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drawings/drawing4.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5.xml" ContentType="application/vnd.openxmlformats-officedocument.drawingml.chartshapes+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slicers/slicer4.xml" ContentType="application/vnd.ms-excel.slicer+xml"/>
  <Override PartName="/xl/charts/chartEx3.xml" ContentType="application/vnd.ms-office.chartex+xml"/>
  <Override PartName="/xl/charts/style11.xml" ContentType="application/vnd.ms-office.chartstyle+xml"/>
  <Override PartName="/xl/charts/colors11.xml" ContentType="application/vnd.ms-office.chartcolorstyle+xml"/>
  <Override PartName="/xl/pivotTables/pivotTable9.xml" ContentType="application/vnd.openxmlformats-officedocument.spreadsheetml.pivotTable+xml"/>
  <Override PartName="/xl/drawings/drawing10.xml" ContentType="application/vnd.openxmlformats-officedocument.drawing+xml"/>
  <Override PartName="/xl/tables/table1.xml" ContentType="application/vnd.openxmlformats-officedocument.spreadsheetml.tab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0.xml" ContentType="application/vnd.openxmlformats-officedocument.spreadsheetml.pivotTable+xml"/>
  <Override PartName="/xl/drawings/drawing11.xml" ContentType="application/vnd.openxmlformats-officedocument.drawing+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2.xml" ContentType="application/vnd.openxmlformats-officedocument.drawing+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drawings/drawing13.xml" ContentType="application/vnd.openxmlformats-officedocument.drawing+xml"/>
  <Override PartName="/xl/tables/table4.xml" ContentType="application/vnd.openxmlformats-officedocument.spreadsheetml.tab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97252\Downloads\Excel-Project-2025-main\Excel-Project-2025-main\"/>
    </mc:Choice>
  </mc:AlternateContent>
  <xr:revisionPtr revIDLastSave="0" documentId="13_ncr:1_{257F33D2-3A45-4FAC-A866-7C4631E7791C}" xr6:coauthVersionLast="47" xr6:coauthVersionMax="47" xr10:uidLastSave="{00000000-0000-0000-0000-000000000000}"/>
  <bookViews>
    <workbookView xWindow="28680" yWindow="-120" windowWidth="38640" windowHeight="21120" firstSheet="3" activeTab="3" xr2:uid="{89EBBC0E-E141-411B-A60E-8981FCFCACA8}"/>
  </bookViews>
  <sheets>
    <sheet name="HOME" sheetId="9" r:id="rId1"/>
    <sheet name="Salebycategory" sheetId="2" state="hidden" r:id="rId2"/>
    <sheet name="SalesbyProfit" sheetId="3" state="hidden" r:id="rId3"/>
    <sheet name="Sales Dashboard" sheetId="8" r:id="rId4"/>
    <sheet name="Sales Summary" sheetId="28" r:id="rId5"/>
    <sheet name="Salebymonth" sheetId="4" state="hidden" r:id="rId6"/>
    <sheet name="Top5customers" sheetId="5" state="hidden" r:id="rId7"/>
    <sheet name="salevystate" sheetId="6" state="hidden" r:id="rId8"/>
    <sheet name="CustbyYear" sheetId="7" state="hidden" r:id="rId9"/>
    <sheet name="Regression Analysis" sheetId="12" r:id="rId10"/>
    <sheet name="Storage Optimization" sheetId="24" r:id="rId11"/>
    <sheet name="Product Lookup" sheetId="11" r:id="rId12"/>
    <sheet name="Recycling Data" sheetId="13" r:id="rId13"/>
    <sheet name="Excel Functions" sheetId="25" r:id="rId14"/>
  </sheets>
  <externalReferences>
    <externalReference r:id="rId15"/>
  </externalReferences>
  <definedNames>
    <definedName name="_xlchart.v2.0" hidden="1">Salebycategory!$D$4:$D$20</definedName>
    <definedName name="_xlchart.v2.1" hidden="1">Salebycategory!$E$4:$E$20</definedName>
    <definedName name="_xlchart.v5.2" hidden="1">salevystate!$D$2</definedName>
    <definedName name="_xlchart.v5.3" hidden="1">salevystate!$D$3:$D$50</definedName>
    <definedName name="_xlchart.v5.4" hidden="1">salevystate!$E$2</definedName>
    <definedName name="_xlchart.v5.5" hidden="1">salevystate!$E$3:$E$50</definedName>
    <definedName name="_xlchart.v5.6" hidden="1">salevystate!$D$2</definedName>
    <definedName name="_xlchart.v5.7" hidden="1">salevystate!$D$3:$D$50</definedName>
    <definedName name="_xlchart.v5.8" hidden="1">salevystate!$E$2</definedName>
    <definedName name="_xlchart.v5.9" hidden="1">salevystate!$E$3:$E$50</definedName>
    <definedName name="ExternalData_1" localSheetId="12" hidden="1">'Recycling Data'!$A$6:$G$202</definedName>
    <definedName name="producsname">#REF!</definedName>
    <definedName name="Slicer_Category">#N/A</definedName>
    <definedName name="Slicer_Product_Name">#N/A</definedName>
    <definedName name="Slicer_Sub_Category">#N/A</definedName>
    <definedName name="Slicer_Year">#N/A</definedName>
    <definedName name="solver_adj" localSheetId="10" hidden="1">'Storage Optimization'!$E$10:$E$16</definedName>
    <definedName name="solver_cvg" localSheetId="10" hidden="1">0.0001</definedName>
    <definedName name="solver_drv" localSheetId="10" hidden="1">1</definedName>
    <definedName name="solver_eng" localSheetId="10" hidden="1">1</definedName>
    <definedName name="solver_est" localSheetId="10" hidden="1">1</definedName>
    <definedName name="solver_itr" localSheetId="10" hidden="1">2147483647</definedName>
    <definedName name="solver_lhs1" localSheetId="10" hidden="1">'Storage Optimization'!$B$10:$B$16</definedName>
    <definedName name="solver_lhs2" localSheetId="10" hidden="1">'Storage Optimization'!$E$10:$E$16</definedName>
    <definedName name="solver_lhs3" localSheetId="10" hidden="1">'Storage Optimization'!$I$18</definedName>
    <definedName name="solver_mip" localSheetId="10" hidden="1">2147483647</definedName>
    <definedName name="solver_mni" localSheetId="10" hidden="1">30</definedName>
    <definedName name="solver_mrt" localSheetId="10" hidden="1">0.075</definedName>
    <definedName name="solver_msl" localSheetId="10" hidden="1">2</definedName>
    <definedName name="solver_neg" localSheetId="10" hidden="1">1</definedName>
    <definedName name="solver_nod" localSheetId="10" hidden="1">2147483647</definedName>
    <definedName name="solver_num" localSheetId="10" hidden="1">3</definedName>
    <definedName name="solver_nwt" localSheetId="10" hidden="1">1</definedName>
    <definedName name="solver_opt" localSheetId="10" hidden="1">'Storage Optimization'!$F$17</definedName>
    <definedName name="solver_pre" localSheetId="10" hidden="1">0.000001</definedName>
    <definedName name="solver_rbv" localSheetId="10" hidden="1">1</definedName>
    <definedName name="solver_rel1" localSheetId="10" hidden="1">3</definedName>
    <definedName name="solver_rel2" localSheetId="10" hidden="1">3</definedName>
    <definedName name="solver_rel3" localSheetId="10" hidden="1">3</definedName>
    <definedName name="solver_rhs1" localSheetId="10" hidden="1">'Storage Optimization'!$E$10:$E$16</definedName>
    <definedName name="solver_rhs2" localSheetId="10" hidden="1">0</definedName>
    <definedName name="solver_rhs3" localSheetId="10" hidden="1">'Storage Optimization'!$F$17</definedName>
    <definedName name="solver_rlx" localSheetId="10" hidden="1">2</definedName>
    <definedName name="solver_rsd" localSheetId="10" hidden="1">0</definedName>
    <definedName name="solver_scl" localSheetId="10" hidden="1">1</definedName>
    <definedName name="solver_sho" localSheetId="10" hidden="1">2</definedName>
    <definedName name="solver_ssz" localSheetId="10" hidden="1">100</definedName>
    <definedName name="solver_tim" localSheetId="10" hidden="1">2147483647</definedName>
    <definedName name="solver_tol" localSheetId="10" hidden="1">0.01</definedName>
    <definedName name="solver_typ" localSheetId="10" hidden="1">1</definedName>
    <definedName name="solver_val" localSheetId="10" hidden="1">0</definedName>
    <definedName name="solver_ver" localSheetId="10" hidden="1">3</definedName>
    <definedName name="TEBOL">#REF!</definedName>
    <definedName name="דאטה" localSheetId="13">[1]!דאטה_מיחזור[#All]</definedName>
    <definedName name="דאטה" localSheetId="4">[1]!דאטה_מיחזור[#All]</definedName>
    <definedName name="דאטה" localSheetId="10">[1]!דאטה_מיחזור[#All]</definedName>
    <definedName name="דאטה">RecyclingData[#All]</definedName>
    <definedName name="דאטהמיחזור">'Recycling Data'!$A:$G</definedName>
    <definedName name="טבלה11" localSheetId="13">#REF!</definedName>
  </definedNames>
  <calcPr calcId="191029"/>
  <pivotCaches>
    <pivotCache cacheId="3" r:id="rId16"/>
    <pivotCache cacheId="4" r:id="rId17"/>
    <pivotCache cacheId="5" r:id="rId18"/>
  </pivotCaches>
  <extLst>
    <ext xmlns:x14="http://schemas.microsoft.com/office/spreadsheetml/2009/9/main" uri="{BBE1A952-AA13-448e-AADC-164F8A28A991}">
      <x14:slicerCaches>
        <x14:slicerCache r:id="rId19"/>
        <x14:slicerCache r:id="rId20"/>
        <x14:slicerCache r:id="rId21"/>
        <x14:slicerCache r:id="rId2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1" i="25" l="1"/>
  <c r="E70" i="25"/>
  <c r="E69" i="25"/>
  <c r="E68" i="25"/>
  <c r="E67" i="25"/>
  <c r="E66" i="25"/>
  <c r="E65" i="25"/>
  <c r="E64" i="25"/>
  <c r="E63" i="25" a="1"/>
  <c r="E63" i="25" s="1"/>
  <c r="E62" i="25"/>
  <c r="E61" i="25"/>
  <c r="E60" i="25"/>
  <c r="E59" i="25"/>
  <c r="E58" i="25"/>
  <c r="E57" i="25"/>
  <c r="E56" i="25"/>
  <c r="E55" i="25" a="1"/>
  <c r="E55" i="25" s="1"/>
  <c r="E54" i="25"/>
  <c r="E53" i="25"/>
  <c r="E52" i="25"/>
  <c r="E51" i="25"/>
  <c r="E50" i="25"/>
  <c r="E49" i="25"/>
  <c r="E48" i="25"/>
  <c r="E47" i="25"/>
  <c r="E46" i="25"/>
  <c r="E45" i="25"/>
  <c r="E44" i="25"/>
  <c r="E43" i="25"/>
  <c r="E42" i="25"/>
  <c r="E41" i="25"/>
  <c r="E40" i="25"/>
  <c r="E39" i="25"/>
  <c r="E38" i="25"/>
  <c r="E37" i="25"/>
  <c r="E36" i="25"/>
  <c r="E35" i="25"/>
  <c r="E34" i="25"/>
  <c r="E33" i="25"/>
  <c r="E32" i="25"/>
  <c r="E31" i="25"/>
  <c r="E30" i="25"/>
  <c r="E29" i="25"/>
  <c r="E28" i="25"/>
  <c r="E27" i="25"/>
  <c r="E26" i="25"/>
  <c r="E25" i="25"/>
  <c r="E24" i="25"/>
  <c r="E23" i="25"/>
  <c r="E22" i="25"/>
  <c r="E21" i="25"/>
  <c r="E20" i="25"/>
  <c r="E19" i="25"/>
  <c r="E18" i="25"/>
  <c r="E17" i="25"/>
  <c r="E16" i="25"/>
  <c r="E15" i="25"/>
  <c r="E14" i="25"/>
  <c r="R2" i="25"/>
  <c r="R3" i="25"/>
  <c r="R4" i="25"/>
  <c r="R5" i="25"/>
  <c r="R6" i="25"/>
  <c r="R7" i="25"/>
  <c r="R8" i="25"/>
  <c r="R9" i="25"/>
  <c r="R10" i="25"/>
  <c r="R11" i="25"/>
  <c r="R12" i="25"/>
  <c r="R13" i="25"/>
  <c r="M10" i="11"/>
  <c r="M11" i="11"/>
  <c r="M12" i="11"/>
  <c r="M13" i="11"/>
  <c r="M14" i="11"/>
  <c r="M15" i="11"/>
  <c r="M16" i="11"/>
  <c r="M17" i="11"/>
  <c r="M18" i="11"/>
  <c r="D7" i="25"/>
  <c r="L6" i="25" s="1"/>
  <c r="A7" i="25"/>
  <c r="I14" i="24"/>
  <c r="I13" i="24"/>
  <c r="I12" i="24"/>
  <c r="I11" i="24"/>
  <c r="I10" i="24"/>
  <c r="S8" i="12"/>
  <c r="S9" i="12"/>
  <c r="S10" i="12"/>
  <c r="S11" i="12"/>
  <c r="S12" i="12"/>
  <c r="S13" i="12"/>
  <c r="S14" i="12"/>
  <c r="S15" i="12"/>
  <c r="S16" i="12"/>
  <c r="S17" i="12"/>
  <c r="S18" i="12"/>
  <c r="S19" i="12"/>
  <c r="S20" i="12"/>
  <c r="S21" i="12"/>
  <c r="S22" i="12"/>
  <c r="S23" i="12"/>
  <c r="S24" i="12"/>
  <c r="S25" i="12"/>
  <c r="S26" i="12"/>
  <c r="S27" i="12"/>
  <c r="S28" i="12"/>
  <c r="S29" i="12"/>
  <c r="S30" i="12"/>
  <c r="S31" i="12"/>
  <c r="S32" i="12"/>
  <c r="S33" i="12"/>
  <c r="S34" i="12"/>
  <c r="S35" i="12"/>
  <c r="S36" i="12"/>
  <c r="S37" i="12"/>
  <c r="S38" i="12"/>
  <c r="S39" i="12"/>
  <c r="S40" i="12"/>
  <c r="S41" i="12"/>
  <c r="S42" i="12"/>
  <c r="S43" i="12"/>
  <c r="S44" i="12"/>
  <c r="S45" i="12"/>
  <c r="S46" i="12"/>
  <c r="S47" i="12"/>
  <c r="S48" i="12"/>
  <c r="S49" i="12"/>
  <c r="S50" i="12"/>
  <c r="S51" i="12"/>
  <c r="S52" i="12"/>
  <c r="S53" i="12"/>
  <c r="S54" i="12"/>
  <c r="S55" i="12"/>
  <c r="S56" i="12"/>
  <c r="R8" i="12"/>
  <c r="R9" i="12"/>
  <c r="R10" i="12"/>
  <c r="R11" i="12"/>
  <c r="R12" i="12"/>
  <c r="R13" i="12"/>
  <c r="R14" i="12"/>
  <c r="R15" i="12"/>
  <c r="R16" i="12"/>
  <c r="R17" i="12"/>
  <c r="R18" i="12"/>
  <c r="R19" i="12"/>
  <c r="R20" i="12"/>
  <c r="R21" i="12"/>
  <c r="R22" i="12"/>
  <c r="R23" i="12"/>
  <c r="R24" i="12"/>
  <c r="R25" i="12"/>
  <c r="R26" i="12"/>
  <c r="R27" i="12"/>
  <c r="R28" i="12"/>
  <c r="R29" i="12"/>
  <c r="R30" i="12"/>
  <c r="R31" i="12"/>
  <c r="R32" i="12"/>
  <c r="R33" i="12"/>
  <c r="R34" i="12"/>
  <c r="R35" i="12"/>
  <c r="R36" i="12"/>
  <c r="R37" i="12"/>
  <c r="R38" i="12"/>
  <c r="R39" i="12"/>
  <c r="R40" i="12"/>
  <c r="R41" i="12"/>
  <c r="R42" i="12"/>
  <c r="R43" i="12"/>
  <c r="R44" i="12"/>
  <c r="R45" i="12"/>
  <c r="R46" i="12"/>
  <c r="R47" i="12"/>
  <c r="R48" i="12"/>
  <c r="R49" i="12"/>
  <c r="R50" i="12"/>
  <c r="R51" i="12"/>
  <c r="R52" i="12"/>
  <c r="R53" i="12"/>
  <c r="R54" i="12"/>
  <c r="R55" i="12"/>
  <c r="R56" i="12"/>
  <c r="P12" i="12"/>
  <c r="P11" i="12"/>
  <c r="P10" i="12"/>
  <c r="P9" i="12"/>
  <c r="P8" i="12"/>
  <c r="P7" i="12"/>
  <c r="J12" i="13"/>
  <c r="J11" i="13"/>
  <c r="J10" i="13"/>
  <c r="J9" i="13"/>
  <c r="J8" i="13"/>
  <c r="J7" i="13"/>
  <c r="I20" i="2" a="1"/>
  <c r="I20" i="2" s="1"/>
  <c r="H20" i="2" a="1"/>
  <c r="H20" i="2" s="1"/>
  <c r="I19" i="2" a="1"/>
  <c r="I19" i="2" s="1"/>
  <c r="H19" i="2" a="1"/>
  <c r="H19" i="2" s="1"/>
  <c r="I18" i="2" a="1"/>
  <c r="I18" i="2" s="1"/>
  <c r="H18" i="2" a="1"/>
  <c r="H18" i="2" s="1"/>
  <c r="I17" i="2" a="1"/>
  <c r="I17" i="2" s="1"/>
  <c r="H17" i="2" a="1"/>
  <c r="H17" i="2" s="1"/>
  <c r="I16" i="2" a="1"/>
  <c r="I16" i="2" s="1"/>
  <c r="H16" i="2" a="1"/>
  <c r="H16" i="2" s="1"/>
  <c r="I15" i="2" a="1"/>
  <c r="I15" i="2" s="1"/>
  <c r="H15" i="2" a="1"/>
  <c r="H15" i="2" s="1"/>
  <c r="I14" i="2" a="1"/>
  <c r="I14" i="2" s="1"/>
  <c r="H14" i="2" a="1"/>
  <c r="H14" i="2" s="1"/>
  <c r="I13" i="2" a="1"/>
  <c r="I13" i="2" s="1"/>
  <c r="H13" i="2" a="1"/>
  <c r="H13" i="2" s="1"/>
  <c r="I12" i="2" a="1"/>
  <c r="I12" i="2" s="1"/>
  <c r="H12" i="2" a="1"/>
  <c r="H12" i="2" s="1"/>
  <c r="I11" i="2" a="1"/>
  <c r="I11" i="2" s="1"/>
  <c r="H11" i="2" a="1"/>
  <c r="H11" i="2" s="1"/>
  <c r="I10" i="2" a="1"/>
  <c r="I10" i="2" s="1"/>
  <c r="H10" i="2" a="1"/>
  <c r="H10" i="2" s="1"/>
  <c r="I9" i="2" a="1"/>
  <c r="I9" i="2" s="1"/>
  <c r="H9" i="2" a="1"/>
  <c r="H9" i="2" s="1"/>
  <c r="I8" i="2" a="1"/>
  <c r="I8" i="2" s="1"/>
  <c r="H8" i="2" a="1"/>
  <c r="H8" i="2" s="1"/>
  <c r="I7" i="2" a="1"/>
  <c r="I7" i="2" s="1"/>
  <c r="H7" i="2" a="1"/>
  <c r="H7" i="2" s="1"/>
  <c r="I6" i="2" a="1"/>
  <c r="I6" i="2" s="1"/>
  <c r="H6" i="2" a="1"/>
  <c r="H6" i="2" s="1"/>
  <c r="I5" i="2" a="1"/>
  <c r="I5" i="2" s="1"/>
  <c r="H5" i="2" a="1"/>
  <c r="H5" i="2" s="1"/>
  <c r="I4" i="2" a="1"/>
  <c r="I4" i="2" s="1"/>
  <c r="H4" i="2" a="1"/>
  <c r="H4" i="2" s="1"/>
  <c r="D56" i="8"/>
  <c r="B56" i="8"/>
  <c r="A56" i="8"/>
  <c r="E56" i="8" s="1"/>
  <c r="F10" i="24"/>
  <c r="F11" i="24"/>
  <c r="F12" i="24"/>
  <c r="F13" i="24"/>
  <c r="F14" i="24"/>
  <c r="F15" i="24"/>
  <c r="F16" i="24"/>
  <c r="B17" i="24"/>
  <c r="D17" i="24"/>
  <c r="F17" i="24"/>
  <c r="I18" i="24"/>
  <c r="M13" i="4"/>
  <c r="N13" i="4"/>
  <c r="M14" i="4"/>
  <c r="N14" i="4"/>
  <c r="M15" i="4"/>
  <c r="N15" i="4"/>
  <c r="M16" i="4"/>
  <c r="N16" i="4"/>
  <c r="M17" i="4"/>
  <c r="N17" i="4"/>
  <c r="M18" i="4"/>
  <c r="N18" i="4"/>
  <c r="M19" i="4"/>
  <c r="N19" i="4"/>
  <c r="M20" i="4"/>
  <c r="N20" i="4"/>
  <c r="M21" i="4"/>
  <c r="N21" i="4"/>
  <c r="M22" i="4"/>
  <c r="N22" i="4"/>
  <c r="M23" i="4"/>
  <c r="N23" i="4"/>
  <c r="M24" i="4"/>
  <c r="N24" i="4"/>
  <c r="M25" i="4"/>
  <c r="M26" i="4"/>
  <c r="M27" i="4"/>
  <c r="M28" i="4"/>
  <c r="M29" i="4"/>
  <c r="M30" i="4"/>
  <c r="M31" i="4"/>
  <c r="M32" i="4"/>
  <c r="M33" i="4"/>
  <c r="M34" i="4"/>
  <c r="M35" i="4"/>
  <c r="M36" i="4"/>
  <c r="B16" i="4"/>
  <c r="B17" i="4" s="1"/>
  <c r="B18" i="4" s="1"/>
  <c r="O27" i="4" s="1"/>
  <c r="D3" i="6"/>
  <c r="D4" i="6"/>
  <c r="E4" i="6"/>
  <c r="D5" i="6"/>
  <c r="E5" i="6"/>
  <c r="D6" i="6"/>
  <c r="E6" i="6"/>
  <c r="D7" i="6"/>
  <c r="E7" i="6"/>
  <c r="D8" i="6"/>
  <c r="E8" i="6"/>
  <c r="D9" i="6"/>
  <c r="E9" i="6"/>
  <c r="D10" i="6"/>
  <c r="E10" i="6"/>
  <c r="D11" i="6"/>
  <c r="E11" i="6"/>
  <c r="D12" i="6"/>
  <c r="E12" i="6"/>
  <c r="D13" i="6"/>
  <c r="E13" i="6"/>
  <c r="D14" i="6"/>
  <c r="E14" i="6"/>
  <c r="D15" i="6"/>
  <c r="E15" i="6"/>
  <c r="D16" i="6"/>
  <c r="E16" i="6"/>
  <c r="D17" i="6"/>
  <c r="E17" i="6"/>
  <c r="D18" i="6"/>
  <c r="E18" i="6"/>
  <c r="D19" i="6"/>
  <c r="E19" i="6"/>
  <c r="D20" i="6"/>
  <c r="E20" i="6"/>
  <c r="D21" i="6"/>
  <c r="E21" i="6"/>
  <c r="D22" i="6"/>
  <c r="E22" i="6"/>
  <c r="D23" i="6"/>
  <c r="E23" i="6"/>
  <c r="D24" i="6"/>
  <c r="E24" i="6"/>
  <c r="D25" i="6"/>
  <c r="E25" i="6"/>
  <c r="D26" i="6"/>
  <c r="E26" i="6"/>
  <c r="D27" i="6"/>
  <c r="E27" i="6"/>
  <c r="D28" i="6"/>
  <c r="E28" i="6"/>
  <c r="D29" i="6"/>
  <c r="E29" i="6"/>
  <c r="D30" i="6"/>
  <c r="E30" i="6"/>
  <c r="D31" i="6"/>
  <c r="E31" i="6"/>
  <c r="D32" i="6"/>
  <c r="E32" i="6"/>
  <c r="D33" i="6"/>
  <c r="E33" i="6"/>
  <c r="D34" i="6"/>
  <c r="E34" i="6"/>
  <c r="D35" i="6"/>
  <c r="E35" i="6"/>
  <c r="D36" i="6"/>
  <c r="E36" i="6"/>
  <c r="D37" i="6"/>
  <c r="E37" i="6"/>
  <c r="D38" i="6"/>
  <c r="E38" i="6"/>
  <c r="D39" i="6"/>
  <c r="E39" i="6"/>
  <c r="D40" i="6"/>
  <c r="E40" i="6"/>
  <c r="D41" i="6"/>
  <c r="E41" i="6"/>
  <c r="D42" i="6"/>
  <c r="E42" i="6"/>
  <c r="D43" i="6"/>
  <c r="E43" i="6"/>
  <c r="D44" i="6"/>
  <c r="E44" i="6"/>
  <c r="D45" i="6"/>
  <c r="E45" i="6"/>
  <c r="D46" i="6"/>
  <c r="E46" i="6"/>
  <c r="D47" i="6"/>
  <c r="E47" i="6"/>
  <c r="D48" i="6"/>
  <c r="E48" i="6"/>
  <c r="D49" i="6"/>
  <c r="E49" i="6"/>
  <c r="D50" i="6"/>
  <c r="E50" i="6"/>
  <c r="E3" i="6"/>
  <c r="E5" i="5"/>
  <c r="E6" i="5"/>
  <c r="E7" i="5"/>
  <c r="E8" i="5"/>
  <c r="D5" i="5"/>
  <c r="D6" i="5"/>
  <c r="D7" i="5"/>
  <c r="D8" i="5"/>
  <c r="E4" i="5"/>
  <c r="D4" i="5"/>
  <c r="E5" i="2"/>
  <c r="E6" i="2"/>
  <c r="E7" i="2"/>
  <c r="E8" i="2"/>
  <c r="E9" i="2"/>
  <c r="E10" i="2"/>
  <c r="E11" i="2"/>
  <c r="E12" i="2"/>
  <c r="E13" i="2"/>
  <c r="E14" i="2"/>
  <c r="E15" i="2"/>
  <c r="E16" i="2"/>
  <c r="E17" i="2"/>
  <c r="E18" i="2"/>
  <c r="E19" i="2"/>
  <c r="E20" i="2"/>
  <c r="D5" i="2"/>
  <c r="D6" i="2"/>
  <c r="D7" i="2"/>
  <c r="D8" i="2"/>
  <c r="D9" i="2"/>
  <c r="D10" i="2"/>
  <c r="D11" i="2"/>
  <c r="D12" i="2"/>
  <c r="D13" i="2"/>
  <c r="D14" i="2"/>
  <c r="D15" i="2"/>
  <c r="D16" i="2"/>
  <c r="D17" i="2"/>
  <c r="D18" i="2"/>
  <c r="D19" i="2"/>
  <c r="D20" i="2"/>
  <c r="E4" i="2"/>
  <c r="D4" i="2"/>
  <c r="F15" i="25"/>
  <c r="F23" i="25"/>
  <c r="F31" i="25"/>
  <c r="F39" i="25"/>
  <c r="F47" i="25"/>
  <c r="F55" i="25"/>
  <c r="F63" i="25"/>
  <c r="F71" i="25"/>
  <c r="F25" i="25"/>
  <c r="F27" i="25"/>
  <c r="F36" i="25"/>
  <c r="F37" i="25"/>
  <c r="F30" i="25"/>
  <c r="F16" i="25"/>
  <c r="F24" i="25"/>
  <c r="F32" i="25"/>
  <c r="F40" i="25"/>
  <c r="F48" i="25"/>
  <c r="F56" i="25"/>
  <c r="F64" i="25"/>
  <c r="F17" i="25"/>
  <c r="F33" i="25"/>
  <c r="F41" i="25"/>
  <c r="F49" i="25"/>
  <c r="F57" i="25"/>
  <c r="F65" i="25"/>
  <c r="F19" i="25"/>
  <c r="F43" i="25"/>
  <c r="F51" i="25"/>
  <c r="F59" i="25"/>
  <c r="F67" i="25"/>
  <c r="F20" i="25"/>
  <c r="F44" i="25"/>
  <c r="F52" i="25"/>
  <c r="F60" i="25"/>
  <c r="F68" i="25"/>
  <c r="F21" i="25"/>
  <c r="F45" i="25"/>
  <c r="F53" i="25"/>
  <c r="F61" i="25"/>
  <c r="F69" i="25"/>
  <c r="F22" i="25"/>
  <c r="F46" i="25"/>
  <c r="F54" i="25"/>
  <c r="F62" i="25"/>
  <c r="F18" i="25"/>
  <c r="F26" i="25"/>
  <c r="F34" i="25"/>
  <c r="F42" i="25"/>
  <c r="F50" i="25"/>
  <c r="F58" i="25"/>
  <c r="F66" i="25"/>
  <c r="F35" i="25"/>
  <c r="F28" i="25"/>
  <c r="F29" i="25"/>
  <c r="F38" i="25"/>
  <c r="F70" i="25"/>
  <c r="F14" i="25"/>
  <c r="L7" i="25" l="1"/>
  <c r="G7" i="25"/>
  <c r="C56" i="8"/>
  <c r="F35" i="6"/>
  <c r="F31" i="6"/>
  <c r="F27" i="6"/>
  <c r="F48" i="6"/>
  <c r="F40" i="6"/>
  <c r="F32" i="6"/>
  <c r="F24" i="6"/>
  <c r="F16" i="6"/>
  <c r="F8" i="6"/>
  <c r="N25" i="4"/>
  <c r="O26" i="4"/>
  <c r="O25" i="4"/>
  <c r="F49" i="6"/>
  <c r="F45" i="6"/>
  <c r="F41" i="6"/>
  <c r="F37" i="6"/>
  <c r="F33" i="6"/>
  <c r="F29" i="6"/>
  <c r="F17" i="6"/>
  <c r="F9" i="6"/>
  <c r="F5" i="6"/>
  <c r="F21" i="6"/>
  <c r="F13" i="6"/>
  <c r="F47" i="6"/>
  <c r="F43" i="6"/>
  <c r="F23" i="6"/>
  <c r="F19" i="6"/>
  <c r="F15" i="6"/>
  <c r="F11" i="6"/>
  <c r="F7" i="6"/>
  <c r="F39" i="6"/>
  <c r="F3" i="6"/>
  <c r="F44" i="6"/>
  <c r="F36" i="6"/>
  <c r="F28" i="6"/>
  <c r="F20" i="6"/>
  <c r="F12" i="6"/>
  <c r="F4" i="6"/>
  <c r="F50" i="6"/>
  <c r="F46" i="6"/>
  <c r="F42" i="6"/>
  <c r="F38" i="6"/>
  <c r="F34" i="6"/>
  <c r="F30" i="6"/>
  <c r="F26" i="6"/>
  <c r="F22" i="6"/>
  <c r="F18" i="6"/>
  <c r="F14" i="6"/>
  <c r="F10" i="6"/>
  <c r="F6" i="6"/>
  <c r="F25" i="6"/>
  <c r="B19" i="4"/>
  <c r="O28" i="4" s="1"/>
  <c r="B20" i="4" l="1"/>
  <c r="O29" i="4" s="1"/>
  <c r="B21" i="4" l="1"/>
  <c r="O30" i="4" s="1"/>
  <c r="B22" i="4" l="1"/>
  <c r="O31" i="4" s="1"/>
  <c r="B23" i="4" l="1"/>
  <c r="O32" i="4" s="1"/>
  <c r="B24" i="4" l="1"/>
  <c r="O33" i="4" s="1"/>
  <c r="B25" i="4" l="1"/>
  <c r="O34" i="4" s="1"/>
  <c r="B26" i="4" l="1"/>
  <c r="O35" i="4" s="1"/>
  <c r="B27" i="4" l="1"/>
  <c r="O36" i="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83C8C90-F182-49D4-9BAB-D74F84B56148}" keepAlive="1" name="שאילתה - דאטה מיחזור" description="‏‏חיבור לשאילתה 'דאטה מיחזור' בחוברת העבודה." type="5" refreshedVersion="8" background="1" saveData="1">
    <dbPr connection="Provider=Microsoft.Mashup.OleDb.1;Data Source=$Workbook$;Location=&quot;דאטה מיחזור&quot;;Extended Properties=&quot;&quot;" command="SELECT * FROM [דאטה מיחזור]"/>
  </connection>
  <connection id="2" xr16:uid="{8AB8352E-933A-477A-B7C1-30438F1FAFFE}" keepAlive="1" name="שאילתה - פונקציות שבוצעו" description="‏‏חיבור לשאילתה 'פונקציות שבוצעו' בחוברת העבודה." type="5" refreshedVersion="0" background="1">
    <dbPr connection="Provider=Microsoft.Mashup.OleDb.1;Data Source=$Workbook$;Location=&quot;פונקציות שבוצעו&quot;;Extended Properties=&quot;&quot;" command="SELECT * FROM [פונקציות שבוצעו]"/>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<sst xmlns="http://schemas.openxmlformats.org/spreadsheetml/2006/main" count="5943" uniqueCount="2943">
  <si>
    <t>Order Date</t>
  </si>
  <si>
    <t>Customer Name</t>
  </si>
  <si>
    <t>State</t>
  </si>
  <si>
    <t>Category</t>
  </si>
  <si>
    <t>Sub-Category</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</si>
  <si>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</si>
  <si>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</si>
  <si>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</si>
  <si>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</si>
  <si>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</si>
  <si>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</si>
  <si>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</si>
  <si>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</si>
  <si>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</si>
  <si>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</si>
  <si>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</si>
  <si>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</si>
  <si>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</si>
  <si>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</si>
  <si>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</si>
  <si>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</si>
  <si>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</si>
  <si>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</si>
  <si>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</si>
  <si>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</si>
  <si>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</si>
  <si>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</si>
  <si>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</si>
  <si>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</si>
  <si>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</si>
  <si>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</si>
  <si>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</si>
  <si>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</si>
  <si>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</si>
  <si>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</si>
  <si>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</si>
  <si>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</si>
  <si>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</si>
  <si>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</si>
  <si>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</si>
  <si>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</si>
  <si>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</si>
  <si>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</si>
  <si>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</si>
  <si>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</si>
  <si>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</si>
  <si>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</si>
  <si>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</si>
  <si>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</si>
  <si>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</si>
  <si>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</si>
  <si>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</si>
  <si>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</si>
  <si>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</si>
  <si>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</si>
  <si>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</si>
  <si>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</si>
  <si>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</si>
  <si>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</si>
  <si>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</si>
  <si>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</si>
  <si>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</si>
  <si>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</si>
  <si>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</si>
  <si>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</si>
  <si>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</si>
  <si>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</si>
  <si>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</si>
  <si>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</si>
  <si>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</si>
  <si>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</si>
  <si>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</si>
  <si>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</si>
  <si>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</si>
  <si>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</si>
  <si>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</si>
  <si>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</si>
  <si>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</si>
  <si>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</si>
  <si>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</si>
  <si>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</si>
  <si>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</si>
  <si>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</si>
  <si>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</si>
  <si>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</si>
  <si>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</si>
  <si>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</si>
  <si>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</si>
  <si>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</si>
  <si>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</si>
  <si>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</si>
  <si>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</si>
  <si>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</si>
  <si>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</si>
  <si>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</si>
  <si>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</si>
  <si>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</si>
  <si>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</si>
  <si>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</si>
  <si>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</si>
  <si>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</si>
  <si>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</si>
  <si>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</si>
  <si>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</si>
  <si>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</si>
  <si>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</si>
  <si>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</si>
  <si>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</si>
  <si>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</si>
  <si>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</si>
  <si>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</si>
  <si>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</si>
  <si>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</si>
  <si>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</si>
  <si>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</si>
  <si>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</si>
  <si>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</si>
  <si>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</si>
  <si>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</si>
  <si>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</si>
  <si>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</si>
  <si>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</si>
  <si>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</si>
  <si>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</si>
  <si>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</si>
  <si>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</si>
  <si>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</si>
  <si>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</si>
  <si>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</si>
  <si>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</si>
  <si>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</si>
  <si>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</si>
  <si>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</si>
  <si>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</si>
  <si>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</si>
  <si>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</si>
  <si>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</si>
  <si>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</si>
  <si>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</si>
  <si>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</si>
  <si>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</si>
  <si>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</si>
  <si>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</si>
  <si>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</si>
  <si>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</si>
  <si>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</si>
  <si>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</si>
  <si>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</si>
  <si>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</si>
  <si>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</si>
  <si>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</si>
  <si>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</si>
  <si>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</si>
  <si>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</si>
  <si>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</si>
  <si>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</si>
  <si>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</si>
  <si>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</si>
  <si>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</si>
  <si>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</si>
  <si>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</si>
  <si>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</si>
  <si>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</si>
  <si>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</si>
  <si>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</si>
  <si>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</si>
  <si>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</si>
  <si>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</si>
  <si>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</si>
  <si>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</si>
  <si>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</si>
  <si>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</si>
  <si>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</si>
  <si>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</si>
  <si>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</si>
  <si>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</si>
  <si>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</si>
  <si>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</si>
  <si>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</si>
  <si>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</si>
  <si>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</si>
  <si>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</si>
  <si>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</si>
  <si>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</si>
  <si>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</si>
  <si>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</si>
  <si>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</si>
  <si>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</si>
  <si>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</si>
  <si>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</si>
  <si>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</si>
  <si>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</si>
  <si>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</si>
  <si>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</si>
  <si>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</si>
  <si>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</si>
  <si>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</si>
  <si>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</si>
  <si>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</si>
  <si>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</si>
  <si>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</si>
  <si>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</si>
  <si>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</si>
  <si>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</si>
  <si>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</si>
  <si>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</si>
  <si>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</si>
  <si>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</si>
  <si>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</si>
  <si>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</si>
  <si>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</si>
  <si>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</si>
  <si>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</si>
  <si>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</si>
  <si>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</si>
  <si>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</si>
  <si>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</si>
  <si>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</si>
  <si>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</si>
  <si>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</si>
  <si>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</si>
  <si>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</si>
  <si>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</si>
  <si>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</si>
  <si>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</si>
  <si>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</si>
  <si>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</si>
  <si>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</si>
  <si>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</si>
  <si>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</si>
  <si>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</si>
  <si>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</si>
  <si>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</si>
  <si>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</si>
  <si>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</si>
  <si>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</si>
  <si>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</si>
  <si>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</si>
  <si>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</si>
  <si>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</si>
  <si>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</si>
  <si>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</si>
  <si>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</si>
  <si>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</si>
  <si>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</si>
  <si>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</si>
  <si>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</si>
  <si>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</si>
  <si>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</si>
  <si>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</si>
  <si>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</si>
  <si>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</si>
  <si>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</si>
  <si>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</si>
  <si>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</si>
  <si>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</si>
  <si>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</si>
  <si>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</si>
  <si>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</si>
  <si>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</si>
  <si>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</si>
  <si>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</si>
  <si>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</si>
  <si>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</si>
  <si>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</si>
  <si>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</si>
  <si>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</si>
  <si>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</si>
  <si>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</si>
  <si>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</si>
  <si>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</si>
  <si>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</si>
  <si>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</si>
  <si>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</si>
  <si>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</si>
  <si>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</si>
  <si>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</si>
  <si>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</si>
  <si>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</si>
  <si>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</si>
  <si>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</si>
  <si>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</si>
  <si>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</si>
  <si>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</si>
  <si>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</si>
  <si>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</si>
  <si>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</si>
  <si>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</si>
  <si>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</si>
  <si>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</si>
  <si>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</si>
  <si>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</si>
  <si>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</si>
  <si>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</si>
  <si>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</si>
  <si>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</si>
  <si>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</si>
  <si>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</si>
  <si>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</si>
  <si>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</si>
  <si>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</si>
  <si>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</si>
  <si>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</si>
  <si>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</si>
  <si>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</si>
  <si>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</si>
  <si>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</si>
  <si>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</si>
  <si>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</si>
  <si>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</si>
  <si>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</si>
  <si>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</si>
  <si>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</si>
  <si>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</si>
  <si>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</si>
  <si>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</si>
  <si>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</si>
  <si>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</si>
  <si>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</si>
  <si>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</si>
  <si>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</si>
  <si>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</si>
  <si>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</si>
  <si>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</si>
  <si>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</si>
  <si>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</si>
  <si>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</si>
  <si>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</si>
  <si>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</si>
  <si>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</si>
  <si>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</si>
  <si>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</si>
  <si>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</si>
  <si>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</si>
  <si>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</si>
  <si>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</si>
  <si>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</si>
  <si>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</si>
  <si>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</si>
  <si>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</si>
  <si>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</si>
  <si>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</si>
  <si>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</si>
  <si>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</si>
  <si>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</si>
  <si>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</si>
  <si>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</si>
  <si>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</si>
  <si>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</si>
  <si>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</si>
  <si>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</si>
  <si>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</si>
  <si>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</si>
  <si>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</si>
  <si>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</si>
  <si>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</si>
  <si>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</si>
  <si>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</si>
  <si>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</si>
  <si>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</si>
  <si>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</si>
  <si>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</si>
  <si>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</si>
  <si>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</si>
  <si>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</si>
  <si>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</si>
  <si>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</si>
  <si>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</si>
  <si>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</si>
  <si>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</si>
  <si>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</si>
  <si>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</si>
  <si>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</si>
  <si>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</si>
  <si>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</si>
  <si>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</si>
  <si>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</si>
  <si>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</si>
  <si>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</si>
  <si>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</si>
  <si>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</si>
  <si>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</si>
  <si>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</si>
  <si>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</si>
  <si>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</si>
  <si>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</si>
  <si>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</si>
  <si>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</si>
  <si>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</si>
  <si>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</si>
  <si>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</si>
  <si>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</si>
  <si>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</si>
  <si>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</si>
  <si>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</si>
  <si>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</si>
  <si>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</si>
  <si>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</si>
  <si>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</si>
  <si>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</si>
  <si>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</si>
  <si>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</si>
  <si>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</si>
  <si>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</si>
  <si>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</si>
  <si>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</si>
  <si>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</si>
  <si>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</si>
  <si>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</si>
  <si>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</si>
  <si>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</si>
  <si>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</si>
  <si>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</si>
  <si>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</si>
  <si>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</si>
  <si>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</si>
  <si>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</si>
  <si>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</si>
  <si>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</si>
  <si>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</si>
  <si>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</si>
  <si>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</si>
  <si>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</si>
  <si>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</si>
  <si>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</si>
  <si>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</si>
  <si>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</si>
  <si>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</si>
  <si>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</si>
  <si>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</si>
  <si>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</si>
  <si>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</si>
  <si>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</si>
  <si>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</si>
  <si>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</si>
  <si>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</si>
  <si>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</si>
  <si>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</si>
  <si>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</si>
  <si>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</si>
  <si>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</si>
  <si>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</si>
  <si>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</si>
  <si>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</si>
  <si>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</si>
  <si>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</si>
  <si>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</si>
  <si>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</si>
  <si>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</si>
  <si>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</si>
  <si>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</si>
  <si>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</si>
  <si>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</si>
  <si>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</si>
  <si>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</si>
  <si>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</si>
  <si>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</si>
  <si>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</si>
  <si>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</si>
  <si>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</si>
  <si>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</si>
  <si>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</si>
  <si>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</si>
  <si>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</si>
  <si>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</si>
  <si>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</si>
  <si>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</si>
  <si>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</si>
  <si>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</si>
  <si>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</si>
  <si>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</si>
  <si>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</si>
  <si>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</si>
  <si>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</si>
  <si>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</si>
  <si>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</si>
  <si>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</si>
  <si>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</si>
  <si>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</si>
  <si>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</si>
  <si>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</si>
  <si>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</si>
  <si>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</si>
  <si>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</si>
  <si>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</si>
  <si>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</si>
  <si>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</si>
  <si>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</si>
  <si>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</si>
  <si>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</si>
  <si>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</si>
  <si>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</si>
  <si>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</si>
  <si>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</si>
  <si>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</si>
  <si>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</si>
  <si>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</si>
  <si>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</si>
  <si>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</si>
  <si>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</si>
  <si>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</si>
  <si>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</si>
  <si>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</si>
  <si>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</si>
  <si>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</si>
  <si>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</si>
  <si>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</si>
  <si>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</si>
  <si>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</si>
  <si>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</si>
  <si>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</si>
  <si>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</si>
  <si>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</si>
  <si>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</si>
  <si>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</si>
  <si>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</si>
  <si>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</si>
  <si>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</si>
  <si>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</si>
  <si>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</si>
  <si>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</si>
  <si>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</si>
  <si>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</si>
  <si>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</si>
  <si>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</si>
  <si>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</si>
  <si>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</si>
  <si>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</si>
  <si>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</si>
  <si>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</si>
  <si>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</si>
  <si>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</si>
  <si>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</si>
  <si>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</si>
  <si>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</si>
  <si>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</si>
  <si>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</si>
  <si>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</si>
  <si>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</si>
  <si>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</si>
  <si>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</si>
  <si>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</si>
  <si>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</si>
  <si>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</si>
  <si>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</si>
  <si>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</si>
  <si>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</si>
  <si>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</si>
  <si>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</si>
  <si>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</si>
  <si>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</si>
  <si>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</si>
  <si>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</si>
  <si>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</si>
  <si>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</si>
  <si>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</si>
  <si>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</si>
  <si>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</si>
  <si>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</si>
  <si>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</si>
  <si>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</si>
  <si>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</si>
  <si>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</si>
  <si>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</si>
  <si>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</si>
  <si>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</si>
  <si>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</si>
  <si>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</si>
  <si>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</si>
  <si>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</si>
  <si>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</si>
  <si>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</si>
  <si>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</si>
  <si>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</si>
  <si>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</si>
  <si>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</si>
  <si>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</si>
  <si>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</si>
  <si>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</si>
  <si>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</si>
  <si>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</si>
  <si>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</si>
  <si>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</si>
  <si>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</si>
  <si>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</si>
  <si>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</si>
  <si>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</si>
  <si>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</si>
  <si>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</si>
  <si>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</si>
  <si>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</si>
  <si>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</si>
  <si>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</si>
  <si>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</si>
  <si>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</si>
  <si>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</si>
  <si>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</si>
  <si>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</si>
  <si>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</si>
  <si>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</si>
  <si>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</si>
  <si>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</si>
  <si>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</si>
  <si>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</si>
  <si>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</si>
  <si>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</si>
  <si>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</si>
  <si>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</si>
  <si>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</si>
  <si>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</si>
  <si>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</si>
  <si>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</si>
  <si>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</si>
  <si>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</si>
  <si>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</si>
  <si>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</si>
  <si>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</si>
  <si>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</si>
  <si>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</si>
  <si>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</si>
  <si>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</si>
  <si>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</si>
  <si>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</si>
  <si>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</si>
  <si>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</si>
  <si>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</si>
  <si>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</si>
  <si>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</si>
  <si>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</si>
  <si>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</si>
  <si>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</si>
  <si>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</si>
  <si>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</si>
  <si>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</si>
  <si>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</si>
  <si>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</si>
  <si>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</si>
  <si>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</si>
  <si>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</si>
  <si>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</si>
  <si>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</si>
  <si>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</si>
  <si>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</si>
  <si>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</si>
  <si>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</si>
  <si>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</si>
  <si>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</si>
  <si>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</si>
  <si>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</si>
  <si>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</si>
  <si>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</si>
  <si>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</si>
  <si>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</si>
  <si>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</si>
  <si>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</si>
  <si>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</si>
  <si>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</si>
  <si>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</si>
  <si>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</si>
  <si>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</si>
  <si>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</si>
  <si>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</si>
  <si>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</si>
  <si>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</si>
  <si>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</si>
  <si>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</si>
  <si>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</si>
  <si>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</si>
  <si>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</si>
  <si>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</si>
  <si>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</si>
  <si>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</si>
  <si>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</si>
  <si>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</si>
  <si>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</si>
  <si>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</si>
  <si>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</si>
  <si>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</si>
  <si>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</si>
  <si>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</si>
  <si>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</si>
  <si>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</si>
  <si>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</si>
  <si>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</si>
  <si>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</si>
  <si>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</si>
  <si>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</si>
  <si>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</si>
  <si>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</si>
  <si>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</si>
  <si>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</si>
  <si>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</si>
  <si>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</si>
  <si>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</si>
  <si>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</si>
  <si>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</si>
  <si>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</si>
  <si>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</si>
  <si>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</si>
  <si>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</si>
  <si>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</si>
  <si>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</si>
  <si>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</si>
  <si>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</si>
  <si>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</si>
  <si>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</si>
  <si>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</si>
  <si>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</si>
  <si>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</si>
  <si>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</si>
  <si>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</si>
  <si>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</si>
  <si>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</si>
  <si>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</si>
  <si>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</si>
  <si>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</si>
  <si>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</si>
  <si>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</si>
  <si>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</si>
  <si>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</si>
  <si>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</si>
  <si>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</si>
  <si>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</si>
  <si>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</si>
  <si>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</si>
  <si>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</si>
  <si>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</si>
  <si>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</si>
  <si>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</si>
  <si>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</si>
  <si>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</si>
  <si>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</si>
  <si>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</si>
  <si>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</si>
  <si>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</si>
  <si>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</si>
  <si>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</si>
  <si>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</si>
  <si>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</si>
  <si>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</si>
  <si>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</si>
  <si>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</si>
  <si>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</si>
  <si>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</si>
  <si>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</si>
  <si>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</si>
  <si>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</si>
  <si>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</si>
  <si>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</si>
  <si>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</si>
  <si>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</si>
  <si>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</si>
  <si>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</si>
  <si>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</si>
  <si>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</si>
  <si>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</si>
  <si>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</si>
  <si>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</si>
  <si>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</si>
  <si>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</si>
  <si>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</si>
  <si>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</si>
  <si>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</si>
  <si>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</si>
  <si>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</si>
  <si>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</si>
  <si>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</si>
  <si>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</si>
  <si>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</si>
  <si>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</si>
  <si>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</si>
  <si>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</si>
  <si>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</si>
  <si>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</si>
  <si>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</si>
  <si>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</si>
  <si>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</si>
  <si>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</si>
  <si>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</si>
  <si>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</si>
  <si>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</si>
  <si>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</si>
  <si>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</si>
  <si>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</si>
  <si>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</si>
  <si>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</si>
  <si>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</si>
  <si>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</si>
  <si>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</si>
  <si>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</si>
  <si>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</si>
  <si>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</si>
  <si>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</si>
  <si>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</si>
  <si>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</si>
  <si>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</si>
  <si>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</si>
  <si>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</si>
  <si>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</si>
  <si>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</si>
  <si>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</si>
  <si>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</si>
  <si>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</si>
  <si>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</si>
  <si>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</si>
  <si>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</si>
  <si>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</si>
  <si>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</si>
  <si>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</si>
  <si>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</si>
  <si>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</si>
  <si>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</si>
  <si>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</si>
  <si>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</si>
  <si>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</si>
  <si>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</si>
  <si>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</si>
  <si>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</si>
  <si>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</si>
  <si>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</si>
  <si>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</si>
  <si>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</si>
  <si>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</si>
  <si>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</si>
  <si>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</si>
  <si>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</si>
  <si>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</si>
  <si>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</si>
  <si>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</si>
  <si>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</si>
  <si>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</si>
  <si>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</si>
  <si>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</si>
  <si>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</si>
  <si>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</si>
  <si>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</si>
  <si>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</si>
  <si>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</si>
  <si>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</si>
  <si>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</si>
  <si>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</si>
  <si>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</si>
  <si>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</si>
  <si>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</si>
  <si>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</si>
  <si>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</si>
  <si>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</si>
  <si>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</si>
  <si>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</si>
  <si>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</si>
  <si>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</si>
  <si>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</si>
  <si>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</si>
  <si>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</si>
  <si>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</si>
  <si>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</si>
  <si>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</si>
  <si>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</si>
  <si>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</si>
  <si>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</si>
  <si>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</si>
  <si>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</si>
  <si>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</si>
  <si>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</si>
  <si>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</si>
  <si>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</si>
  <si>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</si>
  <si>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</si>
  <si>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</si>
  <si>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</si>
  <si>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</si>
  <si>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</si>
  <si>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</si>
  <si>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</si>
  <si>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</si>
  <si>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</si>
  <si>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</si>
  <si>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</si>
  <si>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</si>
  <si>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</si>
  <si>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</si>
  <si>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</si>
  <si>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</si>
  <si>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</si>
  <si>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</si>
  <si>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</si>
  <si>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</si>
  <si>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</si>
  <si>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</si>
  <si>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</si>
  <si>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</si>
  <si>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</si>
  <si>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</si>
  <si>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</si>
  <si>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</si>
  <si>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</si>
  <si>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</si>
  <si>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</si>
  <si>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</si>
  <si>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</si>
  <si>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</si>
  <si>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</si>
  <si>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</si>
  <si>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</si>
  <si>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</si>
  <si>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</si>
  <si>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</si>
  <si>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</si>
  <si>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</si>
  <si>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</si>
  <si>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</si>
  <si>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</si>
  <si>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</si>
  <si>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</si>
  <si>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</si>
  <si>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</si>
  <si>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</si>
  <si>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</si>
  <si>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</si>
  <si>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</si>
  <si>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</si>
  <si>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</si>
  <si>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</si>
  <si>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</si>
  <si>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</si>
  <si>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</si>
  <si>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</si>
  <si>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</si>
  <si>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</si>
  <si>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</si>
  <si>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</si>
  <si>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</si>
  <si>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</si>
  <si>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</si>
  <si>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</si>
  <si>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</si>
  <si>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</si>
  <si>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</si>
  <si>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</si>
  <si>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</si>
  <si>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</si>
  <si>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</si>
  <si>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</si>
  <si>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</si>
  <si>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</si>
  <si>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</si>
  <si>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</si>
  <si>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</si>
  <si>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</si>
  <si>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</si>
  <si>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</si>
  <si>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</si>
  <si>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</si>
  <si>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</si>
  <si>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</si>
  <si>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</si>
  <si>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</si>
  <si>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</si>
  <si>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</si>
  <si>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</si>
  <si>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</si>
  <si>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</si>
  <si>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</si>
  <si>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</si>
  <si>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</si>
  <si>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</si>
  <si>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</si>
  <si>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</si>
  <si>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</si>
  <si>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</si>
  <si>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</si>
  <si>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</si>
  <si>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</si>
  <si>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</si>
  <si>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</si>
  <si>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</si>
  <si>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</si>
  <si>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</si>
  <si>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</si>
  <si>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</si>
  <si>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</si>
  <si>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</si>
  <si>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</si>
  <si>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</si>
  <si>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</si>
  <si>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</si>
  <si>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</si>
  <si>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</si>
  <si>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</si>
  <si>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</si>
  <si>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</si>
  <si>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</si>
  <si>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</si>
  <si>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</si>
  <si>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</si>
  <si>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</si>
  <si>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</si>
  <si>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</si>
  <si>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</si>
  <si>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</si>
  <si>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</si>
  <si>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</si>
  <si>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</si>
  <si>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</si>
  <si>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</si>
  <si>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</si>
  <si>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</si>
  <si>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</si>
  <si>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</si>
  <si>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</si>
  <si>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</si>
  <si>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</si>
  <si>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</si>
  <si>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</si>
  <si>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</si>
  <si>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</si>
  <si>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</si>
  <si>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</si>
  <si>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</si>
  <si>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</si>
  <si>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</si>
  <si>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</si>
  <si>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</si>
  <si>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</si>
  <si>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</si>
  <si>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</si>
  <si>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</si>
  <si>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</si>
  <si>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</si>
  <si>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</si>
  <si>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</si>
  <si>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</si>
  <si>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</si>
  <si>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</si>
  <si>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</si>
  <si>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</si>
  <si>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</si>
  <si>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</si>
  <si>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</si>
  <si>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</si>
  <si>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</si>
  <si>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</si>
  <si>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</si>
  <si>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</si>
  <si>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</si>
  <si>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</si>
  <si>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</si>
  <si>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</si>
  <si>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</si>
  <si>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</si>
  <si>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</si>
  <si>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</si>
  <si>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</si>
  <si>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</si>
  <si>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</si>
  <si>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</si>
  <si>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</si>
  <si>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</si>
  <si>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</si>
  <si>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</si>
  <si>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</si>
  <si>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</si>
  <si>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</si>
  <si>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</si>
  <si>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</si>
  <si>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</si>
  <si>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</si>
  <si>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</si>
  <si>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</si>
  <si>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</si>
  <si>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</si>
  <si>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</si>
  <si>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</si>
  <si>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</si>
  <si>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</si>
  <si>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</si>
  <si>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</si>
  <si>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</si>
  <si>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</si>
  <si>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</si>
  <si>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</si>
  <si>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</si>
  <si>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</si>
  <si>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</si>
  <si>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</si>
  <si>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</si>
  <si>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</si>
  <si>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</si>
  <si>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</si>
  <si>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</si>
  <si>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</si>
  <si>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</si>
  <si>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</si>
  <si>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</si>
  <si>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</si>
  <si>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</si>
  <si>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</si>
  <si>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</si>
  <si>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</si>
  <si>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</si>
  <si>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</si>
  <si>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</si>
  <si>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</si>
  <si>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</si>
  <si>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</si>
  <si>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</si>
  <si>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</si>
  <si>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</si>
  <si>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</si>
  <si>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</si>
  <si>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</si>
  <si>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</si>
  <si>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</si>
  <si>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</si>
  <si>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</si>
  <si>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</si>
  <si>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</si>
  <si>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</si>
  <si>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</si>
  <si>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</si>
  <si>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</si>
  <si>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</si>
  <si>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</si>
  <si>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</si>
  <si>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</si>
  <si>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</si>
  <si>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</si>
  <si>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</si>
  <si>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</si>
  <si>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</si>
  <si>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</si>
  <si>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</si>
  <si>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</si>
  <si>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</si>
  <si>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</si>
  <si>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</si>
  <si>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</si>
  <si>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</si>
  <si>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</si>
  <si>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</si>
  <si>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</si>
  <si>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</si>
  <si>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</si>
  <si>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</si>
  <si>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</si>
  <si>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</si>
  <si>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</si>
  <si>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</si>
  <si>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</si>
  <si>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</si>
  <si>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</si>
  <si>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</si>
  <si>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</si>
  <si>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</si>
  <si>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</si>
  <si>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</si>
  <si>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</si>
  <si>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</si>
  <si>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</si>
  <si>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</si>
  <si>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</si>
  <si>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</si>
  <si>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</si>
  <si>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</si>
  <si>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</si>
  <si>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</si>
  <si>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</si>
  <si>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</si>
  <si>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</si>
  <si>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</si>
  <si>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</si>
  <si>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</si>
  <si>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</si>
  <si>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</si>
  <si>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</si>
  <si>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</si>
  <si>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</si>
  <si>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</si>
  <si>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</si>
  <si>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</si>
  <si>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</si>
  <si>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</si>
  <si>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</si>
  <si>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</si>
  <si>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</si>
  <si>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</si>
  <si>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</si>
  <si>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</si>
  <si>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</si>
  <si>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</si>
  <si>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</si>
  <si>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</si>
  <si>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</si>
  <si>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</si>
  <si>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</si>
  <si>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</si>
  <si>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</si>
  <si>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</si>
  <si>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</si>
  <si>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</si>
  <si>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</si>
  <si>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</si>
  <si>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</si>
  <si>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</si>
  <si>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</si>
  <si>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</si>
  <si>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</si>
  <si>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</si>
  <si>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</si>
  <si>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</si>
  <si>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</si>
  <si>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</si>
  <si>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</si>
  <si>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</si>
  <si>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</si>
  <si>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</si>
  <si>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</si>
  <si>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</si>
  <si>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</si>
  <si>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</si>
  <si>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</si>
  <si>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</si>
  <si>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</si>
  <si>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</si>
  <si>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</si>
  <si>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</si>
  <si>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</si>
  <si>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</si>
  <si>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</si>
  <si>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</si>
  <si>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</si>
  <si>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</si>
  <si>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</si>
  <si>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</si>
  <si>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</si>
  <si>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</si>
  <si>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</si>
  <si>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</si>
  <si>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</si>
  <si>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</si>
  <si>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</si>
  <si>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</si>
  <si>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</si>
  <si>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</si>
  <si>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</si>
  <si>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</si>
  <si>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</si>
  <si>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</si>
  <si>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</si>
  <si>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</si>
  <si>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</si>
  <si>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</si>
  <si>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</si>
  <si>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</si>
  <si>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</si>
  <si>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</si>
  <si>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</si>
  <si>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</si>
  <si>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</si>
  <si>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</si>
  <si>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</si>
  <si>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</si>
  <si>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</si>
  <si>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</si>
  <si>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</si>
  <si>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</si>
  <si>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</si>
  <si>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</si>
  <si>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</si>
  <si>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</si>
  <si>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</si>
  <si>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</si>
  <si>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</si>
  <si>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</si>
  <si>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</si>
  <si>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</si>
  <si>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</si>
  <si>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</si>
  <si>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</si>
  <si>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</si>
  <si>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</si>
  <si>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</si>
  <si>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</si>
  <si>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</si>
  <si>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</si>
  <si>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</si>
  <si>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</si>
  <si>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</si>
  <si>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</si>
  <si>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</si>
  <si>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</si>
  <si>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</si>
  <si>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</si>
  <si>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</si>
  <si>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</si>
  <si>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</si>
  <si>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</si>
  <si>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</si>
  <si>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</si>
  <si>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</si>
  <si>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</si>
  <si>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</si>
  <si>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</si>
  <si>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</si>
  <si>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</si>
  <si>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</si>
  <si>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</si>
  <si>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</si>
  <si>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</si>
  <si>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</si>
  <si>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</si>
  <si>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</si>
  <si>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</si>
  <si>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</si>
  <si>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</si>
  <si>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</si>
  <si>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</si>
  <si>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</si>
  <si>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</si>
  <si>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</si>
  <si>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</si>
  <si>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</si>
  <si>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</si>
  <si>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</si>
  <si>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</si>
  <si>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</si>
  <si>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</si>
  <si>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</si>
  <si>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</si>
  <si>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</si>
  <si>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</si>
  <si>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</si>
  <si>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</si>
  <si>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</si>
  <si>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</si>
  <si>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</si>
  <si>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</si>
  <si>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</si>
  <si>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</si>
  <si>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</si>
  <si>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</si>
  <si>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</si>
  <si>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</si>
  <si>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</si>
  <si>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</si>
  <si>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</si>
  <si>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</si>
  <si>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</si>
  <si>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</si>
  <si>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</si>
  <si>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</si>
  <si>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</si>
  <si>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</si>
  <si>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</si>
  <si>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</si>
  <si>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</si>
  <si>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</si>
  <si>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</si>
  <si>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</si>
  <si>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</si>
  <si>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</si>
  <si>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</si>
  <si>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</si>
  <si>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</si>
  <si>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</si>
  <si>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</si>
  <si>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</si>
  <si>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</si>
  <si>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</si>
  <si>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</si>
  <si>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</si>
  <si>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</si>
  <si>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</si>
  <si>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</si>
  <si>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</si>
  <si>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</si>
  <si>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</si>
  <si>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</si>
  <si>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</si>
  <si>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</si>
  <si>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</si>
  <si>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</si>
  <si>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</si>
  <si>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</si>
  <si>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</si>
  <si>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</si>
  <si>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</si>
  <si>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</si>
  <si>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</si>
  <si>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</si>
  <si>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</si>
  <si>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</si>
  <si>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</si>
  <si>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</si>
  <si>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</si>
  <si>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</si>
  <si>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</si>
  <si>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</si>
  <si>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</si>
  <si>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</si>
  <si>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</si>
  <si>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</si>
  <si>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</si>
  <si>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</si>
  <si>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</si>
  <si>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</si>
  <si>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</si>
  <si>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</si>
  <si>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</si>
  <si>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</si>
  <si>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</si>
  <si>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</si>
  <si>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</si>
  <si>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</si>
  <si>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</si>
  <si>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</si>
  <si>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</si>
  <si>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</si>
  <si>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</si>
  <si>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</si>
  <si>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</si>
  <si>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</si>
  <si>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</si>
  <si>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</si>
  <si>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</si>
  <si>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</si>
  <si>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</si>
  <si>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</si>
  <si>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</si>
  <si>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</si>
  <si>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</si>
  <si>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</si>
  <si>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</si>
  <si>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</si>
  <si>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</si>
  <si>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</si>
  <si>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</si>
  <si>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</si>
  <si>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</si>
  <si>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</si>
  <si>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</si>
  <si>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</si>
  <si>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</si>
  <si>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</si>
  <si>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</si>
  <si>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</si>
  <si>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</si>
  <si>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</si>
  <si>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</si>
  <si>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</si>
  <si>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</si>
  <si>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</si>
  <si>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</si>
  <si>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</si>
  <si>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</si>
  <si>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</si>
  <si>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</si>
  <si>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</si>
  <si>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</si>
  <si>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</si>
  <si>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</si>
  <si>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</si>
  <si>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</si>
  <si>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</si>
  <si>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</si>
  <si>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</si>
  <si>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</si>
  <si>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</si>
  <si>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</si>
  <si>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</si>
  <si>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</si>
  <si>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</si>
  <si>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</si>
  <si>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</si>
  <si>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</si>
  <si>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</si>
  <si>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</si>
  <si>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</si>
  <si>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</si>
  <si>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</si>
  <si>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</si>
  <si>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</si>
  <si>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</si>
  <si>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</si>
  <si>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</si>
  <si>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</si>
  <si>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</si>
  <si>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</si>
  <si>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</si>
  <si>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</si>
  <si>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</si>
  <si>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</si>
  <si>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</si>
  <si>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</si>
  <si>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</si>
  <si>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</si>
  <si>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</si>
  <si>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</si>
  <si>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</si>
  <si>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</si>
  <si>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</si>
  <si>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</si>
  <si>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</si>
  <si>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</si>
  <si>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</si>
  <si>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</si>
  <si>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</si>
  <si>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</si>
  <si>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</si>
  <si>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</si>
  <si>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</si>
  <si>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</si>
  <si>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</si>
  <si>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</si>
  <si>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</si>
  <si>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</si>
  <si>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</si>
  <si>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</si>
  <si>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</si>
  <si>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</si>
  <si>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</si>
  <si>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</si>
  <si>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</si>
  <si>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</si>
  <si>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</si>
  <si>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</si>
  <si>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</si>
  <si>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</si>
  <si>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</si>
  <si>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</si>
  <si>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</si>
  <si>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</si>
  <si>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</si>
  <si>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</si>
  <si>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</si>
  <si>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</si>
  <si>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</si>
  <si>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</si>
  <si>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</si>
  <si>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</si>
  <si>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</si>
  <si>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</si>
  <si>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</si>
  <si>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</si>
  <si>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</si>
  <si>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</si>
  <si>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</si>
  <si>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</si>
  <si>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</si>
  <si>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</si>
  <si>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</si>
  <si>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</si>
  <si>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</si>
  <si>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</si>
  <si>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</si>
  <si>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</si>
  <si>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</si>
  <si>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</si>
  <si>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</si>
  <si>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</si>
  <si>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</si>
  <si>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</si>
  <si>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</si>
  <si>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</si>
  <si>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</si>
  <si>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</si>
  <si>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</si>
  <si>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</si>
  <si>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</si>
  <si>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</si>
  <si>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</si>
  <si>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</si>
  <si>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</si>
  <si>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</si>
  <si>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</si>
  <si>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</si>
  <si>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</si>
  <si>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</si>
  <si>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</si>
  <si>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</si>
  <si>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</si>
  <si>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</si>
  <si>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</si>
  <si>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</si>
  <si>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</si>
  <si>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</si>
  <si>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</si>
  <si>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</si>
  <si>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</si>
  <si>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</si>
  <si>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</si>
  <si>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</si>
  <si>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</si>
  <si>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</si>
  <si>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</si>
  <si>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</si>
  <si>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</si>
  <si>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</si>
  <si>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</si>
  <si>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</si>
  <si>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</si>
  <si>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</si>
  <si>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</si>
  <si>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</si>
  <si>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</si>
  <si>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</si>
  <si>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</si>
  <si>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</si>
  <si>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</si>
  <si>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</si>
  <si>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</si>
  <si>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</si>
  <si>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</si>
  <si>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</si>
  <si>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</si>
  <si>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</si>
  <si>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</si>
  <si>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</si>
  <si>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</si>
  <si>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</si>
  <si>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</si>
  <si>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</si>
  <si>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</si>
  <si>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</si>
  <si>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</si>
  <si>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</si>
  <si>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</si>
  <si>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</si>
  <si>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</si>
  <si>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</si>
  <si>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</si>
  <si>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</si>
  <si>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</si>
  <si>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</si>
  <si>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</si>
  <si>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</si>
  <si>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</si>
  <si>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</si>
  <si>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</si>
  <si>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</si>
  <si>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</si>
  <si>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</si>
  <si>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</si>
  <si>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</si>
  <si>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</si>
  <si>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</si>
  <si>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</si>
  <si>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</si>
  <si>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</si>
  <si>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</si>
  <si>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</si>
  <si>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</si>
  <si>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</si>
  <si>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</si>
  <si>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</si>
  <si>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</si>
  <si>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</si>
  <si>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</si>
  <si>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</si>
  <si>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</si>
  <si>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</si>
  <si>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</si>
  <si>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</si>
  <si>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</si>
  <si>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</si>
  <si>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</si>
  <si>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</si>
  <si>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</si>
  <si>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</si>
  <si>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</si>
  <si>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</si>
  <si>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</si>
  <si>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</si>
  <si>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</si>
  <si>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</si>
  <si>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</si>
  <si>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</si>
  <si>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</si>
  <si>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</si>
  <si>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</si>
  <si>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</si>
  <si>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</si>
  <si>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</si>
  <si>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</si>
  <si>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</si>
  <si>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</si>
  <si>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</si>
  <si>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</si>
  <si>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</si>
  <si>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</si>
  <si>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</si>
  <si>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</si>
  <si>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</si>
  <si>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</si>
  <si>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</si>
  <si>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</si>
  <si>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</si>
  <si>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</si>
  <si>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</si>
  <si>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</si>
  <si>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</si>
  <si>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</si>
  <si>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</si>
  <si>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</si>
  <si>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</si>
  <si>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</si>
  <si>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</si>
  <si>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</si>
  <si>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</si>
  <si>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</si>
  <si>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</si>
  <si>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</si>
  <si>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</si>
  <si>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</si>
  <si>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</si>
  <si>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</si>
  <si>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</si>
  <si>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</si>
  <si>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</si>
  <si>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</si>
  <si>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</si>
  <si>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</si>
  <si>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</si>
  <si>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</si>
  <si>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</si>
  <si>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</si>
  <si>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</si>
  <si>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</si>
  <si>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</si>
  <si>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</si>
  <si>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</si>
  <si>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</si>
  <si>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</si>
  <si>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</si>
  <si>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</si>
  <si>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</si>
  <si>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</si>
  <si>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</si>
  <si>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</si>
  <si>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</si>
  <si>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</si>
  <si>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</si>
  <si>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</si>
  <si>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</si>
  <si>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</si>
  <si>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</si>
  <si>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</si>
  <si>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</si>
  <si>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</si>
  <si>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</si>
  <si>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</si>
  <si>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</si>
  <si>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</si>
  <si>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</si>
  <si>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</si>
  <si>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</si>
  <si>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</si>
  <si>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</si>
  <si>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</si>
  <si>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</si>
  <si>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</si>
  <si>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</si>
  <si>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</si>
  <si>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</si>
  <si>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</si>
  <si>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</si>
  <si>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</si>
  <si>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</si>
  <si>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</si>
  <si>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</si>
  <si>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</si>
  <si>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</si>
  <si>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</si>
  <si>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</si>
  <si>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</si>
  <si>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</si>
  <si>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</si>
  <si>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</si>
  <si>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</si>
  <si>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</si>
  <si>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</si>
  <si>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</si>
  <si>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</si>
  <si>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</si>
  <si>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</si>
  <si>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</si>
  <si>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</si>
  <si>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</si>
  <si>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</si>
  <si>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</si>
  <si>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</si>
  <si>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</si>
  <si>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</si>
  <si>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</si>
  <si>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</si>
  <si>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</si>
  <si>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</si>
  <si>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</si>
  <si>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</si>
  <si>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</si>
  <si>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</si>
  <si>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</si>
  <si>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</si>
  <si>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</si>
  <si>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</si>
  <si>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</si>
  <si>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</si>
  <si>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</si>
  <si>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</si>
  <si>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</si>
  <si>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</si>
  <si>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</si>
  <si>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</si>
  <si>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</si>
  <si>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</si>
  <si>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</si>
  <si>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</si>
  <si>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</si>
  <si>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</si>
  <si>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</si>
  <si>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</si>
  <si>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</si>
  <si>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</si>
  <si>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</si>
  <si>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</si>
  <si>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</si>
  <si>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</si>
  <si>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</si>
  <si>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</si>
  <si>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</si>
  <si>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</si>
  <si>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</si>
  <si>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</si>
  <si>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</si>
  <si>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</si>
  <si>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</si>
  <si>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</si>
  <si>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</si>
  <si>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</si>
  <si>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</si>
  <si>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</si>
  <si>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</si>
  <si>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</si>
  <si>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</si>
  <si>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</si>
  <si>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</si>
  <si>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</si>
  <si>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</si>
  <si>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</si>
  <si>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</si>
  <si>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</si>
  <si>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</si>
  <si>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</si>
  <si>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</si>
  <si>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</si>
  <si>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</si>
  <si>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</si>
  <si>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</si>
  <si>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</si>
  <si>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</si>
  <si>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</si>
  <si>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</si>
  <si>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</si>
  <si>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</si>
  <si>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</si>
  <si>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</si>
  <si>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</si>
  <si>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</si>
  <si>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</si>
  <si>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</si>
  <si>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</si>
  <si>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</si>
  <si>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</si>
  <si>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</si>
  <si>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</si>
  <si>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</si>
  <si>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</si>
  <si>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</si>
  <si>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</si>
  <si>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</si>
  <si>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</si>
  <si>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</si>
  <si>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</si>
  <si>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</si>
  <si>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</si>
  <si>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</si>
  <si>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</si>
  <si>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</si>
  <si>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</si>
  <si>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</si>
  <si>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</si>
  <si>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</si>
  <si>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</si>
  <si>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</si>
  <si>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</si>
  <si>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</si>
  <si>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</si>
  <si>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</si>
  <si>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</si>
  <si>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</si>
  <si>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</si>
  <si>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</si>
  <si>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</si>
  <si>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</si>
  <si>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</si>
  <si>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</si>
  <si>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</si>
  <si>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</si>
  <si>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</si>
  <si>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</si>
  <si>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</si>
  <si>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</si>
  <si>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</si>
  <si>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</si>
  <si>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</si>
  <si>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</si>
  <si>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</si>
  <si>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</si>
  <si>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</si>
  <si>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</si>
  <si>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</si>
  <si>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</si>
  <si>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</si>
  <si>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</si>
  <si>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</si>
  <si>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</si>
  <si>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</si>
  <si>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</si>
  <si>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</si>
  <si>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</si>
  <si>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</si>
  <si>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</si>
  <si>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</si>
  <si>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</si>
  <si>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</si>
  <si>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</si>
  <si>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</si>
  <si>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</si>
  <si>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</si>
  <si>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</si>
  <si>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</si>
  <si>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</si>
  <si>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</si>
  <si>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</si>
  <si>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</si>
  <si>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</si>
  <si>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</si>
  <si>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</si>
  <si>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</si>
  <si>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</si>
  <si>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</si>
  <si>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</si>
  <si>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</si>
  <si>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</si>
  <si>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</si>
  <si>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</si>
  <si>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</si>
  <si>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</si>
  <si>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</si>
  <si>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</si>
  <si>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</si>
  <si>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</si>
  <si>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</si>
  <si>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</si>
  <si>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</si>
  <si>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</si>
  <si>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</si>
  <si>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</si>
  <si>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</si>
  <si>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</si>
  <si>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</si>
  <si>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</si>
  <si>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</si>
  <si>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</si>
  <si>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</si>
  <si>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</si>
  <si>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</si>
  <si>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</si>
  <si>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</si>
  <si>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</si>
  <si>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</si>
  <si>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</si>
  <si>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</si>
  <si>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</si>
  <si>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</si>
  <si>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</si>
  <si>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</si>
  <si>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</si>
  <si>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</si>
  <si>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</si>
  <si>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</si>
  <si>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</si>
  <si>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</si>
  <si>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</si>
  <si>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</si>
  <si>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</si>
  <si>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</si>
  <si>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</si>
  <si>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</si>
  <si>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</si>
  <si>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</si>
  <si>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</si>
  <si>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</si>
  <si>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</si>
  <si>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</si>
  <si>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</si>
  <si>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</si>
  <si>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</si>
  <si>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</si>
  <si>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</si>
  <si>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</si>
  <si>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</si>
  <si>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</si>
  <si>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</si>
  <si>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</si>
  <si>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</si>
  <si>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</si>
  <si>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</si>
  <si>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</si>
  <si>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</si>
  <si>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</si>
  <si>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</si>
  <si>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</si>
  <si>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</si>
  <si>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</si>
  <si>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</si>
  <si>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</si>
  <si>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</si>
  <si>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</si>
  <si>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</si>
  <si>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</si>
  <si>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</si>
  <si>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</si>
  <si>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</si>
  <si>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</si>
  <si>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</si>
  <si>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</si>
  <si>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</si>
  <si>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</si>
  <si>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</si>
  <si>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</si>
  <si>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</si>
  <si>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</si>
  <si>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</si>
  <si>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</si>
  <si>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</si>
  <si>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</si>
  <si>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</si>
  <si>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</si>
  <si>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</si>
  <si>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</si>
  <si>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</si>
  <si>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</si>
  <si>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</si>
  <si>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</si>
  <si>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</si>
  <si>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</si>
  <si>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</si>
  <si>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</si>
  <si>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</si>
  <si>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</si>
  <si>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</si>
  <si>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</si>
  <si>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</si>
  <si>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</si>
  <si>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</si>
  <si>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</si>
  <si>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</si>
  <si>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</si>
  <si>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</si>
  <si>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</si>
  <si>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</si>
  <si>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</si>
  <si>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</si>
  <si>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</si>
  <si>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</si>
  <si>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</si>
  <si>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</si>
  <si>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</si>
  <si>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</si>
  <si>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</si>
  <si>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</si>
  <si>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</si>
  <si>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</si>
  <si>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</si>
  <si>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</si>
  <si>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</si>
  <si>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</si>
  <si>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</si>
  <si>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</si>
  <si>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</si>
  <si>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</si>
  <si>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</si>
  <si>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</si>
  <si>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</si>
  <si>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</si>
  <si>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</si>
  <si>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</si>
  <si>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</si>
  <si>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</si>
  <si>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</si>
  <si>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</si>
  <si>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</si>
  <si>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</si>
  <si>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</si>
  <si>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</si>
  <si>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</si>
  <si>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</si>
  <si>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</si>
  <si>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</si>
  <si>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</si>
  <si>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</si>
  <si>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</si>
  <si>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</si>
  <si>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</si>
  <si>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</si>
  <si>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</si>
  <si>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</si>
  <si>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</si>
  <si>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</si>
  <si>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</si>
  <si>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</si>
  <si>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</si>
  <si>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</si>
  <si>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</si>
  <si>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</si>
  <si>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</si>
  <si>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</si>
  <si>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</si>
  <si>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</si>
  <si>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</si>
  <si>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</si>
  <si>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</si>
  <si>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</si>
  <si>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</si>
  <si>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</si>
  <si>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</si>
  <si>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</si>
  <si>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</si>
  <si>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</si>
  <si>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</si>
  <si>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</si>
  <si>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</si>
  <si>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</si>
  <si>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</si>
  <si>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</si>
  <si>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</si>
  <si>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</si>
  <si>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</si>
  <si>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</si>
  <si>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</si>
  <si>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</si>
  <si>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</si>
  <si>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</si>
  <si>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</si>
  <si>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</si>
  <si>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</si>
  <si>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</si>
  <si>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</si>
  <si>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</si>
  <si>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</si>
  <si>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</si>
  <si>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</si>
  <si>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</si>
  <si>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</si>
  <si>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</si>
  <si>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</si>
  <si>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</si>
  <si>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</si>
  <si>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</si>
  <si>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</si>
  <si>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</si>
  <si>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</si>
  <si>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</si>
  <si>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</si>
  <si>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</si>
  <si>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</si>
  <si>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</si>
  <si>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</si>
  <si>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</si>
  <si>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</si>
  <si>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</si>
  <si>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</si>
  <si>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</si>
  <si>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</si>
  <si>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</si>
  <si>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</si>
  <si>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</si>
  <si>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</si>
  <si>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</si>
  <si>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</si>
  <si>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</si>
  <si>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</si>
  <si>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</si>
  <si>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</si>
  <si>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</si>
  <si>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</si>
  <si>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</si>
  <si>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</si>
  <si>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</si>
  <si>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</si>
  <si>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</si>
  <si>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</si>
  <si>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</si>
  <si>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</si>
  <si>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</si>
  <si>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</si>
  <si>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</si>
  <si>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</si>
  <si>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</si>
  <si>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</si>
  <si>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</si>
  <si>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</si>
  <si>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</si>
  <si>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</si>
  <si>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</si>
  <si>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</si>
  <si>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</si>
  <si>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</si>
  <si>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</si>
  <si>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</si>
  <si>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</si>
  <si>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</si>
  <si>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</si>
  <si>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</si>
  <si>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</si>
  <si>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</si>
  <si>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</si>
  <si>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</si>
  <si>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</si>
  <si>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</si>
  <si>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</si>
  <si>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</si>
  <si>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</si>
  <si>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</si>
  <si>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</si>
  <si>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</si>
  <si>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</si>
  <si>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</si>
  <si>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</si>
  <si>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</si>
  <si>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</si>
  <si>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</si>
  <si>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</si>
  <si>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</si>
  <si>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</si>
  <si>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</si>
  <si>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</si>
  <si>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</si>
  <si>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</si>
  <si>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</si>
  <si>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</si>
  <si>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</si>
  <si>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</si>
  <si>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</si>
  <si>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</si>
  <si>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</si>
  <si>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</si>
  <si>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</si>
  <si>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</si>
  <si>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</si>
  <si>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</si>
  <si>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</si>
  <si>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</si>
  <si>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</si>
  <si>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</si>
  <si>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</si>
  <si>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</si>
  <si>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</si>
  <si>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</si>
  <si>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</si>
  <si>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</si>
  <si>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</si>
  <si>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</si>
  <si>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</si>
  <si>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</si>
  <si>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</si>
  <si>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</si>
  <si>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</si>
  <si>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</si>
  <si>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</si>
  <si>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</si>
  <si>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</si>
  <si>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</si>
  <si>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</si>
  <si>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</si>
  <si>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</si>
  <si>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</si>
  <si>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</si>
  <si>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</si>
  <si>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</si>
  <si>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</si>
  <si>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</si>
  <si>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</si>
  <si>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</si>
  <si>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</si>
  <si>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</si>
  <si>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</si>
  <si>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</si>
  <si>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</si>
  <si>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</si>
  <si>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</si>
  <si>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</si>
  <si>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</si>
  <si>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</si>
  <si>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</si>
  <si>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</si>
  <si>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</si>
  <si>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</si>
  <si>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</si>
  <si>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</si>
  <si>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</si>
  <si>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</si>
  <si>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</si>
  <si>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</si>
  <si>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</si>
  <si>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</si>
  <si>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</si>
  <si>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</si>
  <si>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</si>
  <si>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</si>
  <si>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</si>
  <si>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</si>
  <si>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</si>
  <si>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</si>
  <si>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</si>
  <si>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</si>
  <si>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</si>
  <si>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</si>
  <si>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</si>
  <si>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</si>
  <si>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</si>
  <si>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</si>
  <si>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</si>
  <si>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</si>
  <si>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</si>
  <si>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</si>
  <si>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</si>
  <si>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</si>
  <si>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</si>
  <si>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</si>
  <si>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</si>
  <si>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</si>
  <si>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</si>
  <si>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</si>
  <si>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</si>
  <si>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</si>
  <si>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</si>
  <si>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</si>
  <si>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</si>
  <si>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</si>
  <si>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</si>
  <si>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</si>
  <si>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</si>
  <si>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</si>
  <si>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</si>
  <si>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</si>
  <si>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</si>
  <si>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</si>
  <si>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</si>
  <si>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</si>
  <si>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</si>
  <si>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</si>
  <si>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</si>
  <si>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</si>
  <si>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</si>
  <si>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</si>
  <si>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</si>
  <si>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</si>
  <si>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</si>
  <si>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</si>
  <si>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</si>
  <si>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</si>
  <si>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</si>
  <si>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</si>
  <si>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</si>
  <si>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</si>
  <si>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</si>
  <si>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</si>
  <si>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</si>
  <si>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</si>
  <si>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</si>
  <si>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</si>
  <si>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</si>
  <si>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</si>
  <si>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</si>
  <si>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</si>
  <si>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</si>
  <si>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</si>
  <si>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</si>
  <si>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</si>
  <si>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</si>
  <si>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</si>
  <si>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</si>
  <si>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</si>
  <si>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</si>
  <si>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</si>
  <si>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</si>
  <si>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</si>
  <si>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</si>
  <si>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</si>
  <si>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</si>
  <si>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</si>
  <si>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</si>
  <si>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</si>
  <si>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</si>
  <si>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</si>
  <si>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</si>
  <si>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</si>
  <si>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</si>
  <si>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</si>
  <si>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</si>
  <si>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</si>
  <si>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</si>
  <si>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</si>
  <si>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</si>
  <si>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</si>
  <si>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</si>
  <si>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</si>
  <si>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</si>
  <si>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</si>
  <si>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</si>
  <si>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</si>
  <si>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</si>
  <si>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</si>
  <si>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</si>
  <si>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</si>
  <si>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</si>
  <si>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</si>
  <si>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</si>
  <si>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</si>
  <si>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</si>
  <si>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</si>
  <si>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</si>
  <si>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</si>
  <si>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</si>
  <si>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</si>
  <si>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</si>
  <si>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</si>
  <si>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</si>
  <si>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</si>
  <si>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</si>
  <si>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</si>
  <si>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</si>
  <si>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</si>
  <si>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</si>
  <si>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</si>
  <si>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</si>
  <si>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</si>
  <si>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</si>
  <si>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</si>
  <si>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</si>
  <si>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</si>
  <si>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</si>
  <si>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</si>
  <si>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</si>
  <si>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</si>
  <si>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</si>
  <si>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</si>
  <si>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</si>
  <si>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</si>
  <si>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</si>
  <si>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</si>
  <si>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</si>
  <si>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</si>
  <si>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</si>
  <si>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</si>
  <si>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</si>
  <si>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</si>
  <si>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</si>
  <si>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</si>
  <si>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</si>
  <si>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</si>
  <si>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</si>
  <si>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</si>
  <si>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</si>
  <si>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</si>
  <si>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</si>
  <si>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</si>
  <si>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</si>
  <si>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</si>
  <si>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</si>
  <si>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</si>
  <si>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</si>
  <si>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</si>
  <si>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</si>
  <si>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</si>
  <si>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</si>
  <si>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</si>
  <si>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</si>
  <si>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</si>
  <si>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</si>
  <si>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</si>
  <si>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</si>
  <si>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</si>
  <si>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</si>
  <si>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</si>
  <si>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</si>
  <si>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</si>
  <si>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</si>
  <si>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</si>
  <si>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</si>
  <si>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</si>
  <si>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</si>
  <si>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</si>
  <si>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</si>
  <si>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</si>
  <si>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</si>
  <si>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</si>
  <si>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</si>
  <si>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</si>
  <si>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</si>
  <si>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</si>
  <si>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</si>
  <si>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</si>
  <si>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</si>
  <si>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</si>
  <si>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</si>
  <si>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</si>
  <si>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</si>
  <si>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</si>
  <si>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</si>
  <si>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</si>
  <si>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</si>
  <si>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</si>
  <si>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</si>
  <si>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</si>
  <si>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</si>
  <si>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</si>
  <si>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</si>
  <si>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</si>
  <si>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</si>
  <si>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</si>
  <si>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</si>
  <si>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</si>
  <si>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</si>
  <si>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</si>
  <si>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</si>
  <si>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</si>
  <si>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</si>
  <si>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</si>
  <si>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</si>
  <si>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</si>
  <si>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</si>
  <si>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</si>
  <si>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</si>
  <si>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</si>
  <si>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</si>
  <si>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</si>
  <si>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</si>
  <si>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</si>
  <si>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</si>
  <si>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</si>
  <si>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</si>
  <si>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</si>
  <si>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</si>
  <si>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</si>
  <si>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</si>
  <si>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</si>
  <si>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</si>
  <si>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</si>
  <si>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</si>
  <si>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</si>
  <si>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</si>
  <si>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</si>
  <si>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</si>
  <si>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</si>
  <si>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</si>
  <si>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</si>
  <si>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</si>
  <si>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</si>
  <si>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</si>
  <si>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</si>
  <si>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</si>
  <si>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</si>
  <si>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</si>
  <si>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</si>
  <si>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</si>
  <si>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</si>
  <si>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</si>
  <si>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</si>
  <si>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</si>
  <si>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</si>
  <si>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</si>
  <si>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</si>
  <si>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</si>
  <si>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</si>
  <si>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</si>
  <si>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</si>
  <si>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</si>
  <si>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</si>
  <si>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</si>
  <si>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</si>
  <si>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</si>
  <si>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</si>
  <si>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</si>
  <si>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</si>
  <si>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</si>
  <si>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</si>
  <si>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</si>
  <si>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</si>
  <si>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</si>
  <si>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</si>
  <si>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</si>
  <si>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</si>
  <si>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</si>
  <si>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</si>
  <si>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</si>
  <si>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</si>
  <si>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</si>
  <si>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</si>
  <si>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</si>
  <si>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</si>
  <si>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</si>
  <si>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</si>
  <si>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</si>
  <si>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</si>
  <si>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</si>
  <si>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</si>
  <si>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</si>
  <si>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</si>
  <si>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</si>
  <si>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</si>
  <si>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</si>
  <si>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</si>
  <si>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</si>
  <si>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</si>
  <si>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</si>
  <si>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</si>
  <si>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</si>
  <si>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</si>
  <si>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</si>
  <si>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</si>
  <si>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</si>
  <si>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</si>
  <si>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</si>
  <si>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</si>
  <si>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</si>
  <si>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</si>
  <si>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</si>
  <si>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</si>
  <si>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</si>
  <si>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</si>
  <si>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</si>
  <si>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</si>
  <si>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</si>
  <si>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</si>
  <si>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</si>
  <si>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</si>
  <si>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</si>
  <si>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</si>
  <si>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</si>
  <si>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</si>
  <si>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</si>
  <si>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</si>
  <si>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</si>
  <si>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</si>
  <si>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</si>
  <si>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</si>
  <si>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</si>
  <si>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</si>
  <si>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</si>
  <si>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</si>
  <si>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</si>
  <si>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</si>
  <si>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</si>
  <si>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</si>
  <si>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</si>
  <si>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</si>
  <si>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</si>
  <si>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</si>
  <si>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</si>
  <si>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</si>
  <si>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</si>
  <si>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</si>
  <si>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</si>
  <si>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</si>
  <si>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</si>
  <si>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</si>
  <si>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</si>
  <si>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</si>
  <si>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</si>
  <si>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</si>
  <si>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</si>
  <si>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</si>
  <si>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</si>
  <si>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</si>
  <si>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</si>
  <si>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</si>
  <si>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</si>
  <si>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</si>
  <si>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</si>
  <si>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</si>
  <si>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</si>
  <si>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</si>
  <si>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</si>
  <si>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</si>
  <si>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</si>
  <si>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</si>
  <si>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</si>
  <si>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</si>
  <si>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</si>
  <si>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</si>
  <si>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</si>
  <si>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</si>
  <si>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</si>
  <si>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</si>
  <si>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</si>
  <si>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</si>
  <si>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</si>
  <si>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</si>
  <si>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</si>
  <si>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</si>
  <si>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</si>
  <si>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</si>
  <si>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</si>
  <si>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</si>
  <si>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</si>
  <si>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</si>
  <si>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</si>
  <si>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Year</t>
  </si>
  <si>
    <t>Sum of Sales</t>
  </si>
  <si>
    <t>Sum of Profit</t>
  </si>
  <si>
    <t>Count of Customer Name</t>
  </si>
  <si>
    <t>תוויות שורה</t>
  </si>
  <si>
    <t>סכום כולל</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</si>
  <si>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</si>
  <si>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</si>
  <si>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</si>
  <si>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</si>
  <si>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</si>
  <si>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</si>
  <si>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</si>
  <si>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</si>
  <si>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</si>
  <si>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</si>
  <si>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</si>
  <si>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</si>
  <si>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</si>
  <si>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</si>
  <si>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</si>
  <si>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</si>
  <si>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</si>
  <si>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</si>
  <si>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</si>
  <si>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</si>
  <si>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</si>
  <si>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</si>
  <si>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</si>
  <si>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</si>
  <si>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Recycling Rate (%)</t>
  </si>
  <si>
    <t>Recycled Furniture (units)</t>
  </si>
  <si>
    <t>Leader Involvement (1-10)</t>
  </si>
  <si>
    <t>Policy Score (1-5)</t>
  </si>
  <si>
    <t>Recycled Materials (tons)</t>
  </si>
  <si>
    <t>EXACT</t>
  </si>
  <si>
    <t>LEFT</t>
  </si>
  <si>
    <t>LEN</t>
  </si>
  <si>
    <t>REPLACE</t>
  </si>
  <si>
    <t>SEARCH</t>
  </si>
  <si>
    <t>SUBSTITUTE</t>
  </si>
  <si>
    <t>TRIM</t>
  </si>
  <si>
    <t>NETWORKDAYS.INTL</t>
  </si>
  <si>
    <t>NOW</t>
  </si>
  <si>
    <t>FREQUENCY</t>
  </si>
  <si>
    <t>SMALL</t>
  </si>
  <si>
    <t>LARGE</t>
  </si>
  <si>
    <t>ROUND</t>
  </si>
  <si>
    <t>RANK</t>
  </si>
  <si>
    <t>NORMDIST</t>
  </si>
  <si>
    <t>STDEV</t>
  </si>
  <si>
    <t>MIN</t>
  </si>
  <si>
    <t>SUM</t>
  </si>
  <si>
    <t>SUMIF</t>
  </si>
  <si>
    <t>SUMIFS</t>
  </si>
  <si>
    <t>NORMINV</t>
  </si>
  <si>
    <t>CONCATENATE</t>
  </si>
  <si>
    <t>CORREL</t>
  </si>
  <si>
    <t>CONFIDENCE</t>
  </si>
  <si>
    <t>HARMEAN</t>
  </si>
  <si>
    <t>INTERCEPT</t>
  </si>
  <si>
    <t>NORM.DIST</t>
  </si>
  <si>
    <t>SLOPE</t>
  </si>
  <si>
    <t>STANDARDIZE</t>
  </si>
  <si>
    <t>DURATION</t>
  </si>
  <si>
    <t>DMAX</t>
  </si>
  <si>
    <t>DMIN</t>
  </si>
  <si>
    <t>TREND</t>
  </si>
  <si>
    <t>FORECAST</t>
  </si>
  <si>
    <t>MAX</t>
  </si>
  <si>
    <t>TIMEVALUE</t>
  </si>
  <si>
    <t>TIME</t>
  </si>
  <si>
    <t>CEILING</t>
  </si>
  <si>
    <t>COMBIN</t>
  </si>
  <si>
    <t>GCD</t>
  </si>
  <si>
    <t>ISNUMBER</t>
  </si>
  <si>
    <t>ABS</t>
  </si>
  <si>
    <t>AVERAGE</t>
  </si>
  <si>
    <t>AVERAGEIF</t>
  </si>
  <si>
    <t>SQRT</t>
  </si>
  <si>
    <t>MODE</t>
  </si>
  <si>
    <t>MEDIAN</t>
  </si>
  <si>
    <t>SUMPRODUCT</t>
  </si>
  <si>
    <t>IF</t>
  </si>
  <si>
    <t>COUNT</t>
  </si>
  <si>
    <t>COUNTIF</t>
  </si>
  <si>
    <t>COUNTIFS</t>
  </si>
  <si>
    <t>COUNTBLANK</t>
  </si>
  <si>
    <t>VLOOKUP</t>
  </si>
  <si>
    <t>HLOOKUP</t>
  </si>
  <si>
    <t>MATCH</t>
  </si>
  <si>
    <t>INDEX</t>
  </si>
  <si>
    <t xml:space="preserve">חיזוי עתידי לשנה קדימה  </t>
  </si>
  <si>
    <t>תוויות עמודה</t>
  </si>
  <si>
    <t>Forecast</t>
  </si>
  <si>
    <t xml:space="preserve"> Type</t>
  </si>
  <si>
    <t xml:space="preserve"> Month</t>
  </si>
  <si>
    <t>Actual</t>
  </si>
  <si>
    <t>Status</t>
  </si>
  <si>
    <t>Volume Used</t>
  </si>
  <si>
    <t>Side Table</t>
  </si>
  <si>
    <t>Metal Cabinet</t>
  </si>
  <si>
    <t>Large Conference Table</t>
  </si>
  <si>
    <t>Bookshelf</t>
  </si>
  <si>
    <t>Filing Cabinet</t>
  </si>
  <si>
    <t>Work Desk</t>
  </si>
  <si>
    <t>Office Chair</t>
  </si>
  <si>
    <t>Units to Store</t>
  </si>
  <si>
    <t>Quantity (Units)</t>
  </si>
  <si>
    <t>Item Type</t>
  </si>
  <si>
    <t>.</t>
  </si>
  <si>
    <t>Grand Total</t>
  </si>
  <si>
    <t>Average of Sales</t>
  </si>
  <si>
    <t xml:space="preserve">Number of Purchases </t>
  </si>
  <si>
    <t>Products</t>
  </si>
  <si>
    <t>category</t>
  </si>
  <si>
    <t>Row Labels</t>
  </si>
  <si>
    <t>KPI Calculations — live source for the KPI cards above (full dataset)</t>
  </si>
  <si>
    <t>Total Sales</t>
  </si>
  <si>
    <t>Total Profit</t>
  </si>
  <si>
    <t>Profit Margin</t>
  </si>
  <si>
    <t>Orders</t>
  </si>
  <si>
    <t>Avg Order Value</t>
  </si>
  <si>
    <t>⌂  Home</t>
  </si>
  <si>
    <t>▦  Dashboard</t>
  </si>
  <si>
    <t>Recycling Data</t>
  </si>
  <si>
    <t>Furniture recycling performance dataset · 197 records across U.S. states</t>
  </si>
  <si>
    <t>KEY INSIGHTS</t>
  </si>
  <si>
    <t>Avg Recycling Rate</t>
  </si>
  <si>
    <t>Highest Rate</t>
  </si>
  <si>
    <t>Top State by Rate</t>
  </si>
  <si>
    <t>Total Materials (tons)</t>
  </si>
  <si>
    <t>Total Furniture (units)</t>
  </si>
  <si>
    <t>Records</t>
  </si>
  <si>
    <t xml:space="preserve">Sum of Sales </t>
  </si>
  <si>
    <t xml:space="preserve">Sum of Quantity </t>
  </si>
  <si>
    <t>Regression Analysis</t>
  </si>
  <si>
    <t>Linear regression — Sales vs. Quantity by State  ·  Excel Analysis ToolPak</t>
  </si>
  <si>
    <t>Sales &amp; Quantity by State</t>
  </si>
  <si>
    <t>Regression Output — Sales vs. Quantity</t>
  </si>
  <si>
    <t>KEY RESULTS</t>
  </si>
  <si>
    <t>Slope (per unit)</t>
  </si>
  <si>
    <t>Std. Error</t>
  </si>
  <si>
    <t>Sales ≈ $852 + $59.55 × Quantity</t>
  </si>
  <si>
    <t>Interpretation
Quantity explains 96.5% of the variation in sales (R² = 0.965). Each additional unit sold is associated with about $59.55 more in sales. The relationship is highly significant (p &lt; 0.001).</t>
  </si>
  <si>
    <t>Storage Optimization</t>
  </si>
  <si>
    <t>Linear optimization with Solver — maximizing warehouse volume utilization</t>
  </si>
  <si>
    <t>Volume per Unit (m³)</t>
  </si>
  <si>
    <t>Total Volume (m³)</t>
  </si>
  <si>
    <t>Capacity per shelf (m³)</t>
  </si>
  <si>
    <t>Number of shelves</t>
  </si>
  <si>
    <t>SOLVER MODEL DEFINITION</t>
  </si>
  <si>
    <t>Objective:   Maximize total Volume Used (F17).
Decision variables:   Units to Store for each item (E10:E16).
Constraints:
     •  Units to Store ≤ Quantity available, for every item
     •  Total Volume Used ≤ Shelf Capacity  (Number of shelves × Capacity per shelf = 1,500 m³)
     •  Units to Store ≥ 0  (non-negativity)
Result:   All 1,000 units are stored using 1,450 m³ of the 1,500 m³ capacity (96.7% utilization), leaving 50 m³ of spare capacity.</t>
  </si>
  <si>
    <t>OPTIMIZATION RESULT</t>
  </si>
  <si>
    <t>Volume Used (m³)</t>
  </si>
  <si>
    <t>Shelf Capacity (m³)</t>
  </si>
  <si>
    <t>Utilization</t>
  </si>
  <si>
    <t>Slack (m³)</t>
  </si>
  <si>
    <t>Units Stored</t>
  </si>
  <si>
    <t>Order ID</t>
  </si>
  <si>
    <t>Customer</t>
  </si>
  <si>
    <t>Product</t>
  </si>
  <si>
    <t>Sara Lopez</t>
  </si>
  <si>
    <t>Ergonomic Mesh Chair</t>
  </si>
  <si>
    <t>Mark Webber</t>
  </si>
  <si>
    <t>Heavy-Duty 3-Ring Binder</t>
  </si>
  <si>
    <t>Nadia Brooks</t>
  </si>
  <si>
    <t>Smart Office Headset</t>
  </si>
  <si>
    <t>Eric Tanaka</t>
  </si>
  <si>
    <t>Conference Table 6ft</t>
  </si>
  <si>
    <t>Priya Nair</t>
  </si>
  <si>
    <t>Recycled Copy Paper (Case)</t>
  </si>
  <si>
    <t>Tom Becker</t>
  </si>
  <si>
    <t>Label Printer</t>
  </si>
  <si>
    <t>Laura Mendes</t>
  </si>
  <si>
    <t>5-Shelf Bookcase</t>
  </si>
  <si>
    <t>Kevin O'Brien</t>
  </si>
  <si>
    <t>Stackable Storage Bin</t>
  </si>
  <si>
    <t>Mia Chen</t>
  </si>
  <si>
    <t>Compact Desktop Copier</t>
  </si>
  <si>
    <t>Daniel Ruiz</t>
  </si>
  <si>
    <t>LED Desk Lamp</t>
  </si>
  <si>
    <t>Hannah Park</t>
  </si>
  <si>
    <t>Colored Marker Set</t>
  </si>
  <si>
    <t>Product Lookup</t>
  </si>
  <si>
    <t>Interactive VLOOKUP — retrieve any order by its ID   ·   illustrative sample dataset</t>
  </si>
  <si>
    <t>PRODUCT LOOKUP</t>
  </si>
  <si>
    <t>Enter Order ID</t>
  </si>
  <si>
    <t>Function</t>
  </si>
  <si>
    <t>Text</t>
  </si>
  <si>
    <t>✓ Used</t>
  </si>
  <si>
    <t>Date &amp; Time</t>
  </si>
  <si>
    <t>Math &amp; Trig</t>
  </si>
  <si>
    <t>Statistical</t>
  </si>
  <si>
    <t>Lookup &amp; Reference</t>
  </si>
  <si>
    <t>Logical</t>
  </si>
  <si>
    <t>IFERROR</t>
  </si>
  <si>
    <t>Database</t>
  </si>
  <si>
    <t>Financial</t>
  </si>
  <si>
    <t>Excel Functions</t>
  </si>
  <si>
    <t>Catalogue of Excel functions demonstrated across this project, grouped by category</t>
  </si>
  <si>
    <t>FUNCTIONS CATALOGUED</t>
  </si>
  <si>
    <t>DEMONSTRATED</t>
  </si>
  <si>
    <t>COVERAGE</t>
  </si>
  <si>
    <t>Demonstrated</t>
  </si>
  <si>
    <t>Not yet used</t>
  </si>
  <si>
    <t>FUNCTION CATALOGUE</t>
  </si>
  <si>
    <t>Sales Summary</t>
  </si>
  <si>
    <t>PivotTable summaries that power the dashboard — category, product and state views</t>
  </si>
  <si>
    <t>SALES BY CATEGORY</t>
  </si>
  <si>
    <t>PURCHASES BY PRODUCT</t>
  </si>
  <si>
    <t>AVERAGE SALE BY STATE</t>
  </si>
  <si>
    <t>Cat</t>
  </si>
  <si>
    <t>Val</t>
  </si>
  <si>
    <t>A</t>
  </si>
  <si>
    <t>B</t>
  </si>
  <si>
    <t>DEMO HELPER INPUTS</t>
  </si>
  <si>
    <t>Sample list →</t>
  </si>
  <si>
    <t>Mini database →</t>
  </si>
  <si>
    <t>Criteria →</t>
  </si>
  <si>
    <t>(blanks for COUNTBLANK)</t>
  </si>
  <si>
    <t>Live Result</t>
  </si>
  <si>
    <t>Formula Used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</si>
</sst>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409]#,##0.00"/>
    <numFmt numFmtId="165" formatCode="_(* #,##0.00_);_(* \(#,##0.00\);_(* &quot;-&quot;??_);_(@_)"/>
    <numFmt numFmtId="166" formatCode="&quot;₪&quot;#,##0"/>
    <numFmt numFmtId="167" formatCode="0.0%"/>
    <numFmt numFmtId="168" formatCode="0.0"/>
    <numFmt numFmtId="169" formatCode="0.000"/>
    <numFmt numFmtId="171" formatCode="0.0E+00"/>
    <numFmt numFmtId="172" formatCode="[$$-409]#,##0"/>
    <numFmt numFmtId="173" formatCode="#,##0.0"/>
    <numFmt numFmtId="175" formatCode="[$-409]mmm\ d\,\ yyyy"/>
    <numFmt numFmtId="176" formatCode="yyyy\-mm\-dd\ hh:mm"/>
  </numFmts>
  <fonts count="67" x14ac:knownFonts="1">
    <font>
      <sz val="11"/>
      <color theme="1"/>
      <name val="Gisha"/>
      <family val="2"/>
      <scheme val="minor"/>
    </font>
    <font>
      <sz val="11"/>
      <color theme="1"/>
      <name val="Gisha"/>
      <family val="2"/>
      <scheme val="minor"/>
    </font>
    <font>
      <sz val="18"/>
      <color theme="3"/>
      <name val="Arial"/>
      <family val="2"/>
      <scheme val="major"/>
    </font>
    <font>
      <b/>
      <sz val="15"/>
      <color theme="3"/>
      <name val="Gisha"/>
      <family val="2"/>
      <scheme val="minor"/>
    </font>
    <font>
      <b/>
      <sz val="13"/>
      <color theme="3"/>
      <name val="Gisha"/>
      <family val="2"/>
      <scheme val="minor"/>
    </font>
    <font>
      <b/>
      <sz val="11"/>
      <color theme="3"/>
      <name val="Gisha"/>
      <family val="2"/>
      <scheme val="minor"/>
    </font>
    <font>
      <sz val="11"/>
      <color rgb="FF006100"/>
      <name val="Gisha"/>
      <family val="2"/>
      <scheme val="minor"/>
    </font>
    <font>
      <sz val="11"/>
      <color rgb="FF9C0006"/>
      <name val="Gisha"/>
      <family val="2"/>
      <scheme val="minor"/>
    </font>
    <font>
      <sz val="11"/>
      <color rgb="FF9C5700"/>
      <name val="Gisha"/>
      <family val="2"/>
      <scheme val="minor"/>
    </font>
    <font>
      <sz val="11"/>
      <color rgb="FF3F3F76"/>
      <name val="Gisha"/>
      <family val="2"/>
      <scheme val="minor"/>
    </font>
    <font>
      <b/>
      <sz val="11"/>
      <color rgb="FF3F3F3F"/>
      <name val="Gisha"/>
      <family val="2"/>
      <scheme val="minor"/>
    </font>
    <font>
      <b/>
      <sz val="11"/>
      <color rgb="FFFA7D00"/>
      <name val="Gisha"/>
      <family val="2"/>
      <scheme val="minor"/>
    </font>
    <font>
      <sz val="11"/>
      <color rgb="FFFA7D00"/>
      <name val="Gisha"/>
      <family val="2"/>
      <scheme val="minor"/>
    </font>
    <font>
      <b/>
      <sz val="11"/>
      <color theme="0"/>
      <name val="Gisha"/>
      <family val="2"/>
      <scheme val="minor"/>
    </font>
    <font>
      <sz val="11"/>
      <color rgb="FFFF0000"/>
      <name val="Gisha"/>
      <family val="2"/>
      <scheme val="minor"/>
    </font>
    <font>
      <i/>
      <sz val="11"/>
      <color rgb="FF7F7F7F"/>
      <name val="Gisha"/>
      <family val="2"/>
      <scheme val="minor"/>
    </font>
    <font>
      <b/>
      <sz val="11"/>
      <color theme="1"/>
      <name val="Gisha"/>
      <family val="2"/>
      <scheme val="minor"/>
    </font>
    <font>
      <sz val="11"/>
      <color theme="0"/>
      <name val="Gisha"/>
      <family val="2"/>
      <scheme val="minor"/>
    </font>
    <font>
      <u/>
      <sz val="11"/>
      <color theme="10"/>
      <name val="Gisha"/>
      <family val="2"/>
      <scheme val="minor"/>
    </font>
    <font>
      <sz val="14"/>
      <color theme="1"/>
      <name val="Gisha"/>
      <family val="2"/>
      <scheme val="minor"/>
    </font>
    <font>
      <b/>
      <sz val="12"/>
      <color theme="1"/>
      <name val="Gisha"/>
      <family val="2"/>
      <scheme val="minor"/>
    </font>
    <font>
      <b/>
      <sz val="11"/>
      <color indexed="18"/>
      <name val="Gisha"/>
      <family val="2"/>
      <scheme val="minor"/>
    </font>
    <font>
      <sz val="11"/>
      <color rgb="FF0F172A"/>
      <name val="Gisha"/>
      <family val="2"/>
      <scheme val="minor"/>
    </font>
    <font>
      <b/>
      <sz val="11"/>
      <color rgb="FF0F172A"/>
      <name val="Segoe UI"/>
      <family val="2"/>
    </font>
    <font>
      <b/>
      <sz val="11"/>
      <color rgb="FF64748B"/>
      <name val="Gisha"/>
      <family val="2"/>
      <scheme val="minor"/>
    </font>
    <font>
      <b/>
      <u/>
      <sz val="10"/>
      <color rgb="FFFFFFFF"/>
      <name val="Segoe UI"/>
      <family val="2"/>
    </font>
    <font>
      <b/>
      <sz val="10"/>
      <color rgb="FFFFFFFF"/>
      <name val="Segoe UI"/>
      <family val="2"/>
    </font>
    <font>
      <b/>
      <sz val="20"/>
      <color rgb="FFFFFFFF"/>
      <name val="Segoe UI"/>
      <family val="2"/>
    </font>
    <font>
      <sz val="11"/>
      <color rgb="FF94A3B8"/>
      <name val="Segoe UI"/>
      <family val="2"/>
    </font>
    <font>
      <b/>
      <sz val="11"/>
      <color rgb="FFFFFFFF"/>
      <name val="Gisha"/>
      <family val="2"/>
      <scheme val="minor"/>
    </font>
    <font>
      <b/>
      <sz val="11"/>
      <color rgb="FFFFFFFF"/>
      <name val="Segoe UI"/>
      <family val="2"/>
    </font>
    <font>
      <sz val="10"/>
      <color rgb="FF64748B"/>
      <name val="Segoe UI"/>
      <family val="2"/>
    </font>
    <font>
      <sz val="10"/>
      <color rgb="FF0F172A"/>
      <name val="Segoe UI"/>
      <family val="2"/>
    </font>
    <font>
      <b/>
      <sz val="12"/>
      <color rgb="FF0F172A"/>
      <name val="Segoe UI"/>
      <family val="2"/>
    </font>
    <font>
      <b/>
      <sz val="10"/>
      <color rgb="FF0F172A"/>
      <name val="Segoe UI"/>
      <family val="2"/>
    </font>
    <font>
      <b/>
      <i/>
      <sz val="10"/>
      <color rgb="FF0F172A"/>
      <name val="Segoe UI"/>
      <family val="2"/>
    </font>
    <font>
      <sz val="11"/>
      <name val="Gisha"/>
      <family val="2"/>
      <scheme val="minor"/>
    </font>
    <font>
      <b/>
      <sz val="11"/>
      <color rgb="FF2563EB"/>
      <name val="Segoe UI"/>
      <family val="2"/>
    </font>
    <font>
      <i/>
      <sz val="9"/>
      <color rgb="FF0F172A"/>
      <name val="Gisha"/>
      <family val="2"/>
      <scheme val="minor"/>
    </font>
    <font>
      <sz val="11"/>
      <color rgb="FFCBD5E1"/>
      <name val="Gisha"/>
      <family val="2"/>
      <scheme val="minor"/>
    </font>
    <font>
      <sz val="9.5"/>
      <color rgb="FF0F172A"/>
      <name val="Segoe UI"/>
      <family val="2"/>
    </font>
    <font>
      <b/>
      <sz val="10"/>
      <color rgb="FF2563EB"/>
      <name val="Segoe UI"/>
      <family val="2"/>
    </font>
    <font>
      <b/>
      <sz val="11"/>
      <color rgb="FF10B981"/>
      <name val="Segoe UI"/>
      <family val="2"/>
    </font>
    <font>
      <b/>
      <u/>
      <sz val="10"/>
      <color rgb="FFFFFFFF"/>
      <name val="Segoe UI"/>
    </font>
    <font>
      <b/>
      <sz val="10"/>
      <color rgb="FFFFFFFF"/>
      <name val="Segoe UI"/>
    </font>
    <font>
      <b/>
      <sz val="20"/>
      <color rgb="FFFFFFFF"/>
      <name val="Segoe UI"/>
    </font>
    <font>
      <sz val="11"/>
      <color rgb="FF94A3B8"/>
      <name val="Segoe UI"/>
    </font>
    <font>
      <b/>
      <sz val="11"/>
      <color rgb="FFFFFFFF"/>
      <name val="Segoe UI"/>
    </font>
    <font>
      <sz val="11"/>
      <color theme="1"/>
      <name val="Segoe UI"/>
    </font>
    <font>
      <sz val="10"/>
      <color rgb="FF0F172A"/>
      <name val="Segoe UI"/>
    </font>
    <font>
      <b/>
      <sz val="10"/>
      <color rgb="FF64748B"/>
      <name val="Segoe UI"/>
    </font>
    <font>
      <b/>
      <sz val="14"/>
      <color rgb="FF2563EB"/>
      <name val="Segoe UI"/>
    </font>
    <font>
      <sz val="10"/>
      <color rgb="FF64748B"/>
      <name val="Segoe UI"/>
    </font>
    <font>
      <b/>
      <sz val="11"/>
      <color rgb="FF0F172A"/>
      <name val="Segoe UI"/>
    </font>
    <font>
      <b/>
      <sz val="10"/>
      <color rgb="FF0F172A"/>
      <name val="Segoe UI"/>
    </font>
    <font>
      <b/>
      <sz val="9"/>
      <color rgb="FF64748B"/>
      <name val="Segoe UI"/>
    </font>
    <font>
      <b/>
      <sz val="9"/>
      <color theme="1"/>
      <name val="Segoe UI"/>
    </font>
    <font>
      <b/>
      <sz val="22"/>
      <color rgb="FF0F172A"/>
      <name val="Segoe UI"/>
    </font>
    <font>
      <b/>
      <sz val="22"/>
      <color theme="1"/>
      <name val="Segoe UI"/>
    </font>
    <font>
      <b/>
      <sz val="22"/>
      <color rgb="FF10B981"/>
      <name val="Segoe UI"/>
    </font>
    <font>
      <b/>
      <sz val="22"/>
      <color rgb="FF2563EB"/>
      <name val="Segoe UI"/>
    </font>
    <font>
      <b/>
      <sz val="10"/>
      <color rgb="FF047857"/>
      <name val="Segoe UI"/>
    </font>
    <font>
      <sz val="10"/>
      <color rgb="FF334155"/>
      <name val="Segoe UI"/>
    </font>
    <font>
      <b/>
      <sz val="12"/>
      <color rgb="FF0F172A"/>
      <name val="Segoe UI"/>
    </font>
    <font>
      <sz val="11"/>
      <color rgb="FF0F172A"/>
      <name val="Segoe UI"/>
    </font>
    <font>
      <sz val="9"/>
      <color rgb="FF94A3B8"/>
      <name val="Segoe UI"/>
    </font>
    <font>
      <sz val="9"/>
      <color rgb="FF475569"/>
      <name val="Consolas"/>
    </font>
  </fonts>
  <fills count="4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4" tint="0.39997558519241921"/>
        <bgColor indexed="64"/>
      </patternFill>
    </fill>
    <fill>
      <patternFill patternType="solid">
        <fgColor theme="4"/>
        <bgColor indexed="64"/>
      </patternFill>
    </fill>
    <fill>
      <patternFill patternType="solid">
        <fgColor theme="0"/>
        <bgColor indexed="64"/>
      </patternFill>
    </fill>
    <fill>
      <patternFill patternType="solid">
        <fgColor theme="2" tint="-9.9978637043366805E-2"/>
        <bgColor indexed="64"/>
      </patternFill>
    </fill>
    <fill>
      <patternFill patternType="solid">
        <fgColor rgb="FFEEF2F6"/>
        <bgColor indexed="64"/>
      </patternFill>
    </fill>
    <fill>
      <patternFill patternType="solid">
        <fgColor rgb="FFFFFFFF"/>
        <bgColor indexed="64"/>
      </patternFill>
    </fill>
    <fill>
      <patternFill patternType="solid">
        <fgColor rgb="FF0F172A"/>
        <bgColor indexed="64"/>
      </patternFill>
    </fill>
    <fill>
      <patternFill patternType="solid">
        <fgColor rgb="FF2563EB"/>
        <bgColor indexed="64"/>
      </patternFill>
    </fill>
    <fill>
      <patternFill patternType="solid">
        <fgColor rgb="FFDBEAFE"/>
        <bgColor indexed="64"/>
      </patternFill>
    </fill>
    <fill>
      <patternFill patternType="solid">
        <fgColor rgb="FFF1F5F9"/>
        <bgColor indexed="64"/>
      </patternFill>
    </fill>
    <fill>
      <patternFill patternType="solid">
        <fgColor rgb="FFF8FAFC"/>
        <bgColor indexed="64"/>
      </patternFill>
    </fill>
    <fill>
      <patternFill patternType="solid">
        <fgColor rgb="FFE2E8F0"/>
        <bgColor indexed="64"/>
      </patternFill>
    </fill>
    <fill>
      <patternFill patternType="solid">
        <fgColor rgb="FFECFDF5"/>
        <bgColor indexed="64"/>
      </patternFill>
    </fill>
  </fills>
  <borders count="6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23"/>
      </top>
      <bottom style="medium">
        <color indexed="23"/>
      </bottom>
      <diagonal/>
    </border>
    <border>
      <left/>
      <right/>
      <top style="thin">
        <color indexed="23"/>
      </top>
      <bottom/>
      <diagonal/>
    </border>
    <border>
      <left/>
      <right/>
      <top/>
      <bottom style="medium">
        <color indexed="23"/>
      </bottom>
      <diagonal/>
    </border>
    <border>
      <left/>
      <right/>
      <top style="medium">
        <color indexed="23"/>
      </top>
      <bottom/>
      <diagonal/>
    </border>
    <border>
      <left/>
      <right/>
      <top/>
      <bottom style="thin">
        <color rgb="FFE2E8F0"/>
      </bottom>
      <diagonal/>
    </border>
    <border>
      <left/>
      <right/>
      <top style="thin">
        <color rgb="FFE2E8F0"/>
      </top>
      <bottom style="thin">
        <color rgb="FFE2E8F0"/>
      </bottom>
      <diagonal/>
    </border>
    <border>
      <left style="thin">
        <color auto="1"/>
      </left>
      <right/>
      <top style="thin">
        <color rgb="FFE2E8F0"/>
      </top>
      <bottom style="thin">
        <color rgb="FFE2E8F0"/>
      </bottom>
      <diagonal/>
    </border>
    <border>
      <left style="thin">
        <color rgb="FFE2E8F0"/>
      </left>
      <right/>
      <top/>
      <bottom style="thin">
        <color rgb="FFE2E8F0"/>
      </bottom>
      <diagonal/>
    </border>
    <border>
      <left style="thin">
        <color rgb="FFE2E8F0"/>
      </left>
      <right/>
      <top style="thin">
        <color rgb="FFE2E8F0"/>
      </top>
      <bottom style="thin">
        <color rgb="FFE2E8F0"/>
      </bottom>
      <diagonal/>
    </border>
    <border>
      <left/>
      <right style="thin">
        <color rgb="FFE2E8F0"/>
      </right>
      <top/>
      <bottom style="thin">
        <color rgb="FFE2E8F0"/>
      </bottom>
      <diagonal/>
    </border>
    <border>
      <left/>
      <right style="thin">
        <color rgb="FFE2E8F0"/>
      </right>
      <top style="thin">
        <color rgb="FFE2E8F0"/>
      </top>
      <bottom style="thin">
        <color rgb="FFE2E8F0"/>
      </bottom>
      <diagonal/>
    </border>
    <border>
      <left style="thin">
        <color rgb="FFE2E8F0"/>
      </left>
      <right style="thin">
        <color rgb="FFE2E8F0"/>
      </right>
      <top style="thin">
        <color rgb="FFE2E8F0"/>
      </top>
      <bottom style="thin">
        <color rgb="FFE2E8F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rgb="FFE2E8F0"/>
      </bottom>
      <diagonal/>
    </border>
    <border>
      <left style="thin">
        <color indexed="64"/>
      </left>
      <right/>
      <top style="thin">
        <color indexed="64"/>
      </top>
      <bottom style="thin">
        <color rgb="FFE2E8F0"/>
      </bottom>
      <diagonal/>
    </border>
    <border>
      <left style="thin">
        <color indexed="64"/>
      </left>
      <right style="thin">
        <color indexed="64"/>
      </right>
      <top style="thin">
        <color rgb="FFE2E8F0"/>
      </top>
      <bottom style="thin">
        <color rgb="FFE2E8F0"/>
      </bottom>
      <diagonal/>
    </border>
    <border>
      <left style="thin">
        <color indexed="64"/>
      </left>
      <right style="thin">
        <color indexed="64"/>
      </right>
      <top style="thin">
        <color rgb="FFE2E8F0"/>
      </top>
      <bottom style="thin">
        <color indexed="64"/>
      </bottom>
      <diagonal/>
    </border>
    <border>
      <left style="thin">
        <color indexed="64"/>
      </left>
      <right/>
      <top style="thin">
        <color rgb="FFE2E8F0"/>
      </top>
      <bottom style="thin">
        <color indexed="64"/>
      </bottom>
      <diagonal/>
    </border>
    <border>
      <left/>
      <right style="thin">
        <color rgb="FFE2E8F0"/>
      </right>
      <top style="thin">
        <color rgb="FFE2E8F0"/>
      </top>
      <bottom/>
      <diagonal/>
    </border>
    <border>
      <left style="thin">
        <color rgb="FFE2E8F0"/>
      </left>
      <right/>
      <top style="thin">
        <color rgb="FFE2E8F0"/>
      </top>
      <bottom/>
      <diagonal/>
    </border>
    <border>
      <left/>
      <right style="thin">
        <color rgb="FFE2E8F0"/>
      </right>
      <top/>
      <bottom/>
      <diagonal/>
    </border>
    <border>
      <left style="thin">
        <color rgb="FFE2E8F0"/>
      </left>
      <right/>
      <top/>
      <bottom/>
      <diagonal/>
    </border>
    <border>
      <left style="thin">
        <color indexed="64"/>
      </left>
      <right style="thin">
        <color rgb="FFE2E8F0"/>
      </right>
      <top style="thin">
        <color indexed="64"/>
      </top>
      <bottom style="thin">
        <color rgb="FFE2E8F0"/>
      </bottom>
      <diagonal/>
    </border>
    <border>
      <left style="thin">
        <color rgb="FFE2E8F0"/>
      </left>
      <right style="thin">
        <color indexed="64"/>
      </right>
      <top style="thin">
        <color indexed="64"/>
      </top>
      <bottom style="thin">
        <color rgb="FFE2E8F0"/>
      </bottom>
      <diagonal/>
    </border>
    <border>
      <left style="thin">
        <color indexed="64"/>
      </left>
      <right style="thin">
        <color rgb="FFE2E8F0"/>
      </right>
      <top style="thin">
        <color rgb="FFE2E8F0"/>
      </top>
      <bottom style="thin">
        <color indexed="64"/>
      </bottom>
      <diagonal/>
    </border>
    <border>
      <left style="thin">
        <color rgb="FFE2E8F0"/>
      </left>
      <right style="thin">
        <color indexed="64"/>
      </right>
      <top style="thin">
        <color rgb="FFE2E8F0"/>
      </top>
      <bottom style="thin">
        <color indexed="64"/>
      </bottom>
      <diagonal/>
    </border>
    <border>
      <left style="thin">
        <color rgb="FFE2E8F0"/>
      </left>
      <right style="thin">
        <color rgb="FFE2E8F0"/>
      </right>
      <top style="thin">
        <color rgb="FFCBD5E1"/>
      </top>
      <bottom style="thin">
        <color rgb="FFE2E8F0"/>
      </bottom>
      <diagonal/>
    </border>
    <border>
      <left style="thin">
        <color rgb="FFE2E8F0"/>
      </left>
      <right style="thin">
        <color rgb="FFE2E8F0"/>
      </right>
      <top style="thin">
        <color rgb="FFE2E8F0"/>
      </top>
      <bottom style="thin">
        <color rgb="FFCBD5E1"/>
      </bottom>
      <diagonal/>
    </border>
    <border>
      <left style="thin">
        <color rgb="FFCBD5E1"/>
      </left>
      <right style="thin">
        <color rgb="FFE2E8F0"/>
      </right>
      <top style="thin">
        <color rgb="FFCBD5E1"/>
      </top>
      <bottom style="thin">
        <color rgb="FFE2E8F0"/>
      </bottom>
      <diagonal/>
    </border>
    <border>
      <left style="thin">
        <color rgb="FFCBD5E1"/>
      </left>
      <right style="thin">
        <color rgb="FFE2E8F0"/>
      </right>
      <top style="thin">
        <color rgb="FFE2E8F0"/>
      </top>
      <bottom style="thin">
        <color rgb="FFE2E8F0"/>
      </bottom>
      <diagonal/>
    </border>
    <border>
      <left style="thin">
        <color rgb="FFCBD5E1"/>
      </left>
      <right style="thin">
        <color rgb="FFE2E8F0"/>
      </right>
      <top style="thin">
        <color rgb="FFE2E8F0"/>
      </top>
      <bottom style="thin">
        <color rgb="FFCBD5E1"/>
      </bottom>
      <diagonal/>
    </border>
    <border>
      <left style="thin">
        <color rgb="FFE2E8F0"/>
      </left>
      <right style="thin">
        <color rgb="FFCBD5E1"/>
      </right>
      <top style="thin">
        <color rgb="FFCBD5E1"/>
      </top>
      <bottom style="thin">
        <color rgb="FFE2E8F0"/>
      </bottom>
      <diagonal/>
    </border>
    <border>
      <left style="thin">
        <color rgb="FFE2E8F0"/>
      </left>
      <right style="thin">
        <color rgb="FFCBD5E1"/>
      </right>
      <top style="thin">
        <color rgb="FFE2E8F0"/>
      </top>
      <bottom style="thin">
        <color rgb="FFE2E8F0"/>
      </bottom>
      <diagonal/>
    </border>
    <border>
      <left style="thin">
        <color rgb="FFE2E8F0"/>
      </left>
      <right style="thin">
        <color rgb="FFCBD5E1"/>
      </right>
      <top style="thin">
        <color rgb="FFE2E8F0"/>
      </top>
      <bottom style="thin">
        <color rgb="FFCBD5E1"/>
      </bottom>
      <diagonal/>
    </border>
    <border>
      <left/>
      <right style="thin">
        <color indexed="64"/>
      </right>
      <top style="thin">
        <color indexed="64"/>
      </top>
      <bottom style="thin">
        <color indexed="64"/>
      </bottom>
      <diagonal/>
    </border>
    <border>
      <left style="thin">
        <color rgb="FF2563EB"/>
      </left>
      <right style="thin">
        <color rgb="FFE2E8F0"/>
      </right>
      <top style="thin">
        <color rgb="FF2563EB"/>
      </top>
      <bottom style="thin">
        <color rgb="FF2563EB"/>
      </bottom>
      <diagonal/>
    </border>
    <border>
      <left/>
      <right/>
      <top/>
      <bottom style="thin">
        <color rgb="FFEEF2F6"/>
      </bottom>
      <diagonal/>
    </border>
    <border>
      <left/>
      <right/>
      <top style="thin">
        <color rgb="FFEEF2F6"/>
      </top>
      <bottom style="thin">
        <color rgb="FFEEF2F6"/>
      </bottom>
      <diagonal/>
    </border>
    <border>
      <left/>
      <right/>
      <top style="thin">
        <color rgb="FFEEF2F6"/>
      </top>
      <bottom/>
      <diagonal/>
    </border>
    <border>
      <left style="thick">
        <color rgb="FF2563EB"/>
      </left>
      <right/>
      <top style="thin">
        <color rgb="FFE2E8F0"/>
      </top>
      <bottom/>
      <diagonal/>
    </border>
    <border>
      <left style="thick">
        <color rgb="FF2563EB"/>
      </left>
      <right/>
      <top/>
      <bottom/>
      <diagonal/>
    </border>
    <border>
      <left style="thick">
        <color rgb="FF2563EB"/>
      </left>
      <right/>
      <top/>
      <bottom style="thin">
        <color rgb="FFE2E8F0"/>
      </bottom>
      <diagonal/>
    </border>
    <border>
      <left style="thick">
        <color rgb="FF10B981"/>
      </left>
      <right/>
      <top style="thin">
        <color rgb="FFE2E8F0"/>
      </top>
      <bottom/>
      <diagonal/>
    </border>
    <border>
      <left style="thick">
        <color rgb="FF10B981"/>
      </left>
      <right/>
      <top/>
      <bottom/>
      <diagonal/>
    </border>
    <border>
      <left style="thick">
        <color rgb="FF10B981"/>
      </left>
      <right/>
      <top/>
      <bottom style="thin">
        <color rgb="FFE2E8F0"/>
      </bottom>
      <diagonal/>
    </border>
    <border>
      <left/>
      <right/>
      <top/>
      <bottom style="thick">
        <color rgb="FF2563EB"/>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xf numFmtId="165" fontId="1" fillId="0" borderId="0" applyFont="0" applyFill="0" applyBorder="0" applyAlignment="0" applyProtection="0"/>
  </cellStyleXfs>
  <cellXfs count="192">
    <xf numFmtId="0" fontId="0" fillId="0" borderId="0" xfId="0"/>
    <xf numFmtId="0" fontId="0" fillId="0" borderId="0" xfId="0" pivotButton="1"/>
    <xf numFmtId="0" fontId="0" fillId="0" borderId="0" xfId="0" applyAlignment="1">
      <alignment horizontal="left"/>
    </xf>
    <xf numFmtId="1" fontId="0" fillId="0" borderId="0" xfId="0" applyNumberFormat="1" applyAlignment="1">
      <alignment horizontal="left"/>
    </xf>
    <xf numFmtId="0" fontId="0" fillId="0" borderId="11" xfId="0" applyBorder="1" applyAlignment="1">
      <alignment horizontal="center"/>
    </xf>
    <xf numFmtId="0" fontId="0" fillId="0" borderId="11" xfId="0" applyBorder="1"/>
    <xf numFmtId="0" fontId="0" fillId="0" borderId="13" xfId="0" applyBorder="1" applyAlignment="1">
      <alignment horizontal="center"/>
    </xf>
    <xf numFmtId="1" fontId="0" fillId="0" borderId="11" xfId="0" applyNumberFormat="1" applyBorder="1"/>
    <xf numFmtId="0" fontId="0" fillId="35" borderId="0" xfId="0" applyFill="1"/>
    <xf numFmtId="0" fontId="19" fillId="0" borderId="0" xfId="0" applyFont="1"/>
    <xf numFmtId="0" fontId="0" fillId="34" borderId="0" xfId="0" applyFill="1"/>
    <xf numFmtId="0" fontId="0" fillId="33" borderId="0" xfId="0" applyFill="1" applyAlignment="1">
      <alignment horizontal="left"/>
    </xf>
    <xf numFmtId="0" fontId="0" fillId="33" borderId="0" xfId="0" applyFill="1"/>
    <xf numFmtId="0" fontId="0" fillId="0" borderId="20" xfId="0" applyBorder="1"/>
    <xf numFmtId="0" fontId="0" fillId="0" borderId="20" xfId="0" applyBorder="1" applyAlignment="1">
      <alignment wrapText="1"/>
    </xf>
    <xf numFmtId="0" fontId="0" fillId="0" borderId="21" xfId="0" applyBorder="1"/>
    <xf numFmtId="0" fontId="21" fillId="0" borderId="22" xfId="0" applyFont="1" applyBorder="1" applyAlignment="1">
      <alignment horizontal="center"/>
    </xf>
    <xf numFmtId="0" fontId="21" fillId="0" borderId="23" xfId="0" applyFont="1" applyBorder="1" applyAlignment="1">
      <alignment horizontal="center"/>
    </xf>
    <xf numFmtId="2" fontId="0" fillId="0" borderId="11" xfId="0" applyNumberFormat="1" applyBorder="1"/>
    <xf numFmtId="0" fontId="0" fillId="0" borderId="11" xfId="0" pivotButton="1" applyBorder="1"/>
    <xf numFmtId="1" fontId="0" fillId="0" borderId="11" xfId="0" applyNumberFormat="1" applyBorder="1" applyAlignment="1">
      <alignment horizontal="left"/>
    </xf>
    <xf numFmtId="1" fontId="0" fillId="37" borderId="11" xfId="0" applyNumberFormat="1" applyFill="1" applyBorder="1" applyAlignment="1">
      <alignment horizontal="left"/>
    </xf>
    <xf numFmtId="2" fontId="0" fillId="37" borderId="11" xfId="0" applyNumberFormat="1" applyFill="1" applyBorder="1"/>
    <xf numFmtId="0" fontId="0" fillId="35" borderId="0" xfId="0" applyFill="1" applyAlignment="1">
      <alignment horizontal="center"/>
    </xf>
    <xf numFmtId="0" fontId="20" fillId="37" borderId="15" xfId="0" applyFont="1" applyFill="1" applyBorder="1" applyAlignment="1">
      <alignment horizontal="center"/>
    </xf>
    <xf numFmtId="0" fontId="0" fillId="37" borderId="16" xfId="0" applyFill="1" applyBorder="1" applyAlignment="1">
      <alignment horizontal="center"/>
    </xf>
    <xf numFmtId="0" fontId="0" fillId="37" borderId="17" xfId="0" applyFill="1" applyBorder="1" applyAlignment="1">
      <alignment horizontal="center"/>
    </xf>
    <xf numFmtId="0" fontId="0" fillId="37" borderId="18" xfId="0" applyFill="1" applyBorder="1" applyAlignment="1">
      <alignment horizontal="center"/>
    </xf>
    <xf numFmtId="0" fontId="0" fillId="37" borderId="14" xfId="0" applyFill="1" applyBorder="1" applyAlignment="1">
      <alignment horizontal="center"/>
    </xf>
    <xf numFmtId="0" fontId="0" fillId="37" borderId="19" xfId="0" applyFill="1" applyBorder="1" applyAlignment="1">
      <alignment horizontal="center"/>
    </xf>
    <xf numFmtId="0" fontId="0" fillId="0" borderId="11" xfId="0" applyNumberFormat="1" applyBorder="1"/>
    <xf numFmtId="0" fontId="23" fillId="0" borderId="0" xfId="0" applyFont="1"/>
    <xf numFmtId="0" fontId="24" fillId="0" borderId="0" xfId="0" applyFont="1"/>
    <xf numFmtId="167" fontId="22" fillId="0" borderId="0" xfId="0" applyNumberFormat="1" applyFont="1"/>
    <xf numFmtId="3" fontId="22" fillId="0" borderId="0" xfId="0" applyNumberFormat="1" applyFont="1"/>
    <xf numFmtId="0" fontId="0" fillId="33" borderId="0" xfId="0" applyNumberFormat="1" applyFill="1"/>
    <xf numFmtId="0" fontId="0" fillId="38" borderId="0" xfId="0" applyFill="1" applyAlignment="1">
      <alignment horizontal="center"/>
    </xf>
    <xf numFmtId="0" fontId="0" fillId="38" borderId="0" xfId="0" applyFill="1"/>
    <xf numFmtId="0" fontId="0" fillId="39" borderId="0" xfId="0" applyFill="1"/>
    <xf numFmtId="0" fontId="0" fillId="40" borderId="0" xfId="0" applyFill="1"/>
    <xf numFmtId="0" fontId="0" fillId="41" borderId="0" xfId="0" applyFill="1"/>
    <xf numFmtId="0" fontId="25" fillId="40" borderId="0" xfId="42" applyFont="1" applyFill="1"/>
    <xf numFmtId="0" fontId="26" fillId="40" borderId="0" xfId="0" applyFont="1" applyFill="1"/>
    <xf numFmtId="0" fontId="25" fillId="40" borderId="0" xfId="42" applyFont="1" applyFill="1" applyAlignment="1">
      <alignment indent="1"/>
    </xf>
    <xf numFmtId="0" fontId="27" fillId="40" borderId="0" xfId="0" applyFont="1" applyFill="1" applyAlignment="1">
      <alignment indent="1"/>
    </xf>
    <xf numFmtId="0" fontId="28" fillId="40" borderId="0" xfId="0" applyFont="1" applyFill="1" applyAlignment="1">
      <alignment indent="1"/>
    </xf>
    <xf numFmtId="0" fontId="0" fillId="0" borderId="0" xfId="0"/>
    <xf numFmtId="0" fontId="0" fillId="40" borderId="0" xfId="0" applyFill="1"/>
    <xf numFmtId="0" fontId="30" fillId="40" borderId="0" xfId="0" applyFont="1" applyFill="1" applyAlignment="1">
      <alignment horizontal="left" indent="1"/>
    </xf>
    <xf numFmtId="0" fontId="31" fillId="39" borderId="28" xfId="0" applyFont="1" applyFill="1" applyBorder="1" applyAlignment="1">
      <alignment indent="1"/>
    </xf>
    <xf numFmtId="168" fontId="23" fillId="39" borderId="30" xfId="0" applyNumberFormat="1" applyFont="1" applyFill="1" applyBorder="1" applyAlignment="1">
      <alignment horizontal="right"/>
    </xf>
    <xf numFmtId="0" fontId="23" fillId="39" borderId="30" xfId="0" applyNumberFormat="1" applyFont="1" applyFill="1" applyBorder="1" applyAlignment="1">
      <alignment horizontal="right"/>
    </xf>
    <xf numFmtId="3" fontId="23" fillId="39" borderId="30" xfId="0" applyNumberFormat="1" applyFont="1" applyFill="1" applyBorder="1" applyAlignment="1">
      <alignment horizontal="right"/>
    </xf>
    <xf numFmtId="0" fontId="26" fillId="40" borderId="32" xfId="0" applyFont="1" applyFill="1" applyBorder="1" applyAlignment="1">
      <alignment horizontal="center" vertical="center" wrapText="1"/>
    </xf>
    <xf numFmtId="0" fontId="26" fillId="40" borderId="15" xfId="0" applyFont="1" applyFill="1" applyBorder="1" applyAlignment="1">
      <alignment horizontal="center" vertical="center" wrapText="1"/>
    </xf>
    <xf numFmtId="0" fontId="0" fillId="0" borderId="33" xfId="0" applyBorder="1" applyAlignment="1">
      <alignment horizontal="center"/>
    </xf>
    <xf numFmtId="0" fontId="0" fillId="0" borderId="18" xfId="0" applyBorder="1" applyAlignment="1">
      <alignment horizontal="center"/>
    </xf>
    <xf numFmtId="0" fontId="32" fillId="39" borderId="34" xfId="0" applyFont="1" applyFill="1" applyBorder="1" applyAlignment="1">
      <alignment horizontal="center"/>
    </xf>
    <xf numFmtId="0" fontId="32" fillId="39" borderId="35" xfId="0" applyFont="1" applyFill="1" applyBorder="1" applyAlignment="1">
      <alignment horizontal="center"/>
    </xf>
    <xf numFmtId="0" fontId="32" fillId="39" borderId="36" xfId="0" applyFont="1" applyFill="1" applyBorder="1" applyAlignment="1">
      <alignment horizontal="center"/>
    </xf>
    <xf numFmtId="0" fontId="32" fillId="39" borderId="26" xfId="0" applyFont="1" applyFill="1" applyBorder="1" applyAlignment="1">
      <alignment horizontal="center"/>
    </xf>
    <xf numFmtId="0" fontId="32" fillId="39" borderId="37" xfId="0" applyFont="1" applyFill="1" applyBorder="1" applyAlignment="1">
      <alignment horizontal="center"/>
    </xf>
    <xf numFmtId="0" fontId="32" fillId="39" borderId="38" xfId="0" applyFont="1" applyFill="1" applyBorder="1" applyAlignment="1">
      <alignment horizontal="center"/>
    </xf>
    <xf numFmtId="0" fontId="34" fillId="39" borderId="0" xfId="0" applyFont="1" applyFill="1"/>
    <xf numFmtId="0" fontId="32" fillId="39" borderId="25" xfId="0" applyFont="1" applyFill="1" applyBorder="1"/>
    <xf numFmtId="3" fontId="32" fillId="39" borderId="25" xfId="0" applyNumberFormat="1" applyFont="1" applyFill="1" applyBorder="1"/>
    <xf numFmtId="0" fontId="16" fillId="39" borderId="0" xfId="0" applyFont="1" applyFill="1"/>
    <xf numFmtId="0" fontId="23" fillId="39" borderId="0" xfId="0" applyFont="1" applyFill="1"/>
    <xf numFmtId="0" fontId="35" fillId="39" borderId="12" xfId="0" applyFont="1" applyFill="1" applyBorder="1" applyAlignment="1">
      <alignment horizontal="centerContinuous"/>
    </xf>
    <xf numFmtId="0" fontId="34" fillId="39" borderId="10" xfId="0" applyFont="1" applyFill="1" applyBorder="1"/>
    <xf numFmtId="0" fontId="35" fillId="39" borderId="12" xfId="0" applyFont="1" applyFill="1" applyBorder="1" applyAlignment="1">
      <alignment horizontal="center"/>
    </xf>
    <xf numFmtId="0" fontId="34" fillId="42" borderId="0" xfId="0" applyFont="1" applyFill="1"/>
    <xf numFmtId="0" fontId="34" fillId="42" borderId="10" xfId="0" applyFont="1" applyFill="1" applyBorder="1"/>
    <xf numFmtId="0" fontId="36" fillId="36" borderId="0" xfId="0" applyFont="1" applyFill="1"/>
    <xf numFmtId="0" fontId="36" fillId="36" borderId="0" xfId="0" applyFont="1" applyFill="1" applyAlignment="1">
      <alignment horizontal="center"/>
    </xf>
    <xf numFmtId="0" fontId="36" fillId="36" borderId="11" xfId="0" applyFont="1" applyFill="1" applyBorder="1" applyAlignment="1">
      <alignment horizontal="center"/>
    </xf>
    <xf numFmtId="169" fontId="37" fillId="39" borderId="41" xfId="0" applyNumberFormat="1" applyFont="1" applyFill="1" applyBorder="1" applyAlignment="1">
      <alignment horizontal="right"/>
    </xf>
    <xf numFmtId="171" fontId="23" fillId="39" borderId="41" xfId="0" applyNumberFormat="1" applyFont="1" applyFill="1" applyBorder="1" applyAlignment="1">
      <alignment horizontal="right"/>
    </xf>
    <xf numFmtId="1" fontId="23" fillId="39" borderId="41" xfId="0" applyNumberFormat="1" applyFont="1" applyFill="1" applyBorder="1" applyAlignment="1">
      <alignment horizontal="right"/>
    </xf>
    <xf numFmtId="0" fontId="29" fillId="40" borderId="42" xfId="0" applyFont="1" applyFill="1" applyBorder="1" applyAlignment="1">
      <alignment horizontal="center"/>
    </xf>
    <xf numFmtId="0" fontId="31" fillId="39" borderId="42" xfId="0" applyFont="1" applyFill="1" applyBorder="1" applyAlignment="1">
      <alignment indent="1"/>
    </xf>
    <xf numFmtId="0" fontId="39" fillId="0" borderId="0" xfId="0" applyFont="1"/>
    <xf numFmtId="0" fontId="39" fillId="39" borderId="0" xfId="0" applyFont="1" applyFill="1"/>
    <xf numFmtId="0" fontId="33" fillId="39" borderId="0" xfId="0" applyFont="1" applyFill="1"/>
    <xf numFmtId="0" fontId="0" fillId="39" borderId="41" xfId="0" applyFill="1" applyBorder="1"/>
    <xf numFmtId="3" fontId="39" fillId="39" borderId="0" xfId="0" applyNumberFormat="1" applyFont="1" applyFill="1"/>
    <xf numFmtId="166" fontId="39" fillId="39" borderId="0" xfId="0" applyNumberFormat="1" applyFont="1" applyFill="1"/>
    <xf numFmtId="0" fontId="38" fillId="39" borderId="27" xfId="0" applyFont="1" applyFill="1" applyBorder="1" applyAlignment="1">
      <alignment horizontal="center"/>
    </xf>
    <xf numFmtId="0" fontId="0" fillId="39" borderId="29" xfId="0" applyFill="1" applyBorder="1"/>
    <xf numFmtId="0" fontId="40" fillId="44" borderId="31" xfId="0" applyFont="1" applyFill="1" applyBorder="1" applyAlignment="1">
      <alignment horizontal="left" vertical="top" wrapText="1"/>
    </xf>
    <xf numFmtId="0" fontId="26" fillId="40" borderId="25" xfId="0" applyFont="1" applyFill="1" applyBorder="1"/>
    <xf numFmtId="172" fontId="32" fillId="39" borderId="25" xfId="0" applyNumberFormat="1" applyFont="1" applyFill="1" applyBorder="1"/>
    <xf numFmtId="172" fontId="34" fillId="43" borderId="25" xfId="0" applyNumberFormat="1" applyFont="1" applyFill="1" applyBorder="1"/>
    <xf numFmtId="3" fontId="34" fillId="43" borderId="25" xfId="0" applyNumberFormat="1" applyFont="1" applyFill="1" applyBorder="1"/>
    <xf numFmtId="0" fontId="34" fillId="43" borderId="25" xfId="0" applyFont="1" applyFill="1" applyBorder="1"/>
    <xf numFmtId="164" fontId="23" fillId="39" borderId="41" xfId="0" applyNumberFormat="1" applyFont="1" applyFill="1" applyBorder="1" applyAlignment="1">
      <alignment horizontal="right"/>
    </xf>
    <xf numFmtId="172" fontId="23" fillId="39" borderId="41" xfId="0" applyNumberFormat="1" applyFont="1" applyFill="1" applyBorder="1" applyAlignment="1">
      <alignment horizontal="right"/>
    </xf>
    <xf numFmtId="0" fontId="0" fillId="39" borderId="20" xfId="0" applyFill="1" applyBorder="1"/>
    <xf numFmtId="0" fontId="0" fillId="39" borderId="21" xfId="0" applyFill="1" applyBorder="1"/>
    <xf numFmtId="0" fontId="21" fillId="39" borderId="23" xfId="0" applyFont="1" applyFill="1" applyBorder="1" applyAlignment="1">
      <alignment horizontal="center"/>
    </xf>
    <xf numFmtId="0" fontId="21" fillId="39" borderId="22" xfId="0" applyFont="1" applyFill="1" applyBorder="1" applyAlignment="1">
      <alignment horizontal="center"/>
    </xf>
    <xf numFmtId="0" fontId="26" fillId="40" borderId="47" xfId="0" applyFont="1" applyFill="1" applyBorder="1" applyAlignment="1">
      <alignment horizontal="center" wrapText="1"/>
    </xf>
    <xf numFmtId="0" fontId="34" fillId="45" borderId="48" xfId="0" applyFont="1" applyFill="1" applyBorder="1" applyAlignment="1">
      <alignment horizontal="center"/>
    </xf>
    <xf numFmtId="0" fontId="26" fillId="40" borderId="49" xfId="0" applyFont="1" applyFill="1" applyBorder="1" applyAlignment="1">
      <alignment horizontal="center" wrapText="1"/>
    </xf>
    <xf numFmtId="0" fontId="26" fillId="40" borderId="52" xfId="0" applyFont="1" applyFill="1" applyBorder="1" applyAlignment="1">
      <alignment horizontal="center" wrapText="1"/>
    </xf>
    <xf numFmtId="3" fontId="32" fillId="39" borderId="31" xfId="0" applyNumberFormat="1" applyFont="1" applyFill="1" applyBorder="1" applyAlignment="1">
      <alignment horizontal="center"/>
    </xf>
    <xf numFmtId="3" fontId="34" fillId="45" borderId="48" xfId="0" applyNumberFormat="1" applyFont="1" applyFill="1" applyBorder="1" applyAlignment="1">
      <alignment horizontal="center"/>
    </xf>
    <xf numFmtId="173" fontId="32" fillId="39" borderId="31" xfId="0" applyNumberFormat="1" applyFont="1" applyFill="1" applyBorder="1" applyAlignment="1">
      <alignment horizontal="center"/>
    </xf>
    <xf numFmtId="173" fontId="34" fillId="45" borderId="48" xfId="0" applyNumberFormat="1" applyFont="1" applyFill="1" applyBorder="1" applyAlignment="1">
      <alignment horizontal="center"/>
    </xf>
    <xf numFmtId="173" fontId="32" fillId="39" borderId="53" xfId="0" applyNumberFormat="1" applyFont="1" applyFill="1" applyBorder="1" applyAlignment="1">
      <alignment horizontal="center"/>
    </xf>
    <xf numFmtId="173" fontId="34" fillId="45" borderId="54" xfId="0" applyNumberFormat="1" applyFont="1" applyFill="1" applyBorder="1" applyAlignment="1">
      <alignment horizontal="center"/>
    </xf>
    <xf numFmtId="0" fontId="32" fillId="39" borderId="50" xfId="0" applyFont="1" applyFill="1" applyBorder="1" applyAlignment="1">
      <alignment horizontal="left"/>
    </xf>
    <xf numFmtId="0" fontId="34" fillId="45" borderId="51" xfId="0" applyFont="1" applyFill="1" applyBorder="1" applyAlignment="1">
      <alignment horizontal="left"/>
    </xf>
    <xf numFmtId="0" fontId="0" fillId="39" borderId="55" xfId="0" applyFill="1" applyBorder="1" applyAlignment="1">
      <alignment horizontal="center"/>
    </xf>
    <xf numFmtId="0" fontId="32" fillId="44" borderId="46" xfId="0" applyFont="1" applyFill="1" applyBorder="1" applyAlignment="1">
      <alignment wrapText="1"/>
    </xf>
    <xf numFmtId="0" fontId="32" fillId="44" borderId="44" xfId="0" applyFont="1" applyFill="1" applyBorder="1"/>
    <xf numFmtId="0" fontId="41" fillId="44" borderId="45" xfId="0" applyFont="1" applyFill="1" applyBorder="1" applyAlignment="1">
      <alignment horizontal="center"/>
    </xf>
    <xf numFmtId="0" fontId="41" fillId="44" borderId="43" xfId="0" applyFont="1" applyFill="1" applyBorder="1" applyAlignment="1">
      <alignment horizontal="center"/>
    </xf>
    <xf numFmtId="0" fontId="0" fillId="39" borderId="42" xfId="0" applyFill="1" applyBorder="1"/>
    <xf numFmtId="0" fontId="0" fillId="39" borderId="41" xfId="0" applyFill="1" applyBorder="1"/>
    <xf numFmtId="0" fontId="0" fillId="39" borderId="39" xfId="0" applyFill="1" applyBorder="1"/>
    <xf numFmtId="0" fontId="30" fillId="40" borderId="42" xfId="0" applyFont="1" applyFill="1" applyBorder="1" applyAlignment="1">
      <alignment horizontal="left" indent="1"/>
    </xf>
    <xf numFmtId="0" fontId="32" fillId="39" borderId="42" xfId="0" applyFont="1" applyFill="1" applyBorder="1" applyAlignment="1">
      <alignment horizontal="left" vertical="top" wrapText="1"/>
    </xf>
    <xf numFmtId="0" fontId="0" fillId="39" borderId="0" xfId="0" applyFill="1" applyBorder="1"/>
    <xf numFmtId="0" fontId="0" fillId="39" borderId="42" xfId="0" applyFill="1" applyBorder="1"/>
    <xf numFmtId="0" fontId="0" fillId="39" borderId="27" xfId="0" applyFill="1" applyBorder="1"/>
    <xf numFmtId="0" fontId="0" fillId="39" borderId="24" xfId="0" applyFill="1" applyBorder="1"/>
    <xf numFmtId="0" fontId="30" fillId="40" borderId="40" xfId="0" applyFont="1" applyFill="1" applyBorder="1"/>
    <xf numFmtId="0" fontId="31" fillId="39" borderId="42" xfId="0" applyFont="1" applyFill="1" applyBorder="1" applyAlignment="1">
      <alignment horizontal="left"/>
    </xf>
    <xf numFmtId="173" fontId="23" fillId="39" borderId="41" xfId="0" applyNumberFormat="1" applyFont="1" applyFill="1" applyBorder="1" applyAlignment="1">
      <alignment horizontal="right"/>
    </xf>
    <xf numFmtId="167" fontId="42" fillId="39" borderId="41" xfId="0" applyNumberFormat="1" applyFont="1" applyFill="1" applyBorder="1" applyAlignment="1">
      <alignment horizontal="right"/>
    </xf>
    <xf numFmtId="0" fontId="31" fillId="39" borderId="27" xfId="0" applyFont="1" applyFill="1" applyBorder="1" applyAlignment="1">
      <alignment horizontal="left"/>
    </xf>
    <xf numFmtId="3" fontId="23" fillId="39" borderId="29" xfId="0" applyNumberFormat="1" applyFont="1" applyFill="1" applyBorder="1" applyAlignment="1">
      <alignment horizontal="right"/>
    </xf>
    <xf numFmtId="0" fontId="43" fillId="40" borderId="0" xfId="42" applyFont="1" applyFill="1"/>
    <xf numFmtId="0" fontId="44" fillId="40" borderId="0" xfId="0" applyFont="1" applyFill="1"/>
    <xf numFmtId="0" fontId="45" fillId="40" borderId="0" xfId="0" applyFont="1" applyFill="1" applyAlignment="1">
      <alignment indent="1"/>
    </xf>
    <xf numFmtId="0" fontId="46" fillId="40" borderId="0" xfId="0" applyFont="1" applyFill="1" applyAlignment="1">
      <alignment indent="1"/>
    </xf>
    <xf numFmtId="0" fontId="44" fillId="40" borderId="0" xfId="0" applyFont="1" applyFill="1" applyAlignment="1">
      <alignment horizontal="center"/>
    </xf>
    <xf numFmtId="0" fontId="48" fillId="39" borderId="0" xfId="0" applyFont="1" applyFill="1"/>
    <xf numFmtId="0" fontId="49" fillId="39" borderId="0" xfId="0" applyFont="1" applyFill="1"/>
    <xf numFmtId="164" fontId="49" fillId="39" borderId="0" xfId="0" applyNumberFormat="1" applyFont="1" applyFill="1"/>
    <xf numFmtId="3" fontId="49" fillId="39" borderId="0" xfId="0" applyNumberFormat="1" applyFont="1" applyFill="1"/>
    <xf numFmtId="0" fontId="47" fillId="40" borderId="40" xfId="0" applyFont="1" applyFill="1" applyBorder="1" applyAlignment="1">
      <alignment horizontal="center" vertical="center"/>
    </xf>
    <xf numFmtId="0" fontId="50" fillId="39" borderId="42" xfId="0" applyFont="1" applyFill="1" applyBorder="1"/>
    <xf numFmtId="0" fontId="52" fillId="39" borderId="42" xfId="0" applyFont="1" applyFill="1" applyBorder="1"/>
    <xf numFmtId="0" fontId="52" fillId="39" borderId="27" xfId="0" applyFont="1" applyFill="1" applyBorder="1"/>
    <xf numFmtId="0" fontId="47" fillId="40" borderId="39" xfId="0" applyFont="1" applyFill="1" applyBorder="1" applyAlignment="1">
      <alignment horizontal="center" vertical="center"/>
    </xf>
    <xf numFmtId="0" fontId="51" fillId="39" borderId="56" xfId="0" applyFont="1" applyFill="1" applyBorder="1" applyAlignment="1">
      <alignment horizontal="center"/>
    </xf>
    <xf numFmtId="0" fontId="54" fillId="39" borderId="41" xfId="0" applyFont="1" applyFill="1" applyBorder="1"/>
    <xf numFmtId="164" fontId="54" fillId="39" borderId="41" xfId="0" applyNumberFormat="1" applyFont="1" applyFill="1" applyBorder="1"/>
    <xf numFmtId="3" fontId="54" fillId="39" borderId="41" xfId="0" applyNumberFormat="1" applyFont="1" applyFill="1" applyBorder="1"/>
    <xf numFmtId="164" fontId="54" fillId="39" borderId="29" xfId="0" applyNumberFormat="1" applyFont="1" applyFill="1" applyBorder="1"/>
    <xf numFmtId="175" fontId="49" fillId="39" borderId="0" xfId="0" applyNumberFormat="1" applyFont="1" applyFill="1"/>
    <xf numFmtId="175" fontId="54" fillId="39" borderId="41" xfId="0" applyNumberFormat="1" applyFont="1" applyFill="1" applyBorder="1"/>
    <xf numFmtId="0" fontId="56" fillId="39" borderId="0" xfId="0" applyFont="1" applyFill="1"/>
    <xf numFmtId="0" fontId="58" fillId="39" borderId="0" xfId="0" applyFont="1" applyFill="1"/>
    <xf numFmtId="0" fontId="54" fillId="39" borderId="57" xfId="0" applyFont="1" applyFill="1" applyBorder="1"/>
    <xf numFmtId="0" fontId="54" fillId="39" borderId="58" xfId="0" applyFont="1" applyFill="1" applyBorder="1"/>
    <xf numFmtId="0" fontId="54" fillId="39" borderId="59" xfId="0" applyFont="1" applyFill="1" applyBorder="1"/>
    <xf numFmtId="0" fontId="62" fillId="39" borderId="57" xfId="0" applyFont="1" applyFill="1" applyBorder="1"/>
    <xf numFmtId="0" fontId="62" fillId="39" borderId="58" xfId="0" applyFont="1" applyFill="1" applyBorder="1"/>
    <xf numFmtId="0" fontId="62" fillId="39" borderId="59" xfId="0" applyFont="1" applyFill="1" applyBorder="1"/>
    <xf numFmtId="0" fontId="56" fillId="39" borderId="39" xfId="0" applyFont="1" applyFill="1" applyBorder="1"/>
    <xf numFmtId="0" fontId="58" fillId="39" borderId="41" xfId="0" applyFont="1" applyFill="1" applyBorder="1"/>
    <xf numFmtId="0" fontId="48" fillId="39" borderId="29" xfId="0" applyFont="1" applyFill="1" applyBorder="1"/>
    <xf numFmtId="0" fontId="63" fillId="39" borderId="0" xfId="0" applyFont="1" applyFill="1"/>
    <xf numFmtId="0" fontId="55" fillId="39" borderId="60" xfId="0" applyFont="1" applyFill="1" applyBorder="1"/>
    <xf numFmtId="0" fontId="57" fillId="39" borderId="61" xfId="0" applyFont="1" applyFill="1" applyBorder="1"/>
    <xf numFmtId="0" fontId="48" fillId="39" borderId="62" xfId="0" applyFont="1" applyFill="1" applyBorder="1"/>
    <xf numFmtId="0" fontId="55" fillId="39" borderId="63" xfId="0" applyFont="1" applyFill="1" applyBorder="1"/>
    <xf numFmtId="0" fontId="59" fillId="39" borderId="64" xfId="0" applyFont="1" applyFill="1" applyBorder="1"/>
    <xf numFmtId="0" fontId="48" fillId="39" borderId="65" xfId="0" applyFont="1" applyFill="1" applyBorder="1"/>
    <xf numFmtId="9" fontId="60" fillId="39" borderId="61" xfId="0" applyNumberFormat="1" applyFont="1" applyFill="1" applyBorder="1"/>
    <xf numFmtId="0" fontId="64" fillId="39" borderId="0" xfId="0" applyFont="1" applyFill="1" applyBorder="1"/>
    <xf numFmtId="0" fontId="64" fillId="39" borderId="0" xfId="0" applyFont="1" applyFill="1" applyBorder="1" applyAlignment="1">
      <alignment horizontal="left"/>
    </xf>
    <xf numFmtId="164" fontId="64" fillId="39" borderId="0" xfId="0" applyNumberFormat="1" applyFont="1" applyFill="1" applyBorder="1"/>
    <xf numFmtId="0" fontId="63" fillId="39" borderId="0" xfId="0" applyFont="1" applyFill="1" applyBorder="1"/>
    <xf numFmtId="0" fontId="47" fillId="40" borderId="66" xfId="0" applyFont="1" applyFill="1" applyBorder="1"/>
    <xf numFmtId="0" fontId="53" fillId="43" borderId="0" xfId="0" applyFont="1" applyFill="1" applyBorder="1" applyAlignment="1">
      <alignment horizontal="left"/>
    </xf>
    <xf numFmtId="172" fontId="64" fillId="39" borderId="0" xfId="0" applyNumberFormat="1" applyFont="1" applyFill="1" applyBorder="1"/>
    <xf numFmtId="172" fontId="53" fillId="43" borderId="0" xfId="0" applyNumberFormat="1" applyFont="1" applyFill="1" applyBorder="1"/>
    <xf numFmtId="172" fontId="22" fillId="0" borderId="0" xfId="0" applyNumberFormat="1" applyFont="1"/>
    <xf numFmtId="22" fontId="0" fillId="39" borderId="0" xfId="0" applyNumberFormat="1" applyFill="1"/>
    <xf numFmtId="18" fontId="0" fillId="39" borderId="0" xfId="0" applyNumberFormat="1" applyFill="1"/>
    <xf numFmtId="0" fontId="55" fillId="39" borderId="0" xfId="0" applyFont="1" applyFill="1"/>
    <xf numFmtId="0" fontId="65" fillId="39" borderId="0" xfId="0" applyFont="1" applyFill="1"/>
    <xf numFmtId="0" fontId="65" fillId="39" borderId="0" xfId="0" applyFont="1" applyFill="1" applyAlignment="1">
      <alignment horizontal="right"/>
    </xf>
    <xf numFmtId="0" fontId="61" fillId="46" borderId="57" xfId="0" applyFont="1" applyFill="1" applyBorder="1"/>
    <xf numFmtId="0" fontId="61" fillId="46" borderId="58" xfId="0" applyFont="1" applyFill="1" applyBorder="1"/>
    <xf numFmtId="0" fontId="61" fillId="46" borderId="59" xfId="0" applyFont="1" applyFill="1" applyBorder="1"/>
    <xf numFmtId="176" fontId="49" fillId="39" borderId="0" xfId="0" applyNumberFormat="1" applyFont="1" applyFill="1"/>
    <xf numFmtId="0" fontId="66" fillId="39" borderId="0" xfId="0" applyFont="1" applyFill="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2" xfId="43" xr:uid="{98977EF3-FFAA-4441-9CCA-002098B302B0}"/>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62">
    <dxf>
      <font>
        <b/>
        <sz val="10"/>
        <color rgb="FF047857"/>
        <name val="Segoe UI"/>
      </font>
      <fill>
        <patternFill patternType="solid">
          <fgColor indexed="64"/>
          <bgColor rgb="FFECFDF5"/>
        </patternFill>
      </fill>
      <border diagonalUp="0" diagonalDown="0">
        <left/>
        <right/>
        <top style="thin">
          <color rgb="FFEEF2F6"/>
        </top>
        <bottom style="thin">
          <color rgb="FFEEF2F6"/>
        </bottom>
        <vertical/>
        <horizontal style="thin">
          <color rgb="FFEEF2F6"/>
        </horizontal>
      </border>
    </dxf>
    <dxf>
      <font>
        <b/>
        <i val="0"/>
        <color rgb="FF047857"/>
      </font>
      <fill>
        <patternFill patternType="solid">
          <fgColor indexed="64"/>
          <bgColor rgb="FFECFDF5"/>
        </patternFill>
      </fill>
    </dxf>
    <dxf>
      <numFmt numFmtId="172" formatCode="[$$-409]#,##0"/>
    </dxf>
    <dxf>
      <numFmt numFmtId="172" formatCode="[$$-409]#,##0"/>
    </dxf>
    <dxf>
      <numFmt numFmtId="172" formatCode="[$$-409]#,##0"/>
    </dxf>
    <dxf>
      <numFmt numFmtId="172" formatCode="[$$-409]#,##0"/>
    </dxf>
    <dxf>
      <numFmt numFmtId="172" formatCode="[$$-409]#,##0"/>
    </dxf>
    <dxf>
      <font>
        <b/>
      </font>
    </dxf>
    <dxf>
      <font>
        <b/>
      </font>
    </dxf>
    <dxf>
      <fill>
        <patternFill patternType="solid">
          <fgColor indexed="64"/>
          <bgColor rgb="FFF1F5F9"/>
        </patternFill>
      </fill>
    </dxf>
    <dxf>
      <fill>
        <patternFill patternType="solid">
          <fgColor indexed="64"/>
          <bgColor rgb="FFF1F5F9"/>
        </patternFill>
      </fill>
    </dxf>
    <dxf>
      <border diagonalUp="0" diagonalDown="0" outline="0">
        <left/>
        <right/>
        <top/>
        <bottom style="thick">
          <color rgb="FF2563EB"/>
        </bottom>
      </border>
    </dxf>
    <dxf>
      <border diagonalUp="0" diagonalDown="0" outline="0">
        <left/>
        <right/>
        <top/>
        <bottom style="thick">
          <color rgb="FF2563EB"/>
        </bottom>
      </border>
    </dxf>
    <dxf>
      <font>
        <name val="Segoe UI"/>
      </font>
    </dxf>
    <dxf>
      <font>
        <name val="Segoe UI"/>
      </font>
    </dxf>
    <dxf>
      <font>
        <sz val="11"/>
      </font>
    </dxf>
    <dxf>
      <font>
        <sz val="11"/>
      </font>
    </dxf>
    <dxf>
      <font>
        <b/>
      </font>
    </dxf>
    <dxf>
      <font>
        <b/>
      </font>
    </dxf>
    <dxf>
      <font>
        <color rgb="FFFFFFFF"/>
      </font>
    </dxf>
    <dxf>
      <font>
        <color rgb="FFFFFFFF"/>
      </font>
    </dxf>
    <dxf>
      <fill>
        <patternFill patternType="solid">
          <fgColor indexed="64"/>
          <bgColor rgb="FF0F172A"/>
        </patternFill>
      </fill>
    </dxf>
    <dxf>
      <fill>
        <patternFill patternType="solid">
          <fgColor indexed="64"/>
          <bgColor rgb="FF0F172A"/>
        </patternFill>
      </fill>
    </dxf>
    <dxf>
      <border diagonalUp="0" diagonalDown="0" outline="0">
        <left/>
        <right/>
        <top/>
        <bottom style="thick">
          <color rgb="FF2563EB"/>
        </bottom>
      </border>
    </dxf>
    <dxf>
      <border diagonalUp="0" diagonalDown="0" outline="0">
        <left/>
        <right/>
        <top/>
        <bottom style="thick">
          <color rgb="FF2563EB"/>
        </bottom>
      </border>
    </dxf>
    <dxf>
      <font>
        <name val="Segoe UI"/>
      </font>
    </dxf>
    <dxf>
      <font>
        <name val="Segoe UI"/>
      </font>
    </dxf>
    <dxf>
      <font>
        <sz val="11"/>
      </font>
    </dxf>
    <dxf>
      <font>
        <sz val="11"/>
      </font>
    </dxf>
    <dxf>
      <font>
        <b/>
      </font>
    </dxf>
    <dxf>
      <font>
        <b/>
      </font>
    </dxf>
    <dxf>
      <font>
        <color rgb="FFFFFFFF"/>
      </font>
    </dxf>
    <dxf>
      <font>
        <color rgb="FFFFFFFF"/>
      </font>
    </dxf>
    <dxf>
      <fill>
        <patternFill patternType="solid">
          <fgColor indexed="64"/>
          <bgColor rgb="FF0F172A"/>
        </patternFill>
      </fill>
    </dxf>
    <dxf>
      <fill>
        <patternFill patternType="solid">
          <fgColor indexed="64"/>
          <bgColor rgb="FF0F172A"/>
        </patternFill>
      </fill>
    </dxf>
    <dxf>
      <border diagonalUp="0" diagonalDown="0" outline="0">
        <left/>
        <right/>
        <top/>
        <bottom style="thick">
          <color rgb="FF2563EB"/>
        </bottom>
      </border>
    </dxf>
    <dxf>
      <border diagonalUp="0" diagonalDown="0" outline="0">
        <left/>
        <right/>
        <top/>
        <bottom style="thick">
          <color rgb="FF2563EB"/>
        </bottom>
      </border>
    </dxf>
    <dxf>
      <font>
        <name val="Segoe UI"/>
      </font>
    </dxf>
    <dxf>
      <font>
        <name val="Segoe UI"/>
      </font>
    </dxf>
    <dxf>
      <font>
        <sz val="11"/>
      </font>
    </dxf>
    <dxf>
      <font>
        <sz val="11"/>
      </font>
    </dxf>
    <dxf>
      <font>
        <b/>
      </font>
    </dxf>
    <dxf>
      <font>
        <b/>
      </font>
    </dxf>
    <dxf>
      <font>
        <color rgb="FFFFFFFF"/>
      </font>
    </dxf>
    <dxf>
      <font>
        <color rgb="FFFFFFFF"/>
      </font>
    </dxf>
    <dxf>
      <fill>
        <patternFill patternType="solid">
          <fgColor indexed="64"/>
          <bgColor rgb="FF0F172A"/>
        </patternFill>
      </fill>
    </dxf>
    <dxf>
      <fill>
        <patternFill patternType="solid">
          <fgColor indexed="64"/>
          <bgColor rgb="FF0F172A"/>
        </patternFill>
      </fill>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font>
        <color rgb="FF0F172A"/>
      </font>
    </dxf>
    <dxf>
      <font>
        <color rgb="FF0F172A"/>
      </font>
    </dxf>
    <dxf>
      <font>
        <color rgb="FF0F172A"/>
      </font>
    </dxf>
    <dxf>
      <font>
        <color rgb="FF0F172A"/>
      </font>
    </dxf>
    <dxf>
      <font>
        <color rgb="FF0F172A"/>
      </font>
    </dxf>
    <dxf>
      <font>
        <color rgb="FF0F172A"/>
      </font>
    </dxf>
    <dxf>
      <font>
        <color rgb="FF0F172A"/>
      </font>
    </dxf>
    <dxf>
      <font>
        <color rgb="FF0F172A"/>
      </font>
    </dxf>
    <dxf>
      <font>
        <color rgb="FF0F172A"/>
      </font>
    </dxf>
    <dxf>
      <font>
        <color rgb="FF0F172A"/>
      </font>
    </dxf>
    <dxf>
      <font>
        <color rgb="FF0F172A"/>
      </font>
    </dxf>
    <dxf>
      <font>
        <color rgb="FF0F172A"/>
      </font>
    </dxf>
    <dxf>
      <font>
        <color rgb="FF0F172A"/>
      </font>
    </dxf>
    <dxf>
      <font>
        <color rgb="FF0F172A"/>
      </font>
    </dxf>
    <dxf>
      <font>
        <color rgb="FF0F172A"/>
      </font>
    </dxf>
    <dxf>
      <font>
        <color rgb="FF0F172A"/>
      </font>
    </dxf>
    <dxf>
      <font>
        <color rgb="FF0F172A"/>
      </font>
    </dxf>
    <dxf>
      <font>
        <color rgb="FF0F172A"/>
      </font>
    </dxf>
    <dxf>
      <font>
        <color rgb="FF0F172A"/>
      </font>
    </dxf>
    <dxf>
      <font>
        <color rgb="FF0F172A"/>
      </font>
    </dxf>
    <dxf>
      <font>
        <color rgb="FF0F172A"/>
      </font>
    </dxf>
    <dxf>
      <font>
        <color rgb="FF0F172A"/>
      </font>
    </dxf>
    <dxf>
      <font>
        <color rgb="FF0F172A"/>
      </font>
    </dxf>
    <dxf>
      <font>
        <color rgb="FF0F172A"/>
      </font>
    </dxf>
    <dxf>
      <font>
        <color rgb="FF0F172A"/>
      </font>
    </dxf>
    <dxf>
      <font>
        <color rgb="FF0F172A"/>
      </font>
    </dxf>
    <dxf>
      <font>
        <color rgb="FF0F172A"/>
      </font>
    </dxf>
    <dxf>
      <font>
        <color rgb="FF0F172A"/>
      </font>
    </dxf>
    <dxf>
      <font>
        <color rgb="FF0F172A"/>
      </font>
    </dxf>
    <dxf>
      <font>
        <color rgb="FF0F172A"/>
      </font>
    </dxf>
    <dxf>
      <font>
        <color rgb="FF0F172A"/>
      </font>
    </dxf>
    <dxf>
      <font>
        <color rgb="FF0F172A"/>
      </font>
    </dxf>
    <dxf>
      <font>
        <color rgb="FF0F172A"/>
      </font>
    </dxf>
    <dxf>
      <font>
        <color rgb="FF0F172A"/>
      </font>
    </dxf>
    <dxf>
      <font>
        <color rgb="FF0F172A"/>
      </font>
    </dxf>
    <dxf>
      <font>
        <color rgb="FF0F172A"/>
      </font>
    </dxf>
    <dxf>
      <font>
        <color rgb="FF0F172A"/>
      </font>
    </dxf>
    <dxf>
      <font>
        <color rgb="FF0F172A"/>
      </font>
    </dxf>
    <dxf>
      <font>
        <color rgb="FF0F172A"/>
      </font>
    </dxf>
    <dxf>
      <font>
        <color rgb="FF0F172A"/>
      </font>
    </dxf>
    <dxf>
      <font>
        <color rgb="FF0F172A"/>
      </font>
    </dxf>
    <dxf>
      <font>
        <color rgb="FF0F172A"/>
      </font>
    </dxf>
    <dxf>
      <font>
        <color rgb="FF0F172A"/>
      </font>
    </dxf>
    <dxf>
      <font>
        <color rgb="FF0F172A"/>
      </font>
    </dxf>
    <dxf>
      <font>
        <color rgb="FF0F172A"/>
      </font>
    </dxf>
    <dxf>
      <font>
        <color rgb="FF0F172A"/>
      </font>
    </dxf>
    <dxf>
      <font>
        <color rgb="FF0F172A"/>
      </font>
    </dxf>
    <dxf>
      <font>
        <color rgb="FF0F172A"/>
      </font>
    </dxf>
    <dxf>
      <font>
        <color rgb="FF0F172A"/>
      </font>
    </dxf>
    <dxf>
      <font>
        <color rgb="FF0F172A"/>
      </font>
    </dxf>
    <dxf>
      <font>
        <color rgb="FF0F172A"/>
      </font>
    </dxf>
    <dxf>
      <font>
        <color rgb="FF0F172A"/>
      </font>
    </dxf>
    <dxf>
      <font>
        <color rgb="FF0F172A"/>
      </font>
    </dxf>
    <dxf>
      <font>
        <color rgb="FF0F172A"/>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ont>
        <b/>
        <sz val="10"/>
        <color rgb="FFFFFFFF"/>
        <name val="Segoe UI"/>
      </font>
      <fill>
        <patternFill patternType="solid">
          <fgColor indexed="64"/>
          <bgColor rgb="FF0F172A"/>
        </patternFill>
      </fill>
    </dxf>
    <dxf>
      <font>
        <sz val="10"/>
        <color rgb="FF334155"/>
        <name val="Segoe UI"/>
      </font>
      <fill>
        <patternFill patternType="solid">
          <fgColor indexed="64"/>
          <bgColor rgb="FFFFFFFF"/>
        </patternFill>
      </fill>
      <border diagonalUp="0" diagonalDown="0">
        <left/>
        <right/>
        <top style="thin">
          <color rgb="FFEEF2F6"/>
        </top>
        <bottom style="thin">
          <color rgb="FFEEF2F6"/>
        </bottom>
        <vertical/>
        <horizontal style="thin">
          <color rgb="FFEEF2F6"/>
        </horizontal>
      </border>
    </dxf>
    <dxf>
      <font>
        <b/>
        <sz val="10"/>
        <color rgb="FF0F172A"/>
        <name val="Segoe UI"/>
      </font>
      <fill>
        <patternFill patternType="solid">
          <fgColor indexed="64"/>
          <bgColor rgb="FFFFFFFF"/>
        </patternFill>
      </fill>
      <border diagonalUp="0" diagonalDown="0">
        <left/>
        <right/>
        <top style="thin">
          <color rgb="FFEEF2F6"/>
        </top>
        <bottom style="thin">
          <color rgb="FFEEF2F6"/>
        </bottom>
        <vertical/>
        <horizontal style="thin">
          <color rgb="FFEEF2F6"/>
        </horizontal>
      </border>
    </dxf>
    <dxf>
      <font>
        <sz val="10"/>
        <name val="Segoe UI"/>
      </font>
      <fill>
        <patternFill patternType="solid">
          <fgColor indexed="64"/>
          <bgColor rgb="FFFFFFFF"/>
        </patternFill>
      </fill>
    </dxf>
    <dxf>
      <font>
        <sz val="10"/>
        <color rgb="FF0F172A"/>
        <name val="Segoe UI"/>
      </font>
      <numFmt numFmtId="175" formatCode="[$-409]mmm\ d\,\ yyyy"/>
      <fill>
        <patternFill patternType="solid">
          <fgColor indexed="64"/>
          <bgColor rgb="FFFFFFFF"/>
        </patternFill>
      </fill>
    </dxf>
    <dxf>
      <font>
        <sz val="10"/>
        <color rgb="FF0F172A"/>
        <name val="Segoe UI"/>
      </font>
      <fill>
        <patternFill patternType="solid">
          <fgColor indexed="64"/>
          <bgColor rgb="FFFFFFFF"/>
        </patternFill>
      </fill>
    </dxf>
    <dxf>
      <font>
        <sz val="10"/>
        <color rgb="FF0F172A"/>
        <name val="Segoe UI"/>
      </font>
      <numFmt numFmtId="164" formatCode="[$$-409]#,##0.00"/>
      <fill>
        <patternFill patternType="solid">
          <fgColor indexed="64"/>
          <bgColor rgb="FFFFFFFF"/>
        </patternFill>
      </fill>
    </dxf>
    <dxf>
      <font>
        <sz val="10"/>
        <color rgb="FF0F172A"/>
        <name val="Segoe UI"/>
      </font>
      <numFmt numFmtId="3" formatCode="#,##0"/>
      <fill>
        <patternFill patternType="solid">
          <fgColor indexed="64"/>
          <bgColor rgb="FFFFFFFF"/>
        </patternFill>
      </fill>
    </dxf>
    <dxf>
      <font>
        <sz val="10"/>
        <color rgb="FF0F172A"/>
        <name val="Segoe UI"/>
      </font>
      <numFmt numFmtId="164" formatCode="[$$-409]#,##0.00"/>
      <fill>
        <patternFill patternType="solid">
          <fgColor indexed="64"/>
          <bgColor rgb="FFFFFFFF"/>
        </patternFill>
      </fill>
    </dxf>
    <dxf>
      <font>
        <sz val="10"/>
        <color rgb="FF0F172A"/>
        <name val="Segoe UI"/>
      </font>
      <fill>
        <patternFill patternType="solid">
          <fgColor indexed="64"/>
          <bgColor rgb="FFFFFFFF"/>
        </patternFill>
      </fill>
    </dxf>
    <dxf>
      <font>
        <sz val="10"/>
        <color rgb="FF0F172A"/>
        <name val="Segoe UI"/>
      </font>
      <fill>
        <patternFill patternType="solid">
          <fgColor indexed="64"/>
          <bgColor rgb="FFFFFFFF"/>
        </patternFill>
      </fill>
    </dxf>
    <dxf>
      <font>
        <sz val="10"/>
        <color rgb="FF0F172A"/>
        <name val="Segoe UI"/>
      </font>
      <fill>
        <patternFill patternType="solid">
          <fgColor indexed="64"/>
          <bgColor rgb="FFFFFFFF"/>
        </patternFill>
      </fill>
    </dxf>
    <dxf>
      <font>
        <sz val="10"/>
        <color rgb="FF0F172A"/>
        <name val="Segoe UI"/>
      </font>
      <fill>
        <patternFill patternType="solid">
          <fgColor indexed="64"/>
          <bgColor rgb="FFFFFFFF"/>
        </patternFill>
      </fill>
    </dxf>
    <dxf>
      <font>
        <sz val="10"/>
        <color rgb="FF0F172A"/>
        <name val="Segoe UI"/>
      </font>
      <fill>
        <patternFill patternType="solid">
          <fgColor indexed="64"/>
          <bgColor rgb="FFFFFFFF"/>
        </patternFill>
      </fill>
    </dxf>
    <dxf>
      <font>
        <sz val="10"/>
        <color rgb="FF0F172A"/>
        <name val="Segoe UI"/>
      </font>
      <fill>
        <patternFill patternType="solid">
          <fgColor indexed="64"/>
          <bgColor rgb="FFFFFFFF"/>
        </patternFill>
      </fill>
    </dxf>
    <dxf>
      <font>
        <b/>
        <sz val="10"/>
        <color rgb="FFFFFFFF"/>
        <name val="Segoe UI"/>
      </font>
      <fill>
        <patternFill patternType="solid">
          <fgColor indexed="64"/>
          <bgColor rgb="FF0F172A"/>
        </patternFill>
      </fill>
      <alignment horizontal="center"/>
    </dxf>
    <dxf>
      <numFmt numFmtId="172" formatCode="[$$-409]#,##0"/>
    </dxf>
    <dxf>
      <fill>
        <patternFill patternType="solid">
          <fgColor indexed="64"/>
          <bgColor rgb="FFF1F5F9"/>
        </patternFill>
      </fill>
    </dxf>
    <dxf>
      <fill>
        <patternFill patternType="solid">
          <fgColor indexed="64"/>
          <bgColor rgb="FFF1F5F9"/>
        </patternFill>
      </fill>
    </dxf>
    <dxf>
      <fill>
        <patternFill patternType="solid">
          <fgColor indexed="64"/>
          <bgColor rgb="FF0F172A"/>
        </patternFill>
      </fill>
    </dxf>
    <dxf>
      <fill>
        <patternFill patternType="solid">
          <fgColor indexed="64"/>
          <bgColor rgb="FF0F172A"/>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border diagonalUp="0" diagonalDown="0" outline="0">
        <left/>
        <right/>
        <top style="thin">
          <color rgb="FFE2E8F0"/>
        </top>
        <bottom style="thin">
          <color rgb="FFE2E8F0"/>
        </bottom>
      </border>
    </dxf>
    <dxf>
      <border diagonalUp="0" diagonalDown="0" outline="0">
        <left/>
        <right/>
        <top style="thin">
          <color rgb="FFE2E8F0"/>
        </top>
        <bottom style="thin">
          <color rgb="FFE2E8F0"/>
        </bottom>
      </border>
    </dxf>
    <dxf>
      <border diagonalUp="0" diagonalDown="0" outline="0">
        <left/>
        <right/>
        <top style="thin">
          <color rgb="FFE2E8F0"/>
        </top>
        <bottom style="thin">
          <color rgb="FFE2E8F0"/>
        </bottom>
      </border>
    </dxf>
    <dxf>
      <border diagonalUp="0" diagonalDown="0" outline="0">
        <left/>
        <right/>
        <top style="thin">
          <color rgb="FFE2E8F0"/>
        </top>
        <bottom style="thin">
          <color rgb="FFE2E8F0"/>
        </bottom>
      </border>
    </dxf>
    <dxf>
      <border diagonalUp="0" diagonalDown="0" outline="0">
        <left/>
        <right/>
        <top style="thin">
          <color rgb="FFE2E8F0"/>
        </top>
        <bottom style="thin">
          <color rgb="FFE2E8F0"/>
        </bottom>
      </border>
    </dxf>
    <dxf>
      <border diagonalUp="0" diagonalDown="0" outline="0">
        <left/>
        <right/>
        <top style="thin">
          <color rgb="FFE2E8F0"/>
        </top>
        <bottom style="thin">
          <color rgb="FFE2E8F0"/>
        </bottom>
      </border>
    </dxf>
    <dxf>
      <font>
        <b/>
      </font>
    </dxf>
    <dxf>
      <font>
        <b/>
      </font>
    </dxf>
    <dxf>
      <numFmt numFmtId="3" formatCode="#,##0"/>
    </dxf>
    <dxf>
      <font>
        <b/>
      </font>
    </dxf>
    <dxf>
      <font>
        <b/>
      </font>
    </dxf>
    <dxf>
      <font>
        <color rgb="FFFFFFFF"/>
      </font>
    </dxf>
    <dxf>
      <font>
        <color rgb="FFFFFFFF"/>
      </font>
    </dxf>
    <dxf>
      <fill>
        <patternFill patternType="solid">
          <fgColor indexed="64"/>
          <bgColor rgb="FF0F172A"/>
        </patternFill>
      </fill>
    </dxf>
    <dxf>
      <fill>
        <patternFill patternType="solid">
          <fgColor indexed="64"/>
          <bgColor rgb="FF0F172A"/>
        </patternFill>
      </fill>
    </dxf>
    <dxf>
      <font>
        <sz val="10"/>
      </font>
    </dxf>
    <dxf>
      <font>
        <sz val="10"/>
      </font>
    </dxf>
    <dxf>
      <font>
        <sz val="10"/>
      </font>
    </dxf>
    <dxf>
      <font>
        <sz val="10"/>
      </font>
    </dxf>
    <dxf>
      <font>
        <sz val="10"/>
      </font>
    </dxf>
    <dxf>
      <font>
        <sz val="10"/>
      </font>
    </dxf>
    <dxf>
      <font>
        <color rgb="FF0F172A"/>
      </font>
    </dxf>
    <dxf>
      <font>
        <color rgb="FF0F172A"/>
      </font>
    </dxf>
    <dxf>
      <font>
        <color rgb="FF0F172A"/>
      </font>
    </dxf>
    <dxf>
      <font>
        <color rgb="FF0F172A"/>
      </font>
    </dxf>
    <dxf>
      <font>
        <color rgb="FF0F172A"/>
      </font>
    </dxf>
    <dxf>
      <font>
        <color rgb="FF0F172A"/>
      </font>
    </dxf>
    <dxf>
      <font>
        <name val="Segoe UI"/>
      </font>
    </dxf>
    <dxf>
      <font>
        <name val="Segoe UI"/>
      </font>
    </dxf>
    <dxf>
      <font>
        <name val="Segoe UI"/>
      </font>
    </dxf>
    <dxf>
      <font>
        <name val="Segoe UI"/>
      </font>
    </dxf>
    <dxf>
      <font>
        <name val="Segoe UI"/>
      </font>
    </dxf>
    <dxf>
      <font>
        <name val="Segoe UI"/>
      </font>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ont>
        <sz val="10"/>
        <color rgb="FF0F172A"/>
        <name val="Segoe UI"/>
      </font>
      <fill>
        <patternFill patternType="solid">
          <fgColor indexed="64"/>
          <bgColor rgb="FFFFFFFF"/>
        </patternFill>
      </fill>
      <alignment horizontal="center" vertical="bottom" textRotation="0" wrapText="0" indent="0" justifyLastLine="0" shrinkToFit="0" readingOrder="0"/>
      <border diagonalUp="0" diagonalDown="0">
        <left style="thin">
          <color indexed="64"/>
        </left>
        <right/>
        <top style="thin">
          <color rgb="FFE2E8F0"/>
        </top>
        <bottom style="thin">
          <color rgb="FFE2E8F0"/>
        </bottom>
        <vertical style="thin">
          <color indexed="64"/>
        </vertical>
        <horizontal style="thin">
          <color rgb="FFE2E8F0"/>
        </horizontal>
      </border>
    </dxf>
    <dxf>
      <font>
        <sz val="10"/>
        <color rgb="FF0F172A"/>
        <name val="Segoe UI"/>
      </font>
      <fill>
        <patternFill patternType="solid">
          <fgColor indexed="64"/>
          <bgColor rgb="FFFFFFFF"/>
        </patternFill>
      </fill>
      <alignment horizontal="center" vertical="bottom" textRotation="0" wrapText="0" indent="0" justifyLastLine="0" shrinkToFit="0" readingOrder="0"/>
      <border diagonalUp="0" diagonalDown="0">
        <left style="thin">
          <color indexed="64"/>
        </left>
        <right style="thin">
          <color indexed="64"/>
        </right>
        <top style="thin">
          <color rgb="FFE2E8F0"/>
        </top>
        <bottom style="thin">
          <color rgb="FFE2E8F0"/>
        </bottom>
        <vertical style="thin">
          <color indexed="64"/>
        </vertical>
        <horizontal style="thin">
          <color rgb="FFE2E8F0"/>
        </horizontal>
      </border>
    </dxf>
    <dxf>
      <font>
        <sz val="10"/>
        <color rgb="FF0F172A"/>
        <name val="Segoe UI"/>
      </font>
      <fill>
        <patternFill patternType="solid">
          <fgColor indexed="64"/>
          <bgColor rgb="FFFFFFFF"/>
        </patternFill>
      </fill>
      <alignment horizontal="center" vertical="bottom" textRotation="0" wrapText="0" indent="0" justifyLastLine="0" shrinkToFit="0" readingOrder="0"/>
      <border diagonalUp="0" diagonalDown="0">
        <left style="thin">
          <color indexed="64"/>
        </left>
        <right style="thin">
          <color indexed="64"/>
        </right>
        <top style="thin">
          <color rgb="FFE2E8F0"/>
        </top>
        <bottom style="thin">
          <color rgb="FFE2E8F0"/>
        </bottom>
        <vertical style="thin">
          <color indexed="64"/>
        </vertical>
        <horizontal style="thin">
          <color rgb="FFE2E8F0"/>
        </horizontal>
      </border>
    </dxf>
    <dxf>
      <font>
        <sz val="10"/>
        <color rgb="FF0F172A"/>
        <name val="Segoe UI"/>
      </font>
      <fill>
        <patternFill patternType="solid">
          <fgColor indexed="64"/>
          <bgColor rgb="FFFFFFFF"/>
        </patternFill>
      </fill>
      <alignment horizontal="center" vertical="bottom" textRotation="0" wrapText="0" indent="0" justifyLastLine="0" shrinkToFit="0" readingOrder="0"/>
      <border diagonalUp="0" diagonalDown="0">
        <left style="thin">
          <color indexed="64"/>
        </left>
        <right style="thin">
          <color indexed="64"/>
        </right>
        <top style="thin">
          <color rgb="FFE2E8F0"/>
        </top>
        <bottom style="thin">
          <color rgb="FFE2E8F0"/>
        </bottom>
        <vertical style="thin">
          <color indexed="64"/>
        </vertical>
        <horizontal style="thin">
          <color rgb="FFE2E8F0"/>
        </horizontal>
      </border>
    </dxf>
    <dxf>
      <font>
        <sz val="10"/>
        <color rgb="FF0F172A"/>
        <name val="Segoe UI"/>
      </font>
      <fill>
        <patternFill patternType="solid">
          <fgColor indexed="64"/>
          <bgColor rgb="FFFFFFFF"/>
        </patternFill>
      </fill>
      <alignment horizontal="center" vertical="bottom" textRotation="0" wrapText="0" indent="0" justifyLastLine="0" shrinkToFit="0" readingOrder="0"/>
      <border diagonalUp="0" diagonalDown="0">
        <left style="thin">
          <color indexed="64"/>
        </left>
        <right style="thin">
          <color indexed="64"/>
        </right>
        <top style="thin">
          <color rgb="FFE2E8F0"/>
        </top>
        <bottom style="thin">
          <color rgb="FFE2E8F0"/>
        </bottom>
        <vertical style="thin">
          <color indexed="64"/>
        </vertical>
        <horizontal style="thin">
          <color rgb="FFE2E8F0"/>
        </horizontal>
      </border>
    </dxf>
    <dxf>
      <font>
        <sz val="10"/>
        <color rgb="FF0F172A"/>
        <name val="Segoe UI"/>
      </font>
      <fill>
        <patternFill patternType="solid">
          <fgColor indexed="64"/>
          <bgColor rgb="FFFFFFFF"/>
        </patternFill>
      </fill>
      <alignment horizontal="center" vertical="bottom" textRotation="0" wrapText="0" indent="0" justifyLastLine="0" shrinkToFit="0" readingOrder="0"/>
      <border diagonalUp="0" diagonalDown="0">
        <left style="thin">
          <color indexed="64"/>
        </left>
        <right style="thin">
          <color indexed="64"/>
        </right>
        <top style="thin">
          <color rgb="FFE2E8F0"/>
        </top>
        <bottom style="thin">
          <color rgb="FFE2E8F0"/>
        </bottom>
        <vertical style="thin">
          <color indexed="64"/>
        </vertical>
        <horizontal style="thin">
          <color rgb="FFE2E8F0"/>
        </horizontal>
      </border>
    </dxf>
    <dxf>
      <font>
        <sz val="10"/>
        <color rgb="FF0F172A"/>
        <name val="Segoe UI"/>
      </font>
      <numFmt numFmtId="0" formatCode="General"/>
      <fill>
        <patternFill patternType="solid">
          <fgColor indexed="64"/>
          <bgColor rgb="FFFFFFFF"/>
        </patternFill>
      </fill>
      <alignment horizontal="center" vertical="bottom" textRotation="0" wrapText="0" indent="0" justifyLastLine="0" shrinkToFit="0" readingOrder="0"/>
      <border diagonalUp="0" diagonalDown="0">
        <left style="thin">
          <color indexed="64"/>
        </left>
        <right style="thin">
          <color indexed="64"/>
        </right>
        <top style="thin">
          <color rgb="FFE2E8F0"/>
        </top>
        <bottom style="thin">
          <color rgb="FFE2E8F0"/>
        </bottom>
        <vertical style="thin">
          <color indexed="64"/>
        </vertical>
        <horizontal style="thin">
          <color rgb="FFE2E8F0"/>
        </horizontal>
      </border>
    </dxf>
    <dxf>
      <font>
        <sz val="10"/>
        <color rgb="FF0F172A"/>
        <name val="Segoe UI"/>
      </font>
      <fill>
        <patternFill patternType="solid">
          <fgColor indexed="64"/>
          <bgColor rgb="FFFFFFFF"/>
        </patternFill>
      </fill>
      <alignment horizontal="center" vertical="bottom" textRotation="0" wrapText="0" indent="0" justifyLastLine="0" shrinkToFit="0" readingOrder="0"/>
    </dxf>
    <dxf>
      <font>
        <b/>
        <sz val="10"/>
        <color rgb="FFFFFFFF"/>
        <name val="Segoe UI"/>
      </font>
      <fill>
        <patternFill patternType="solid">
          <fgColor indexed="64"/>
          <bgColor rgb="FF0F172A"/>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bgColor theme="4" tint="0.39997558519241921"/>
        </patternFill>
      </fill>
    </dxf>
    <dxf>
      <fill>
        <patternFill>
          <bgColor theme="4" tint="0.39997558519241921"/>
        </patternFill>
      </fill>
    </dxf>
    <dxf>
      <fill>
        <patternFill patternType="solid">
          <bgColor theme="4" tint="-0.249977111117893"/>
        </patternFill>
      </fill>
    </dxf>
    <dxf>
      <fill>
        <patternFill patternType="solid">
          <bgColor theme="4"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20"/>
      </font>
    </dxf>
    <dxf>
      <font>
        <sz val="20"/>
      </font>
    </dxf>
    <dxf>
      <font>
        <sz val="20"/>
      </font>
    </dxf>
    <dxf>
      <font>
        <sz val="20"/>
      </font>
    </dxf>
    <dxf>
      <font>
        <sz val="20"/>
      </font>
    </dxf>
    <dxf>
      <font>
        <sz val="2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6"/>
      </font>
    </dxf>
    <dxf>
      <font>
        <sz val="16"/>
      </font>
    </dxf>
    <dxf>
      <font>
        <sz val="16"/>
      </font>
    </dxf>
    <dxf>
      <font>
        <sz val="16"/>
      </font>
    </dxf>
    <dxf>
      <font>
        <sz val="16"/>
      </font>
    </dxf>
    <dxf>
      <font>
        <sz val="16"/>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20"/>
      </font>
    </dxf>
    <dxf>
      <font>
        <sz val="20"/>
      </font>
    </dxf>
    <dxf>
      <font>
        <sz val="20"/>
      </font>
    </dxf>
    <dxf>
      <font>
        <sz val="20"/>
      </font>
    </dxf>
    <dxf>
      <font>
        <sz val="20"/>
      </font>
    </dxf>
    <dxf>
      <font>
        <sz val="2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6"/>
      </font>
    </dxf>
    <dxf>
      <font>
        <sz val="16"/>
      </font>
    </dxf>
    <dxf>
      <font>
        <sz val="16"/>
      </font>
    </dxf>
    <dxf>
      <font>
        <sz val="16"/>
      </font>
    </dxf>
    <dxf>
      <font>
        <sz val="16"/>
      </font>
    </dxf>
    <dxf>
      <font>
        <sz val="16"/>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2.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4.xml"/><Relationship Id="rId27" Type="http://schemas.openxmlformats.org/officeDocument/2006/relationships/sheetMetadata" Target="metadata.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 2025.xlsx]SalesbyProfit!PivotTable6</c:name>
    <c:fmtId val="8"/>
  </c:pivotSource>
  <c:chart>
    <c:autoTitleDeleted val="0"/>
    <c:pivotFmts>
      <c:pivotFmt>
        <c:idx val="0"/>
        <c:spPr>
          <a:solidFill>
            <a:schemeClr val="accent6"/>
          </a:solidFill>
          <a:ln w="28575" cap="rnd">
            <a:solidFill>
              <a:schemeClr val="accent6"/>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none"/>
        </c:marker>
        <c:dLbl>
          <c:idx val="0"/>
          <c:delete val="1"/>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none"/>
        </c:marker>
        <c:dLbl>
          <c:idx val="0"/>
          <c:delete val="1"/>
          <c:extLst>
            <c:ext xmlns:c15="http://schemas.microsoft.com/office/drawing/2012/chart" uri="{CE6537A1-D6FC-4f65-9D91-7224C49458BB}"/>
          </c:extLst>
        </c:dLbl>
      </c:pivotFmt>
      <c:pivotFmt>
        <c:idx val="4"/>
        <c:spPr>
          <a:solidFill>
            <a:schemeClr val="accent6"/>
          </a:solidFill>
          <a:ln w="28575" cap="rnd">
            <a:solidFill>
              <a:schemeClr val="accent6"/>
            </a:solidFill>
            <a:round/>
          </a:ln>
          <a:effectLst/>
        </c:spPr>
        <c:marker>
          <c:symbol val="none"/>
        </c:marker>
        <c:dLbl>
          <c:idx val="0"/>
          <c:delete val="1"/>
          <c:extLst>
            <c:ext xmlns:c15="http://schemas.microsoft.com/office/drawing/2012/chart" uri="{CE6537A1-D6FC-4f65-9D91-7224C49458BB}"/>
          </c:extLst>
        </c:dLbl>
      </c:pivotFmt>
      <c:pivotFmt>
        <c:idx val="5"/>
        <c:spPr>
          <a:solidFill>
            <a:schemeClr val="accent6"/>
          </a:solidFill>
          <a:ln w="28575" cap="rnd">
            <a:solidFill>
              <a:schemeClr val="accent6"/>
            </a:solidFill>
            <a:round/>
          </a:ln>
          <a:effectLst/>
        </c:spPr>
        <c:marker>
          <c:symbol val="none"/>
        </c:marker>
        <c:dLbl>
          <c:idx val="0"/>
          <c:delete val="1"/>
          <c:extLst>
            <c:ext xmlns:c15="http://schemas.microsoft.com/office/drawing/2012/chart" uri="{CE6537A1-D6FC-4f65-9D91-7224C49458BB}"/>
          </c:extLst>
        </c:dLbl>
      </c:pivotFmt>
      <c:pivotFmt>
        <c:idx val="6"/>
        <c:spPr>
          <a:ln w="28575" cap="rnd">
            <a:solidFill>
              <a:schemeClr val="accent6"/>
            </a:solidFill>
            <a:round/>
          </a:ln>
          <a:effectLst/>
        </c:spPr>
        <c:marker>
          <c:symbol val="none"/>
        </c:marker>
        <c:dLbl>
          <c:idx val="0"/>
          <c:delete val="1"/>
          <c:extLst>
            <c:ext xmlns:c15="http://schemas.microsoft.com/office/drawing/2012/chart" uri="{CE6537A1-D6FC-4f65-9D91-7224C49458BB}"/>
          </c:extLst>
        </c:dLbl>
      </c:pivotFmt>
      <c:pivotFmt>
        <c:idx val="7"/>
        <c:spPr>
          <a:ln w="28575" cap="rnd">
            <a:solidFill>
              <a:schemeClr val="accent6"/>
            </a:solidFill>
            <a:round/>
          </a:ln>
          <a:effectLst/>
        </c:spPr>
        <c:marker>
          <c:symbol val="none"/>
        </c:marker>
        <c:dLbl>
          <c:idx val="0"/>
          <c:delete val="1"/>
          <c:extLst>
            <c:ext xmlns:c15="http://schemas.microsoft.com/office/drawing/2012/chart" uri="{CE6537A1-D6FC-4f65-9D91-7224C49458BB}"/>
          </c:extLst>
        </c:dLbl>
      </c:pivotFmt>
      <c:pivotFmt>
        <c:idx val="8"/>
        <c:spPr>
          <a:ln w="28575" cap="rnd">
            <a:solidFill>
              <a:schemeClr val="accent6"/>
            </a:solidFill>
            <a:round/>
          </a:ln>
          <a:effectLst/>
        </c:spPr>
        <c:marker>
          <c:symbol val="none"/>
        </c:marker>
        <c:dLbl>
          <c:idx val="0"/>
          <c:delete val="1"/>
          <c:extLst>
            <c:ext xmlns:c15="http://schemas.microsoft.com/office/drawing/2012/chart" uri="{CE6537A1-D6FC-4f65-9D91-7224C49458BB}"/>
          </c:extLst>
        </c:dLbl>
      </c:pivotFmt>
      <c:pivotFmt>
        <c:idx val="9"/>
        <c:spPr>
          <a:ln w="28575" cap="rnd">
            <a:solidFill>
              <a:schemeClr val="accent6"/>
            </a:solidFill>
            <a:round/>
          </a:ln>
          <a:effectLst/>
        </c:spPr>
        <c:marker>
          <c:symbol val="none"/>
        </c:marker>
        <c:dLbl>
          <c:idx val="0"/>
          <c:delete val="1"/>
          <c:extLst>
            <c:ext xmlns:c15="http://schemas.microsoft.com/office/drawing/2012/chart" uri="{CE6537A1-D6FC-4f65-9D91-7224C49458BB}"/>
          </c:extLst>
        </c:dLbl>
      </c:pivotFmt>
      <c:pivotFmt>
        <c:idx val="10"/>
        <c:spPr>
          <a:ln w="28575" cap="rnd">
            <a:solidFill>
              <a:schemeClr val="accent5"/>
            </a:solidFill>
            <a:round/>
          </a:ln>
          <a:effectLst/>
        </c:spPr>
        <c:marker>
          <c:symbol val="none"/>
        </c:marker>
        <c:dLbl>
          <c:idx val="0"/>
          <c:delete val="1"/>
          <c:extLst>
            <c:ext xmlns:c15="http://schemas.microsoft.com/office/drawing/2012/chart" uri="{CE6537A1-D6FC-4f65-9D91-7224C49458BB}"/>
          </c:extLst>
        </c:dLbl>
      </c:pivotFmt>
      <c:pivotFmt>
        <c:idx val="11"/>
        <c:spPr>
          <a:ln w="28575" cap="rnd">
            <a:solidFill>
              <a:schemeClr val="accent4"/>
            </a:solidFill>
            <a:round/>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3235870516185477"/>
          <c:y val="0.25"/>
          <c:w val="0.83627930883639545"/>
          <c:h val="0.64260061242344702"/>
        </c:manualLayout>
      </c:layout>
      <c:lineChart>
        <c:grouping val="standard"/>
        <c:varyColors val="0"/>
        <c:ser>
          <c:idx val="0"/>
          <c:order val="0"/>
          <c:tx>
            <c:strRef>
              <c:f>SalesbyProfit!$B$3:$B$4</c:f>
              <c:strCache>
                <c:ptCount val="1"/>
                <c:pt idx="0">
                  <c:v>Furniture</c:v>
                </c:pt>
              </c:strCache>
            </c:strRef>
          </c:tx>
          <c:spPr>
            <a:ln w="28575" cap="rnd">
              <a:solidFill>
                <a:schemeClr val="accent6"/>
              </a:solidFill>
              <a:round/>
            </a:ln>
            <a:effectLst/>
          </c:spPr>
          <c:marker>
            <c:symbol val="none"/>
          </c:marker>
          <c:cat>
            <c:strRef>
              <c:f>SalesbyProfit!$A$5:$A$8</c:f>
              <c:strCache>
                <c:ptCount val="4"/>
                <c:pt idx="0">
                  <c:v>2014</c:v>
                </c:pt>
                <c:pt idx="1">
                  <c:v>2015</c:v>
                </c:pt>
                <c:pt idx="2">
                  <c:v>2016</c:v>
                </c:pt>
                <c:pt idx="3">
                  <c:v>2017</c:v>
                </c:pt>
              </c:strCache>
            </c:strRef>
          </c:cat>
          <c:val>
            <c:numRef>
              <c:f>SalesbyProfit!$B$5:$B$8</c:f>
              <c:numCache>
                <c:formatCode>General</c:formatCode>
                <c:ptCount val="4"/>
                <c:pt idx="0">
                  <c:v>5457.7099999999973</c:v>
                </c:pt>
                <c:pt idx="1">
                  <c:v>3015.170000000001</c:v>
                </c:pt>
                <c:pt idx="2">
                  <c:v>6959.9299999999967</c:v>
                </c:pt>
                <c:pt idx="3">
                  <c:v>3018.4399999999973</c:v>
                </c:pt>
              </c:numCache>
            </c:numRef>
          </c:val>
          <c:smooth val="0"/>
          <c:extLst>
            <c:ext xmlns:c16="http://schemas.microsoft.com/office/drawing/2014/chart" uri="{C3380CC4-5D6E-409C-BE32-E72D297353CC}">
              <c16:uniqueId val="{00000005-ED78-4EFB-8BED-0DBB5F764B61}"/>
            </c:ext>
          </c:extLst>
        </c:ser>
        <c:ser>
          <c:idx val="1"/>
          <c:order val="1"/>
          <c:tx>
            <c:strRef>
              <c:f>SalesbyProfit!$C$3:$C$4</c:f>
              <c:strCache>
                <c:ptCount val="1"/>
                <c:pt idx="0">
                  <c:v>Office Supplies</c:v>
                </c:pt>
              </c:strCache>
            </c:strRef>
          </c:tx>
          <c:spPr>
            <a:ln w="28575" cap="rnd">
              <a:solidFill>
                <a:schemeClr val="accent5"/>
              </a:solidFill>
              <a:round/>
            </a:ln>
            <a:effectLst/>
          </c:spPr>
          <c:marker>
            <c:symbol val="none"/>
          </c:marker>
          <c:cat>
            <c:strRef>
              <c:f>SalesbyProfit!$A$5:$A$8</c:f>
              <c:strCache>
                <c:ptCount val="4"/>
                <c:pt idx="0">
                  <c:v>2014</c:v>
                </c:pt>
                <c:pt idx="1">
                  <c:v>2015</c:v>
                </c:pt>
                <c:pt idx="2">
                  <c:v>2016</c:v>
                </c:pt>
                <c:pt idx="3">
                  <c:v>2017</c:v>
                </c:pt>
              </c:strCache>
            </c:strRef>
          </c:cat>
          <c:val>
            <c:numRef>
              <c:f>SalesbyProfit!$C$5:$C$8</c:f>
              <c:numCache>
                <c:formatCode>General</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7-ED78-4EFB-8BED-0DBB5F764B61}"/>
            </c:ext>
          </c:extLst>
        </c:ser>
        <c:ser>
          <c:idx val="2"/>
          <c:order val="2"/>
          <c:tx>
            <c:strRef>
              <c:f>SalesbyProfit!$D$3:$D$4</c:f>
              <c:strCache>
                <c:ptCount val="1"/>
                <c:pt idx="0">
                  <c:v>Technology</c:v>
                </c:pt>
              </c:strCache>
            </c:strRef>
          </c:tx>
          <c:spPr>
            <a:ln w="28575" cap="rnd">
              <a:solidFill>
                <a:schemeClr val="accent4"/>
              </a:solidFill>
              <a:round/>
            </a:ln>
            <a:effectLst/>
          </c:spPr>
          <c:marker>
            <c:symbol val="none"/>
          </c:marker>
          <c:cat>
            <c:strRef>
              <c:f>SalesbyProfit!$A$5:$A$8</c:f>
              <c:strCache>
                <c:ptCount val="4"/>
                <c:pt idx="0">
                  <c:v>2014</c:v>
                </c:pt>
                <c:pt idx="1">
                  <c:v>2015</c:v>
                </c:pt>
                <c:pt idx="2">
                  <c:v>2016</c:v>
                </c:pt>
                <c:pt idx="3">
                  <c:v>2017</c:v>
                </c:pt>
              </c:strCache>
            </c:strRef>
          </c:cat>
          <c:val>
            <c:numRef>
              <c:f>SalesbyProfit!$D$5:$D$8</c:f>
              <c:numCache>
                <c:formatCode>General</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9-ED78-4EFB-8BED-0DBB5F764B61}"/>
            </c:ext>
          </c:extLst>
        </c:ser>
        <c:dLbls>
          <c:showLegendKey val="0"/>
          <c:showVal val="0"/>
          <c:showCatName val="0"/>
          <c:showSerName val="0"/>
          <c:showPercent val="0"/>
          <c:showBubbleSize val="0"/>
        </c:dLbls>
        <c:smooth val="0"/>
        <c:axId val="1887196640"/>
        <c:axId val="1887190880"/>
      </c:lineChart>
      <c:catAx>
        <c:axId val="1887196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190880"/>
        <c:crosses val="autoZero"/>
        <c:auto val="1"/>
        <c:lblAlgn val="ctr"/>
        <c:lblOffset val="100"/>
        <c:noMultiLvlLbl val="0"/>
      </c:catAx>
      <c:valAx>
        <c:axId val="1887190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196640"/>
        <c:crosses val="autoZero"/>
        <c:crossBetween val="between"/>
      </c:valAx>
    </c:plotArea>
    <c:legend>
      <c:legendPos val="r"/>
      <c:layout>
        <c:manualLayout>
          <c:xMode val="edge"/>
          <c:yMode val="edge"/>
          <c:x val="6.0304680664916885E-2"/>
          <c:y val="1.707093904928551E-2"/>
          <c:w val="0.65080643044619435"/>
          <c:h val="0.1649321959755030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 2025.xlsx]CustbyYear!PivotTable13</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F172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44018011661465"/>
          <c:y val="0.1608233860285902"/>
          <c:w val="0.85853018372703416"/>
          <c:h val="0.75484669102261515"/>
        </c:manualLayout>
      </c:layout>
      <c:barChart>
        <c:barDir val="bar"/>
        <c:grouping val="clustered"/>
        <c:varyColors val="0"/>
        <c:ser>
          <c:idx val="0"/>
          <c:order val="0"/>
          <c:tx>
            <c:strRef>
              <c:f>CustbyYear!$F$2</c:f>
              <c:strCache>
                <c:ptCount val="1"/>
                <c:pt idx="0">
                  <c:v>Total</c:v>
                </c:pt>
              </c:strCache>
            </c:strRef>
          </c:tx>
          <c:spPr>
            <a:solidFill>
              <a:srgbClr val="0F172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CustbyYear!$E$3:$E$6</c:f>
              <c:strCache>
                <c:ptCount val="4"/>
                <c:pt idx="0">
                  <c:v>2014</c:v>
                </c:pt>
                <c:pt idx="1">
                  <c:v>2015</c:v>
                </c:pt>
                <c:pt idx="2">
                  <c:v>2016</c:v>
                </c:pt>
                <c:pt idx="3">
                  <c:v>2017</c:v>
                </c:pt>
              </c:strCache>
            </c:strRef>
          </c:cat>
          <c:val>
            <c:numRef>
              <c:f>CustbyYear!$F$3:$F$6</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5AAC-42E7-AC48-4C8353B64099}"/>
            </c:ext>
          </c:extLst>
        </c:ser>
        <c:dLbls>
          <c:dLblPos val="outEnd"/>
          <c:showLegendKey val="0"/>
          <c:showVal val="1"/>
          <c:showCatName val="0"/>
          <c:showSerName val="0"/>
          <c:showPercent val="0"/>
          <c:showBubbleSize val="0"/>
        </c:dLbls>
        <c:gapWidth val="182"/>
        <c:axId val="242372064"/>
        <c:axId val="242393664"/>
      </c:barChart>
      <c:catAx>
        <c:axId val="24237206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42393664"/>
        <c:crosses val="autoZero"/>
        <c:auto val="1"/>
        <c:lblAlgn val="ctr"/>
        <c:lblOffset val="100"/>
        <c:noMultiLvlLbl val="0"/>
      </c:catAx>
      <c:valAx>
        <c:axId val="24239366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42372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 2025.xlsx]SalesbyProfit!PivotTable6</c:name>
    <c:fmtId val="17"/>
  </c:pivotSource>
  <c:chart>
    <c:autoTitleDeleted val="0"/>
    <c:pivotFmts>
      <c:pivotFmt>
        <c:idx val="0"/>
        <c:spPr>
          <a:solidFill>
            <a:schemeClr val="accent6"/>
          </a:solidFill>
          <a:ln w="28575" cap="rnd">
            <a:solidFill>
              <a:schemeClr val="accent6"/>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none"/>
        </c:marker>
        <c:dLbl>
          <c:idx val="0"/>
          <c:delete val="1"/>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none"/>
        </c:marker>
        <c:dLbl>
          <c:idx val="0"/>
          <c:delete val="1"/>
          <c:extLst>
            <c:ext xmlns:c15="http://schemas.microsoft.com/office/drawing/2012/chart" uri="{CE6537A1-D6FC-4f65-9D91-7224C49458BB}"/>
          </c:extLst>
        </c:dLbl>
      </c:pivotFmt>
      <c:pivotFmt>
        <c:idx val="4"/>
        <c:spPr>
          <a:solidFill>
            <a:schemeClr val="accent6"/>
          </a:solidFill>
          <a:ln w="28575" cap="rnd">
            <a:solidFill>
              <a:schemeClr val="accent6"/>
            </a:solidFill>
            <a:round/>
          </a:ln>
          <a:effectLst/>
        </c:spPr>
        <c:marker>
          <c:symbol val="none"/>
        </c:marker>
        <c:dLbl>
          <c:idx val="0"/>
          <c:delete val="1"/>
          <c:extLst>
            <c:ext xmlns:c15="http://schemas.microsoft.com/office/drawing/2012/chart" uri="{CE6537A1-D6FC-4f65-9D91-7224C49458BB}"/>
          </c:extLst>
        </c:dLbl>
      </c:pivotFmt>
      <c:pivotFmt>
        <c:idx val="5"/>
        <c:spPr>
          <a:solidFill>
            <a:schemeClr val="accent6"/>
          </a:solidFill>
          <a:ln w="28575" cap="rnd">
            <a:solidFill>
              <a:schemeClr val="accent6"/>
            </a:solidFill>
            <a:round/>
          </a:ln>
          <a:effectLst/>
        </c:spPr>
        <c:marker>
          <c:symbol val="none"/>
        </c:marker>
        <c:dLbl>
          <c:idx val="0"/>
          <c:delete val="1"/>
          <c:extLst>
            <c:ext xmlns:c15="http://schemas.microsoft.com/office/drawing/2012/chart" uri="{CE6537A1-D6FC-4f65-9D91-7224C49458BB}"/>
          </c:extLst>
        </c:dLbl>
      </c:pivotFmt>
      <c:pivotFmt>
        <c:idx val="6"/>
        <c:spPr>
          <a:ln w="28575" cap="rnd">
            <a:solidFill>
              <a:schemeClr val="accent6"/>
            </a:solidFill>
            <a:round/>
          </a:ln>
          <a:effectLst/>
        </c:spPr>
        <c:marker>
          <c:symbol val="none"/>
        </c:marker>
        <c:dLbl>
          <c:idx val="0"/>
          <c:delete val="1"/>
          <c:extLst>
            <c:ext xmlns:c15="http://schemas.microsoft.com/office/drawing/2012/chart" uri="{CE6537A1-D6FC-4f65-9D91-7224C49458BB}"/>
          </c:extLst>
        </c:dLbl>
      </c:pivotFmt>
      <c:pivotFmt>
        <c:idx val="7"/>
        <c:spPr>
          <a:ln w="28575" cap="rnd">
            <a:solidFill>
              <a:schemeClr val="accent6"/>
            </a:solidFill>
            <a:round/>
          </a:ln>
          <a:effectLst/>
        </c:spPr>
        <c:marker>
          <c:symbol val="none"/>
        </c:marker>
        <c:dLbl>
          <c:idx val="0"/>
          <c:delete val="1"/>
          <c:extLst>
            <c:ext xmlns:c15="http://schemas.microsoft.com/office/drawing/2012/chart" uri="{CE6537A1-D6FC-4f65-9D91-7224C49458BB}"/>
          </c:extLst>
        </c:dLbl>
      </c:pivotFmt>
      <c:pivotFmt>
        <c:idx val="8"/>
        <c:spPr>
          <a:ln w="28575" cap="rnd">
            <a:solidFill>
              <a:schemeClr val="accent6"/>
            </a:solidFill>
            <a:round/>
          </a:ln>
          <a:effectLst/>
        </c:spPr>
        <c:marker>
          <c:symbol val="none"/>
        </c:marker>
        <c:dLbl>
          <c:idx val="0"/>
          <c:delete val="1"/>
          <c:extLst>
            <c:ext xmlns:c15="http://schemas.microsoft.com/office/drawing/2012/chart" uri="{CE6537A1-D6FC-4f65-9D91-7224C49458BB}"/>
          </c:extLst>
        </c:dLbl>
      </c:pivotFmt>
      <c:pivotFmt>
        <c:idx val="9"/>
        <c:spPr>
          <a:ln w="28575" cap="rnd">
            <a:solidFill>
              <a:schemeClr val="accent6"/>
            </a:solidFill>
            <a:round/>
          </a:ln>
          <a:effectLst/>
        </c:spPr>
        <c:marker>
          <c:symbol val="none"/>
        </c:marker>
        <c:dLbl>
          <c:idx val="0"/>
          <c:delete val="1"/>
          <c:extLst>
            <c:ext xmlns:c15="http://schemas.microsoft.com/office/drawing/2012/chart" uri="{CE6537A1-D6FC-4f65-9D91-7224C49458BB}"/>
          </c:extLst>
        </c:dLbl>
      </c:pivotFmt>
      <c:pivotFmt>
        <c:idx val="10"/>
        <c:spPr>
          <a:ln w="28575" cap="rnd">
            <a:solidFill>
              <a:schemeClr val="accent5"/>
            </a:solidFill>
            <a:round/>
          </a:ln>
          <a:effectLst/>
        </c:spPr>
        <c:marker>
          <c:symbol val="none"/>
        </c:marker>
        <c:dLbl>
          <c:idx val="0"/>
          <c:delete val="1"/>
          <c:extLst>
            <c:ext xmlns:c15="http://schemas.microsoft.com/office/drawing/2012/chart" uri="{CE6537A1-D6FC-4f65-9D91-7224C49458BB}"/>
          </c:extLst>
        </c:dLbl>
      </c:pivotFmt>
      <c:pivotFmt>
        <c:idx val="11"/>
        <c:spPr>
          <a:ln w="28575" cap="rnd">
            <a:solidFill>
              <a:schemeClr val="accent4"/>
            </a:solidFill>
            <a:round/>
          </a:ln>
          <a:effectLst/>
        </c:spPr>
        <c:marker>
          <c:symbol val="none"/>
        </c:marker>
        <c:dLbl>
          <c:idx val="0"/>
          <c:delete val="1"/>
          <c:extLst>
            <c:ext xmlns:c15="http://schemas.microsoft.com/office/drawing/2012/chart" uri="{CE6537A1-D6FC-4f65-9D91-7224C49458BB}"/>
          </c:extLst>
        </c:dLbl>
      </c:pivotFmt>
      <c:pivotFmt>
        <c:idx val="12"/>
        <c:spPr>
          <a:ln w="28575" cap="rnd">
            <a:solidFill>
              <a:schemeClr val="accent6"/>
            </a:solidFill>
            <a:round/>
          </a:ln>
          <a:effectLst/>
        </c:spPr>
        <c:marker>
          <c:symbol val="none"/>
        </c:marker>
        <c:dLbl>
          <c:idx val="0"/>
          <c:delete val="1"/>
          <c:extLst>
            <c:ext xmlns:c15="http://schemas.microsoft.com/office/drawing/2012/chart" uri="{CE6537A1-D6FC-4f65-9D91-7224C49458BB}"/>
          </c:extLst>
        </c:dLbl>
      </c:pivotFmt>
      <c:pivotFmt>
        <c:idx val="13"/>
        <c:spPr>
          <a:ln w="28575" cap="rnd">
            <a:solidFill>
              <a:schemeClr val="accent5"/>
            </a:solidFill>
            <a:round/>
          </a:ln>
          <a:effectLst/>
        </c:spPr>
        <c:marker>
          <c:symbol val="none"/>
        </c:marker>
        <c:dLbl>
          <c:idx val="0"/>
          <c:delete val="1"/>
          <c:extLst>
            <c:ext xmlns:c15="http://schemas.microsoft.com/office/drawing/2012/chart" uri="{CE6537A1-D6FC-4f65-9D91-7224C49458BB}"/>
          </c:extLst>
        </c:dLbl>
      </c:pivotFmt>
      <c:pivotFmt>
        <c:idx val="14"/>
        <c:spPr>
          <a:ln w="28575" cap="rnd">
            <a:solidFill>
              <a:schemeClr val="accent4"/>
            </a:solidFill>
            <a:round/>
          </a:ln>
          <a:effectLst/>
        </c:spPr>
        <c:marker>
          <c:symbol val="none"/>
        </c:marker>
        <c:dLbl>
          <c:idx val="0"/>
          <c:delete val="1"/>
          <c:extLst>
            <c:ext xmlns:c15="http://schemas.microsoft.com/office/drawing/2012/chart" uri="{CE6537A1-D6FC-4f65-9D91-7224C49458BB}"/>
          </c:extLst>
        </c:dLbl>
      </c:pivotFmt>
      <c:pivotFmt>
        <c:idx val="15"/>
        <c:spPr>
          <a:ln w="28575">
            <a:solidFill>
              <a:srgbClr val="94A3B8"/>
            </a:solidFill>
            <a:prstDash val="solid"/>
          </a:ln>
          <a:effectLst/>
        </c:spPr>
        <c:marker>
          <c:symbol val="none"/>
        </c:marker>
        <c:dLbl>
          <c:idx val="0"/>
          <c:delete val="1"/>
          <c:extLst>
            <c:ext xmlns:c15="http://schemas.microsoft.com/office/drawing/2012/chart" uri="{CE6537A1-D6FC-4f65-9D91-7224C49458BB}"/>
          </c:extLst>
        </c:dLbl>
      </c:pivotFmt>
      <c:pivotFmt>
        <c:idx val="16"/>
        <c:spPr>
          <a:ln w="28575">
            <a:solidFill>
              <a:srgbClr val="10B981"/>
            </a:solidFill>
            <a:prstDash val="solid"/>
          </a:ln>
          <a:effectLst/>
        </c:spPr>
        <c:marker>
          <c:symbol val="none"/>
        </c:marker>
        <c:dLbl>
          <c:idx val="0"/>
          <c:delete val="1"/>
          <c:extLst>
            <c:ext xmlns:c15="http://schemas.microsoft.com/office/drawing/2012/chart" uri="{CE6537A1-D6FC-4f65-9D91-7224C49458BB}"/>
          </c:extLst>
        </c:dLbl>
      </c:pivotFmt>
      <c:pivotFmt>
        <c:idx val="17"/>
        <c:spPr>
          <a:ln w="28575">
            <a:solidFill>
              <a:srgbClr val="2563EB"/>
            </a:solidFill>
            <a:prstDash val="solid"/>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0471633295614409"/>
          <c:y val="0.2361111111111111"/>
          <c:w val="0.83627930883639545"/>
          <c:h val="0.64260061242344702"/>
        </c:manualLayout>
      </c:layout>
      <c:lineChart>
        <c:grouping val="standard"/>
        <c:varyColors val="0"/>
        <c:ser>
          <c:idx val="0"/>
          <c:order val="0"/>
          <c:tx>
            <c:strRef>
              <c:f>SalesbyProfit!$B$3:$B$4</c:f>
              <c:strCache>
                <c:ptCount val="1"/>
                <c:pt idx="0">
                  <c:v>Furniture</c:v>
                </c:pt>
              </c:strCache>
            </c:strRef>
          </c:tx>
          <c:spPr>
            <a:ln w="28575">
              <a:solidFill>
                <a:srgbClr val="94A3B8"/>
              </a:solidFill>
              <a:prstDash val="solid"/>
            </a:ln>
            <a:effectLst/>
          </c:spPr>
          <c:marker>
            <c:symbol val="none"/>
          </c:marker>
          <c:cat>
            <c:strRef>
              <c:f>SalesbyProfit!$A$5:$A$8</c:f>
              <c:strCache>
                <c:ptCount val="4"/>
                <c:pt idx="0">
                  <c:v>2014</c:v>
                </c:pt>
                <c:pt idx="1">
                  <c:v>2015</c:v>
                </c:pt>
                <c:pt idx="2">
                  <c:v>2016</c:v>
                </c:pt>
                <c:pt idx="3">
                  <c:v>2017</c:v>
                </c:pt>
              </c:strCache>
            </c:strRef>
          </c:cat>
          <c:val>
            <c:numRef>
              <c:f>SalesbyProfit!$B$5:$B$8</c:f>
              <c:numCache>
                <c:formatCode>General</c:formatCode>
                <c:ptCount val="4"/>
                <c:pt idx="0">
                  <c:v>5457.7099999999973</c:v>
                </c:pt>
                <c:pt idx="1">
                  <c:v>3015.170000000001</c:v>
                </c:pt>
                <c:pt idx="2">
                  <c:v>6959.9299999999967</c:v>
                </c:pt>
                <c:pt idx="3">
                  <c:v>3018.4399999999973</c:v>
                </c:pt>
              </c:numCache>
            </c:numRef>
          </c:val>
          <c:smooth val="0"/>
          <c:extLst>
            <c:ext xmlns:c16="http://schemas.microsoft.com/office/drawing/2014/chart" uri="{C3380CC4-5D6E-409C-BE32-E72D297353CC}">
              <c16:uniqueId val="{00000000-A924-4EBE-B5E4-FA41FF3D013D}"/>
            </c:ext>
          </c:extLst>
        </c:ser>
        <c:ser>
          <c:idx val="1"/>
          <c:order val="1"/>
          <c:tx>
            <c:strRef>
              <c:f>SalesbyProfit!$C$3:$C$4</c:f>
              <c:strCache>
                <c:ptCount val="1"/>
                <c:pt idx="0">
                  <c:v>Office Supplies</c:v>
                </c:pt>
              </c:strCache>
            </c:strRef>
          </c:tx>
          <c:spPr>
            <a:ln w="28575">
              <a:solidFill>
                <a:srgbClr val="10B981"/>
              </a:solidFill>
              <a:prstDash val="solid"/>
            </a:ln>
            <a:effectLst/>
          </c:spPr>
          <c:marker>
            <c:symbol val="none"/>
          </c:marker>
          <c:cat>
            <c:strRef>
              <c:f>SalesbyProfit!$A$5:$A$8</c:f>
              <c:strCache>
                <c:ptCount val="4"/>
                <c:pt idx="0">
                  <c:v>2014</c:v>
                </c:pt>
                <c:pt idx="1">
                  <c:v>2015</c:v>
                </c:pt>
                <c:pt idx="2">
                  <c:v>2016</c:v>
                </c:pt>
                <c:pt idx="3">
                  <c:v>2017</c:v>
                </c:pt>
              </c:strCache>
            </c:strRef>
          </c:cat>
          <c:val>
            <c:numRef>
              <c:f>SalesbyProfit!$C$5:$C$8</c:f>
              <c:numCache>
                <c:formatCode>General</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1-A924-4EBE-B5E4-FA41FF3D013D}"/>
            </c:ext>
          </c:extLst>
        </c:ser>
        <c:ser>
          <c:idx val="2"/>
          <c:order val="2"/>
          <c:tx>
            <c:strRef>
              <c:f>SalesbyProfit!$D$3:$D$4</c:f>
              <c:strCache>
                <c:ptCount val="1"/>
                <c:pt idx="0">
                  <c:v>Technology</c:v>
                </c:pt>
              </c:strCache>
            </c:strRef>
          </c:tx>
          <c:spPr>
            <a:ln w="28575">
              <a:solidFill>
                <a:srgbClr val="2563EB"/>
              </a:solidFill>
              <a:prstDash val="solid"/>
            </a:ln>
            <a:effectLst/>
          </c:spPr>
          <c:marker>
            <c:symbol val="none"/>
          </c:marker>
          <c:cat>
            <c:strRef>
              <c:f>SalesbyProfit!$A$5:$A$8</c:f>
              <c:strCache>
                <c:ptCount val="4"/>
                <c:pt idx="0">
                  <c:v>2014</c:v>
                </c:pt>
                <c:pt idx="1">
                  <c:v>2015</c:v>
                </c:pt>
                <c:pt idx="2">
                  <c:v>2016</c:v>
                </c:pt>
                <c:pt idx="3">
                  <c:v>2017</c:v>
                </c:pt>
              </c:strCache>
            </c:strRef>
          </c:cat>
          <c:val>
            <c:numRef>
              <c:f>SalesbyProfit!$D$5:$D$8</c:f>
              <c:numCache>
                <c:formatCode>General</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2-A924-4EBE-B5E4-FA41FF3D013D}"/>
            </c:ext>
          </c:extLst>
        </c:ser>
        <c:dLbls>
          <c:showLegendKey val="0"/>
          <c:showVal val="0"/>
          <c:showCatName val="0"/>
          <c:showSerName val="0"/>
          <c:showPercent val="0"/>
          <c:showBubbleSize val="0"/>
        </c:dLbls>
        <c:smooth val="0"/>
        <c:axId val="1887196640"/>
        <c:axId val="1887190880"/>
      </c:lineChart>
      <c:catAx>
        <c:axId val="1887196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887190880"/>
        <c:crosses val="autoZero"/>
        <c:auto val="1"/>
        <c:lblAlgn val="ctr"/>
        <c:lblOffset val="100"/>
        <c:noMultiLvlLbl val="0"/>
      </c:catAx>
      <c:valAx>
        <c:axId val="18871908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887196640"/>
        <c:crosses val="autoZero"/>
        <c:crossBetween val="between"/>
      </c:valAx>
      <c:spPr>
        <a:noFill/>
      </c:spPr>
    </c:plotArea>
    <c:legend>
      <c:legendPos val="r"/>
      <c:layout>
        <c:manualLayout>
          <c:xMode val="edge"/>
          <c:yMode val="edge"/>
          <c:x val="3.9927728634614364E-2"/>
          <c:y val="3.0959827938174402E-2"/>
          <c:w val="0.89958696203673472"/>
          <c:h val="0.16493219597550307"/>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 2025.xlsx]Salebymonth!PivotTable7</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563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e-IL"/>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91426071741032"/>
          <c:y val="7.407407407407407E-2"/>
          <c:w val="0.83953018372703414"/>
          <c:h val="0.8416746864975212"/>
        </c:manualLayout>
      </c:layout>
      <c:barChart>
        <c:barDir val="col"/>
        <c:grouping val="clustered"/>
        <c:varyColors val="0"/>
        <c:ser>
          <c:idx val="0"/>
          <c:order val="0"/>
          <c:tx>
            <c:strRef>
              <c:f>Salebymonth!$B$3</c:f>
              <c:strCache>
                <c:ptCount val="1"/>
                <c:pt idx="0">
                  <c:v>Total</c:v>
                </c:pt>
              </c:strCache>
            </c:strRef>
          </c:tx>
          <c:spPr>
            <a:solidFill>
              <a:srgbClr val="2563EB"/>
            </a:solidFill>
            <a:ln>
              <a:noFill/>
            </a:ln>
            <a:effectLst/>
          </c:spPr>
          <c:invertIfNegative val="0"/>
          <c:cat>
            <c:strRef>
              <c:f>Salebymonth!$A$4:$A$15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Salebymonth!$B$4:$B$15</c:f>
              <c:numCache>
                <c:formatCode>General</c:formatCode>
                <c:ptCount val="12"/>
                <c:pt idx="0">
                  <c:v>14236.899999999998</c:v>
                </c:pt>
                <c:pt idx="1">
                  <c:v>4519.9199999999983</c:v>
                </c:pt>
                <c:pt idx="2">
                  <c:v>55691.040000000008</c:v>
                </c:pt>
                <c:pt idx="3">
                  <c:v>28295.35</c:v>
                </c:pt>
                <c:pt idx="4">
                  <c:v>23648.279999999984</c:v>
                </c:pt>
                <c:pt idx="5">
                  <c:v>34595.140000000007</c:v>
                </c:pt>
                <c:pt idx="6">
                  <c:v>33946.369999999995</c:v>
                </c:pt>
                <c:pt idx="7">
                  <c:v>27909.469999999979</c:v>
                </c:pt>
                <c:pt idx="8">
                  <c:v>81777.340000000026</c:v>
                </c:pt>
                <c:pt idx="9">
                  <c:v>31453.369999999992</c:v>
                </c:pt>
                <c:pt idx="10">
                  <c:v>78628.739999999991</c:v>
                </c:pt>
                <c:pt idx="11">
                  <c:v>69545.640000000029</c:v>
                </c:pt>
              </c:numCache>
            </c:numRef>
          </c:val>
          <c:extLst>
            <c:ext xmlns:c16="http://schemas.microsoft.com/office/drawing/2014/chart" uri="{C3380CC4-5D6E-409C-BE32-E72D297353CC}">
              <c16:uniqueId val="{00000000-F8F8-4E6B-B9D4-BBAAF47365EA}"/>
            </c:ext>
          </c:extLst>
        </c:ser>
        <c:dLbls>
          <c:showLegendKey val="0"/>
          <c:showVal val="0"/>
          <c:showCatName val="0"/>
          <c:showSerName val="0"/>
          <c:showPercent val="0"/>
          <c:showBubbleSize val="0"/>
        </c:dLbls>
        <c:gapWidth val="150"/>
        <c:axId val="66344944"/>
        <c:axId val="66346384"/>
      </c:barChart>
      <c:catAx>
        <c:axId val="663449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66346384"/>
        <c:crosses val="autoZero"/>
        <c:auto val="1"/>
        <c:lblAlgn val="ctr"/>
        <c:lblOffset val="100"/>
        <c:noMultiLvlLbl val="0"/>
      </c:catAx>
      <c:valAx>
        <c:axId val="663463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6634494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986381825222667"/>
          <c:y val="0.14066024383145825"/>
          <c:w val="0.40158383890538274"/>
          <c:h val="0.71290339089340449"/>
        </c:manualLayout>
      </c:layout>
      <c:barChart>
        <c:barDir val="bar"/>
        <c:grouping val="clustered"/>
        <c:varyColors val="0"/>
        <c:ser>
          <c:idx val="0"/>
          <c:order val="0"/>
          <c:spPr>
            <a:solidFill>
              <a:srgbClr val="2563EB"/>
            </a:solidFill>
            <a:ln w="19050">
              <a:solidFill>
                <a:schemeClr val="lt1"/>
              </a:solidFill>
            </a:ln>
            <a:effectLst/>
          </c:spPr>
          <c:invertIfNegative val="0"/>
          <c:dPt>
            <c:idx val="0"/>
            <c:invertIfNegative val="0"/>
            <c:bubble3D val="0"/>
            <c:spPr>
              <a:solidFill>
                <a:srgbClr val="2563EB"/>
              </a:solidFill>
              <a:ln w="19050">
                <a:solidFill>
                  <a:schemeClr val="lt1"/>
                </a:solidFill>
              </a:ln>
              <a:effectLst/>
            </c:spPr>
            <c:extLst>
              <c:ext xmlns:c16="http://schemas.microsoft.com/office/drawing/2014/chart" uri="{C3380CC4-5D6E-409C-BE32-E72D297353CC}">
                <c16:uniqueId val="{00000001-469A-45A8-98D6-A54BB52D430B}"/>
              </c:ext>
            </c:extLst>
          </c:dPt>
          <c:dPt>
            <c:idx val="1"/>
            <c:invertIfNegative val="0"/>
            <c:bubble3D val="0"/>
            <c:spPr>
              <a:solidFill>
                <a:srgbClr val="2563EB"/>
              </a:solidFill>
              <a:ln w="19050">
                <a:solidFill>
                  <a:schemeClr val="lt1"/>
                </a:solidFill>
              </a:ln>
              <a:effectLst/>
            </c:spPr>
            <c:extLst>
              <c:ext xmlns:c16="http://schemas.microsoft.com/office/drawing/2014/chart" uri="{C3380CC4-5D6E-409C-BE32-E72D297353CC}">
                <c16:uniqueId val="{00000003-469A-45A8-98D6-A54BB52D430B}"/>
              </c:ext>
            </c:extLst>
          </c:dPt>
          <c:dPt>
            <c:idx val="2"/>
            <c:invertIfNegative val="0"/>
            <c:bubble3D val="0"/>
            <c:spPr>
              <a:solidFill>
                <a:srgbClr val="2563EB"/>
              </a:solidFill>
              <a:ln w="19050">
                <a:solidFill>
                  <a:schemeClr val="lt1"/>
                </a:solidFill>
              </a:ln>
              <a:effectLst/>
            </c:spPr>
            <c:extLst>
              <c:ext xmlns:c16="http://schemas.microsoft.com/office/drawing/2014/chart" uri="{C3380CC4-5D6E-409C-BE32-E72D297353CC}">
                <c16:uniqueId val="{00000005-469A-45A8-98D6-A54BB52D430B}"/>
              </c:ext>
            </c:extLst>
          </c:dPt>
          <c:dPt>
            <c:idx val="3"/>
            <c:invertIfNegative val="0"/>
            <c:bubble3D val="0"/>
            <c:spPr>
              <a:solidFill>
                <a:srgbClr val="2563EB"/>
              </a:solidFill>
              <a:ln w="19050">
                <a:solidFill>
                  <a:schemeClr val="lt1"/>
                </a:solidFill>
              </a:ln>
              <a:effectLst/>
            </c:spPr>
            <c:extLst>
              <c:ext xmlns:c16="http://schemas.microsoft.com/office/drawing/2014/chart" uri="{C3380CC4-5D6E-409C-BE32-E72D297353CC}">
                <c16:uniqueId val="{00000007-469A-45A8-98D6-A54BB52D430B}"/>
              </c:ext>
            </c:extLst>
          </c:dPt>
          <c:dPt>
            <c:idx val="4"/>
            <c:invertIfNegative val="0"/>
            <c:bubble3D val="0"/>
            <c:spPr>
              <a:solidFill>
                <a:srgbClr val="2563EB"/>
              </a:solidFill>
              <a:ln w="19050">
                <a:solidFill>
                  <a:schemeClr val="lt1"/>
                </a:solidFill>
              </a:ln>
              <a:effectLst/>
            </c:spPr>
            <c:extLst>
              <c:ext xmlns:c16="http://schemas.microsoft.com/office/drawing/2014/chart" uri="{C3380CC4-5D6E-409C-BE32-E72D297353CC}">
                <c16:uniqueId val="{00000009-469A-45A8-98D6-A54BB52D430B}"/>
              </c:ext>
            </c:extLst>
          </c:dPt>
          <c:cat>
            <c:strRef>
              <c:f>Top5customers!$D$4:$D$8</c:f>
              <c:strCache>
                <c:ptCount val="5"/>
                <c:pt idx="0">
                  <c:v>Tamara Chand</c:v>
                </c:pt>
                <c:pt idx="1">
                  <c:v>Raymond Buch</c:v>
                </c:pt>
                <c:pt idx="2">
                  <c:v>Sanjit Chand</c:v>
                </c:pt>
                <c:pt idx="3">
                  <c:v>Hunter Lopez</c:v>
                </c:pt>
                <c:pt idx="4">
                  <c:v>Adrian Barton</c:v>
                </c:pt>
              </c:strCache>
            </c:strRef>
          </c:cat>
          <c:val>
            <c:numRef>
              <c:f>Top5customers!$E$4:$E$8</c:f>
              <c:numCache>
                <c:formatCode>General</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A-469A-45A8-98D6-A54BB52D430B}"/>
            </c:ext>
          </c:extLst>
        </c:ser>
        <c:dLbls>
          <c:showLegendKey val="0"/>
          <c:showVal val="0"/>
          <c:showCatName val="0"/>
          <c:showSerName val="0"/>
          <c:showPercent val="0"/>
          <c:showBubbleSize val="0"/>
        </c:dLbls>
        <c:gapWidth val="100"/>
        <c:axId val="1534323183"/>
        <c:axId val="1534330383"/>
      </c:barChart>
      <c:valAx>
        <c:axId val="1534330383"/>
        <c:scaling>
          <c:orientation val="minMax"/>
        </c:scaling>
        <c:delete val="0"/>
        <c:axPos val="b"/>
        <c:majorGridlines>
          <c:spPr>
            <a:ln w="9525" cap="flat" cmpd="sng" algn="ctr">
              <a:solidFill>
                <a:schemeClr val="tx1">
                  <a:lumMod val="15000"/>
                  <a:lumOff val="85000"/>
                </a:schemeClr>
              </a:solidFill>
              <a:round/>
            </a:ln>
            <a:effectLst/>
          </c:spPr>
        </c:majorGridlines>
        <c:numFmt formatCode="[$-409]#,##0,&quot;K&quot;" sourceLinked="0"/>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he-IL"/>
          </a:p>
        </c:txPr>
        <c:crossAx val="1534323183"/>
        <c:crossBetween val="between"/>
      </c:valAx>
      <c:catAx>
        <c:axId val="153432318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e-IL"/>
          </a:p>
        </c:txPr>
        <c:crossAx val="1534330383"/>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Salebycategory!$I$3</c:f>
              <c:strCache>
                <c:ptCount val="1"/>
                <c:pt idx="0">
                  <c:v>Sum of Sales</c:v>
                </c:pt>
              </c:strCache>
            </c:strRef>
          </c:tx>
          <c:spPr>
            <a:solidFill>
              <a:srgbClr val="2563EB"/>
            </a:solidFill>
            <a:ln>
              <a:noFill/>
            </a:ln>
            <a:effectLst/>
          </c:spPr>
          <c:invertIfNegative val="0"/>
          <c:cat>
            <c:strRef>
              <c:f>Salebycategory!$H$4:$H$20</c:f>
              <c:strCache>
                <c:ptCount val="17"/>
                <c:pt idx="0">
                  <c:v>Fasteners</c:v>
                </c:pt>
                <c:pt idx="1">
                  <c:v>Labels</c:v>
                </c:pt>
                <c:pt idx="2">
                  <c:v>Envelopes</c:v>
                </c:pt>
                <c:pt idx="3">
                  <c:v>Art</c:v>
                </c:pt>
                <c:pt idx="4">
                  <c:v>Supplies</c:v>
                </c:pt>
                <c:pt idx="5">
                  <c:v>Paper</c:v>
                </c:pt>
                <c:pt idx="6">
                  <c:v>Furnishings</c:v>
                </c:pt>
                <c:pt idx="7">
                  <c:v>Appliances</c:v>
                </c:pt>
                <c:pt idx="8">
                  <c:v>Bookcases</c:v>
                </c:pt>
                <c:pt idx="9">
                  <c:v>Copiers</c:v>
                </c:pt>
                <c:pt idx="10">
                  <c:v>Accessories</c:v>
                </c:pt>
                <c:pt idx="11">
                  <c:v>Machines</c:v>
                </c:pt>
                <c:pt idx="12">
                  <c:v>Binders</c:v>
                </c:pt>
                <c:pt idx="13">
                  <c:v>Tables</c:v>
                </c:pt>
                <c:pt idx="14">
                  <c:v>Storage</c:v>
                </c:pt>
                <c:pt idx="15">
                  <c:v>Chairs</c:v>
                </c:pt>
                <c:pt idx="16">
                  <c:v>Phones</c:v>
                </c:pt>
              </c:strCache>
            </c:strRef>
          </c:cat>
          <c:val>
            <c:numRef>
              <c:f>Salebycategory!$I$4:$I$20</c:f>
              <c:numCache>
                <c:formatCode>General</c:formatCode>
                <c:ptCount val="17"/>
                <c:pt idx="0">
                  <c:v>3024.2500000000009</c:v>
                </c:pt>
                <c:pt idx="1">
                  <c:v>12486.30000000001</c:v>
                </c:pt>
                <c:pt idx="2">
                  <c:v>16476.379999999997</c:v>
                </c:pt>
                <c:pt idx="3">
                  <c:v>27118.800000000007</c:v>
                </c:pt>
                <c:pt idx="4">
                  <c:v>46673.52000000004</c:v>
                </c:pt>
                <c:pt idx="5">
                  <c:v>78479.240000000122</c:v>
                </c:pt>
                <c:pt idx="6">
                  <c:v>91705.12</c:v>
                </c:pt>
                <c:pt idx="7">
                  <c:v>107532.13999999996</c:v>
                </c:pt>
                <c:pt idx="8">
                  <c:v>114880.05000000012</c:v>
                </c:pt>
                <c:pt idx="9">
                  <c:v>149528.01000000004</c:v>
                </c:pt>
                <c:pt idx="10">
                  <c:v>167380.31000000017</c:v>
                </c:pt>
                <c:pt idx="11">
                  <c:v>189238.68000000005</c:v>
                </c:pt>
                <c:pt idx="12">
                  <c:v>203412.77000000008</c:v>
                </c:pt>
                <c:pt idx="13">
                  <c:v>206965.67999999988</c:v>
                </c:pt>
                <c:pt idx="14">
                  <c:v>223843.5900000002</c:v>
                </c:pt>
                <c:pt idx="15">
                  <c:v>328449.13000000053</c:v>
                </c:pt>
                <c:pt idx="16">
                  <c:v>330007.09999999969</c:v>
                </c:pt>
              </c:numCache>
            </c:numRef>
          </c:val>
          <c:extLst>
            <c:ext xmlns:c16="http://schemas.microsoft.com/office/drawing/2014/chart" uri="{C3380CC4-5D6E-409C-BE32-E72D297353CC}">
              <c16:uniqueId val="{00000000-D4F4-4602-BB47-DDB9FAA4C25F}"/>
            </c:ext>
          </c:extLst>
        </c:ser>
        <c:dLbls>
          <c:showLegendKey val="0"/>
          <c:showVal val="0"/>
          <c:showCatName val="0"/>
          <c:showSerName val="0"/>
          <c:showPercent val="0"/>
          <c:showBubbleSize val="0"/>
        </c:dLbls>
        <c:gapWidth val="182"/>
        <c:axId val="420938127"/>
        <c:axId val="420943407"/>
      </c:barChart>
      <c:catAx>
        <c:axId val="420938127"/>
        <c:scaling>
          <c:orientation val="minMax"/>
        </c:scaling>
        <c:delete val="0"/>
        <c:axPos val="r"/>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e-IL"/>
          </a:p>
        </c:txPr>
        <c:crossAx val="420943407"/>
        <c:crosses val="autoZero"/>
        <c:auto val="1"/>
        <c:lblAlgn val="ctr"/>
        <c:lblOffset val="100"/>
        <c:noMultiLvlLbl val="0"/>
      </c:catAx>
      <c:valAx>
        <c:axId val="420943407"/>
        <c:scaling>
          <c:orientation val="maxMin"/>
          <c:min val="0"/>
        </c:scaling>
        <c:delete val="0"/>
        <c:axPos val="b"/>
        <c:majorGridlines>
          <c:spPr>
            <a:ln w="9525" cap="flat" cmpd="sng" algn="ctr">
              <a:solidFill>
                <a:srgbClr val="EEF2F6"/>
              </a:solidFill>
              <a:prstDash val="solid"/>
              <a:round/>
            </a:ln>
            <a:effectLst/>
          </c:spPr>
        </c:majorGridlines>
        <c:numFmt formatCode="[$-409]#,##0,&quot;K&quot;"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he-IL"/>
          </a:p>
        </c:txPr>
        <c:crossAx val="420938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noFill/>
      <a:round/>
    </a:ln>
    <a:effectLst/>
  </c:spPr>
  <c:txPr>
    <a:bodyPr/>
    <a:lstStyle/>
    <a:p>
      <a:pPr>
        <a:defRPr/>
      </a:pPr>
      <a:endParaRPr lang="he-IL"/>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 2025.xlsx]Sales Summary!PivotTable1</c:name>
    <c:fmtId val="4"/>
  </c:pivotSource>
  <c:chart>
    <c:title>
      <c:tx>
        <c:rich>
          <a:bodyPr rot="0" spcFirstLastPara="1" vertOverflow="ellipsis" vert="horz" wrap="square" anchor="ctr" anchorCtr="1"/>
          <a:lstStyle/>
          <a:p>
            <a:pPr>
              <a:defRPr sz="1100" b="1" i="0" u="none" strike="noStrike" kern="1200" spc="0" baseline="0">
                <a:solidFill>
                  <a:srgbClr val="0F172A"/>
                </a:solidFill>
                <a:latin typeface="Segoe UI"/>
                <a:ea typeface="Segoe UI"/>
                <a:cs typeface="Segoe UI"/>
              </a:defRPr>
            </a:pPr>
            <a:r>
              <a:rPr lang="en-US"/>
              <a:t>Sales by Category</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0F172A"/>
              </a:solidFill>
              <a:latin typeface="Segoe UI"/>
              <a:ea typeface="Segoe UI"/>
              <a:cs typeface="Segoe UI"/>
            </a:defRPr>
          </a:pPr>
          <a:endParaRPr lang="he-IL"/>
        </a:p>
      </c:txPr>
    </c:title>
    <c:autoTitleDeleted val="0"/>
    <c:pivotFmts>
      <c:pivotFmt>
        <c:idx val="0"/>
        <c:spPr>
          <a:solidFill>
            <a:srgbClr val="2563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e-I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Summary'!$B$7</c:f>
              <c:strCache>
                <c:ptCount val="1"/>
                <c:pt idx="0">
                  <c:v>Total</c:v>
                </c:pt>
              </c:strCache>
            </c:strRef>
          </c:tx>
          <c:spPr>
            <a:solidFill>
              <a:srgbClr val="2563EB"/>
            </a:solidFill>
            <a:ln>
              <a:noFill/>
            </a:ln>
            <a:effectLst/>
          </c:spPr>
          <c:invertIfNegative val="0"/>
          <c:cat>
            <c:strRef>
              <c:f>'Sales Summary'!$A$8:$A$11</c:f>
              <c:strCache>
                <c:ptCount val="3"/>
                <c:pt idx="0">
                  <c:v>Furniture</c:v>
                </c:pt>
                <c:pt idx="1">
                  <c:v>Office Supplies</c:v>
                </c:pt>
                <c:pt idx="2">
                  <c:v>Technology</c:v>
                </c:pt>
              </c:strCache>
            </c:strRef>
          </c:cat>
          <c:val>
            <c:numRef>
              <c:f>'Sales Summary'!$B$8:$B$11</c:f>
              <c:numCache>
                <c:formatCode>[$$-409]#,##0</c:formatCode>
                <c:ptCount val="3"/>
                <c:pt idx="0">
                  <c:v>741999.97999999905</c:v>
                </c:pt>
                <c:pt idx="1">
                  <c:v>719046.9900000029</c:v>
                </c:pt>
                <c:pt idx="2">
                  <c:v>836154.09999999264</c:v>
                </c:pt>
              </c:numCache>
            </c:numRef>
          </c:val>
          <c:extLst>
            <c:ext xmlns:c16="http://schemas.microsoft.com/office/drawing/2014/chart" uri="{C3380CC4-5D6E-409C-BE32-E72D297353CC}">
              <c16:uniqueId val="{00000000-31B7-4B24-99C1-C1235E540A8B}"/>
            </c:ext>
          </c:extLst>
        </c:ser>
        <c:dLbls>
          <c:showLegendKey val="0"/>
          <c:showVal val="0"/>
          <c:showCatName val="0"/>
          <c:showSerName val="0"/>
          <c:showPercent val="0"/>
          <c:showBubbleSize val="0"/>
        </c:dLbls>
        <c:gapWidth val="219"/>
        <c:overlap val="-27"/>
        <c:axId val="1469062095"/>
        <c:axId val="1469059215"/>
      </c:barChart>
      <c:catAx>
        <c:axId val="1469062095"/>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he-IL"/>
          </a:p>
        </c:txPr>
        <c:crossAx val="1469059215"/>
        <c:crosses val="autoZero"/>
        <c:auto val="1"/>
        <c:lblAlgn val="ctr"/>
        <c:lblOffset val="100"/>
        <c:noMultiLvlLbl val="0"/>
      </c:catAx>
      <c:valAx>
        <c:axId val="1469059215"/>
        <c:scaling>
          <c:orientation val="minMax"/>
          <c:min val="0"/>
        </c:scaling>
        <c:delete val="0"/>
        <c:axPos val="r"/>
        <c:majorGridlines>
          <c:spPr>
            <a:ln w="9525" cap="flat" cmpd="sng" algn="ctr">
              <a:solidFill>
                <a:schemeClr val="tx1">
                  <a:lumMod val="15000"/>
                  <a:lumOff val="85000"/>
                </a:schemeClr>
              </a:solidFill>
              <a:round/>
            </a:ln>
            <a:effectLst/>
          </c:spPr>
        </c:majorGridlines>
        <c:numFmt formatCode="[$$-409]#,##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e-IL"/>
          </a:p>
        </c:txPr>
        <c:crossAx val="1469062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25400" cap="flat" cmpd="sng" algn="ctr">
      <a:noFill/>
      <a:round/>
    </a:ln>
    <a:effectLst/>
  </c:spPr>
  <c:txPr>
    <a:bodyPr/>
    <a:lstStyle/>
    <a:p>
      <a:pPr>
        <a:defRPr/>
      </a:pPr>
      <a:endParaRPr lang="he-I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 2025.xlsx]Salebymonth!PivotTable7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e-IL"/>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13648293963256"/>
          <c:y val="6.0185185185185182E-2"/>
          <c:w val="0.83953018372703414"/>
          <c:h val="0.8416746864975212"/>
        </c:manualLayout>
      </c:layout>
      <c:areaChart>
        <c:grouping val="standard"/>
        <c:varyColors val="0"/>
        <c:ser>
          <c:idx val="0"/>
          <c:order val="0"/>
          <c:tx>
            <c:strRef>
              <c:f>Salebymonth!$B$3</c:f>
              <c:strCache>
                <c:ptCount val="1"/>
                <c:pt idx="0">
                  <c:v>Total</c:v>
                </c:pt>
              </c:strCache>
            </c:strRef>
          </c:tx>
          <c:spPr>
            <a:solidFill>
              <a:schemeClr val="accent1"/>
            </a:solidFill>
            <a:ln>
              <a:noFill/>
            </a:ln>
            <a:effectLst/>
          </c:spPr>
          <c:cat>
            <c:strRef>
              <c:f>Salebymonth!$A$4:$A$15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Salebymonth!$B$4:$B$15</c:f>
              <c:numCache>
                <c:formatCode>General</c:formatCode>
                <c:ptCount val="12"/>
                <c:pt idx="0">
                  <c:v>14236.899999999998</c:v>
                </c:pt>
                <c:pt idx="1">
                  <c:v>4519.9199999999983</c:v>
                </c:pt>
                <c:pt idx="2">
                  <c:v>55691.040000000008</c:v>
                </c:pt>
                <c:pt idx="3">
                  <c:v>28295.35</c:v>
                </c:pt>
                <c:pt idx="4">
                  <c:v>23648.279999999984</c:v>
                </c:pt>
                <c:pt idx="5">
                  <c:v>34595.140000000007</c:v>
                </c:pt>
                <c:pt idx="6">
                  <c:v>33946.369999999995</c:v>
                </c:pt>
                <c:pt idx="7">
                  <c:v>27909.469999999979</c:v>
                </c:pt>
                <c:pt idx="8">
                  <c:v>81777.340000000026</c:v>
                </c:pt>
                <c:pt idx="9">
                  <c:v>31453.369999999992</c:v>
                </c:pt>
                <c:pt idx="10">
                  <c:v>78628.739999999991</c:v>
                </c:pt>
                <c:pt idx="11">
                  <c:v>69545.640000000029</c:v>
                </c:pt>
              </c:numCache>
            </c:numRef>
          </c:val>
          <c:extLst>
            <c:ext xmlns:c16="http://schemas.microsoft.com/office/drawing/2014/chart" uri="{C3380CC4-5D6E-409C-BE32-E72D297353CC}">
              <c16:uniqueId val="{00000000-E5A5-4269-AA57-8E7972548970}"/>
            </c:ext>
          </c:extLst>
        </c:ser>
        <c:dLbls>
          <c:showLegendKey val="0"/>
          <c:showVal val="0"/>
          <c:showCatName val="0"/>
          <c:showSerName val="0"/>
          <c:showPercent val="0"/>
          <c:showBubbleSize val="0"/>
        </c:dLbls>
        <c:axId val="66344944"/>
        <c:axId val="66346384"/>
      </c:areaChart>
      <c:catAx>
        <c:axId val="663449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46384"/>
        <c:crosses val="autoZero"/>
        <c:auto val="1"/>
        <c:lblAlgn val="ctr"/>
        <c:lblOffset val="100"/>
        <c:noMultiLvlLbl val="0"/>
      </c:catAx>
      <c:valAx>
        <c:axId val="66346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4494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he-IL"/>
              <a:t>מגמת</a:t>
            </a:r>
            <a:r>
              <a:rPr lang="he-IL" baseline="0"/>
              <a:t> חיזוי</a:t>
            </a:r>
            <a:endParaRPr lang="he-I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he-IL"/>
        </a:p>
      </c:txPr>
    </c:title>
    <c:autoTitleDeleted val="0"/>
    <c:plotArea>
      <c:layout/>
      <c:lineChart>
        <c:grouping val="standard"/>
        <c:varyColors val="0"/>
        <c:ser>
          <c:idx val="0"/>
          <c:order val="0"/>
          <c:tx>
            <c:v>Actual</c:v>
          </c:tx>
          <c:spPr>
            <a:ln w="57150" cap="rnd">
              <a:solidFill>
                <a:schemeClr val="accent1"/>
              </a:solidFill>
              <a:round/>
            </a:ln>
            <a:effectLst/>
          </c:spPr>
          <c:marker>
            <c:symbol val="circle"/>
            <c:size val="10"/>
            <c:spPr>
              <a:solidFill>
                <a:schemeClr val="accent1">
                  <a:lumMod val="60000"/>
                  <a:lumOff val="40000"/>
                </a:schemeClr>
              </a:solidFill>
              <a:ln w="22225">
                <a:solidFill>
                  <a:schemeClr val="accent1"/>
                </a:solidFill>
              </a:ln>
              <a:effectLst/>
            </c:spPr>
          </c:marker>
          <c:val>
            <c:numRef>
              <c:f>Salebymonth!$N$13:$N$25</c:f>
              <c:numCache>
                <c:formatCode>0</c:formatCode>
                <c:ptCount val="13"/>
                <c:pt idx="0">
                  <c:v>14236.899999999998</c:v>
                </c:pt>
                <c:pt idx="1">
                  <c:v>4519.9199999999983</c:v>
                </c:pt>
                <c:pt idx="2">
                  <c:v>55691.040000000008</c:v>
                </c:pt>
                <c:pt idx="3">
                  <c:v>28295.35</c:v>
                </c:pt>
                <c:pt idx="4">
                  <c:v>23648.279999999984</c:v>
                </c:pt>
                <c:pt idx="5">
                  <c:v>34595.140000000007</c:v>
                </c:pt>
                <c:pt idx="6">
                  <c:v>33946.369999999995</c:v>
                </c:pt>
                <c:pt idx="7">
                  <c:v>27909.469999999979</c:v>
                </c:pt>
                <c:pt idx="8">
                  <c:v>81777.340000000026</c:v>
                </c:pt>
                <c:pt idx="9">
                  <c:v>31453.369999999992</c:v>
                </c:pt>
                <c:pt idx="10">
                  <c:v>78628.739999999991</c:v>
                </c:pt>
                <c:pt idx="11">
                  <c:v>69545.640000000029</c:v>
                </c:pt>
                <c:pt idx="12" formatCode="0.00">
                  <c:v>71837.067424242428</c:v>
                </c:pt>
              </c:numCache>
            </c:numRef>
          </c:val>
          <c:smooth val="0"/>
          <c:extLst>
            <c:ext xmlns:c16="http://schemas.microsoft.com/office/drawing/2014/chart" uri="{C3380CC4-5D6E-409C-BE32-E72D297353CC}">
              <c16:uniqueId val="{00000002-80F3-42D6-8C71-91EECEE10F99}"/>
            </c:ext>
          </c:extLst>
        </c:ser>
        <c:ser>
          <c:idx val="2"/>
          <c:order val="1"/>
          <c:tx>
            <c:strRef>
              <c:f>Salebymonth!$O$12</c:f>
              <c:strCache>
                <c:ptCount val="1"/>
                <c:pt idx="0">
                  <c:v>Forecast</c:v>
                </c:pt>
              </c:strCache>
            </c:strRef>
          </c:tx>
          <c:spPr>
            <a:ln w="57150" cap="rnd">
              <a:solidFill>
                <a:schemeClr val="tx2">
                  <a:lumMod val="40000"/>
                  <a:lumOff val="60000"/>
                </a:schemeClr>
              </a:solidFill>
              <a:prstDash val="sysDash"/>
              <a:round/>
            </a:ln>
            <a:effectLst/>
          </c:spPr>
          <c:marker>
            <c:symbol val="square"/>
            <c:size val="10"/>
            <c:spPr>
              <a:solidFill>
                <a:schemeClr val="tx2">
                  <a:lumMod val="60000"/>
                  <a:lumOff val="40000"/>
                </a:schemeClr>
              </a:solidFill>
              <a:ln w="9525">
                <a:solidFill>
                  <a:schemeClr val="tx2">
                    <a:lumMod val="75000"/>
                  </a:schemeClr>
                </a:solidFill>
              </a:ln>
              <a:effectLst/>
            </c:spPr>
          </c:marker>
          <c:cat>
            <c:multiLvlStrRef>
              <c:f>Salebymonth!$L$13:$M$36</c:f>
              <c:multiLvlStrCache>
                <c:ptCount val="24"/>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lvl>
                <c:lvl>
                  <c:pt idx="0">
                    <c:v>Actual</c:v>
                  </c:pt>
                  <c:pt idx="12">
                    <c:v>Forecast</c:v>
                  </c:pt>
                </c:lvl>
              </c:multiLvlStrCache>
            </c:multiLvlStrRef>
          </c:cat>
          <c:val>
            <c:numRef>
              <c:f>Salebymonth!$O$13:$O$36</c:f>
              <c:numCache>
                <c:formatCode>0</c:formatCode>
                <c:ptCount val="24"/>
                <c:pt idx="12" formatCode="0.00">
                  <c:v>71837.067424242428</c:v>
                </c:pt>
                <c:pt idx="13">
                  <c:v>71924.148471250985</c:v>
                </c:pt>
                <c:pt idx="14">
                  <c:v>68995.650800179501</c:v>
                </c:pt>
                <c:pt idx="15">
                  <c:v>69290.498242862916</c:v>
                </c:pt>
                <c:pt idx="16">
                  <c:v>66726.323310376902</c:v>
                </c:pt>
                <c:pt idx="17">
                  <c:v>64245.667055399688</c:v>
                </c:pt>
                <c:pt idx="18">
                  <c:v>62694.321756609468</c:v>
                </c:pt>
                <c:pt idx="19">
                  <c:v>63011.959922927999</c:v>
                </c:pt>
                <c:pt idx="20">
                  <c:v>66942.929013703426</c:v>
                </c:pt>
                <c:pt idx="21">
                  <c:v>64142.24016585786</c:v>
                </c:pt>
                <c:pt idx="22">
                  <c:v>71928.726524882659</c:v>
                </c:pt>
                <c:pt idx="23">
                  <c:v>69654.057564393763</c:v>
                </c:pt>
              </c:numCache>
            </c:numRef>
          </c:val>
          <c:smooth val="0"/>
          <c:extLst>
            <c:ext xmlns:c16="http://schemas.microsoft.com/office/drawing/2014/chart" uri="{C3380CC4-5D6E-409C-BE32-E72D297353CC}">
              <c16:uniqueId val="{00000002-FEA9-4AAD-A493-708ACBEA5D18}"/>
            </c:ext>
          </c:extLst>
        </c:ser>
        <c:dLbls>
          <c:showLegendKey val="0"/>
          <c:showVal val="0"/>
          <c:showCatName val="0"/>
          <c:showSerName val="0"/>
          <c:showPercent val="0"/>
          <c:showBubbleSize val="0"/>
        </c:dLbls>
        <c:marker val="1"/>
        <c:smooth val="0"/>
        <c:axId val="893895951"/>
        <c:axId val="893896431"/>
      </c:lineChart>
      <c:catAx>
        <c:axId val="893895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e-IL"/>
          </a:p>
        </c:txPr>
        <c:crossAx val="893896431"/>
        <c:crosses val="autoZero"/>
        <c:auto val="1"/>
        <c:lblAlgn val="ctr"/>
        <c:lblOffset val="100"/>
        <c:noMultiLvlLbl val="0"/>
      </c:catAx>
      <c:valAx>
        <c:axId val="8938964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e-IL"/>
          </a:p>
        </c:txPr>
        <c:crossAx val="893895951"/>
        <c:crosses val="autoZero"/>
        <c:crossBetween val="between"/>
      </c:valAx>
      <c:spPr>
        <a:noFill/>
        <a:ln>
          <a:noFill/>
        </a:ln>
        <a:effectLst/>
      </c:spPr>
    </c:plotArea>
    <c:legend>
      <c:legendPos val="t"/>
      <c:layout>
        <c:manualLayout>
          <c:xMode val="edge"/>
          <c:yMode val="edge"/>
          <c:x val="0.29585562819572697"/>
          <c:y val="7.573319262244288E-2"/>
          <c:w val="0.42686973011682577"/>
          <c:h val="0.14710023209785666"/>
        </c:manualLayout>
      </c:layout>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he-I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he-IL"/>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7A8-43FE-9E87-C853AEDD3F8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7A8-43FE-9E87-C853AEDD3F8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7A8-43FE-9E87-C853AEDD3F8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7A8-43FE-9E87-C853AEDD3F8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7A8-43FE-9E87-C853AEDD3F8C}"/>
              </c:ext>
            </c:extLst>
          </c:dPt>
          <c:cat>
            <c:strRef>
              <c:f>Top5customers!$D$4:$D$8</c:f>
              <c:strCache>
                <c:ptCount val="5"/>
                <c:pt idx="0">
                  <c:v>Tamara Chand</c:v>
                </c:pt>
                <c:pt idx="1">
                  <c:v>Raymond Buch</c:v>
                </c:pt>
                <c:pt idx="2">
                  <c:v>Sanjit Chand</c:v>
                </c:pt>
                <c:pt idx="3">
                  <c:v>Hunter Lopez</c:v>
                </c:pt>
                <c:pt idx="4">
                  <c:v>Adrian Barton</c:v>
                </c:pt>
              </c:strCache>
            </c:strRef>
          </c:cat>
          <c:val>
            <c:numRef>
              <c:f>Top5customers!$E$4:$E$8</c:f>
              <c:numCache>
                <c:formatCode>General</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0-397D-4CB0-A099-CEC7390E13A9}"/>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7499543909470332"/>
          <c:y val="0.50215985204602864"/>
          <c:w val="0.24722222222222223"/>
          <c:h val="0.494792213473315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 2025.xlsx]CustbyYear!PivotTable13</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02537182852142"/>
          <c:y val="7.407407407407407E-2"/>
          <c:w val="0.85853018372703416"/>
          <c:h val="0.8416746864975212"/>
        </c:manualLayout>
      </c:layout>
      <c:barChart>
        <c:barDir val="bar"/>
        <c:grouping val="clustered"/>
        <c:varyColors val="0"/>
        <c:ser>
          <c:idx val="0"/>
          <c:order val="0"/>
          <c:tx>
            <c:strRef>
              <c:f>CustbyYear!$F$2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CustbyYear!$E$3:$E$6</c:f>
              <c:strCache>
                <c:ptCount val="4"/>
                <c:pt idx="0">
                  <c:v>2014</c:v>
                </c:pt>
                <c:pt idx="1">
                  <c:v>2015</c:v>
                </c:pt>
                <c:pt idx="2">
                  <c:v>2016</c:v>
                </c:pt>
                <c:pt idx="3">
                  <c:v>2017</c:v>
                </c:pt>
              </c:strCache>
            </c:strRef>
          </c:cat>
          <c:val>
            <c:numRef>
              <c:f>CustbyYear!$F$3:$F$6</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E136-4B14-B2E5-BF89FBAD3156}"/>
            </c:ext>
          </c:extLst>
        </c:ser>
        <c:dLbls>
          <c:dLblPos val="outEnd"/>
          <c:showLegendKey val="0"/>
          <c:showVal val="1"/>
          <c:showCatName val="0"/>
          <c:showSerName val="0"/>
          <c:showPercent val="0"/>
          <c:showBubbleSize val="0"/>
        </c:dLbls>
        <c:gapWidth val="182"/>
        <c:axId val="242372064"/>
        <c:axId val="242393664"/>
      </c:barChart>
      <c:catAx>
        <c:axId val="24237206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393664"/>
        <c:crosses val="autoZero"/>
        <c:auto val="1"/>
        <c:lblAlgn val="ctr"/>
        <c:lblOffset val="100"/>
        <c:noMultiLvlLbl val="0"/>
      </c:catAx>
      <c:valAx>
        <c:axId val="24239366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372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0F172A"/>
                </a:solidFill>
                <a:latin typeface="+mn-lt"/>
                <a:ea typeface="+mn-ea"/>
                <a:cs typeface="+mn-cs"/>
              </a:defRPr>
            </a:pPr>
            <a:r>
              <a:rPr lang="en-US"/>
              <a:t>Sales vs. Quantity — Linear Fit</a:t>
            </a:r>
          </a:p>
        </c:rich>
      </c:tx>
      <c:overlay val="0"/>
      <c:spPr>
        <a:noFill/>
        <a:ln>
          <a:noFill/>
        </a:ln>
        <a:effectLst/>
      </c:spPr>
      <c:txPr>
        <a:bodyPr rot="0" spcFirstLastPara="1" vertOverflow="ellipsis" vert="horz" wrap="square" anchor="ctr" anchorCtr="1"/>
        <a:lstStyle/>
        <a:p>
          <a:pPr>
            <a:defRPr sz="1200" b="0" i="0" u="none" strike="noStrike" kern="1200" spc="0" baseline="0">
              <a:solidFill>
                <a:srgbClr val="0F172A"/>
              </a:solidFill>
              <a:latin typeface="+mn-lt"/>
              <a:ea typeface="+mn-ea"/>
              <a:cs typeface="+mn-cs"/>
            </a:defRPr>
          </a:pPr>
          <a:endParaRPr lang="he-IL"/>
        </a:p>
      </c:txPr>
    </c:title>
    <c:autoTitleDeleted val="0"/>
    <c:plotArea>
      <c:layout/>
      <c:scatterChart>
        <c:scatterStyle val="lineMarker"/>
        <c:varyColors val="0"/>
        <c:ser>
          <c:idx val="0"/>
          <c:order val="0"/>
          <c:tx>
            <c:strRef>
              <c:f>'Regression Analysis'!$S$7</c:f>
              <c:strCache>
                <c:ptCount val="1"/>
                <c:pt idx="0">
                  <c:v>Sales</c:v>
                </c:pt>
              </c:strCache>
            </c:strRef>
          </c:tx>
          <c:spPr>
            <a:ln w="38100" cap="rnd">
              <a:noFill/>
              <a:round/>
            </a:ln>
            <a:effectLst/>
          </c:spPr>
          <c:marker>
            <c:symbol val="circle"/>
            <c:size val="5"/>
            <c:spPr>
              <a:solidFill>
                <a:srgbClr val="2563EB"/>
              </a:solidFill>
              <a:ln w="9525">
                <a:solidFill>
                  <a:srgbClr val="2563EB"/>
                </a:solidFill>
                <a:prstDash val="solid"/>
              </a:ln>
              <a:effectLst/>
            </c:spPr>
          </c:marker>
          <c:trendline>
            <c:spPr>
              <a:ln w="19050" cap="rnd">
                <a:solidFill>
                  <a:srgbClr val="0F172A"/>
                </a:solidFill>
                <a:prstDash val="solid"/>
              </a:ln>
              <a:effectLst/>
            </c:spPr>
            <c:trendlineType val="linear"/>
            <c:dispRSqr val="0"/>
            <c:dispEq val="0"/>
          </c:trendline>
          <c:xVal>
            <c:numRef>
              <c:f>'Regression Analysis'!$R$8:$R$56</c:f>
              <c:numCache>
                <c:formatCode>#,##0</c:formatCode>
                <c:ptCount val="49"/>
                <c:pt idx="0">
                  <c:v>256</c:v>
                </c:pt>
                <c:pt idx="1">
                  <c:v>862</c:v>
                </c:pt>
                <c:pt idx="2">
                  <c:v>240</c:v>
                </c:pt>
                <c:pt idx="3">
                  <c:v>7667</c:v>
                </c:pt>
                <c:pt idx="4">
                  <c:v>693</c:v>
                </c:pt>
                <c:pt idx="5">
                  <c:v>281</c:v>
                </c:pt>
                <c:pt idx="6">
                  <c:v>367</c:v>
                </c:pt>
                <c:pt idx="7">
                  <c:v>40</c:v>
                </c:pt>
                <c:pt idx="8">
                  <c:v>1379</c:v>
                </c:pt>
                <c:pt idx="9">
                  <c:v>705</c:v>
                </c:pt>
                <c:pt idx="10">
                  <c:v>64</c:v>
                </c:pt>
                <c:pt idx="11">
                  <c:v>1845</c:v>
                </c:pt>
                <c:pt idx="12">
                  <c:v>578</c:v>
                </c:pt>
                <c:pt idx="13">
                  <c:v>112</c:v>
                </c:pt>
                <c:pt idx="14">
                  <c:v>74</c:v>
                </c:pt>
                <c:pt idx="15">
                  <c:v>523</c:v>
                </c:pt>
                <c:pt idx="16">
                  <c:v>156</c:v>
                </c:pt>
                <c:pt idx="17">
                  <c:v>35</c:v>
                </c:pt>
                <c:pt idx="18">
                  <c:v>420</c:v>
                </c:pt>
                <c:pt idx="19">
                  <c:v>491</c:v>
                </c:pt>
                <c:pt idx="20">
                  <c:v>946</c:v>
                </c:pt>
                <c:pt idx="21">
                  <c:v>331</c:v>
                </c:pt>
                <c:pt idx="22">
                  <c:v>221</c:v>
                </c:pt>
                <c:pt idx="23">
                  <c:v>252</c:v>
                </c:pt>
                <c:pt idx="24">
                  <c:v>56</c:v>
                </c:pt>
                <c:pt idx="25">
                  <c:v>136</c:v>
                </c:pt>
                <c:pt idx="26">
                  <c:v>168</c:v>
                </c:pt>
                <c:pt idx="27">
                  <c:v>127</c:v>
                </c:pt>
                <c:pt idx="28">
                  <c:v>454</c:v>
                </c:pt>
                <c:pt idx="29">
                  <c:v>151</c:v>
                </c:pt>
                <c:pt idx="30">
                  <c:v>4224</c:v>
                </c:pt>
                <c:pt idx="31">
                  <c:v>983</c:v>
                </c:pt>
                <c:pt idx="32">
                  <c:v>30</c:v>
                </c:pt>
                <c:pt idx="33">
                  <c:v>1759</c:v>
                </c:pt>
                <c:pt idx="34">
                  <c:v>247</c:v>
                </c:pt>
                <c:pt idx="35">
                  <c:v>499</c:v>
                </c:pt>
                <c:pt idx="36">
                  <c:v>2153</c:v>
                </c:pt>
                <c:pt idx="37">
                  <c:v>199</c:v>
                </c:pt>
                <c:pt idx="38">
                  <c:v>172</c:v>
                </c:pt>
                <c:pt idx="39">
                  <c:v>42</c:v>
                </c:pt>
                <c:pt idx="40">
                  <c:v>681</c:v>
                </c:pt>
                <c:pt idx="41">
                  <c:v>3724</c:v>
                </c:pt>
                <c:pt idx="42">
                  <c:v>219</c:v>
                </c:pt>
                <c:pt idx="43">
                  <c:v>50</c:v>
                </c:pt>
                <c:pt idx="44">
                  <c:v>893</c:v>
                </c:pt>
                <c:pt idx="45">
                  <c:v>1883</c:v>
                </c:pt>
                <c:pt idx="46">
                  <c:v>18</c:v>
                </c:pt>
                <c:pt idx="47">
                  <c:v>463</c:v>
                </c:pt>
                <c:pt idx="48">
                  <c:v>4</c:v>
                </c:pt>
              </c:numCache>
            </c:numRef>
          </c:xVal>
          <c:yVal>
            <c:numRef>
              <c:f>'Regression Analysis'!$S$8:$S$56</c:f>
              <c:numCache>
                <c:formatCode>"₪"#,##0</c:formatCode>
                <c:ptCount val="49"/>
                <c:pt idx="0">
                  <c:v>19510.639999999996</c:v>
                </c:pt>
                <c:pt idx="1">
                  <c:v>35282.020000000011</c:v>
                </c:pt>
                <c:pt idx="2">
                  <c:v>11678.13</c:v>
                </c:pt>
                <c:pt idx="3">
                  <c:v>457687.68000000098</c:v>
                </c:pt>
                <c:pt idx="4">
                  <c:v>32108.12</c:v>
                </c:pt>
                <c:pt idx="5">
                  <c:v>13384.359999999999</c:v>
                </c:pt>
                <c:pt idx="6">
                  <c:v>27451.069999999996</c:v>
                </c:pt>
                <c:pt idx="7">
                  <c:v>2865.0199999999995</c:v>
                </c:pt>
                <c:pt idx="8">
                  <c:v>89473.73</c:v>
                </c:pt>
                <c:pt idx="9">
                  <c:v>49095.840000000011</c:v>
                </c:pt>
                <c:pt idx="10">
                  <c:v>4382.4900000000007</c:v>
                </c:pt>
                <c:pt idx="11">
                  <c:v>80166.160000000033</c:v>
                </c:pt>
                <c:pt idx="12">
                  <c:v>53555.360000000015</c:v>
                </c:pt>
                <c:pt idx="13">
                  <c:v>4579.7599999999993</c:v>
                </c:pt>
                <c:pt idx="14">
                  <c:v>2914.3100000000004</c:v>
                </c:pt>
                <c:pt idx="15">
                  <c:v>36591.749999999985</c:v>
                </c:pt>
                <c:pt idx="16">
                  <c:v>9217.0299999999988</c:v>
                </c:pt>
                <c:pt idx="17">
                  <c:v>1270.5300000000002</c:v>
                </c:pt>
                <c:pt idx="18">
                  <c:v>23705.52</c:v>
                </c:pt>
                <c:pt idx="19">
                  <c:v>28634.439999999995</c:v>
                </c:pt>
                <c:pt idx="20">
                  <c:v>76269.610000000015</c:v>
                </c:pt>
                <c:pt idx="21">
                  <c:v>29863.149999999994</c:v>
                </c:pt>
                <c:pt idx="22">
                  <c:v>10771.34</c:v>
                </c:pt>
                <c:pt idx="23">
                  <c:v>22205.149999999998</c:v>
                </c:pt>
                <c:pt idx="24">
                  <c:v>5589.35</c:v>
                </c:pt>
                <c:pt idx="25">
                  <c:v>7464.9300000000012</c:v>
                </c:pt>
                <c:pt idx="26">
                  <c:v>16729.100000000002</c:v>
                </c:pt>
                <c:pt idx="27">
                  <c:v>7292.5199999999995</c:v>
                </c:pt>
                <c:pt idx="28">
                  <c:v>35764.320000000007</c:v>
                </c:pt>
                <c:pt idx="29">
                  <c:v>4783.5399999999991</c:v>
                </c:pt>
                <c:pt idx="30">
                  <c:v>310876.20000000036</c:v>
                </c:pt>
                <c:pt idx="31">
                  <c:v>55603.089999999982</c:v>
                </c:pt>
                <c:pt idx="32">
                  <c:v>919.91</c:v>
                </c:pt>
                <c:pt idx="33">
                  <c:v>78258.210000000094</c:v>
                </c:pt>
                <c:pt idx="34">
                  <c:v>19683.389999999996</c:v>
                </c:pt>
                <c:pt idx="35">
                  <c:v>17431.140000000007</c:v>
                </c:pt>
                <c:pt idx="36">
                  <c:v>116512.01999999995</c:v>
                </c:pt>
                <c:pt idx="37">
                  <c:v>22627.96</c:v>
                </c:pt>
                <c:pt idx="38">
                  <c:v>8481.7099999999973</c:v>
                </c:pt>
                <c:pt idx="39">
                  <c:v>1315.56</c:v>
                </c:pt>
                <c:pt idx="40">
                  <c:v>30661.919999999991</c:v>
                </c:pt>
                <c:pt idx="41">
                  <c:v>170187.98</c:v>
                </c:pt>
                <c:pt idx="42">
                  <c:v>11220.06</c:v>
                </c:pt>
                <c:pt idx="43">
                  <c:v>8929.3700000000008</c:v>
                </c:pt>
                <c:pt idx="44">
                  <c:v>70636.72000000003</c:v>
                </c:pt>
                <c:pt idx="45">
                  <c:v>138641.28999999998</c:v>
                </c:pt>
                <c:pt idx="46">
                  <c:v>1209.8200000000002</c:v>
                </c:pt>
                <c:pt idx="47">
                  <c:v>32114.610000000015</c:v>
                </c:pt>
                <c:pt idx="48">
                  <c:v>1603.14</c:v>
                </c:pt>
              </c:numCache>
            </c:numRef>
          </c:yVal>
          <c:smooth val="0"/>
          <c:extLst>
            <c:ext xmlns:c16="http://schemas.microsoft.com/office/drawing/2014/chart" uri="{C3380CC4-5D6E-409C-BE32-E72D297353CC}">
              <c16:uniqueId val="{00000000-55E8-4F84-8259-A3D70F397556}"/>
            </c:ext>
          </c:extLst>
        </c:ser>
        <c:dLbls>
          <c:showLegendKey val="0"/>
          <c:showVal val="0"/>
          <c:showCatName val="0"/>
          <c:showSerName val="0"/>
          <c:showPercent val="0"/>
          <c:showBubbleSize val="0"/>
        </c:dLbls>
        <c:axId val="48929647"/>
        <c:axId val="48927247"/>
      </c:scatterChart>
      <c:valAx>
        <c:axId val="48929647"/>
        <c:scaling>
          <c:orientation val="maxMin"/>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Quantity (units)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he-IL"/>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e-IL"/>
          </a:p>
        </c:txPr>
        <c:crossAx val="48927247"/>
        <c:crosses val="autoZero"/>
        <c:crossBetween val="midCat"/>
      </c:valAx>
      <c:valAx>
        <c:axId val="48927247"/>
        <c:scaling>
          <c:orientation val="minMax"/>
        </c:scaling>
        <c:delete val="0"/>
        <c:axPos val="r"/>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he-IL"/>
            </a:p>
          </c:txPr>
        </c:title>
        <c:numFmt formatCode="[$$-409]#,##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e-IL"/>
          </a:p>
        </c:txPr>
        <c:crossAx val="4892964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he-IL"/>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0F172A"/>
                </a:solidFill>
                <a:latin typeface="Segoe UI"/>
                <a:ea typeface="Segoe UI"/>
                <a:cs typeface="Segoe UI"/>
              </a:defRPr>
            </a:pPr>
            <a:r>
              <a:rPr lang="en-US"/>
              <a:t>Volume Used by Item Type (m³)</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0F172A"/>
              </a:solidFill>
              <a:latin typeface="Segoe UI"/>
              <a:ea typeface="Segoe UI"/>
              <a:cs typeface="Segoe UI"/>
            </a:defRPr>
          </a:pPr>
          <a:endParaRPr lang="he-IL"/>
        </a:p>
      </c:txPr>
    </c:title>
    <c:autoTitleDeleted val="0"/>
    <c:plotArea>
      <c:layout/>
      <c:barChart>
        <c:barDir val="col"/>
        <c:grouping val="clustered"/>
        <c:varyColors val="0"/>
        <c:ser>
          <c:idx val="0"/>
          <c:order val="0"/>
          <c:tx>
            <c:strRef>
              <c:f>'Storage Optimization'!$F$9</c:f>
              <c:strCache>
                <c:ptCount val="1"/>
                <c:pt idx="0">
                  <c:v>Volume Used</c:v>
                </c:pt>
              </c:strCache>
            </c:strRef>
          </c:tx>
          <c:spPr>
            <a:solidFill>
              <a:srgbClr val="2563EB"/>
            </a:solidFill>
            <a:ln>
              <a:noFill/>
            </a:ln>
            <a:effectLst/>
          </c:spPr>
          <c:invertIfNegative val="0"/>
          <c:cat>
            <c:strRef>
              <c:f>'Storage Optimization'!$A$10:$A$16</c:f>
              <c:strCache>
                <c:ptCount val="7"/>
                <c:pt idx="0">
                  <c:v>Office Chair</c:v>
                </c:pt>
                <c:pt idx="1">
                  <c:v>Work Desk</c:v>
                </c:pt>
                <c:pt idx="2">
                  <c:v>Filing Cabinet</c:v>
                </c:pt>
                <c:pt idx="3">
                  <c:v>Bookshelf</c:v>
                </c:pt>
                <c:pt idx="4">
                  <c:v>Large Conference Table</c:v>
                </c:pt>
                <c:pt idx="5">
                  <c:v>Metal Cabinet</c:v>
                </c:pt>
                <c:pt idx="6">
                  <c:v>Side Table</c:v>
                </c:pt>
              </c:strCache>
            </c:strRef>
          </c:cat>
          <c:val>
            <c:numRef>
              <c:f>'Storage Optimization'!$F$10:$F$16</c:f>
              <c:numCache>
                <c:formatCode>#,##0.0</c:formatCode>
                <c:ptCount val="7"/>
                <c:pt idx="0">
                  <c:v>150</c:v>
                </c:pt>
                <c:pt idx="1">
                  <c:v>299.99999999999329</c:v>
                </c:pt>
                <c:pt idx="2">
                  <c:v>300</c:v>
                </c:pt>
                <c:pt idx="3">
                  <c:v>180</c:v>
                </c:pt>
                <c:pt idx="4">
                  <c:v>200</c:v>
                </c:pt>
                <c:pt idx="5">
                  <c:v>200</c:v>
                </c:pt>
                <c:pt idx="6">
                  <c:v>120</c:v>
                </c:pt>
              </c:numCache>
            </c:numRef>
          </c:val>
          <c:extLst>
            <c:ext xmlns:c16="http://schemas.microsoft.com/office/drawing/2014/chart" uri="{C3380CC4-5D6E-409C-BE32-E72D297353CC}">
              <c16:uniqueId val="{00000000-8AFB-4F55-A17B-F3BA5FBCC327}"/>
            </c:ext>
          </c:extLst>
        </c:ser>
        <c:dLbls>
          <c:showLegendKey val="0"/>
          <c:showVal val="0"/>
          <c:showCatName val="0"/>
          <c:showSerName val="0"/>
          <c:showPercent val="0"/>
          <c:showBubbleSize val="0"/>
        </c:dLbls>
        <c:gapWidth val="219"/>
        <c:overlap val="-27"/>
        <c:axId val="48944047"/>
        <c:axId val="48945967"/>
      </c:barChart>
      <c:catAx>
        <c:axId val="48944047"/>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he-IL"/>
          </a:p>
        </c:txPr>
        <c:crossAx val="48945967"/>
        <c:crosses val="autoZero"/>
        <c:auto val="1"/>
        <c:lblAlgn val="ctr"/>
        <c:lblOffset val="100"/>
        <c:noMultiLvlLbl val="0"/>
      </c:catAx>
      <c:valAx>
        <c:axId val="48945967"/>
        <c:scaling>
          <c:orientation val="minMax"/>
        </c:scaling>
        <c:delete val="0"/>
        <c:axPos val="r"/>
        <c:majorGridlines>
          <c:spPr>
            <a:ln w="9525" cap="flat" cmpd="sng" algn="ctr">
              <a:solidFill>
                <a:srgbClr val="EEF2F6"/>
              </a:solidFill>
              <a:prstDash val="solid"/>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he-IL"/>
          </a:p>
        </c:txPr>
        <c:crossAx val="48944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he-IL"/>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0F172A"/>
                </a:solidFill>
                <a:latin typeface="Segoe UI"/>
                <a:ea typeface="Segoe UI"/>
                <a:cs typeface="Segoe UI"/>
              </a:defRPr>
            </a:pPr>
            <a:r>
              <a:rPr lang="en-US"/>
              <a:t>Function Coverage</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0F172A"/>
              </a:solidFill>
              <a:latin typeface="Segoe UI"/>
              <a:ea typeface="Segoe UI"/>
              <a:cs typeface="Segoe UI"/>
            </a:defRPr>
          </a:pPr>
          <a:endParaRPr lang="he-IL"/>
        </a:p>
      </c:txPr>
    </c:title>
    <c:autoTitleDeleted val="0"/>
    <c:plotArea>
      <c:layout/>
      <c:doughnutChart>
        <c:varyColors val="1"/>
        <c:ser>
          <c:idx val="0"/>
          <c:order val="0"/>
          <c:dPt>
            <c:idx val="0"/>
            <c:bubble3D val="0"/>
            <c:spPr>
              <a:solidFill>
                <a:srgbClr val="10B981"/>
              </a:solidFill>
              <a:ln w="19050">
                <a:solidFill>
                  <a:schemeClr val="lt1"/>
                </a:solidFill>
              </a:ln>
              <a:effectLst/>
            </c:spPr>
            <c:extLst>
              <c:ext xmlns:c16="http://schemas.microsoft.com/office/drawing/2014/chart" uri="{C3380CC4-5D6E-409C-BE32-E72D297353CC}">
                <c16:uniqueId val="{00000001-E514-452C-80AD-D67E6ADC6190}"/>
              </c:ext>
            </c:extLst>
          </c:dPt>
          <c:dPt>
            <c:idx val="1"/>
            <c:bubble3D val="0"/>
            <c:spPr>
              <a:solidFill>
                <a:srgbClr val="CBD5E1"/>
              </a:solidFill>
              <a:ln w="19050">
                <a:solidFill>
                  <a:schemeClr val="lt1"/>
                </a:solidFill>
              </a:ln>
              <a:effectLst/>
            </c:spPr>
            <c:extLst>
              <c:ext xmlns:c16="http://schemas.microsoft.com/office/drawing/2014/chart" uri="{C3380CC4-5D6E-409C-BE32-E72D297353CC}">
                <c16:uniqueId val="{00000002-E514-452C-80AD-D67E6ADC6190}"/>
              </c:ext>
            </c:extLst>
          </c:dPt>
          <c:cat>
            <c:strRef>
              <c:f>'Excel Functions'!$K$6:$K$7</c:f>
              <c:strCache>
                <c:ptCount val="2"/>
                <c:pt idx="0">
                  <c:v>Demonstrated</c:v>
                </c:pt>
                <c:pt idx="1">
                  <c:v>Not yet used</c:v>
                </c:pt>
              </c:strCache>
            </c:strRef>
          </c:cat>
          <c:val>
            <c:numRef>
              <c:f>'Excel Functions'!$L$6:$L$7</c:f>
              <c:numCache>
                <c:formatCode>General</c:formatCode>
                <c:ptCount val="2"/>
                <c:pt idx="0">
                  <c:v>58</c:v>
                </c:pt>
                <c:pt idx="1">
                  <c:v>0</c:v>
                </c:pt>
              </c:numCache>
            </c:numRef>
          </c:val>
          <c:extLst>
            <c:ext xmlns:c16="http://schemas.microsoft.com/office/drawing/2014/chart" uri="{C3380CC4-5D6E-409C-BE32-E72D297353CC}">
              <c16:uniqueId val="{00000000-E514-452C-80AD-D67E6ADC6190}"/>
            </c:ext>
          </c:extLst>
        </c:ser>
        <c:dLbls>
          <c:showLegendKey val="0"/>
          <c:showVal val="0"/>
          <c:showCatName val="0"/>
          <c:showSerName val="0"/>
          <c:showPercent val="0"/>
          <c:showBubbleSize val="0"/>
          <c:showLeaderLines val="1"/>
        </c:dLbls>
        <c:firstSliceAng val="36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e-I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25400" cap="flat" cmpd="sng" algn="ctr">
      <a:noFill/>
      <a:round/>
    </a:ln>
    <a:effectLst/>
  </c:spPr>
  <c:txPr>
    <a:bodyPr/>
    <a:lstStyle/>
    <a:p>
      <a:pPr>
        <a:defRPr/>
      </a:pPr>
      <a:endParaRPr lang="he-IL"/>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E5319765-AB54-4539-96B5-966D676AA5BA}">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plotArea>
      <cx:plotAreaRegion>
        <cx:series layoutId="regionMap" uniqueId="{3A4314C5-5C59-4D97-A4C6-BEC43CC8E119}">
          <cx:dataId val="0"/>
          <cx:layoutPr>
            <cx:geography cultureLanguage="en-US" cultureRegion="US" attribution="Powered by Bing">
              <cx:geoCache provider="{E9337A44-BEBE-4D9F-B70C-5C5E7DAFC167}">
                <cx:binary>1H1pbxtJsu1fMfz5lrqych9MX6CL1GZbstuW3W1/KdCSXPuetf76d1KU3FKZljUYvQuQ0xhDIpMV
mScj4sSSqX9fjv+6zK43zYsxz4r2X5fj7y8jY6p//fZbexld55v2II8vm7Itv5mDyzL/rfz2Lb68
/u2q2QxxEf7muYT9dhltGnM9vvzff+PbwuvyTXm5MXFZ/NldN9P767bLTPvIezvferG5yuNiHbem
iS8N+f3lp7gJ4yLevHxxXZjYTBdTdf37ywefevnit+V3/fDcFxlEM90VxlJ5wImnXaWZe/OiL19k
ZRHevu1IdSC0lIoxb/s+v3v2+SbH+KdIdCPP5uqquW5bTOnm3/sjH8iPN/54+eKy7Apj1y3EEv7+
8mMRm+urFx/Mxly3L1/EbbnafmBV2kl8/HAz698ervz//nvxC6zD4jf3wFku2q/e+gGb1SaLv5XN
c6PjcSaEJnq7+uQhOoToA0GkJwkj+ub1EJ2nybQbn/tjFwit9hOhP7LN103+nMrjHUghmCfcW3gW
yqPEgWIupZ7rbdHRD+F5gkC7sfk+cAHMH2/2UnX+aOK5LJ4TGHbgaep5irDtwsul3pADAMe14OJG
saBXW4u6tWpPEOgnwNzNZAnMl70E5s71vCi/vViVWZd/fVbfow60y6QilD2ER8oDlwhPC6q28OH9
+/D8p2Ltxmr3tyyAW6/2Erjz6+HFq+umvZ7uVu6/pwrMPSBUu5pTsnVG3gI1diCk4mBDt8ZugdrT
ZNqN1f2xC4TOX+0lQn806aZoN2Azz0bl2AHURbmU8C0A6iE+2jtgVBPOudpJ5Z4i0W50/hm5wOaP
93uJDUxd2WyuymfEBqZOK87dOxoNh3OfZhOXH3CYQipAIe6buqeIshuUf0YuQFm93UtQzjbNlG2K
q7v1+e8NGgUo3JOUg5bdB0OKA+kiKKL6lj0sMHmKJLsx+WfkApOz9V5isiqL4vrSxJedeT5YGDng
khNOKd8Z9EiwbqrA7bxFLPpEaXZD82DwAp3VxV6icxYDnbY0z0ismTigTBP4kVsfsrBjmh0QragL
7n23IbaM+kmy7Ebm3tAFLmfne4nL+jrbDJvm+m6FnsGS6QPXVVJ4sGXb18Ki8QMmlGCU3BLqheY8
RaLd4PwzcoHN+nAvsTmC54+vnlFjPHXANUeOjS68jAIdU5IyD+py81p4mSdIshuS7wMXiBztZ3Lg
9XPTZIV1Z9JDVnOne9HqgCqXgEff6hJyB/cZ2a/l2Q3L3bgFKq8/7KWeHF+XSEU/o55Q70AweHUF
ZG5ei5SNogeMMSqZe+t5FuryBIF24/J94AKY4z/2EpjTq030jIELY9AG7UrvLsG8CCoJQdTPNZWI
bB7qyS8F2Q3H7bAFGKf7yY9Psywuyri9W5n/3tPbJAywYAglt2qywEPpA8KUoFz9wwTuW6+nSPQT
YL7PZYnNfvqV9xFqRy9O2+eNKRG8CE95mt8SLb3ARyK4IUq5Nvl881qYsadKtRujh6MXOL0/3UuD
drZp281l1LXXxjynInkHKJzBn8hb+rWIZACUcDmKN2rh/58sz26IFsMXGJ3tp9N5DRPTXabPmGy2
dWmkZjyELQ9DGcUPPAXqxpjYKhC7M67bQPMpouxG5p+RC1Bef95LxTktruLNs1bV9AEK0VqiBnD7
WkAjAA2Is9C3iZsFNE8QaDcy3wcugDndz/j/tByekTgz78CVTHDJdndwaHpg4RDEvX1fPFSYX0nz
E0hu5rDEYz+t10ezie7W5L9naFQfUPgVJGNutWBRJiMEnkUqz/PEAolfybEbie2oBRIf9zNjact8
Z9djfPmMEQxlB8wjFC0y21K/C8Z1P9tPXHFAXIXKpgIFuM+VnybNblTuj11gc362l+7kTdnF7TM7
FPdAKxSTFV9goglKmQQ6om5dzcKTPEmW3cDcG7rA5c1+Wq+zTVw8YyqZcWT4bW/MvfTXfXUR+sAj
gjD4nJ3865fi7IbldtgCkrP9TCK/TTMkYZ610wzlYUXBeW99igtTdR8VDboMG+a6Un6nZvdN2VMk
2g3MPyMX2Lx9vZdm7Cy+jOJwU9yZ+v/e4SNFphBGajQybdf+x4gFMSZosyXP9rVw+0+RaDc2/4xc
YHO2p6F+3Lb2v6qKnw8eJJalh+LY94SYfqg6yJihC9BD/vK2w/kHeJ4k1M8Qujd4CdKH/VSgsjDP
GlYydPuh1k80cvt3hbD7to24QIihgiZsn+B9q3b2a1F+AsvdwCUk+0mbz6A0Zdc8p9KgCCYkGsXY
7l4/20smJbqV7vKcO5TmVxL9BJrvc1lis59tS+fXX5tNm27udu4z+BukkNHxb0PMrb4sAkytD0Cq
bRltd5/fUyTajc0/IxfYnO8nT/srbi/Loo2flwwIqtEjizMB29cP3gZZTTQE6N1V/yeJtBude0MX
8Py1n3Tg/LrfPGcrhs3McMEQ2uyunREiQAU4Mv4o0NjXD/mAX8mzG5i7eSxQOf+0l/7fZjZONnnV
RvFztjAxeiAUF0Tfdf0tUgK2cGaTakg+f7d697nAk8X6GUYPZrWE6mRvofpcNukz+h7vAG2xHrNn
mm5eS5Q4yp+uCxxvswMLXmBR+pVEPwdoO3KJzef9xKZsTPRitWlKtAg8IzugyBRQ9GN8N3KLPhqJ
BgHk25QQt+xhidCT5foJTovxS7RWe4nWxfX4rEc1CPoxqWKK3NLrZToHngoqhha122YopBTuG7tf
irMbm9thC0gu/t5LSN5G8TNWCdBXw3A0Bs3Nt12BC8OGbk3pwjcp7+5000NEfiXNbkC2oxZ4vN1P
Z/O2uQ7L52TSFK5GoWuZ3hb6F3kb4rkHOMpECF3QtF8L8hMwbiewhOP9XqrHu+uiaKes3zzrgXSo
idICp2Ns2ca+FmqCk5uKKmV7a7fRz8JwPVWq3Qg9HL3A6d0fe4nTh7L7/8MDoD4uTjB5dy5mgZSy
SKKZFuXoLVILHvB0uXZjtRy/QOvDfvKA7azWm/R5T9WgRE1BmRHgbLFYcDbo2oFHXRy8EYsM6FPl
eQyju9ksEVrvpT5dwO7hnpHrZyyJglIrBiLm3qYF3EXCDdc8UEZxUcdPQtMnibQboXtDF/Bc7Gfv
06frJkfy/Y48PUM2lKH9iXv438LA4ZigEJ7QAq0dNy9+99Dbm2t+LcluTL5PYYHIp/0sHvy1QSan
CM2zcjcJNk0ol+onBu2Gu+G8x119YUHhnibTbnjuj10g9Nd+UgT3buP+TFue8Vajy0cvXtrGoFsx
HnzyP711SqNdAdsDiaKH6XHULsAtKapOuw9fLS6C+rk8u/fGYviDKfwf3TL1c6y+X9O13pjN4c39
XvcuoXr83Zvp4taxxdAX9xfogTLcbanTq99f2s7QewDa77gdeHsbTna/gPXPiOtNa35/6eCk/IGW
nhIaxxldNGyD8w/X9i002OPQlosCLuyzxn0uCOEKmx/6/SXSuZShYYVJhmwUTntjI7SWCv/+kuMt
nG7Bu9Qe9/JQ9b2b3rsymxBkfl+L259fFF3+rowL0+JCM5iSavsxK6kVh3iEM/QswdqgRwYPqi43
72Hy8GnyP0r2U553LruO3LlKvmX5HFB3PQyeU5u1MYk3fUoy3Id21E40y1dtO3F+OQZZVbwhJS9r
76hyWB74aa2cMvULHbhB5KssjcaPjZs7ybRqWCVm4cfBGPbOqqd9zfoVzbpppus46VrvLZGyko0f
upUzfIxMFzSHWdKFRq3ZpGOv9ufO5eqYtmFcc3+ME66bVTaMjgqOij5pq3g1tVFQOKDV3+9/27E6
BEA/WB2k0yn6uZDWEBwcZrk6ZStIadqZX1ft0OvMz0MZZanfIAOcnumQazxyJHGRf6tFE08X9mAl
RPOirsF8CjKE48fHRfJ+EAksmKCdGUeY7AVAZAGYTLwxL9smvCKZy9OzisVh+mpmXd3Gx5Ej4iH1
cxlHJPHTqFKdnyZjlUo/casy3ZRjO9W1LzvuJK8yt2/d6HAOwrlbz9kIKA6NmaP5U9SIwBkPxZzW
4nyeU4KP5Zq1vPbdsO2k9h+fFGj6/WWWOBCPPWgrsuhzQBEDDPL+JgyidIydNCuu3cGZxAdexE75
Ps+Ccn73+IOgUYsHoZWCMVxsBTOq8LyHD5qyvNazGIMry1gJPayyIGWu77koUY9UJuzt0JacRv4k
eOaYVUVC2b9PY14k3x6XBPRqKQmyZdQlaFyToGF2Se7pHaHh5OoxEVd9qxpxzqspMcZvcodK+ips
xczFf7rIqLoqe3GERPkbq7CYu0NCR5aZpJdZVzfltK6nyulTv1dzMA2/eJbdhPesCgCF4cKZSIoN
D4IpF4B6cZGlVcy9q5GEbcyuvSmTUXQaVB32XVjWdomzSXSdPnx8WX/YSWjKwKVl+M/DXUvIjz1c
VtpkbaOTtL0cXd2p2U9kpvr3gefEWN3HH0V+hFATFHqU4B52FOpuD5+VlCVJh97Lr4ZBRNI9CaZU
fss8Axu1MjIMwurtqOfAzd+UcVMI95D3UTp/SlpZVdTPMxjEwHeTINd/JonAWfhV1Bde9ibtw0ZN
J93AWN4gG/qYRfsBGKQEucZVOkAHl4gtDRrRqfJGzy0ui8k0kKJxdJp868nk8L/LMhclXQd5X5rg
V4v1IzAaqHgCZ8c9m3VZmK3AIe5YNdz5OnO4zHmlJY+7diVVFTXuitDMa7MTqEkqN1OUhWO5rpum
0dUqd0avv4jzeWgKP1LjbL6GBUn0ES2EN73m+cRatf7FKqklthBQ8hs10fYulSW2PByqJu+a8muk
Yg+qmKjJzO9aMTbYVPPkhlN/rNuqFecODWJoU1swBmdQiGmCsdQpC6dLbMA8+SZaWxGE+2PpPPg9
YWXybWuAWVDBuvCxC8Xfbah1YFZ9LlPs1B7XpQKdojECbrigpAciUR5YE+20UYQHetOYqT+DqDLj
53myFMKvxznAWnhJQmHk3TkWdXLksZpDv+toiMd3lWBJfi2GjsTEpyZo53dQf83/LuICW7OZywQy
kirRReeToiN/p21ZJcVhJ8Zs/jQbKvuLvqlF/75N8JvBj4oEFsSPIlECMy8aBzw6p1GcTquEVg4U
PVD4DuqXbpJE4dEUFaLgfjskHj4pSBzgI7GQbS6OeT9G5k8zyBzObKrHBCa4bVgSTodJqPFoJx40
Pj7TwT7NCadKnFOdxvXnWsW8PwlYX8dnGSvUdDyQdixeR7Uzda+6sRuxl0YVWMsX9zGZXqu+jeAs
3cBYn1mrwIO2Vao2rbcqWVGl6cntBHhiIky1QFZXJGvXDRwsKHcLbL92DK0Ry3LpOvlh3QYC/8Sy
mvJk1VZp0tx9R13VTnNI44DH0QpbrhxGn0Yzxxp0NJ7w6LGKYBwnWmJO4XZVWZoOWDmuqg4fGAYT
pa+KrOmcbEUibZ9IHQnWNlWBwLJUk6wxPRh6u11KbeC1aFoW2DRJIJL8fWF4KeVRQnFJmvArnnjQ
qb7QGrsm9JoMmNHRxReiCYQE8siEJlX0lcPGeLqs87HHGpZjn+D5uOhOkeCDylyBNZllp7LhNBBF
n8arcEZArdYJGSnemwTYIiaR6EqMZzUN+iI8LJ3G4i69HlbgsJlpj8mUXmD3b0Nrhp9CRWvav9Jt
z/At5VQyqEKXoCiSAHkj4bsarzQQacLs8cuhS6wsTEdo4V8JKaGCk6pT7BQ6o6f/pEcyBOIleaws
bwt6N43PW6aw/+OO4YeVppOEWAnTdo3rPscKduPQYTlnJe2ey0AB2UliRob1CV1ht6il1v1FpQr8
f01UBgWWiYFtAHWcwTLYEEPPp2aarfGIUhCxpKaNVWmm7Zc2SAQACd6CNxa+qQjtL2SceliFqJRV
O530o9sm+Vmf2cTCYd20DeSbwcXsrqZx3Jh1leqZ8JNRZXxs1ol7oSMe635NcN2HtUxRFiXzkXCd
I57qsKJHJp1C5q6xt7NoHfZuNb/j0zRi+6tWeYId6nzIpgJEYSjFOVqD+rTxI9dktbsSQULjtyWJ
4qD1wdUtwkXcTy458qDLvXMat24WT/7Y1KZsV2PWts7wOg1aCRkDpwU2NVNxyXG/CSkwmSJIENx8
0HkdsOIct03rUa2EG7MhO4Qhhrk5NDRMpnoVVl2ptd+Bt4+9H3jCRCcBTToehr5KYWbF5Txwh0XW
2E6Ys07GdI4jv4nGKArfpGXUEXluRt3azRMn1qRIM0x1dZROgd2Xbje22EMBjes0fF3O5Yz3aq/v
GnI+cwpT2dYFVmmdp8Cj8EfXIV193g7Cg8lNiroDSgXBdXfRYTnlA75L1661gh0WHzvXjavA9Eeu
qQZ8EiFMjfdME1i7lLp9Pv6pTWIZYcS6EOapYqPA+pnIgXXosYrQBeKZFhuqrxs6ladAv574azWF
2Okqa2cIHo1Oh0czko2QH+YS7qifKgkvnwe8guYpllkna0xXYzuOgselA6fcTLAPk4oc9nZ0p6YK
fZgozk6q2hSYkiqbsvHn3LMUy3WGdLrMVY1o5DYOgdW3izOUNS31cdrAqurDMEoG6px2yTw3la8U
Ddd1MBTBIXO7oP4Q1CMmH5dw/tNhPw0SEstkcLBKZR5JKHbSzaDTJyru7Arebus8Hux7EyspNu4c
j5Y4i9Kx5r51FJwWcbAr6SGVjW4GH0w0dKGfThhDc5kKuCT+EBFZnXsxzO661WljHF/OZBJfnGLI
mg9uPmYX2vN0gj3U1HH9ShRVnx6Jsu+qyyqHj3ndhLnDzgJISnGXWhXXX2LY3PkolUWZXbEkm5v3
eSlyXJo+k2x4O2snc/3ByUz5uqJ8qApfJYXm1apmlLXd0TBw1Z83dRSMpS9yNydvaAa3ehgo05NV
DYwaGPlR1XMCL9w3bFyFY9pbSj83w5T5TE6Zp/2qcSbzWXukYx9EZiYWrpKapaPj68ybgtKvNOYf
YJ8GoTk1YLLQRjlnwzyvdZzNbnMUePNQvh6hHJ0vTHo2oDmwOuq1DOmag6DNF2HiRSUcnzDyVTtN
nfIpMx5ZTeiEKidfhKbVa6f0ZLLCIR2vWYU8C09wA4FZ16U7zK8DXbjuMRlI5B0F1UgK4xuZzfEq
Cih33lVpmbOPXVs3SXnsVnKq6kNduuN4MZqRmjOnNYXznjmsnT+ZArva540QzcdZ9mFR+pkRsqmO
1cjDefTdXlZircc5S4+D2CTj0VwylZe+TkvqRSvZzG2tvpI8UcVV5FVlP65TYab6Wiecdt2qk1Up
fY+23LjHJihqrtZd6vJMHAe5k4pzTaSTpse9qEBro+tIFdRosipV2nnlmnAzzeJQUEOd8LzxMJnk
3S37dqcsEOT9EOZl2fpDGVuHWuU0r/jHYeJVxdZVMDRBDz7lhuAoUy852FjgDlCYZpws1yycJgGD
aujYW7eiYUig3LWy9LGBA4c6RExYC5dz1zLM2JkCEhwlUzaEmZ1YNajXcx06oKQ8qnu4Hh7lCbyM
KXjozceTlPjOo46Xlv2JNrWRg0zIDGkn1ueZPu7qPBZ/86JFi/ExqRyZ6uPQMcg1VF3NYSZ524LZ
q9TBKh0zj4MFDy64m7PS01DBliUqtk4jcIZggA/PW+4e9qQQMz1BZTcDJSo8nJ1wTvMudzFR8BKF
fBPneWMNYp558NED8qmgJsOkDRaoKqT1nKoeRkjahJHEszs5y3L+0DNe470y0CO+zE3KALrU8rKB
/K1OrJ1MmczwES8hGhIVQdWSZqMbbfmqDnpYG890jfg6DHVRHgkvkcWbsEx6uEVTVZZLFZW0lCXS
xq4Ryg7CkG+d006pXg8Z6bvMhz9E3sCXVTBibbXbcCw/bPhkKdJNuke0ufVStx6MkRLrmJauzVgI
PVjpCQ0cLGQVskSXx1OcI+jIOgcLCzOTWAm61omwfe5WYq6hQn5X0RmMVBYRvrHMjcjZOiXFpDIf
hMhuxdgFD3jP8zHgf2cNQe5pCyMcJiGfEP515kLVwYgZ06QgwKhre0ma8yJM+yF6Nw+JG+jPfSp5
kp5ElQjz4RS9R6K/mCXOuEQ+mSubfGqaro+j08otLKlwTRKDgg/eZAN5JWpslhz5OjKu4sFtpFmz
1ANLCb3Asvm+rJqGn7hV2Pbq3Wwir4zfiEC6kGeamdUDShsXU+1TkMyLrGVWReq8tgmvIqnxgaBn
lqiRDKFxXBO7wWjQxbV3XHsyA88Ot9416vsQTrMrBxDVFaUVWKCgjeWbRtj9GGRJAmbtYgWSb8Es
C/yA39tPg5U087shUxLukkSQy1tFkbTUMBVdaMk8ray0W/VIDQcuWTeUALVpYfjyN3SkffilV0MY
NyecyFRCq2vshWwVT+AEyRFrmN27WeHp4iwfSNibdZi1inSv8AU5BakdygnYdk6f41nF3GAKbtXH
NllBLLXWfYmQL5Q6bjZ908U099u0qwyMyzQw+oYNxKSFH3AP+yx3PRsEJhVHxOaS0QLSMg16icAT
OJuJz9NrOniIn4TU09gfjx6t000fkRGLEmyZTxu6PbhGW6oGs41HnYIY3EbEai40iMEYhi6iryKs
KX4KEbM0h5PjOOMl7bt6fuc6veuuaFRFCEf6qAlb50SJinYXYs5o56ycgWD9nUjboFsKZVlYMxIb
5EvdWCIfViX2R9AGIVAzORK65XpUzqxXcdPzAhxF83L+hFW3FncmNWLe01pWxdDa+AHbSXA8Hqm9
YLamsoJNFieV5KOJDgs5YuufoJ0oQqiSKvCoreoVfWapVebkusj9qS6ztl6bvm/txigGmz9yAjrZ
LSldNRRvXTaORY0FmW3EzbVjsJADkVbFES2H1ZkQKQN5nYYkPA6iYuz+FKOc21PVjSQ7Ua2HmAKO
zWHgB3Q0PUynyNISX6OZaWCrkrqwTNQrPFjx1bCNGsc0TKGlddITGCkQ/k6sWmSuvOxQh72NAreB
RRbMVuhyHocpXEHLprjyjZoR8bJeJdjoCJJc7P4hKgpAGpPOit4VIzzh4Rh1gTGHzliw9ExWSI7g
g/OEHTV5qTVYBjA60WpM2zgufOHE7YzKQESLdEPL0Ubo09Zy6LG1RDcnqd2Vj2eNduSMcC2ixtEV
7eGG3mWCVY2lGgKdDV/HwNg4s4+cLOJrh011pv22azDfXzxymVVDmgrtZJzZdJ6998d7mIKcqqJQ
rhHmKxeDrd5st0amHJvZfXx2Pz5K2isH0HSIghFKU4vMqheF1dwjO/E1ZoG1TyXuU+1BCmGsYbse
f9ZNNvB+/hhdV0hTUxzkQufPj1Wp1iVtNmQp/TrSvEMg00U57kJaccMiqGHU5AS+cBYljEZXMN4i
idJntcpWlfEQdyMLYSsbGiGvtT1by3xb+yia0IYIheQtfIIU9YCfHhf/h6Wy/f8gtsRFqRaNmPb9
e7n9sQlyEw6S488MkRFywEHZsBDOFSHU44/6Yc/hHCJuG+YClSAPN9stUAGNir0CBGqjI0W7CTlo
lQyfyCytioggHH655ZYlFHtXCA6aeBzP5LimZfHEpm6pCpG/31QssjbKjFC2d10My/4+9LT1WYEG
3weZmPDzdeZJt3kLa5fz08fnvlxm29XCbS0DZVJOcEnJw2UeCjP2gw7pF+QkEDpOUYQslSqkDecf
f9JyldE942K21JV4GpJji+R1CmKoKEnIl64oZXpmqsyG5nGCSO2kjzzLGh9/IDraHtRPPPztFaSd
UeTlqPAhffRwaiZRM4zJ1HxpCtSJosOGBtbMwShOwDVo6mwkPg7yT5FeyZRH8IyPC8B+WFxhO+xt
FwK6VDD1pWVhYZSRShZf6sidwuIQtaw5PUTWI9LJ8Za29E1kqTGOlFn7fZsUd7ixKa9cmAJ+Ydgu
Tp5wm+JB6n+CFpdMU0QLc6YKuIQ2HUrVrhU1jhr8mKQG1loO3DrLfurKvlxHgQvF93Grts2/Gtkh
eUSGZhxi0Dek6A4VyLxnTmOUltW8LlPHcqu2by3tchpPIopp49q6c1HF4DaypdbFV1VTQSy5TdC3
oPawmmnqWdKUKHPD+DxiyXKQ5AksiduGA9ZfhUmDzKTXj71NshQp0rKPL/8PG04yj7m4tUppj/64
tTtEFpHjztPnMqopOGtYGRsC6dlYBnCbsn78kVZb7ptca2rRxIcajUIvgLQdB/eNFgplk6lbNXzW
obA5xi7WIj3juJA2dc7d1oUEPst0hyBqJIElhU6WW2keF2M5c0oFGgVx65DGtFF4XxTVClEXA7CM
Pqcl0p+v4rwx+UcvHbzmjdcadP09Vg1bbnIKciYpMkXCnjZhfLHJcSlYGEdV237p6yqZP/FE2m2R
JJVlVo8/yluoNL4dN5CjpUtIVN4ojrc+XN9wGN0sK3rvY9EaV60DpC9NeBQijYpIN04GeAcfBe8c
/0gkbLAvR5xk+oRgjTfKr5DWRQoGIY+t31cDzcBDycwsUY9DRCiRhBG4jMoksmmt0bFpAGVECSXs
lbBp4jRHdeSidwjF5JyUwxeFoWMrRaTPrb1GQJCO9anjwI5mR0Xphgx3Nf0H64010AjhXOgp7pX8
sWLKeWh0LrrxY5cn1jMHJUoVqe8MJSLnxx9FF/vZYgrjJdBwgUMSsKOL/TyUFXKqhAUXipU3z+o4
UqdpX1uq38HUwwRta+8ZmnSwCsVY2Czp7U9N39kMgTO4WFzOpM1nIhasYOm8vA2QUXDSpHPmNy1U
VaCCVeXpcDzRDgHTYVoECI/jGUatP7ot/KFaZItITpZ40J1ZuTPe68vcAj7zBE9xbqrjcpua6Aky
oGbt8MgimRCwlsGXPQx/ucbfQ7SJ5dsSGjQSezdBzQN+LwiQ5aD+RPIBKZDHl1Q9VBcpcaeRxB9r
Q8MSjgLh9s/FFq4xg165VXCZ9VT+nTQF9448lEdPRKoqhhx/ZI5CNurXk4qzYF2xoDjJvTT71Iex
2/uF6goUTUPqa2dSrS8iU38MEL+277Kx7aNVpHrvJNbJnzlKbZd9xdrKF40TTSvUcsTbngfl68iN
2zN4pGhGtB716dppE/rXjDpy/ypohoT7VYY/q7VG1jD95MyOQXCQjdGwanXzjsErpUcsc+iZnJp+
baqpPkRNPPsUtRl7lWUeqgRJZZDOK9MBJTxDsi/omuCvpzF0Yr+ba5esadXICw/+eVNFJeF+0IgI
KYywbY+9pCguBkm7TzGlEfqgXIcVawd5u89pp9urzKmaD4KhQRu5qe4kGbvkCGWCqVqhe0uMq3HQ
seN3LO9fZUV5aAbdI2ETJclfHY4sImsedOnaDE15MScdUmKMOBGyfQ5bucL9k5nJ/epNpv1C5Mw+
Rh3vVtEo8tepbONDFk8xLi16TJ8fGmtsCJSVYczwt0hQ0wdRWGyIEukfWfOwuAJe4zvtBUV6KLLS
JIDNFR8ff9hDhd4+DK3M9g/X4bYgPPKhAQ1mBmrX6OJKuDJHj9DoXpAC+VU/z9OzntEO8V9Y5n+i
RCjTX/CxH3b+zTTRq4OSDYz4sm2i460uU9bkV3VRIHClWZWORzklaHx7fJI33/SPG76ZJa7asX91
5+bviCyDyNHLU69Hr8wVGUroDPXgLvwSAU+8HqNMvi+8PHgft4FT+W7GdbWmfRVnx33MxXrMDNq+
0Kwn3jai0a8Kp5Yf4W9b8CT8AdZPeQ7y4pkir3zPEPan2yfFt7yj6k2B9OyfvTd5f+kEcapPSuJW
qzAN39JcYx87MhfI3qSoxZFBI7HW6OkqKUODUkLXHJGQuxt3NHQ1A79fcKFFEx6WxNIA0CCsC4WP
XlIC4sh2ZGqar1hnFz+KaXRMyyQ7GedxUxCdfaaOHtedF6LoUTeOOGHFxIv148hwu5kfIGOvEEVU
Z884Wje+cCgkDXKUDyJ5FXYoHCCd1qT+qLjU6xZVErPuWT6eyNyMnR87VY5qT5mflMhbnfWV6I2f
ydB5O5OQndB5QuKsCfSXPEY+fdWkzlk8FfLNRKfjgub0AjnQ7G3pADRfoDA2rWYzouySlG2wkpWW
70Eb+/JoYPG3Sfw/9q5kOW5cy/5L79nBESQW3QsyR82DLVvaMCwPIABOAAmC5Nf3gVJVZcuv7Fe9
fhEVlaF0SkmCAO5wBgh+FaU930t0ig+cdf11k4z1uOnKwTwvdWXe+0kob702Q4Agc2B3UThak0ea
s3e2ppUoKuXjBqo5oPk0MkAAqVACQAhi4n2ceNkFr5b4Q4CudpkDdEjm30x7N3ZvxxbHGyAHJahm
Yaf/49o2aAnjuaflF8Xj5MpTkXjoebQsG6la/yqwqCV+843Bj8RXzCqYkjnWLfhIESh48ZvqMfDD
WjcInV9FL+IztM28Ji/N4p2jUSl2ACJG7PQJ01/6yK8fOJvHC86pf+tNNNr9emqRn6cWUk1sn7BG
T8HEfUsG1LZJhoxBucNmAAyo27vyqdNrNW1UsyS58kOJDkfTlXU+JugVbkRFkkMFOuwGfRJKCwCe
TbXRHUk/8rGeXOsXLfTWG6pLSfhwUFE0XxFTsSNLUhbnXUpDmw9LEFbocPqNyXWQdUXWrEm/9zAs
OyFH75KSYMIHbOpdkKFabpbZIpyJhPc7ZhG9iy7g8qIBzIuMMmomlteqbkEpsQIYLkDPh2RCaYpc
ZLgfw7k9Vk0d6VynoMtgJgIuKgi6fjcR5S0gVzDqZiCawJVGUtesGMB9uLQ9HYa84z0BrzYLu+AI
corVe5+w8MOoO/7RtHb8FvOQo9UzifJ3ja+f9x9nXwfSHKhrBM/n7ZYchUBC5Wzl1wzSzzSnlopn
sDwWoIZ4ZKip0i/rYMojab3nZRK2BXt06pv/x4TNHAUZoQ/SRPQGflwjYEoNzbCm9deyIYvZvDwQ
spqqvuA1GXf+OtF3Srdmt5Cq3Pa0nB+rTE895skavPv1jH3ToHtZPRmOG8FpIwnO9/2Jsbs2xk7d
LMVXlvrkXpFguAtrz9ukaOyeIy6aK1Or8ayP2+ZYz1FwObYpAllaj/MNT6sMhOTWThfcM9E3MOdV
kmeKy/vfXOVPKUNKwHdNsMTBmUZR+WbIpqZcGqpi8xVdb8XeI7NIhgKdxCU3gz9dhWSSwJSGlWSb
TCfdt2r1U5mvZdjbfZR2w0NCa3bhp1a+D3VsgJAgCuy00DWGm4m0iBXg3tODflU23Jy2vRNH/3OH
SpKz6vXs8z9//F9ga/jv5Tzuv950R6f/9RPcDU9nrv/yUzi+xakUhrcfclfz59/CxbxenRM3/PDD
T0KLP7QGb6QUpyPc/+Yf/z2dBVqJTgHxZ/75k9DiL3+tk27DCRhef+lVa0GT/0aaAAujmIIBnMAD
/w+tBeilUMJBUoOeAnIrGID8qbWAtY4PAjp4Y2DWo9Xl5vqr1gJL/Y9b+uG5QUry+vP32grsPj+E
NViOxgkY7eirgBBNwDt/E9YcxOQvZTVdRM1Kp+pylRq+1xLcCCWW9mJKOVL/5sinEhwB42Uql1za
dwkY4cdhHcv7usnKNW9x+Zc6EOQaIA25mAUsaFDVeH3h2AUT8Hrt7dqVm4/x0DRXOkuV2EwhNTs6
ZvwqnLOokIlmY95Pa7jtg2ookiWJrkbWJAVQUbXzp6y5kdJvb0ZrzR0Ft1aA88Pkg16sPYs9DSnB
rEn70Ve2fDB+5YXgTHb0rq6y5k6HI7BfuR6BKs57NJDZDVHJeucHtb6bWVTuIorLX8tx3no2Gs9k
T1dUO5EsJmC427iK0yHnUtXvDBfzpzRt1AHn3Jcsj8HXv1GqH26QklUfVCMNsNROIPNlU7ijVRrc
p4mqwKMlYjuBicdyz2/nC81seJGp4T2Y1iPL0aiHJCOeorDwo359hyMbZAF08lnOsx7yCJDBAXgh
v1C8FRCy9MnwxNvVVgi/S/m+lqK5yuxU7TwQ5s50A0AmrxaQmOopSwvRyizLRenxm5AO4uDV7NpK
IUBhmuVmrRLQQWHkcPBtZy/mqjUXrRfwqypoSJYDVlzu0X0zOwmUsxiJDK8zPQ+HJVTtZap8exEP
7XLIQOj+hKZzdyZoMN4jba7nopGe3LZhP4IOWYXZseljcwkc0t8pkFDAUajbW2/0o3swf8ZHuBfV
35Zw8N+BzMY3RM7tNXgV3lXEQWdM/BH5A+uXQs0tvUE7sPmILHHaBVnfbtox9LcWPOG99RNv60V6
/qLsMFwHY99dCBBxwJ+cOJBfTByGIp/SzxF4ebpQOlAoItaoRVerruQ2Jm112w4gYOaEqnG7lM2a
N3437bIBlT3i36cpnLLzFhyAfRwl/VUMrkFhWr8pvHBFWTuwGX1I5P3byaPiokcr7FCzPjv4E6m/
ipaJG7+nLeYUW69lIvo+F0npfc66KEOixwakusqSes7RCzXnLRjI75a+qs641HUegWq9AZ0ETZyg
8T/oWcwXhEoftJnBXILfiwy469V0qz22Pqq6DxN0dvr5vE+QU9NYJteZinOd9Ww/TWl7gyxnvAuB
FWxlEo2IP9MqG8zJNs0hojIgUI9zgpg+Iv4MtvXQCc9IeYyEKI8hDfQxWcRQI0gG8ZqXs0KRQQAz
PWAb6W+Wtl4PAMHBjjFNskX14V+mVdDavZn6vkgVz7a6WtR1wxp2ras43BBFoqea11TmWNvzh6Gs
UoZyxiz3AIojVvRt7W1XEVSHhJTNmVkn5HWNl9qymDyVTLu2X/xrUaJ7XXhJK5srT2bsIQ1a1QNJ
78oewVGV2El4v27WpvtSg2Wf5YY082W0ps2CR5NwuQERwntg0zDQrYB0oSxqj82biAeiK1YwKcPd
PKu1yfusn2/D2g8+6KFsDVigoe7VriZd4s+XKN2zmePBscbM4Q5pD2towexCMradfYT7+3IABkze
s7Tpx7sxqsx06ED44O3Z2oeDtxZjJpq538QT2s33Wsws+xwzCay8qNLat8n7BsmdSrdZn3hy5xkz
ii8LtByB3AOd0/rTS3D7Tx6AdfT1f/7rb/WWkIIFCKR/nwe89XN9yQNOv/SaB8C0GD1KNJlD512M
UH8SXHrIDxDjXUf4+/jv/zcAjQBZLA6YBl/Mfflr/I8IUoMYhSc+ABSaoiP6D/IB2Ii9yQecYxXq
B/jyoOJEXvomH9UBQbtEsepsxZxVOWoc1xiIRRkuOaQZ06PPmvTKS5LujvdLe7Va6iHKNn5QtNSI
bZBy/16Mcl22OpzldZWNCFXEa0VOU72fKY/ORqg28mbivdokGSJ/Dj4bwLNS2hTai6Q6nwAkXPgM
FMW8g9oI+ht5g2Z4tm98Wu3LtEz3sazjsQCjtdwMRpIXvO8oAdVfmmEpN+s6VF4BuHnUeWOz8Bw8
U/KBg9poirQJRTGnJUgkWGF74YXjYWq78q5TcYxdzbPz0fjPUq7dp1TWGXKiqHSkm2zc4gNsaycy
72Q5k2sL/hvbBoTWPlignX8MljI+IIXyPttOq2/oedBrkMyyY1c2cC+aw1IVVdMHNwB1zH4Ew+su
HmJ7JiTys3yRYmmKSIRfhd/5hUgEEEDw1lXugTN9xcDPOh/61fvcEuZaYH0XXnmrao8LVx8nOqs7
YUOyl+hSv4fqZryndJwbcHRW/QwxAPuoQfmkhUlQXhDChMlBUlpzk7XH2pcph8qQ62OVUJkWYQje
oEI5bYowth+gmwox0m39jFRlPNAVetsg5vzz6huUd8DPvZUlZyAm92fgEa3nfVlPRZukwy6dQd3Z
aMIXsNYXE2o8VCY/Uk4RcTFKBn+t8YZdOET1+RKkZaEh88KNzlSAaViai4An3kEkfrWfVVm/69q4
+iBHXklwfPoozJe564DnJiLYeGXiowEXRhLJGibgUaEqujQxXQfw3/xIAniYyl21olcOGrc/FHZo
q029RgEDKWm237gIkQ/0c9TyvAVJfd+LCtGRIJ7GakkvmO7WDehhJg911lz2oycuQi8KFsBXNvby
Ll7SBSGzZw9luoYkp4bFzwp9iT6XfUL2aa3xKbQ0Dmu/snQzpTHbdFkL6lOT0FtWLlVhM2/bV81U
VMu0ITq5QhycPrdpJI++HlRhBTAwgENm2cdtNZ+v60iGnYCe5j3tRPnRawjzzkoFUseWtmmALMgf
TF75yJwnMKVL8Ndl8DjSumwLBjHAbWBa9aQXPywoCP+fpI70VEzLuNwNFgrFQxxJOyBdoN2Bh8uQ
0yaa47wcQWnITRlEDxGocOfKr+JnQ5QPfmeMSeuIyvWhZ232JNCZuERfbvGPSCHpu3WS4CQuIi2b
PK7QEdqACtntsqptPqGJSd9rHj97vu03pNfRZWDI8jXp9aIwJ4KuBcm8bD8KBjSrqLUYUzysVj+O
aQzscElFf8zKbtw0HhIOtKQSelGFMyQoo74NBmRvOVKOcav9RBVLpuNtVvcrCu+U5Otkhs0c93wT
V9RsVzuqM9kF6VniD2mxRpXIMA6x2HfGYFuDtCEtPNr7e0hfODIoL9l33JfzxqNjGW/jVPuPoazo
do2xo06hj+QVnDku9iloGke2ROpKxiVotbSLxjud8RgDmzbig+RCLbkKxshiRyvNsWRzmxWZZ/un
CQRzfYi9DK0zn7ISaq9luI6huvncJWmjMUpiulnUgmnAKKO5AJlC5xR47M7LKvVE7GK/KtCPHpe4
DS6jgZcN4JwhW/IoAXG/oGWkrquFlnKThX2zCbxhOjPpSCGG9Pt7Jod+k0lqz9HJ50VTS7UhbXoW
9wsatW1b31JAVhsAa+VRSGybXRCr/ew371ibmP2gbZlzwENTPmiuU+C9S1uAMkm2yp/XL9BbzQ24
1ERtusg0W7+rpjCv/UxA7xHUkzmPa0VaIMna9vzD6rG6PSxp3Er/Y7ZIFCh5paNgHD8aswziGkpW
L4c+glwHwpY7KBz0HWlq/464UhDbIopCVx5OzD4kcdveKZpldyYYyhBSGFE+WFdaRi9VZpu29qxy
pWf2UoUOriDNeN/e+GZublBrq93gCteRy/iKsmYoOlfWipcKN3DF7tws/Mq4Ali91MKRK4sFRXVj
iPR2IJehah5cAW1faunAldXKFdjrPIaXSdKi6tauAI9dKS5cUc5e6vPKlerR6i3XrcdMsx891V0s
KBCvaNf395DEpEeGG/8MBcgK0rlO9rMr7OZSrU8yFjOSWuWtBwY6907ES5jPwWi24CSaLdi92I8M
D9bzcFzTY8WrrmisuFG10Xmiwui6BBE0xiYryzu7lseOCDQG5o51RbvGKdaa6W7YmvK9G893oPoH
F1Ss+oDtIgWBU3vXEgqRaBuGNrmt6Vp9KceYH/jsWS/XCgpdzPRxOVvWdLkNpbZ7ulB6nAIzPOiy
a26mACpLrCey5K2BBijqUwousGUThyx2gZpMtABbTUTVrY38hueAZ2kBS7xgCzmafxCqjq8NuAiX
a0rn44DAyPM+tFctzT77HaefgyEKuzwZEgVVXl09+baUx6HzekAjlZflfMJWg+lXIUjHdZQU4Fqk
Oz4JeVPSzj71aWo3cgzII0jf2XW4tFh5ADja3ELwAo4ulDUr6OVh2N23C/0IAh3Djl1lVX+uBmUC
MLUzqECmxtJH7pXyHqYFg7ohIDsNB1BKlJevKJKSohEosy+gP+OIYzRofZUvY8X7AoEfI9+F63Kv
FdvMIFUuu6gi6a6HfWABiispC8Hs7RqAMH0Oeu3QHMzoVR8TcAT5JzQm27YAt9VPttqumhHQwVEF
kcsgmOdp3Hdg3frmDFM21PIsnVriDZ9UuT4i950/SOm1n8U0hw90NOm7QLH+TCn+TrUpmvGRao6p
GlAXmqkpIGq8I/X6iA0QPfTqkxjJY2qseY66ARlErBOWD4l5TKknDji4rb5RQb21ceNd4OGEeaZ7
eWzlqL5FazI58aKSMrcqynjODa8PENyOtxA4gYplTFyBvKIpY+/ASdHbZg3X22pFvpOPnYWS6D+t
1H/LsiaF3vVXFVTR1Z3+9OVPg1hXQZ1+5w/TGh/HJsbAGZxVfxCBivhnDQX2BxqpBGctAYKgIShq
f3VSA9gThWivwqccZc5L5fVXJQVAO6RosoI7AgcK+k8qqRfI5S+8EIUTDAycdxYOCgRnFtDMj1iI
31Q9VNird56NpYIXAEwcs8V81BONW30mfDigoJeKGFMhDxhGwpOLiNaN3aIrAJ/BERnkEvfsLKZl
JqPL1oNTB7Y0tPaYL0CzqDUf9kaKcS73Espyzi9gCTBhQax4F8wNbOf4LgCrk1UryxEKzFxdgEiV
LCumf5Z68CrwbOFBc9w2Z8AfI1PIyDpJrCqhPH4MWw1aYkdgw7DcC7U6zl0WA2u7zarZVPSa83Fr
RxoD9GsycOGKxLTA2RALEH7ydMHOBBVdp7L+P6vm+1Xz+XsPr++NnkLXn//7tsMbd6zvMAj3e68L
hxCYPYHDiGUBpM4tgj8WTgC3JzQ2YJMIn2RAE84H6ju3J1DIcF4MFpprV7wumiCDx2+I6IKVk+IA
IHAK/0H7IYp+6D6crJ7gUIDlDMOZCB4DPy6aOgBjK7Ay+QrhviPZhn3s6K8noU+SmF5+Qi8wGXat
WoYl3gCxTaq58LrSh+WGdsK8DkVfekarBACkpF6rDpY29XBZJ02PSdnJOemfEwlJJdwZCKlFVDAA
8cHXdO4WA6xgTutPWZaAQwaaA8QxjHDHVwO9ZcClxH2im+sq8EfbQqKUaNnnLi40F0G6KFwyaxow
vcMmgi4fCXOH3/nukf4LzOYNSxOcRGAnAI9g6ILH9xN1Pw0abkDny76CbgsZ2GFs4hqN5XgadHpY
BwavCIi2+pp/q/2Sh+VvmACu19T/tbEBsMKxQSnYVKAk4EnhYn58RquIsoH4hH8RgXQakrED+6rK
KYUfl4C806I1sdHVyNDS8WJvRVZs48iRwtEYJhbtH1K1g8w7YPLQquMgdoV/+/UYYQp/f43olUQR
pAYUkQEah5/MfeaKeyGyf+8L8fTkhxsknCxFJzaLx8h/8SwhTzIBSfk3/MM3z8Z9L7b6FCAtAGc0
0N6MTW+WLu28KPsCHXs9kByOBfXwsYpLJHC5Fcg2rtsSUiskh1UHnO20LQII/ddwHrDDN7cNkghi
HsiriaOquGH5TtXBkol7/lxFX7y0TlVUJBYE7k9YSN547Fae1lfcA2/qMpJqMfcQoPhrlcNcssag
/PoBYEf48UqAucMXLoHzkBNivGXCIZz5YgHH9HNJ1zbR+071QLq3XtkMdNmj4J7xVH79lT/fPEKu
C/o4ctT5Jr9h+oFdDBXj4usvMbFY5bslIGsgd4m2Zoi3PCtj8qQNRh0NBOCs5Knzl0nT7cQ7v7e/
mQjBm50MxoigcGKVYKEiR4ne8g4ZXeEAh97QMw5hSRvvAHWJWxDN3FVDVxgr4jUueIOGf5/PNIxw
Vag9KnPf9ASCTEBvuoXTRNVouFtA4BveoWHaDs+/HjO3n363llNEbJzD7uNsNvAksVreoL/Glhkk
puv8POtRYxL4kIhjsHzAnokHMDWavPsezB63aEbbuRfeM/NPBwutbUerAqMejI0YW9uP8zZT4TAu
A+me2zpxmmCB3QtcYnh1QIh5HpUJ9v2BGS0/vco0dN9o57PgCUfOVhV2W7fzv9CXW77W03k8y75r
frOtBG/nmBN9ga/tTn921pdvtUxzhH4jbdfoGV0BZ6MDC5W+NjdqHVH8F1YtTmcDJuKLVcyiGlCx
0VNYvHvoIcsj+L21YEWzrv5yDkuGFtKElvoESZZJfK9GP4KytSnCCBpA0CDhTBi0Z/5KnVJW8tJJ
Vn/9/N9QzBz6EMAOnhLYSyQkwWT9ceQxM1s1tVP/lCZdIpKi96GoUuBoG2cSCJHWizvScto9axPj
3yBVxHbSB6Xj6s12jIjaGQtTnt8t6PjtLg4iPpIRyIsc/w0byZtpIaGVbMqq6596jVWkttEgs/gy
DKpoOY/Q+sRwnBTtTTUvS5qbSluFqhjiXnLH1Fp6B4DgYJ5rz0Byl3HiEoT5pP2XJnGPpxsiiil0
sijotYBvyloT6ZQ0de2CFsfouyy4pY6iD0ErJMdZM4MChjaZWPAyrL5TkQKNj4YdSSEzDws5M44E
Q718Pc2Ys2PKutkpdDokD7hy7rUuNxj7pIGx30AASu7opIPpHuj5Ol5oLUsN/KXRIQBlBmbnAcR1
yx7brC3jh8mfAkzAFJw8GKZAyo8U5ddz4+0WjtFHRxaKSjjkkeQnRVlULi0LaF8/rUEDM8d8BgjV
O78H0dXHyABWj7e//sa3uxG4lXALDRC3cdQ3/ekbB+3D7qqJ7GO0GjcZLVjm2P7CAYpxtSOTSsgT
TH1WTEIbmnFgl6AqgnD9m1Xu0tkfdkW4HYJF52A5kHp/plKj82iUR0nz0IAbNsL0poMZ5ddOVc69
ppJDG2x1mXb8BuIMp3noq6RjMIMaw6kDVp/aesrHkKnzuszI/QzHP/RUBxuQ6W7MPJ8X4J3MUMrM
UF7C9TIuQRlGvwpQ+5kPLcV0100Vsotj6RiOWPlwfYiuQ8T7Hq1ZNObnaf/rgX+7r8GoFczO0N01
agLwk97ETkkAIVs1pO8n8BeQxCboPSGJnVDG2TxGkhUfqsDOmLazpE6Pw8aXzBayTjelIwPcqbwH
IuamdKj4CkEY70MQVreoGwe4I6h66p36PFkkVl1pQeCM8mABnfNBp4ETPP/6lsIfybNOKpWh8obx
HaTH/0KfBr5nA6u4NnyfjVWEtTX2zF3A6EXOKuu0jnEQlnNuKGFChCWOvdJtKYDsEWi8KkAaH8yJ
ewsiXrhv1lTAV4tbOBWp/OQ49eoIVEXuFhfWAIORXqqjXQ9aYzQUC+IFbvc3t/Ymy8StwdURDoVY
KmCQId/7cdMGzzpIa9Mt70EvcjvV+OJ2t8KKpvs8+pkMAYCMnVofUghvsbk1XudcLiCzcMZFa0MC
yLpo5BkL4tHglNI2FRFmXzTBWOJby8FZmfZwtXKCusFg2wTk0ztZIbRRbhfkY+njJ9RYAYaiYTFs
LcYxdbqupIZ7Ejz3aOhsx07j47ZCd77mn4XtzSlH+Z659maNvminQsQvSNYCClz8TeAK7BqThSjv
3dSkHXaHU3obwn1xkgUqy4q1v9sW3oQj95Xg8fihj7DkQwL4Jhw5t5WY9HP6bjABZsi4jCMmFGI/
xicWfdwl29J60HDnpI6cXV49QW3yqcGmh1GyGtqHm5QMWSl2aGnD83PEgpzuNI7SRQRoPCz8cW4R
qF4fG1MW5K4cHopOhIpV5B4HA80XQ+8JHuCFLoJOd34Hu12+T6REbIILkKtTfz3akLf+uCfi5l0Q
wCYRBBCM/1RRIR0cPObPy7uqWkhd5qCmRRCdWr8UVyRcY71sVaVJn+U0/M6Fyq9NNEPw9JMBlbLd
zD77vPYPtjQx2fydC1U8BYCDNr93nvJ1QDdtq2FiBKKX+Y3z1OwlIha7Hzyn/DlAWxl9cvt3ZlO6
wlTsj/OLzRQa1ILspu8spizpQv5g4pqVED6Nb82l4BNtXUPs722lGIwKKn97spJawEyXHvDctx5S
iBip+ZLo79yjeji9VsPt/8swyoBP6ReytkAMD//AKmoOIgCnl2vUTZjSKxCqvrqFV8IIH9m2jfs+
PRpacrC/22SWim0F3DbAqLZJyTjfeV3ccXKXjFp3RyLiimU7zBUCiB4cUN/ZZw8ZzDRz5sUEOsOq
1KtYjhYOKRXQI94g2hSAH2NssBAYGbjDeoYkwxHgifXKwkZIW4Ir0yProvm4RBkIG5D6p3gZT296
nEObkMNhO8bXrd0Qq+fVKBpOZ4LAUi48BLPnpUCtRCJNup9bETTw7YonFxfBMOS4HRYlCCqf5nLB
ibLgbFQ0Yddwh7J9egO2pbD1LpWRF/ZH0EJpNl0TAQAF1D5KXU8i1WNSyQeY8aJbfB7HsFFhWw9+
KkFziV1bVck5/Ft1WoMFoXhQ3whhRVZurcBGAFCVBxGuHVuWuyQQ1Wo/3PqsAiNk4zt3zwykSAhE
248hC1t8XyNqSt8blilVaNTBGNkwg2cQmYqAVO6P4PqRsuRKUZfTx9WAuy96kPUisoMm1o1YVI8S
L91Qjd5926Ruy48hywHNlNqxwwRYW+Qb+5FqQFSwb3u51WpMVgyfEo68j1gyOFfnugpQZLYBd48n
gGNDmHyAGaAb5zaGpRUEpsbTeBQe+KtV/FUpFDRqpzlHpgWeRABH0YJnVQKvHHikGWUeAPAZDvN3
7lVrt6/MGgfzZSZSd8kcT7pfQUzlFt8Q4Z/UM7yc3ASDjtM9+WTx8F5NGzc0EwDoDKqNESZUuIYJ
RmG4x9f70TqK1DMabhALFMncd+ReJnFJoyK2FA2gvAfFEWPxOnvKdQCRFBZknru5EgZreFEGsway
kVOOS5PV+cbD3QxOhRHION7961B7p4//Mcinz6FTEMJtBuA8LgAWldX0LDnpud7zNlpw0ypcZ3wJ
CyPIW+9RgLOO5snpQXXrNGKqofI2mh0hUlvKJA9kNS3kmjamwyjBObrGR0Igh7gqtDnKieYS0lY8
bsDb4BMUkIz56pmeRhCCZueA+npPVchRoxU9DMRscIDhnhMX+6dHe5oepJQ1xofEsOaA93QKtaAu
ZrJUmKfspCeu4orgzaVTflq9B2snNiNUg1Xkhvc0kVazgLG2xU26vxJwPeB7ILyOMLuGsXKXfhpQ
b7UrfujqqIvTLfTnrRTHFfjR3O/Zi4pka7kzyQIijXMA7uGoj+fLpzRUzwFhLabPkCBjxc3rydG/
BvSy3R8MJ/cCWneGl7r13XKATskNU2sIq+x7UzMcUbBrWYa/C8OEgEUHOSxpMMJl6mWucDHQMd2/
DjkVk8bNzBxGnhY+enOHLxc9h3vQfgoAs/rvkbmJbNrAtBc+FgV8H0p8eSKqDiXTWMO781ijYYCW
DR5TZY5px9xyNnB5xHsSLkgi28HPKZyXs4gOEG0fxrjzm6aoaVw3cC0dYKJ0BIwGJTq4v2rAC5LG
pL5qlMH/4RmKJlri2wCtIoVefn01ybFEU8BqgW8PKtZND6QtZ1QB5bK6uW8ptnKxmyMFK18AsxU8
pP5wJp69tqTDMQFNcJ0ffWivsN+wuutgsvTaThZjXWm41FRQHvef4aqNQw4OoGdhOPbRy5pRHfw0
8dhLK8v1AR6fnR3fq8hWlhzG063PlA0YoqifV4k7kvDLSHCOgB9glxt17IYvmHs3a9CvclP81D/N
4AKCEQhM6O535BCVg4+ACY7Pg0qU4CdoLAl5gu+fbCmY7nwhzWXUg3bbbggIEZjUUwJPu/vXJgus
cGsNg8JW6TI8MuB1+Btwn3KttxJlObqGKokl+qVlIFH6Ng1qp7YYazQmkvNGEreeRphSoQnPZDZi
q4xIuSDmDQt2GrFDrecGD15orlUAJ1SJXryo4deSnOulxl0+WqRnpXdmy0FrfkUj4ZqUnUG4u0wl
LDTGW1hDNUu5nUvhLdUOHk5JPWzQuoBEMIebWUaeYgbCKiiKiNV4+KsXr7gr0jYubDRJ6aabDnWA
yXcaSTF26ERH3IcZypldk6ZMb+VqrAcmAtxD4u3aK0qesN9ifoHqtGIEBHSvbhr1cBJSO5SXrktV
c+SryKxp04EQRehSqeA5nmtSXxGi+qXcxWE3jN43C6r2XG4R0aIavt41+t9ekdVBqh/QkbRyfOcz
JRgrymSJqvnOpsht1Bc68UmFjwPcwbW/1xJkBOq4/YN8gItsGHc5HDJQcMDbK+gg7IUYnZrAYJY3
4OwUE9700ilPLZApsMFOd3J6ls4QAcMDINpZJpYv201dT27/o6B64gXZv1u8UNS5T0A6gzErReje
gxLcwycWtrgPlhG6E2BKmdZhG3A16LGU2RyN5dU6LkG/FVioblXSxv3L65RFTomdCN4j7p9O/XC3
nXqsgEGnjtI8CLWf3Rhw7m2XW79F9zxeYMQeHp3EFr/EvNW1AwfgRHiJkZaNR7X6mN+xD/zhCn1L
d+U4mQK/+vpFiaYIaQpTxbs/VWwtF2sqIbXrTXwrTxuWPDUaFUzvMRu8Wrkm5ACWWRxvoA9QHVyp
FTHeveEgo/j5aIHiTWc8ZC6Nq+IZ35FOtbss87LgcOwL4gi8/4xb5H3oYMZNa2c3J9NyDSXPk2po
G3hZixqrcfd/5J1Jc91G1qb/SkfvUYF5WPQGwB1JXlKcLGqDoCQbM5BITAn8+u+B6KrPlNxSuHvT
EV0LV7iKJO4FEpnnvOcd3m4IOPC26ZW+u5VYdm9oxRXM0srzfwF8fdfQg+WwP7CC8VSCx/0DrJwN
zBDAq82HrG2xZw69FOPGBzm3bLOdZm9vEM6W29uFdmX77L/o7t73dtvl8RZ3nc004++0vaNqtbn3
gKretsZic9UC4mC6U/3CzuY7AJ23CYMqnWsBWfFPd2vr/zKhmn1CeBJKyX+vEWiSbRt1IrHtW6Rv
2+oO3Gx7qIiseMItzpA8sj83x59/7fcQAt4grB+iJvjyjMNZ5+b7z5JMFkYUvHoPAVM191PukKQC
b6/3PWu3tpTOv7rPP16QaB2AA5zQYEvDQXl/wZIYCaOq9eQe6RIHBQTKYDh5RHJssOa3N/vnX/A7
WfD2DcFukRQa6P5QF37vCaGqwk6boaLJetsx5gy/ly05xlocZ6/s3p/2hUhW+WGcraWI67HZ9nOY
v9qD1q/I6n+ByhnvVzqfiFYKpQmjUSwBgei+AxoXEgFmD8LrffX2UuG/vb3jaiwT9vXcn3IeQWaP
8JDjwOJwoLTQsu2DFNDgxzWaMHNI9g6WoI4eKraWJWKr7/hx3o/EuOSLZVrwo9/mWeJtm/35bf3+
MfLgbB1zGSYmiDKwTPruMbpZN5hKmy5ZX2470/qtEBK904wfFs0f7et/fj0HA7ktrVffUt/fX89T
VCMmrrXQw78deyrNuiLUW3bWNoTxl/4jaI1IEcw8CcrkxYCWaP8g9bfmBCR6yguOm60KpkjengZK
CN6Lpu+2A+PnX3ADzv57Cgk+i8MBC3UjpTC25d/ff8F5WVUuV6c8EgIgIS16de1Zn1zJC/OrV/DH
S/HocG9wyQOlyfx+pFSToLGQZZIe30qRycFOm3VkdjX/9fNv9d1sjb8OQwPel8ldpA9gZ33/tRp9
yBKSrYIvegFM/edrhbZ2KxWlVW/t5OxPTR3ptS1NL/TgWHIUYmdu9NFgNcp7KmadTfAXn+uNIvKX
Gw6GyS3ABRQpEVub//0YU9eZFxHA1R/kiktTvzMdtbEkRoRGY/tHvzYM2qO2T8F8g7BOVrpYKPTp
YNRXVBFQg9KoLcWgrGvTBhPR77DqT9P2uFCzOO0lUXlp4AiSmIzCXvoOCVu6k4VpN92ursbVHFDH
6m5fx750gAAxCDZay70L3uaMpUuTBJG4qY1O3ZRpNgVQecbJzRFE6gUUkiMNkJfXcaUVgiXyZ+Hk
afxaFqLC2JYonYPPIeZ+217fWqDy292cMerkSKFl3cqTeYK3ph1b06d/acyR203p547exeqrrcjU
3nZmwdCW56YL34AKWvZDbaB6JsmpQaIqPPIlMIB4g2I6jnOULm8F1rdXiInfzP1dO38rLrxusroT
Hvali9LZb7lkXdLtTGedKUqeRpWqe/o85gxVUT1ZlOOBdXEXiHbiVLi6toEU/STBf5e3/jDAvcLq
4qwca+BgkCGP6UdYYCncJpE2tums1yF8V871u6ALhAfLsHOxjHx0lmBa20fmINukjdpUN90LeXLE
aTzmAhQ8jVnn0Bz2mewMo4hqg2L4j4WWuPfPjqtm85OBpmPwL3Y9J+IDnrtFCdO96TWdDp0NTQ0R
gYLM+HcNFs74GMzKXOVCKAOIyRRRMqKMxJF9SebrMugJJAkZk885XX7gS+a1eab3Bxu3k/mzq9fl
ksUJsUSb1tNravmxARHSRqzh3G0U+Oce2TGnT91rv+Y8wb8qq1xzpLr/Vv8ByG/169IM22H4tjSq
b1Vq41UlrSTxXPkowknqbm2ww6atx8cwsV0MZ4wbg0cOl9Z/EA0BCfs6d1InzNJ0fnCW3CHnIZ+T
AxaO1jHXrfVUSzUdQVjae0+6ZqQCJ7t4OKDopChM8jFhUR9tSJJ9yNuXfS6kqD6meo51+6hDCE8y
acMdNYC6zIbsDKF/akteR2x03Wt3zkXs2VnG09U1uS8wa94VbT7erkU16DtqimHnL7pVsWLd+ksm
xgfUf+JK2lp6VU/9sHN6QhkgyKTHqR2DOAtm/4Mnsg6+gci/5n2XxFVGuAYakSZ2kqA7+6tZ75ek
YTqNAp0Yg9JHuGEXDUb2/MmTT5/4Gcb/eICPgV0O3mWHEgPnNVyCwtlnSNsehM3MAP2V3vW4srTp
06xW/7XSSF0KEHs8otjLd7o56GecGBEYtZqGgzfw4V4OPenRiIY+AGrm8KgGK/hqMIKizzKEcT+Z
RZbvUSZqO6Ovh/t+sgFC2AriflG4ifdyKUMHSSCmAkGS+R/h6gfLCWbE+KU37cLYtZiG037ldbaE
k+X4v/uD49UIyzR5rnHSdmLbGIoPasIZwIFDcOX0g9FFiZ+1r3rRi2vl2fpV7xrbCk0woqE3muaz
kqO6wbtjOhHjoKHhtjIz9tn9sNGaIc2uKxbbtPNCe5lFhzIHj/DIRGnx2vdFa8J0ENAaN11jSPqY
qEKYXJKggnUu1Rkj9i4NdUPkFwR0bMS0etGEBaN1xjOmQpKnOrk3xWheOVWt0AI5z868fCHWJLnY
Bq8PUjLEUl6n52Gq6smLnaW10C4NzUVktnxZhKJW1Bm7p304lnAzysjLU0eE+KMghR+7NrTMqjm0
ABjoCOvhgzKa8gOePEMZlcOQPnXouz9KJWpsGQi7ihJDioLYMr1iEoyUvOTFU9mKNaQ/49TWZyTu
rFPxWtRiDRk+1c9NC2daiMn4EJCGcUJe7Uej1JOznTf2a++76rpgDjGFAiCYiyYDfkkaAq90TK9d
0j/R/Bll8Co1iq0YK3XqKKfYhBOzW+7Z6F2sxPPVOw5Gm93BH4JzMmfyySQu5YDbonEoxOS+YnX7
NNO/P61dvfqHTiCnLLo6/X3hhhwy3F/HHeXp8jDIwEmI4uyYJJd4W+gY8Z8Q6YtDR31shKnXB09B
MwSfLSWsxwL9yudpndbfRxY4usDWvLEhPBx0Toq4U93wQN2rhc7cTNea7MtPq942B6syEhhjwNyX
bNFtzjLFjqQXuQ9O5ZTu0WNgFIm+KQ6lM8onOGcWn38yz4beWPvCtfoX8MLuLmgydDhLFTzUtVyv
0r7odopAgq09r/NLY+vDWY72fNf0iXyUOH5/sUpk7KHZLdPFXmpeHrC2W8MaxislvfmUz8pqwZP8
5pBsQQ207TA/gWOC00q81nXC9vZhNf3syae2felWf3jkwE+JX5IeFhHaALfKzfdVkDjXTN4NKxrq
oIp97Mks1rts9muqtci3/OwO33vRoV6s9L2ci+5FDKOd0vSv67UM7PEKAlUJalG3j6m1IgnK0lrt
LK/0jwazyGjCoOHWn1KLiYHUvmqJCTfuenHsNQ+ipVbU4LE3ArX71xgkTN6AJE2W2J9VgUiuZ02k
d6A/1QUz9ea5GuQrv4MwBYPt576mgilGr7ggaYUW6ggjP6PGMj+NWjLOESI8/QYK0viUm9PUHTKz
ImoxIPLnyk5a6e8DvW6Cc535Ima+jL/CxBw+9tHN4lK0DsEU1lZCJJUGD+FqwVOPe+3q8yCvO+wZ
q72hpDGfGryAblFtah+8JkAD5CpJIk4WCHlfpPlU7xhFL9lVnZdtHmt4Z8LUTBJDO3h4H6z3i9/I
MTtspYceB51CwYE3imhnEjZKsAJJ5JtH5RI59ZhMN6A4RY8E20gfZ29tl4j0D/caGmFixDORC+XV
AEAwPJM2tyLRCTWJqyU2pXqKbi05kkyB4tJUelM8rtaSmBMy347IzLPJZqeffJtJxaEj/UvG2YT+
5yHQSK+AGZRW6ByllqRY4Gl2oB5yzPfc0Mzs6kO7GBrmIC7dbqR7nalfY5WlmsiUzBduPDSgMzlu
HQ7NIG7ngqTMCH1geR40UseKWwJO3GC1uP2NrlBE6nghbuwxzDXq22GwC38gTK5wKxPgv295H/wV
te5oLGa9sw3kSNdE3hZuWDfAz9E6qI58hHphIOWNhI00eMu1u3R25psyB76NC5Wro5Xahh/jwZ15
QHWFNE5liqYpFKOD0ticmcq7gzmgyg+Uh+QrsfvQs0sLiBAs8ZlgG/l1CihNLIQc5qFtkevuUpw+
RjOihMu0NoIzAEUO+9bMvV80u/UozEZ/ycmaYeDCD7S6lqv8C5tQ57u7DFV66KSdoYJdWWOmk+2E
qVrHuTGQk4xPpBLVCUI6335Np+nTumbpU5qJT2lAoh9hEXP9MMM52TS82KRxeOhsEi6+o763XlWL
WV2klY978jCCSHRi3fw6LHTdde3UD7Kp3FhKxDAjUln212movwxpsu4Jj2Wilqrkhsmnj0xV9XMX
rxw29l3QZxYuPFJKwhXBoFgPLJgQnt781WhF+UF0Te/venxcr/u2aR/Grh/S3Ugi9OabRqZeqNUq
OBFT08Vm01X7skscumPd2AVD1hIc52g3ZqnsK1MwTG3TnqE6OjIiJ81kem1GbzysyjSrUPc4hGM9
mLoepyO3vcBrnKFUborYoJ91FRHpVkS2208iDHDwhNsKUXM89YTKqN0C+P6wJjL/mmCu1GFggAuf
5KWc0TeW8sIpz+Gfu2VFdjX1BR8huefUyffEIrs41IjsuchT4xOIIA41pREcWj2o957wijut0CW6
Qjf7qDf1U1XAUEtp3PaemRQv7WwO6B6ttn2x9ESeR9NKFOayqvCjHND2nAiTL53qIO+5miKacOu2
oC05T7ORfykzy/tUJimRnYY1X5OTRDaX6NqTBZT9zFDARGkcrAr30kLvblxy7qhb2Ry3RWh/scut
SUcruZ3ayuw/t5Ov5bvKzRnQAnK37qkhl7mN0BOj9Gbc0wJienNhRHhRU0sTulE4N5Xozc9ZluFG
ZFZ8hrAg+NePSv4u2aguayJbhHPCBNr0SB4kMklSa5XpuRbt8Juga8uiUliW/omDd0ZRjSn8dNSG
0sWst9COZOuaTxufYW8gccdpc9HEreOo4vM4+YLjgc5z344JLK02caxrRorySiwIkkOZUtJcq34U
n0tzUHnUA39OyEkr9WUYFt4VXkr6tFGArn6dmKZNIZPCaUcWp3UGPEcGPpMvRzHvOdPvuH5hdVB7
2XBlL/RvIe4jyRBXSac5O62r4SJjyec8D31VvXhiUlHZW31c6VqnX8YZ1yqmfn4AW4kaLnSHOasO
M0XVmd2vmXeqy7KCUi6g9JRrr7UXK5sNYobQjSMzrXVH7KQgSjOEKcMiiuyszgq7JAZnchnx1GVU
lBRpBOLQxk5RsnS5SU1tIW3+2OA1Ud7ipTj3MV1Fgp0Di7ddRSSNMa2Wg6bjZGzfuqOV+GFpdLn1
WkFn1RrMf3xVJHsGeaXSb8qsddsgottG0o89clb3WIBw4DpLnDFX23KjYJnbS9xMeDyVOEMnQDpE
xKjAEHf4SMOYDBX0c7TachRd/jFNS7tNY2KiJOMdVEJWI8NJdSjlyNss3eY0ZqNW/9F3vZqcHSkx
ed3snI4Z4EOim8yEDgIC19DEcrE1vbgrRlHyHGwNGtdYwLBmNjFBv+fr/15ryMm5j33RLHEgMoXX
t3TM7OENRNbENggZcIcAsjWNRIkrRIkbpQAewzaf4T1cMYS1E11hPVFjF9KeOqMP8pdRzNnmzewD
wGl0tkkxuxwRbMfD85gBKPjXAwWluujo0hc7GtN+7EqcVvD6nJiiOEVbfLZwzJ7q2KmGcWmurJGv
t4Z5C/ujjyDj4FL1YA2OyMmSg0CL+Ys+jt3Swo/KB2oceoe02wvhF+zH2tDGJeyoGxOSGaW7CNgx
lwCB9uDbh3zAkWkRoMMTCG8eQfUaq9nepY2y82onZphAmJnIpvWvV0o/f5dolUsKHUFBgSAr2O4C
e+ctq2UfmEfWz0TPV08arJ8hNFtEcaE98u7sYMHUX/WmpMqClY/1zK51+wCzDQl/RoWr2TEUXd2R
wF/Y/+cgT6c7B9buEXw6v271BCc70x1vCmNZ6p2wahILp4ABNUq2hwKHEe/UUcJ5oYU/lR2qZi6b
gxww3hiUL7DmhNpdfhWrjk1oIm38m13O0TEerBUvjs2dhgJBq3ZUoHSISSEc50CU11ATi+2rz9qa
qEWERjp3xr2PWZ8Tz3nTfJE6g3Wk7hOtQbNqmProEu+sHeWE7I9j5pTT11RTG+JCRW020VoShYx+
bEq0fT0aPqQhswuaKNFt3FbsRe+PBvanLzh32ACWXmKi8QdQzB06VG/pL7Xv6mNs6s44fISSgT18
KAXxkxFckw6v9dEw4TsBbl1SOm9MQDrq8BvFIFCF2O55O690q7OGKQgU+xEPYkHapKihlJgLDh1+
4wSMyhDEHtBT8GA8lWqhpfzu2ImqK6IRwOzzCpGCtZEEHzA6bPmeq9i7hlB3Cw873sS1mHrB+fhd
g1QFeFiI9FpjG+4/0VzO2QevqPGm6OFX5UcqGPcsSXrJP7NFYoRsYSB7385WcgN9M/2aSoM778+r
gka3+XmUK2mfocj1+Ylcx/Fulrg6XATyOqbWXt2ym3o1IorSCe4N4EMvDop2PhmAFnk8w9n5bbZs
9I1O2dvHxi6KqJul89AlabsfzEb/6MrewFcJfmQmqxXlQL8uIbqs5YLW08xjc+wnxGZVA3E/yKdg
OqWuhDXXNys01TQh4dnHcmCjbNANR0QPLvjlb+aUoW4heCQaa3MdpPJJQGEG4ZGuaaWb6j5tlv7G
GsV4nZrG5Me6kwpimyGePM7KG2BDDw3fEpaC98mWmZ+GNQX4badtFW9P1AU6fG1Z8tAtkwCaTNnl
WcyBXsAIAy65W2sQAEwMhHB35QTxL7awatitOE2DUDjQ/KCz1CKeLPHH3GfNzkx6Fc2Ds7x47BbT
lRoaKeKqm/z73pHDyOUcvF40uEZnqzbbG6tKzCs/q0oP+hIurKE0kuAKWx0TR+q8PCsNQ0c4hEUE
N818Ra0zNsw/SIOLcqcvZOThbb3E44ztXVhJZN67Mcv9iv1XYmRUGObi4BI8O88aEejqAnJV4iJl
t/jKVaI2XvIAJkaIGZS8YIDV61ukzEJTEJioLbpEd+pdbRTZI545co44N6nqqM/jzJKdv903/Kes
GRgaM4rk4le19bGD/ZGGOKm/4CfSfpRD24ZZ3oA9Drw2PnlnLPlKvqSERqTUVop8OSqPGzkiO+rB
XT416aidZLHZ8ci89G6HcWjPg9OhQZEeRsoSdERLdP8ZxDj3WAap+1mYq7VTtt7fT3IxT+SxD2ZU
kPe3VWt6DaWnAeLx+t4/9lbWuDHJshROdY7nCgENU3WPijePJeBWLFnqdtRZzrijfDGumqXN4CzO
xscsWdRHAuiNUPSjjqTTKXe1XyV/QHfWYwxXhyefcv9AoIbxuYUZ/1HnVzA9VNw4pAgf0QL5Nwry
wUFMA2+dP75CnB7uxIg5SugPrW7wHqx3QaqVVDSGXR84D3ATGv3eivFruwJF067nzpS/4dNlxL6i
UelaLDhDlRntM1m+9kORWXYd2aD6JyEagxEdDNDSsr4sI+i/3JUCPEh+5oAq6ylmNp8s3kc62rYW
99LuW9u5HYqsY5fvyVWDMyU7dNmQF9RS1DjsCAah7a29QPEhQN5EQ2LGVqurITvpZJAVK75HyJKe
klzNzhenISHyWLR+PdhRYkt90GJ/cmzcqXmxYdkwa4O3gVln7uoxhEBjpWz09YXk0dKVOk5oiwLF
DF1TOXvbbmb/k9s0A5tKJ8pKVexjW/5HTJ0HfyLWFjdNIdrYcL+gSVPGw/Za0Gjz0kCvtx0oqplo
f9c7bfH6mEErBMJdL+alxMN/zVMMxPCBSjZyO2uwYwySFumqdx8myx9oYXJLuVI+bzl2E3nqq4P7
7B4pU66KS4H5PJETRFyTH7TThTX23eexXCdjCfkrIl+iubUpycJVZOwMxwT5ZoH1i7Zs38R2Uz2o
DlmqJq/7bcQ2E8vMHPcF/j84+p6rrrShp2G+KhbiVdxI6RjFT/ufj+feT5eZGuKz4KKdxdaCIR0z
mfdTw9xZkCalufe1bMU20KjfiB91GVQ8cK1lLPWLQeX7mfx2RdfQGVZu2mFGvptVwF85GYBz/qCj
l/i9frsiQQ0bAcNyGslovvcyGz+0YdKVhuQjLxgKvn3lf2Qj+b9zgf6rCfT/lef0/4t20kjckC39
R/byN3bS8/94AUR8ZwHx9kt/mjl4xr98B+TRI12R/uebaeSfTpJe8C/P1U0mKaRTQC/anKb/dHOw
HVxQHB86hkuEIfwX8z+GDrb+L5vJ8KYw0v03F+p/YOjwfjE7VBq81J5DzBEyTkhG31EXjMntiDdN
2xOdOizFskmdWwu/rgvZ3b9KZNzG6X8Zan+7FtSSzXgF73kYDO+X8dTr9Da+0Zw8DsULQZDGpRit
4HnhDlx33Rrs/vIo/kaBtP29766HBgjVHe+O+aPCW2qYWAhf53pEdaLu11G4h4VajcugbOuEuNcl
0l35xuPs5ubjzy/+/p39dmMhauABwfTe2yT/779sp+m9aqGxnlY5DF9rYs5cRhuTf70Yq7pXyRo8
J6b+q6/8N7fY4W5tOU3bWvve3oBkt0JiHFOfZG2ou5Iwpa/wF3ISoHOp7lJ9+ccXdA0WKZdj9ep4
kmwf6C90sWKbEZsM2Y+ZRrASCUp+vGRDwLlvaZ9go7svP7+t3/OTbF4g3cKVmmwbbq7pf7cXLr2B
a36yTWxb1ZXh6Ca9ebuunT5RKKMGjWgbDGqtxt6IW8Z9R8Duc4PUZY4yt1ybbaTj3Q+LaZJXAduX
UZTI+mtwUvVxMf1frALYmN8vQs9BHc27b/M0edm/+7xNjba4qIfx6HigxI9abTrJVZ9WGNCl+O7E
MC+M+cw0a6m2WYRjPPIOLvcaReAR6ofrnvMepWkN4vWaMhx1w8zdjCvQtyNQZSR5YfxeZ2foIRUs
VDkZl9oEGQShdFaDQJs+LUDucybji7n6e1ynjQuVoiZ3o6e3V1iuqHtjwB89yQNsglY5tc5nn6p9
QW+xqmkHI9AsrqTlqDuXXcKNIYGVwbHQJ+23osoC2HJbt36SSbFleHj9oqVtaMJJMX5nlaoc3/Qc
Q/abwQ4m+4Nqlvm60bMK4N6hmcACyTbDbxuBXGreUzX16k6bCXkIyo75IbZ34mUsTPGySt06kbdA
aIiaJvHi19Z0p/c9NgJBt6XGK4AQHKCl88pkSN23ssJgvZ4S8WLhjX2vdZrx6AyjH+dr7ryitjeb
E/Zt6sWlIB4jlxT0njvrqPvRJgMoFqWNTqDquSA0kuTZBA6T8ejPzms1ch/9deK+Sdt4HAMe2up3
wTNeTs6rq7nqPk/xo2bc5lj7pc0HPwqUlomwR5lw/7ZWsyLF0imz8hlD8FKR7VW02J7aDl/WXNDj
HvqZQHgqe6qvc+AleX2CGd3VRPpgbzLuBhgJv2XgjM++YD+NB0RQalcvNusEQzf7te198ULsLi9/
VwfXwSKDZ1EBLIZ2k7MyILVqkc1g7kpSY6O3Ea26w49RzPHkQrsFRerFi1IFsoO0JSd5P+HygDF7
ZliAaAXDc3gOfNeZtiX001Yev91/Ww2Y6o2+Dbjm0TX7GnkBHV4Kl28/Q/fdRPWiF+wba3bU+K4f
Mm+Y4jkNgj3APgs4214PFxmTODJgT5Irum4CpaZ+hmzUKT+4J4DPkKi/qZnoHitfLy4D80tBEAgJ
WOpBuI1Op5a0Kpn2IOVLmFgav9BUuaGfZmPwJoVMRmuyc88YUDssOjrpuMMMILmnN3CqMGNkIsIm
Q5J8bcKXfkFxMH+dmOBN0Vz0a343L5o5/9Zz+7ND3zTToTeRaoerXrahBk+KwQzsZbSjDve5fxRW
kqEawWk3aYIFkW8VIVtXJ4Qs9h6Uzbo4EI6iaZqPCbHmV0PaqkcXtU+UiYRmHBXZxWZmHFH2GR97
3exigeAzHBZl3GpuNtzPWden4ZBMzqcBcYLN+upnPJSCXF1NULCOtt+mdQgQ2DLpaNeLL8f0K4W8
cXHpGM/kJLkXoTdBAhhrL9d4wNc8cKUB86yMIQ+NWIevQU4LFDOUIj+IxR2cbXIZmhjAG0aa4XnJ
s0XqGEoNzX7CWUUj6rwjaIsJa1HBMDx2aDUmftBi0YFosqSW0um/Zgb/ErIvq3uOOdYyeXBZfnS1
hFN6lflh6Qfx4hCo+lwvGVCsl/q1g2JqUverypJnYvqMi7AN8bL0W1+A/vqVUO30uXBcNszWLB8L
EN3fCmxvV6j8Dip+nSYmh/x48kXAOCUIEoDf2W8fXTr8NS+aGGa5ne4Nq/adswP/L/ht7YXxqZaa
tp5W6m//ZNF5W3NkiF7tLSC78uyalvV5TSfH3YF0n/97Ci37IjshRXoko637P5lEI4D1HqBQlh6j
svnkWKM2xRZ44ruRdGM2t4pR07hHB/D8/WzaJhiCiVllO3/Ophty2z8zwOfnBSeWfEIoaSafA3/O
JVpDkbT71W/xx8cberSBqErtmliMkVtXJyJc4R9+XDwf92G78W+9zNLjgrfqAOtHltEC/PPSKp9a
RAyOf23NuRaVxsRjRWcpdzmmpGwWKHMl4SP9clqswr9AAQyeJRM9GtfK7b/qVRFcOwnKWswsVxZN
N7JS+pQwVAj521IaU8yiUzIVL1iXsJd2LgqTsMCC9HliWHxwhyy47mceTVThFwDqNRZ8Js9Hi5YL
m/8hKxuWoLLS4NqtBCTG1CzZ75nfHZdsYh+cnJSYRghJ/jVcBsxwIPFVJEOYbFqW56s7+n/eJWfu
qoO3cI63kguTvmy/rkvBhv9tC/TIo5c79Bzb0icqLLvDsAzQDdDfvp7HUceG2lmnUA5a/7WxmEqH
hiU5+c21c16/hSD19IFzXDt5JWP0qBUu2TChqBgWWpTD28cyMHeqDl1WUEkkmsbx5UH9uuoqKY9E
I6u7YaL2rQEZd8ZaNcvZnE23gUG01DaRCARkWZEug/ZlNjuR3ZrOxKfOa8F3naeVSzYyX7x7G0S3
57RwkajhZ56lXQny4OsTElACydzzWEJWiRi9LQ+J1jovbmawsS4Sb+5ZSAVj82/ZCPaKmRn7IqOu
qtX0sxgz7Q/sFAI4IHOgQj4zVU6uecGzqWaWBbaLnORdMBiPoHAcT6lU5HVKxu0rnyTf7iiIENw2
h7SUaBS+w4Ep2aoeku2JFgVkqZVsWcir8AMuSE3pGgZz1eFUOL3Y5pm+k+jPBjnUjs19orR8AN7Q
xgdc5ytXRPmcpZl/X5XoYDmqSKmxAJ3Tbsn3S5lrqcH0nWo5PeDN40CKo9yodLwJclhAZZRUdU48
Jwr+2YULwHSJGsQzM/1cAtNemFZMEbpZrLpga+GC7QTnqljFDY+/u299dpZyyrSPSgvys8bQHeJY
xtGDkccxNV0Djoan7atxdvgenRs3OqC67gUMIMkFhGX9IfXZ0i2ZjnuijQ1APwPklfyMU4ssFV+R
yrhvIGi2ZKfi3Q96nyNKpSIZ3Lr8A/mns/enNsEyvsW5d+jI3uYNnCN2hT8aHPe1arkNlD2fWNcU
BjALboNB6LdOjXHxRDaL2y/1UY0OVGTGpQ+KQc6+4BCNiy5jpokOBZqTfaPMsfnA0+ZcblR15uSr
DzZBNgwcrIEUOneXBtXNWEK1sLhVt/oi0iehueOLbE3r0k414SBWqlNAqu5QBRUawAk42bin8gOt
BoD9g9gS52wxRMhz0PGgYETdACon/lEr1t+dzuWB2OBQmJg58NCQZ+gVWqxFm0SkcQL34TJO2w6S
6ewQnFfshkPRXo2dqZ2guHTipi8rFmmdsdvkrmRFrlPCs0+IuOnvlhJLumii7I5/3kZtXce71tin
j/LQR3gm+mbS1963bSskzIATTxwFaSkU/RMgZSi3wvfn1/mh+/F9f7MwMxzafoj937WH8DeHsWgH
caxwF8aG3vOMxw4HdLA8GOVX7jZwPn/bDn9+3R9af64LQ9BBjAFmSaf4/vvRkldW0SpxVEXlvg4a
Xh91ryq1nzGhk7u2bpZ7183YizuSWvJfmHG811DR+/OfAFI/MiKXD/G9rgAzc9ATaCNHjBRoQCBP
mY8Y6rVXhdez2xOOxD91IWlLtsobhyM292834B8hdo//PwbAWUxJ/7JW/haxO77WAtNE+ft72O7b
b/4bttO3QBco6X9aEP8bssN/1WEw5+s+1SeyGBb0f0N2yPNJFwo8/JlQzwEcIrQYsv/1P23zXy76
SeT3uBbj+6hb/8SD9Yd319uSi9HH+DqfAq3a+7Vt01qmWNKvx7Jxssha3SQ03fT5Lzflb7CzH3DB
7SIAgggO+Z40Ne8vMrSThoeCvx7HEoqC8noGmN6EsUJpD7+A6X54W7iUzW3xEFiihfte5dfWRFHR
B69HNUEXz5nsXRHim5AfTP4lmvzhWBtSO6iV0xaH5vYXl//hdm52uaD5HlIxHtr3CJZZrb4zo+k8
Eib5aNbebz5T1Z/fzG2Xe7/bcgli6z0gMqCr73dbKbWFdFqjOzrG/Kgc67kPDCwmTdJz9LVjlf4H
gP6bJ8cQ4sfLATb5AMpEyttIt94/OyvtbFcReHq0aSrPaVkbImoDrYYDSgpXNdlPNk6FjPPTbkCr
TAwy6gSM/Bn4lbKWMZF5ORVHipiHJI3y9F/sncdy5FiWbb8IadBi2A64FqRTMyYwiiDUBXChxdf3
AlO8rOjXnVbzmoRZVpF00h24OGLvtbvB8ah6y95j7kLeENv+xksLRMWaZDwSY6XHTb3X09x419Nh
G2Fb+CpMpF8Ur6r+xCKMx+HkdXkAVN64xFB4AyPODPxM0/g0pWHNsy8aIvakTh0HyEByWi8RPVNZ
luSY1MaVhbp1Y5G8fmdbSrrqzZoONmqjS9cXyLRzLySgpQPRSVwII4p53mdudO6gT26MPP8iEfeu
TMwPe3avWEOoXU03P0h1/BH1lFfYwe21AjcYlW46U7LN1TarLFZshUbRlw4/69jDEZTGN3KylSDx
ynpt6nm3JorPvowjTgNPscODHhlPjqKFBzwOrQ+vTaIN638atuI9QI5KgklL08uMIOuhtU3h4/j3
kRni4Smp1EZWZrsZg/g6BRJ7LhrL7+JwpYY0J0crUu1sPdRwRpZMssjbkzXWjZukdMhsdSgRYhYR
vu4mzkmqaaoeCxCQ2qYYUWI+knuuPMdZX98UpcbPccdRfyi1rD+CKe92jHZJ46nrNudTJd8pzKua
ipLoAL2osk2OqYxyryJGokQnTDyttqZ50Dc9eKgnFphMffsKzHOc6N1rl6gVQXvqpJ0UsL4PTArm
NbI/bfW/S8zlXNS3lOEnhh7G7zJzszOyHd5S7ayNhr3LC66Fb6151xaspXPjNc5qa1plSRdhrDHG
ndkk3hWESrpVDFmfv4XnnZgCvemm86/i89LGEbcCxsJ4crQSrA1/KtCx09kEzDYb5I00M2HrIOHQ
oh9pl8XEZVjPYx8dkP1QfcvhKqfsMdWYuCh9qlCBFv2xbWwQbGieWfRHw1UJB22rg1PYadCGsX60
5t6STXWc0CIxgsFbdENEs6tzRdPUrxBGq1cjrKY3JHuqL7hpTn2UKsyCbH1rjEidbAEwKEhzOpss
rJygUiteLcoQfiJ3VIwFsh1uQiZDqCTc8NXNWnRBbuRtoRgNxzFFqeKUCNttT2Fs1ash9z7RCbqJ
6oCkGyIhrQyKkC2Gw6zH2mlkv7IJU9t7KssSk1mWUC478Ru5W8+eNk/rqG3Vu2Sc1J3eGz8cynKW
7dF9VqomUx7eaSOZDzSHjLbCrF7NptICGeyzgI1Q7NtzelaaSl5T4qOCopo/k8ht3FWsZtPKDaN+
HxKVstYU9TpO3aYlrmSXKox/SrKQtnPGj43wJz/WBL0TJdIMCtiVutx0emm8Nb1YoJ7oVBjNVDIy
HpjpeYicMtYzhdM3t50ijTfObXef5ANuDg1ny7gELcY06QtOSs6XUGStvjJCOT2WmitOHEjznrUB
dEndoqcge4mRLDI9Uo183Br4mdT4FGGsiHkAMIVWUXRFEc2kyLXi0uTuXvT6Y5bHAGBCjZAntz6Y
tasQJERmWpgp7jkKs58hjgR/RojsALR4wwEq3xmW9zfSxLSwsugyA44E+yaZyJeEBy72dq7XO7Iz
sqAc5uHl2+9DNcQrq146TT5Jz8W4Uoox/fLIp3zWhkp9IAnLvBpzisBQAGjDBo9oBryBwRgibtd2
wfWljfb4CeSEBJiqELzNhZ/VTvpkxRbJPl5SMsusRedr5mj6qcnpQYsptt3smCfBkLtivDz3ZIW6
yg5you1XlfPB/hPjTU8bEiDXTvdu6joPosHKU1gJjgfdnHynn5Kdnpk62j8vhpdSlseSFnFnkRt1
g+00Y44cRT9ca51HybQVE9athiz6R42TK8Ad6RK5OokHw40038KGhTurzfR7s0L2OOT5cztl5o+x
t+OLXdvzc4PwGfv2kOBqr+tLp8l2k+UpVx7BVTui7QC/2lxkPDy/iqzRVyFIyo0dhc2e5+Ow76E1
rhYHhmMfMeWilw900XS/1xX/KfL/Id2RbeoSe/hXVfQ/ivy9EGimkubv9f0f3/RHfe86bNEd1BsU
7N97eX7enwGP2m9UCUQ8ux5dHGU79dOfNT7lv8qik10+PGwXy/9fNT4xj8TuECkCq1lfGgP936nx
aTN+LeKIazA8dqvQ6inBl6bm74vVxE7MVGhNfBgrEhtZspRMudPJPsrKUZgrjJoZLNLMe5lVlWDc
byWhr/ZMs4KogS26q7ElhL5bCvswcwOGa9GXMzgiVR2viHpzc6ulzqRcMxBuzxX0GAurkIGrgTWQ
jbdWb/qTGHLypAW2XJ5NuTqTeoYLBPiWzbO4QYq1n7W5NVdFWhKeBn6gJg8sHelKCLBjpxLKHrGj
Ur1z7jgfLtrKoEXjtkYvxKYQj0oLgRXPsxWghjX1k6e3cdB4uX0e6BU4M7u7RujKxmk4JFaT6FX8
CITY38s0na5jrLYXwHP5XZ4qY7F2oKTETGMXc11hqRESvFTeCUv220Vsy3yznHbRYHsHXdbJUYvd
7ZjonM1xmZQbq7BsKG8xc8t20DMtGK2w2pitoz+TcKuvEpB795o+2msvNikbJzwD5QTQcjaM205P
631PHgyKdf02ttHJWYUNwmxK7NWIrvjWcBSQSsVwB48LA5YQ4LXk6MQfNknxW9MpDb92iuyo5Tmu
EHuskOoRXwAyO4nODf7fyxAX2ITbbu5O6rCu9BIfv6zzrxS22abPzGnTWInrR7XT3Om292GFYRlQ
AYa+rRCZZDf8E1vzs2cqeKadvPClsPB9UA07KB3v07ox7qguxqPBSPM2adB0yQzDs27Eb1Zpk3AX
jUdqwinApJiyigpJJ7alcu3LMb8XdZb7RSaaC9GOsd/yjvihl12ximN8GrPOT7hjH7NxDldmo4+X
CXJSIEeLQ93iN1VAZwdqH0YPM8k3dH4Y0jsysUt6jyJNa+RiUjsacaUeWNN9Cr7+JoLkeSW5ijH0
NIbencNA/OrqmC4gXKXhSkbzfDGXeSC2UGWbQWnbzkpX3GGT1XEsde2Jp4q5ZI+uiDDEx81lfy5H
Y37ta1TEa6Vt44OZxlogOfR5fjELDAinIhU5DaONUnVHlBgNVGj73PcNC5XZ5skI5Cz13XRUdqRV
Yz9ruAaDEUEmQYxAd+25fVJwpsd49txkUjchNkLSQVdNVbxMQ5feoiC9UVrxpLGvDTxh3mmVKtaF
Kz8a6Th7RpdPcLAI8kEGnYOl2GSJTl+QJ9iHwQL7xfJJTZ/Y9Ag/0Vq2M536bHYeAlXiAndy6JXz
QHLTOuxkFEC4fuUwbG50mY8bpUGALLLI2k/I4J9MmwiikclVkIe1ihlc57ZSDk4YWyvSS157J6yQ
EuT1lkQLfZ82B1j7pzZHwFm1WMoLfKlhw1Lb9tAhmHmQs0xeD0QCbphujshm0+bODQ1xZRQf8eTk
bSb/yNgjABmv+SjmbcGjOpBS1lR6o3026/4AAWvYY84g+nDQmuE6mFgitEnZKSDAL4OpxQU3GLzQ
Qb0vUsUUXlBptZ7eAjEw8hPgpkteu+9lxdzdtmfvITVwLph6kZG5lIS3E/XTDcipNzCpVOv0Pmgf
tTdb9taSG6e2Pxpa5e0SIhUABNCPhBvmGxWXYSDVSGDQMsWaMkTcThy7q5iwUiSKNSglp5h+zB2e
iT7kfO47rsFkGqcfLHtRSuT0TvdVPd4Xqg3EG5feTZnHpkeBJDp5GzFQ3BvYQpqtBL4s2WL0KuL7
tNxjUGEmn0ATCkrAB3dt6nzJUh38SB+1zRC7oltZLojSlWK37ordeA57wkxyDHQ+/HT4GJhACDac
43nj6i0IAfbS3OKFBKjdPcXA9jVzN/XFt70oZo1VKtVHpqTltIrNtAOGGA+6fZPVLLBXTF/dXda5
6XwaUSNcRx7Y90ZNs7LKBi69fd321ksDDPIQzzlxpe1sWO8tV3/ia0u+sa8poWOyBJHOXSUU+ACh
ptaHksnHoZqwPLTMIPAhVy3hukZ0A6lQ3JM3gTIeOpKzjbOQC9ebh/hVumaz7nEw7LQkit+Y3qpQ
U9yaJiiaWhNAbK0x8TDlki06dOG+ly73h9H3mIfGWblKjnbqPBMDH9jv4dxit72dgNKogWNPI+2M
VtBHplZnkEE7zt0zJpPqrarV5JVnckRsYN6dG2POb1jLe1909x0DNREad+C/+2clE/MlV529oxE8
n+eG/WkVnkX6XYxnBZdLL9hmmMneQrSbc9r6DVOtKWC5SBC9F/IurtI0dp+6frJOLErFJzbBNDzk
nY5IH+DocA2ZCj3xHPHWGFujTTdNOtoEx5Ghr2WgIPd48saPLEk8k8MoCp+8rOhvR6eiI2TVrtwm
KdKKlc6e+zWdwuxiCElb10PKJovYy+c9u5zs02yr7A6TzH1nzRg8Yy7LQ8Z+KABcys2KQ6+6mSuj
Cv1maKDu69+pphMxE2e5RJ0CPRh+gmqofrhLEGrCFrdehV4eeauxIiq1XkJTSS0mPxU1lPJhLqGq
U038ImseF5/Md+qqA8vvh/edxQoSr9tLrSWhNU1S0lq9Jbi1+s5wdZc41/Q72VUZjepiL3Gv3HMk
v3a6SgrstATC8pt7a8MhJDb0lrzY4js7VuuJke2WQFnMS+oWt4mDxX/Jm8UMlG45nkmhtUhz841M
d07TQEitFrc2AnFTZVyCQUYgDF0tlmYfV4+5rpaoW9I4YX7EBfm3WiOvWte0QcNw8SS+c3KdJTJ3
XMJzG2fJ0c2XSN2sXtJ1k6gjaZdwi/IlI7SmQBzkTdAY4Pv/tCmgzqFKVK+h2+/mEt7rxMT44oEt
CZVczAQc8WGO+DsrFX9Y4n9TqDHqPkFdefZm0/nRs0jeyViSGaxHFkq6yZiMd2eo42OLX5mcyCVp
GE0WqcNVTbtYlDqcQxc9Fz6bDhd/asQTjqcQ7czIUOENu4uOpcXCdox65Gp5Le6llBiL125eEpAj
dei4llRykd0lItmrlrTk8Ds52V1ClJMlTnmC795sjCVkuWPQs2UMQ/LyXGPrhlKV7dMou1XnLnkh
uvISsWQsY2KbUbKtB7fD6wS252qSmXvplpjnCKxwEpAMpN/YSwy0C3NuWxH+h5267s13z5l1e2Uu
4dGFiYtq8bWSKa0pBvnSWpOoW09E0aVhY7wedPJVdawa29m02mCWhth0qkpcthKv7a7Of8apjnQb
uK7z006TGnzgknWd2agvIssJ322zDDd9uaRi82mSkC1rszuTk5zto+8E7TC0cF0ndZSajH/M9FMy
TixW9fKPVGLB0WIM5zKs4mfBTvEhWTK61SWtGzNNd6q/I7w1oD9HRr+eHxE/GudDBENmCfxmX9vt
3O8Y8ALVxwvkPa1excxtYlwrFoYaKXXigJc48UzR5GFAQnfiLxRwp4geD2dCyPOEOPJcVrhKPaPY
VyIyAj2bn+W0RJdrOinmkVE5t3hSlZ/akm/+3fr9p0v+py5ZZc/0fzTJ/yXe3t/yt3/pkb+/5c8W
2fyNoo/0ir8WYX+1yK77m+loOtssthka/9I9/9EiGyjXscc7nquiCYbo9LcWWf1N1/EEoYyxca5j
Dvp3WuRf9zaLvgbpuqar+oJJ+1VNnmoUQI1hKjvmnWa6StKJZZVnNg9/e0/+P+uUXxdhy8uwCluk
++jt2fz9ax8+a009QXxRdtAW0ebiDQvw0Lo3OSV0/vvS9n9Nh/t1T8RrEaVkUEIYYEZZIf7ra/FZ
gJjujXA3aaV3o9p1f4ZaByFoVhEVIc77J64f661fxgysJZeQQEZeeEuIE/plVzRmjcV8oQ53CYHi
SCWrsj1BLWLHU8JhsXzXQ1uqurgrN2qH1xAfMRluWxvQQLGtrKjzkd6xQenGAtcWR9jOK0cWP5NX
q+8F1ED4Jo23xRDpbb/1ezmiFh/kdEEJr+VXkQlvK5S6fUSDXBzIV5IbMuiSSzi1ycWMUsbcBpKu
7VThU0NRS4pF2+RXHYjxTyhg81OMLObJkdFZ7aZkPTiiQNRDaMXM+XhGWmy7fozo6soSIP+ajbm8
QaaXPupEhq8Qv4iNVcUFDkKeCV1ZDDu1pBmt5krfur0KvpEcmbUWgzwQrdEcHa0tL/hcGaTgGXtT
RaTsmATCsKiVYVdNmKUoAL3QxrOklx+NS+6kPecjPKQ57lZqNWC0JJt+ozZ6/ZpkijdkwRjTs+OU
nYZoaF5RJVtTc4oLmW6cwuGROIRc574aE4O3Uo28eO9qR76mRAQ8p4wm7jxsUbHPc9L7TF0yL1aw
sR1qA30qM/B4ybipe5cyDhpp/J7F6Jf8pDDFjSrgHaB6jsqTQ67GccLW/uROM4lGYVJDxVjoVOkM
T8qEy3ADpfouHhPVD8d0uotBQK9R49ev5Lv0m3JUW4Q/tmKtxtLOP+s8j7dxEX9MdSqDCL7uMUKx
jIhttuJ83fDmxEUozpXI52dy+pSrQS7cSZ1hOa+Y/mYgPXpVCTKS3ek6S6DFPIT3IY6PXT8UzdqY
kuykplH3GTV2+55pUyrWc0T/TdeeeAfegoZICvujaoU/wIG4FGLR9TniUzXGAXumeaQZH1dZFj16
DabDKpRiq0gXmxsgEdyWQ8EexVR9MjKo02R7TGlgQQ20EUxTcu7fwKeGfLGD06Ezgri0J3BMdnUX
DkI/2Qh4rHEYtBVaFZNLm7uHaUdPuCOD7FTrf445UiyLjd6ZRKD5na3GxBBIWu8SeNcNMxmYqXPb
3lVWq/jA8O7gYydrCusXpauNCxJ7fa1Pc3NRnJlqw7OH+6LwWIVoXr9Bv3dFufuMwrbUdwkAk95E
etLH00dhJwy0QnrPMrA7yIZok1ypp6sZ93mQRXlGU6x3E6pNUdnzyR3ENO6FpxKa6cdRpaorpIQR
UTbNQKuwQopFejtvRFkF3dQ36YMJ+R6l2IphoNsPDw6R5mtPa5wosOBcQP0JYaOurEq1V17rFsUW
LaHtIFozyRjBt6GD93CHRg0SoUzupkmbpKLAyVuA89kwR3d9Zi1pJDLpo4tdQT1alfARh9sIPIhr
0N1WTXz0QqWHKAZr3nrVJdAooKxFSO011KOnP6UQza1NBfDP+XQW3fAqbonLOGQoxbr6nnx5iCNb
zWuyV8WS2b3X56wJVfTRvJhj7XqVCY0TTsqC+NbDaTV0tnGwRuq11TD3A/22EntbqzVAf+hhhclk
tHZ6rjDaHLMJa3I+e9qDHpcI8RscQxBGQzu8n6Zu+LD1AmxGQV+5ARRk7EuBz2PVmTAmMrqOvWzU
4oCD1Fu3eTcjpicRmpvdHdB2mia1L2oNbaPZTRmw4QVuIb3WLxrVZfMzxZiFw9D7AV4Ko0irFPdz
Q07QyiqUDsd2P+TX0TDlTxMbJPI6kJebDJo6EBT6vIDABBGv62ko96DhvBthJfabyPGHEzvSk9bV
OPlVGTIHrBxhDIVPCBn/n6W0+RfILvFkqJg7RJbapAbNeXkf5QTes04qO43DI0M0SVLof3Ylv6dH
/1MVCKbubxXP/1iV/BdBWEXz9q+rku/v+bMM9H6jFCEv2CP64Xuz8VcZ6JmIpNh32IyaSJK1PGq0
P8tA+3tTojvoT3TDNBwKjz/UUIaBt1Hjq9FDUSYuGdL/joHRXaRIf1PXaBo/TYX2jIAHE6X1q9av
SirdlHrHlE640AYtuM910dJzkRp3EFFl7TiYSGwth2H6BOPpnKzMhIiDcHG4K8sOkjmy3jfhCFg0
luldZuj5D3YKgYnJiU2IdGM6F3rk5m5K++Qhbyx4meg693lkaz9KGZKQkTrpgVp5TUpq9c4JmO7Y
u6OMTdKB8VDTyfmDsB9cECE7fB6g7B4BQ2cHjPfFMXQMtqQGQlWYCOfS0hPfEyGS9xR1pIbhZV8k
OcLzXLFpnZTIORDwwQozFONNKV2xlcL1TlMT9fgh7FG/jkrnwTDN1LM2JeqZRl3BVFEa1UZ3NLHV
Sj160bzEu2hKdstWtzuHuvYApIOFgR12q6KCgUSxIo0vY5qAT+QTBY3WF7rP1LOFA6wxnkBzsSYs
Fk5FvdgALKHKzwHJEfYH+tUqQXdedGX2WJkps8xRMBVhvpzuQMgSNGIOELacSfNbTe+eS4auoAzi
4doizv7wpmF6AR+DGjlzpx0wuPpiG+l4tWzeHBVyxoZlcXcEmVO950Y3BlCMnI3s6bUdLePPiEYm
cVkhdn0xgLPMzO5T8Qw6ZWvyDU8eyXvem+QKrTskLETmlJg8rPCcZzLfK66yhzqRBZj+KU76utpW
+Ai/IuAfAFraBDCeOWzJBaK9JwH4lhjWWd94SpodYmTUyppFeneU5pQ+RVPivTqVTc4iWhP4Wzyk
ZT9UD15oJudZtdUzzzlgQjzRk2eGac2JUaq4N0tTbuEh6N5qqEp1Z43CSRHJG8Z1npzkHEXmvJkc
B54aJYtzR+yvBrKlxTOVNEa/kGfVW6/mWimj1g79dDbFRwep/BKSqb4DtWocl3HXNpc2pCHXYT5C
hNSliKR1zclo2Y3xBFlI6Y2jPlhLLEUZ3SDgaB7S2fB8CMhinyuM1opwgIpWWO4Fh4D+Wniafa4i
M9uThSV3aSogx+RQwjaDGVs3Qg5HPR5MLseq3ilqC5Mjat/iDqQBW81MW+sydN4qY0BfPeb7aGKH
mE+5tS+r0Nz87jB1Cv3JMLOPaTBk5CuRqb86bvFQ9sb81DRygjdTqNcS92QB+IH4FMLxFmMP3IRL
3CNW9gdSSt6AZKa3TpSxPzUNw/sAJRBvi55vilBhPboJavQex9gaf1J+TCM+xMEwkr3dwbdzyeC5
d4ymfWeR3NerNtMe2rJgLjPYhxLMRQGq36eqyQtEjWl2NTRN3Fmh2NnMAg92OBd7CBPQEGSHj5XD
8rUtvWTvELeyYaJdBU5DdRoi07jjYW/+nOFXMUtMY3+OQeSCFcpeHPy3j07BDk7qeenzgTpkucSs
SyoYOrdKjeJZ2NWReRwbKax1Vpvm27CBZomEGV+IuLKG6F+QKEF2Inj0mqoEHxWoMxpfDGp/wQtT
fxi4y1aU3gHoO2cL8mtc90LrlHXsGO5L6yBkhyQ9C/bUDgLNYp6im7kps60ytsC4p8ly/Lof7YXk
MJRgbaZ1V8wN+Jiyw43pef1jNE908SLzQMLUEQA/pcFqJLp8PpYgac5TERIdpSkvqc6CASENRJNE
eFRSdkWFXhe2L5TkmTJX3QsVVkupptUKw2b5LsjhOYZl7F0tiEf7prHGfIU4rL0mrZKBzy58C/7O
mw2deZuqlnurNnbe+hKa3aV3kWC5YT7je3KFvYbv6j15PDUuM1jnZ1q55JTP/Q+PKeSOh+jsQ5vp
L01kYpTrh/TUpDaRQJPinXJMpbdtGlbnVB2qJyVMBGDBXK5L5GMbzYNYhtZKrq2mMp6zIdd3NkuR
dR265SYeU/0nYrruPDCbfDONanm44M97ifFgPZJk2IsVZb23MVIvQnITQ8WaosFHjBjfahr1FzA6
a9VH1Xivdrz1BbvgYJpaiSpKd48ISeFPjqKMbwwnHbjQNLYnimkxQVa7eTtFRrctwPbtM2+Wj6ID
oa3JdE3Q4nyb9Ya5lj32THJN1Rmyk1KY4CfHjV2V/UXrI/2Agi77AZqFhR09+arXeNwm3OJHnMxy
x4xpLFf4fb3XzLaTIC8G9UWEDCY4meJ92OrBpNvW7Yyk80MSxXCQratsgD42N1pSiL1lKmQa4bC8
imlwHyNkWBtNrdT7uE8gh7GlVIBtKjbTbgeH2VS9F6CYPhgMc/x3dTuDCBpNPDmwCYIZ7yGbCeVo
FaqObAuPE3sAIFQWGjkN7jd2kCxRr4yMap79aRo9dBaFCDZmeKd+YXjttYoqsStjbmkEAE6W0VzV
sMOc0K2+POCg+17EOrOCQTklsEdht+a3fV9ku9bqXgHIMUcoF46TS2f+nrX2KxjWNzXsvhwxv5JU
fVdoIIFITJO8XoX9GjTUGsfTg15F8iBjx3noZaY/Zag1PxYf9nMd8o24ghUu9WRqcSjKiL+iO8iq
qfp2K1AdzPaZUgtmEBi1DAFXopetCRkuiU8jWhlgSmPn3lZtNdkvjR1+dXjN3J3oBz44+gqd6Q3T
Mj8s1S2hb3LesiAtz4mslPJVcoBSe3l9oI1htqky8ngPYCdQHA+pHlDkIX+IpuLQ1Ynzak1W9UN1
wii9DcdYHJ3Y0uoH8GBxuBUzC7PCBx4KHA5LkpV+uvHYKI9WFY4W4xpyXRlggcndV05iBIWiTgg8
y2LT280zbeiAoykSAeHCWJQi8xlyyrCzE0mQJF79C185bjxihHyAsIekNk+dpzO4UXGurTK06k8g
ApUdtchjMcdiHYP4wCfkkRynJBF8caH5UaFNl55u+VLzabIUZ2QUJ8MbltzpUHu2smpMpdtqxThB
WlvKLXKzO7IdjfqYJPss3BA7Q3BmGbY7d6ENE8yTbBsGqyh0zGs+xw2OKCXaz2bU7sGEh4c615ND
q0LS1oSAnqvJEwMQgLeRU/3oEHP67mhN26TqE0BgmNNhdofrOhHleghNOSKSRJrZhhKBCh/zrlOl
zpxLz7eWGqpfZge3CAeAhDOLEt/QPm23sN3nRu0Kp/noTAfmwCN7RioOnH4iIQHwP6P8ok3a6R+a
OBwS/6fejXD74udHm3x07d/H+b9/25+OFu23xbCCcE03GNeyH/6rj3OM3xxuXob/f1BqsGj8P8Ub
bmx6NJse7vdm7c8+DhANLZxtuWA/GMNDdvl3+jjzm4Txtz4Osgd3CNN8BtEwPlT9F0+apU+0mmXS
70pi7QM9BhkZz4XnW237MtnZu6vS3shybtdFN3o+44NmNY5TdnC1TPpq6z64vZsdFJJPzyMbqJ6t
P2ZAm7IUzz/MVA7ftIcU3plA9ag/NqaRq7j9yW6OITdsJH5hH8um5zuefpVhrwYAysDPmm621irQ
khHzlAV03/spgxmfmBY8zlnz0guPB0CCPl2W+oK1eLcVqQaCuHHIp5yHZe/Ue9nXLxpWL3+2egMq
uKWsSdZ7wmh4h1z0va95eduSL6JMvriFGDSSAeM7tn5Fqoa6uODvId4arHldvdhaSmbuMuYdlAVp
AKGRmrwAEaY4+7p29+RKteuw4a1BW4s8OyehOs2+9EwZV7bNW1m6dROoFT+U5HeDZil65E/gbUAG
nSdNE4Q1X9Wr/A69NKn1QqQEXcxONzWZ0pcEZgY2m1Ef7dmVVWq7Xr6Tbbq7Sjyk2exJKaQn3gIp
SLmwWm2+RqW4euj41qLhJQWIuKNlVvz6g6Gvu4pfyJB2FoB4eSR7i5rTWcrDsviaiqrcVUYNDzuc
KCHYcMMkENFHKFCzgfF/8FR6CeRW0m9wP/gLaA31nuuSzcmWGYdK8wDMOmMfQTeEIm/eQPCcd4PL
u2cg2A8Gy9m7mvLwfZEk1YSnwayaQDpcB9pkXPPexRCiemRfaL2PQrD3Iehe+4RfKkozc0+n4G20
lMU+fIXx4Hitvu7lchW1fC3us0vSaAjey0ZfO32c+nZoL7hSLqxO5BLJvXXhev4aPTCEbKLclRiS
d3ZgfPYz/5Xiz6RuUopgaF14nn3J9+SLbEwDu6M7cj6rVeP5dVO/fH/eOfqhVU9Z7OMnnjdRzCXj
eExBy4rCorNdcVC16IubnKuas3zlxlyd4IMMdPV8V1S106OI+U/bBSSr8Ytw51FMySy5gDbfO6bz
MM188kPFfeI4Q3gYmPidY1oS33OaFwfbum87fMJux8UEPeby/WaAkICfofClMsvfSYfU1yG09wN6
NmuNqEsiQGvCw0QzeQfgUfq6HCDHs4rzjVbKzZzr+rrGXBDktclbirZ+PURxc3QbZdwyYtFOSEwS
Zpuzvs6IafBpFcknwLXESIKrjJmmz3w/O7s6NyrkStImep7k1CRirXKfsBtJrn2Mlmy5vXAFzTtV
63T8x8INupIxKqk/5UrN+bjN2MsOeHyL7UgNgwR2uQ0zt/S/P1sl589XwuJkA37hCOESKIAro5Hl
vfm+yslXnDelrL0tbUO2JpjY25BQJAIostL/vgCWK5xb/JqYM3kSE8eY13N/m7M3774/5rYj1aOt
uYyYLbXrPtXCN7ns+a2YP3VWeC14rgpQEYPTC0AqhRsfgZZ90f8atMbcParC3ZwbrefrBR4mte6K
k5PAF7ZGa+sO6buCuH6lEJd5CjM9W1MgJX43q8ousrhPy9nSTpMTexvH5iLDoVOcFDjG/lxwfMFp
ZRDJ4aAhHUlGc+vFgkgdhLunUBt6n2Wu7TstCt+6xoxUQZXaD3ZDpEOBt2lMcpXVnGWQNhlxKEYa
h9vAR6c4mbcNO/0aY2fcosOatrLlMJFm3/us9qQf9vwKQ6dxFzmy3OUuJ1iOP/j3s0n3RgSoy00L
kL1nlqA88LPjW8xgalBb5lWfln1nqCDmoT/nsTNwMVWj3DTUi36GSYrQDLU4jbY5IiHJvmizeGsm
7oDv9xqLZRbgj49vO43P1SxwX0HHaQLFtTgClwbLEUp4q1POByCYxdYNq6/K4X8GTbHmpodhkHCe
mIpINlpdf7gE66wLBYtVWf03e2eyHLmxZNFf6Q9oyBCYY5vImWRyLlZxA2NNmOchAvj6PqCk16Xq
1tPTXgvJTCaSicwEIjzc7z3X/1CS0r7LjQRk0njx6yHb2MwYz3OqmSoYRV8IZjwzUUO5Yi5RaRzw
W6AJr3CcyRCGXeagaA5ET7Lt0mUY+Gq95WAnmRGa1pMbA6nvA9VkN3Pcj+dU4UbbwJZHbwUn3hmx
qkF7R0E93CWx4zFDpvikFdf1ekJLnhNyBMOj63cclxtBFGBrnJtofAMlXX9l2v3FSU3kgrGt8+9B
axsLCAcDzmjI8q+OIGLrPRxyLZtNB9E3bDIwDGXmTAamegu0gAiiG6nqBaYB6ur+kltJ4J+QT/Xl
cUAaZHyciR4KE4bXxXWUSHvYdGCh8J7MEG0vLpQjzEvMOIyHCjfeOfG9v1AQrAqBn+oa+GhkQXg+
Zl35s7+1kATSElo8Hv105hSyJN/TnM3FroKnsattbiueOgfK168Tj/9YTUA9xXyGTg3HadO3zZ/q
KTk71gxZYTwK9b7Y8Qzaaf61UkbOiTT//sPU4D/QSby/GpxKZgFCgtX86dUWFQPuXarxWMzcIGsl
IBFg7mIab7++r3/0PH9xCBCIXf6toOf09S2pf6z/f/uN3w4A+Jt/MR1mMUh6cKpza/zrACCE/4tl
ow6Bk/grovL38l+i5oFbt95DK6FyVdn8NsZxxC8oeQAcWNT/jEj/nqk9WK0zPz4mzG8Y4nBZ68HR
gWH40w2Ui6ilpIi8i5s4BmHblW6vaGnM1s4IBA3Edcxc5nZ1BurqFY9LCrriMyaabwn7zqPj57Yb
ElL45HlCv+S+kV5hq9GgtWnb4QTgoIpSduklTgN7mYcHo7BixG6xUu2zWbWRsSFSs7DLq1ym/WGa
aOtcwK5IQOBtEexTENanMprt0KfJA7tMxNuqLJztOuraJ6mgIMnkeA/uZaWimCrC8tY01/1oDYfZ
m9ozQlb1lRCJV6ccgq+O7M1Phar9g9mkzWtX5mbouKV3IuzpzQb8zvsNkpmBjoXAcpkTfTQJzYKk
GxgXFO2RpnE57RMCdLso7KQVTwCvm1GU097tgf1vLMqdWyNJrJdp1te4aZutSDXlMXF9D3MPc3oY
2wqksPnCBFc+a/Set7rSNtJy+aI1KTKTSUakPZX3Tma0R2fsrAu6ju40AkUOya+i9TnhdnO9JL0h
au9NDq2LjLyih0kZf9XCxD2A7Zk+97kfnWbCNPZ5JVA4F2m3W7IAQCAHS7jXWA6O0kq/jaPV7aRK
9UdXBHTL4hQgU9sEMWSaIngF2pjvXGzYfDb1S5mWL/iD05uKABqiu9T0KYIhviPtAfx9nvqh26zd
d+qViUNOObmCFVDStV8gEm0iM2lO6x353E69tw9ERJMUKDwpp9bYphs6aPTEOLnRPkK7cTAnm35M
U6BaRDwi4gcHXfMdmOflNlIJUufFaa8TlCw4qU3t8ip2vZO+7xxwchGnWBp2+khFU1y7ZTNfA22z
byxpZXsPQSXkefLfqr4nR4TJQrWhGzaEY2403yX0OzZIPA2Hks7sdbdE6VG7VX89RMFS0wBX8VcC
qQxcp417TMRAoAe9N/9KNDLBEjD45kVVs7nxOkkbu6vgQ4atN0n8Bf34wcZRqzbol619Tu76DEUR
BaxFqifxPpYb5kaJ474uLXkF/Upnm6FxRkI82rrbS6WvCbxW10y4mjMN1f4Z/xHRlhP78Pd6XOpd
EBSSrS/3rjvX+OotLuBiYkmoTRiFbmxkU9YGQToy6cZu9n5mypd0Yr6BAeeqiar0jjyvZF/Ervl5
orTYk7jnfSHZZzkvupywDk+Jd8AW7wIEH9RHWTv2nZFHPsNFWsDA0WWMLUnNV7UyHMBA2HPPgQdV
ED8LUhBc7MsdaIp6t6zZCZ4HxG7QtnXqmTPAZSK7ISjUuHpc6/s0rRIUv3hzOUfF6RW24Xnjgvgs
EcrxljxC73DzFrJHeqywjHTTjO1syg56YOaRqmB5JoaEUxystn3igi1LOA6DSXCim4T0rjvPa/Fs
Bd0T0jDvgajFY1fZy60aMXLUmrytkceaQBxLn9KoVMdAefVdVlqEKeKDoa/RBPMjw7bmpuwn68lC
MP2amqLdGuDoN6Pq1InQqCQ6VZxHH3XWWqGsCQHTjXmDGmlnVrW6j522u56zJgtZPM1Lj6o9rN0K
rXSZ2iwKrUTQxZxlacVXoVwP3l5bnRhBWCeyW7xNKvoy1FVjIUiJYrI8IhJB0+bJ8Bs47oTbDY+L
TOZvJZYujib+fISc7twzRoIY1dG93dq2hQEkdfODP+pmm0Ys5Ka1DFdpMupnhFwORu4qDj0UZzem
rowNtnR1kjGha1Eug08A15PjjHMlNHQhd53DBAYcnet9YhNcjhCW0RrTPoW5kNjh7Dnj9wwuGWjF
tH7oGZ6FDWNLfJTmW7yUANPpqMKxmiZUgT2CH9L4kk/WEg/XXVk89MgIzolk0GN3HbPlIh7ulsqt
90oHy50pUnnbI3tqce9Fy86JvY7Rbp0CvdfBlmypaTsC8f5G73tCwai/0HWewpw1kxl/rpKwA3px
nRhOu6kbV70g2qZiFM3y4MFt2w527THBTXg2bK/ZLiTmnAQ40RuwlfjgC7rdyk2d17xAFB74VL0i
QnJFNKF4A+3obBnSPSNgi0ILRuyRkhjwimlE7mOaCo2faaEhJIuHxRQnqgcC4DtbEPpgznzBFaTe
rZ9O9wqo0Yuh3TLMxhKDqlcld1nRz9XGaGP1wYy99izReZ9jWmDv6QjyyLpphP1gXve+YT8sy3gH
ThJwfWEWVyMfWOhy7z1ls1WeI4RcPBIM1aTgKL3EyQm3/UOOIomDfFdzKLGjOHSqODimKBr2cTAU
u94eSW8Ooussb/IDMTEjtEd8GdVikt/RlIhGRivZj2UNxh5U1cbSBZGKzPuuY7dj+VaRektSszkY
k+ldLVPvfxHM3D93SEYubt/d93bpPi6B80wAD6cPicwLDQQtuIEYu4BIsV3r+tNzXybj2fXKN1Ip
h1OS+THzj7Q+TKjsjiPWWWyiBKmciXMhVyGNHaCGVX0H6o/ELXauCX/PvYiZrxuqUteSXRm1lYim
F9i6SFCXyb0umzQ7k+6yr21QezRYb3PP+aANhu1mUBa7tIKq43MOeoJJ3BzGIWhvm2AQzFEae2+2
0bcgj1kC4yQ5BDBbNtjMimNfF8t14jjqioFz/HGSePn8HqpbsxTtFtvw8t1ti6ekrAjpyzP/Ee0o
sRoiH0Kub8YsaN9MrKo71AWvETOPDSfW5DZrauzFxnwDU+B6joTzXLR5dW7B7+0co5sOuCHkPtV5
9NqRcHBw0BK/aqPyNrEc5a6erOlEcti4x+30qgTrChGMYh+raZM7cbkrxuTNGPGqdjOofB8f2lnK
eePncUHyyJVfe1CHYRUSi1nUcZgEJoRV0y+eM+hvjxRV+VXVBquGT0R4a1QeZLd1PYiD9OPmUsTO
vvTs5hBos8Mp5lTbSrvGgfQsXICJFV/7WcWyY2XjMY4ytI6Mgr271m30KXEKsSfbAmZjRsw1QphX
GngZXqzObQ6KvJDbhui9MHc7ca6Jt9i7gdJvYxAFMBfahSKFrGDmUGibiEybW2fr1ov+UtFre/Xo
kJmUuW8YpqItF/K9HMt2DylE1iGZu91pRgNIBGFO02YhQSJkaFOiGEYrc9MQoczgl4aAmso2IYol
/hoNnbV1qgXTcgmfbuNKwMp5nt1S94ZDaiLrsLxlb0YNOyjJkeeFdSBkE27g0QTmEeKu+T3wA3cD
fwGVy4DQoPbI7UNx3W0oPbpdX+T3ro/lc9PDA7qKInL52srKTiZf9es6HD9CM4l2fjU2TPvgup47
HNFhnBj9tlXE2hEiF/kf2wRQ5V6MPqEQi3nvI4hZqddxdhFqEF+Ywha3i8Y8R0O4CG1aWPuognkp
HgMd4efdRhMRwV/SsZw8hwDIAgwRutA8JzbPBadxRfyTrJ/UPPGp1cNXbRi4ySoq5U3WeWLBol4I
chkrlblbVxLOAgs9rraQADMIF/GsvzVek3xVkiukRnA/8jv1qxErBB/W1JyiOUIsJqZAb80+SM/E
0bU3bcNP171Hoh9Pnp3P3Z5XNG5yKVHbxiAiU99tEFU0uvraRaa4qVMdnGiBEsqoOMxd/NF7Wujs
4spyva8O8XqIlv2luYpcqXbuIruHbu1RZl7ZnY2yKe9NlcCYsREQMBJU49EpcIyyGjCObGtrWzuU
MJbqS2QYaX4kV5TYLrLYr8yqd86d2VEC4P/YYfjX+PVnGsi+weuZeVM/63RyXuiD08vu04Z41F4Y
CLRMskDJrMseFFJxsgqH+RP0vNs4C/hYUZnqR7Su8XYCQByFmOBRtRFZFzLGJJLGJokdk3XgjTSl
muA2YBdmdKHbET8ytv9ND6/0rMsse4qDYvg0UHpyZkKnMVdL/Fi6S492nQ87Iv/uYAAPjTcuyq6L
ETHZ3jANnvBrNeYJbUf7GEWlOWzTmh8dF+mecjD/D0OMTzFuRfuhSzrxkY58+7Gq4w9R6ZvXDu3r
dLNUdEptqyHqDBA2UXeTeeXLsnkEVNKT7U5kun8z6sS5r5L2zV86sDXNouNkYyTmEqJsYdtPlxi7
hVmQLZQXc/GSmU32TChTdEAqRktwHoV14Cg0POfdCKnaIJEXp0x81Zdxs+WKqn3WZTyEuiMVp/MG
CEocPah1ViHlFle3+rxQ9VHxG7Rhu1rPd60f5IBeZZE+dLGkEmsXsgqnjHZ4HxgotvxFnlSOPzVZ
luzaRXJxKrG4XIqV1eVrj5vJND4XQb080yRcw2rwueYbLNf1znTzGdkObSzufGWGS+Yvt8ZcL1sM
z9FhWNOHqrVOshfuq25xhg1m+PgcvdPJqXzDFBzXscoiQVqhwLnCx0ghK9zu2rUprtOK9BtWsHiH
HRL+I7ddVrYf64FRxa3AfW7TrYUjedMyZjPRpfWETY6J1+P2pSWyfDXISFJ3Annf0UsAQqXVZMwv
MHQa/bQoI2N/NQYOvMPdaPYwG3bj6NNqpqfeaXXFR0IQ876O28QL7V7UqL3+u3SgsjrEw11gKhwi
w2+fCmK//wLiJ35qPZqBySAVYa5PVUZ352e2XdNqlRW2UBfacO7WkFayEcT0+ujqjCDYRvGrVdoY
Jq2znbt7w+n2biJ2gU8867jsSIna8VYPcskArqeHv9Uw/PXaPAvjkeejLbYc+kE/JEeUYmqx31jq
gq//4jfUipiQpsvffxFgjHDwTITI/s8fgJsNhBERsHxJLXOz/uOBXQAktn9/mX9akn/VkmSW8cMX
8v+Iy9Olrv5oMXz/ld9bkib9RThQNiweun7vjrffKDxCYD/k3lh13e+qc+QKv2vLfZqS/NbvCE7r
B225+AVpA/Z9334n+/wtabll/YSmpI3tcl2r7AGNueP8jK8tW5+GTO6pa5HS92kZTagBx/WGVJ3a
vKqbKbA47rT+sIyH3CLkxXwhjIBoq7xqyh6apDNAVVwznaxd0WUdQ0zGtrSrgsfUQ3Lo0eLJqlSM
YaM0Gb6OreBq4+GZoZspBc2G9DWrnE4EaXKeRy9JxN3Q3FTFDJR+mlJ6+jJoKpDomT7j2JvMEzLj
+QYwRgTSom3OleF9hNw/HRSdLKB8Gp6ImzXXWQn0vsz0KDaum1tPiUf3PuR4rQxwiApAbdBNEr1r
C+a/6BbWVQ+B2MNCDuobuiDMJtXQTzcpEoluZyUDpXI3jWvUDFBllN96Kg566piWurJGM1vGrX+R
cmAq1CO7OrSGAazOa+bhgBRtGplVGQVjeyc/NlGn9tnS+XDZjYo/TLJiBJJuiiYA5FH1aVCzeFBe
QtoCA69hm/Q9NqS4mclV7uN52SCr7LaZ204fh86ZP0QLIK4QWSnlN2EAes3tdHmjZK6O1seoyDi0
uaI49JYH1xEq4s6Lm1ZQmnSgQmrRbJl0q53JUBazda7cE7Ez/geoRvraGpTsD2nmtANAl84kcoBb
nSYzQ7f7lmGfhb+mPNhDAYindjXR8O9ufTwCBubJcvI3iG+6emuO6DMbbyqPbU3DhFjrMdhbSqmd
ghkdlrE1xdSJA1kXXUynD7d5ob6TCWK+MXjFoeN26QIOkNaqiTX9rRSsunvZlWAKQCE/iopGMtby
4iPS2LX9OaHwbIx4QL6XxObW6vxb4G7km1gJqrCk9tuQFLaV5Ci0mHZxXLT7eYo1qt9O3mq3bbDM
dWM4EiZH9yPS/qa2y/zRK2xmlm4y4rTLjPpE+WudhtJnvEmD/3UVTaJUz4T8HJUT4I25H6ac43dr
PUUYCU6qK/29VRClSHUd9Y+BM30xlWtspzlYtjTH4OjwBKSn2ie8NZyJg8O57gXiuvQK55wnbvAp
QAJ1YI8Fjuv2i4DiOSEY6TFf2ds+ap9cp+gubWAun4uhjLYAR+YPI+XoMVpwfYWGASoPAz3y26kx
AEzUurq0bkZezVDjDNlYE2WoS+tmK5KofvaQSiDEkfAEZRq/DLga6cUNUfGQ400J+yVvDhOA8qEO
uA/9yOFc6eTmvQsLNZzpN8p9XUEWYWUB2HTVrHG7ozs0t1D7JJNms/gGrnA+YaatQ50wcZ2Yqm6q
aPiSmamztWelQs4ozjErpOT4Zb1pNb+4RefS/Iyl3oJa8DuUEjbUywJmIZPx0btTPQ06XjZ3mRF3
/6j1/iPLFeMwNpI/p9OFbwUCrq5K/7Ax/vpbv2+M7H7MwBxocxboYMxS/zurs5xf2PwYTDj4riWz
sn9tjHCmTQGtmWJnfbbfbfm/TetsyHU2f5BC6Ndt82+J9QSv8cdhHZ5xyPFw1G1s/tZaBfxYvCFL
r5s1euOCcEvuJkV+Ks9+tjr+fDXd4wKez5lGzbwzzZzzVu1Mz5D411OarNqXHz69/2f0/HMmmMkU
0jHBKzNLMdEqrpF9P14Nnsgml8k4ofSrxCUm5YtWNx2eBIgn/X96L874yedBprtcBjD222zNMIoW
GCo07v3qqxwGumUS3CecxkI8o80LBGM7N/oGVEroX+vFPx3Nvxe3P2gC3q+Yshe+4Do5pbz46YpT
P+G7nYeLrXket55eiucJSqW9HzBQ0C2C75dtU8TinNQ9AnXn3LQPJemtBDJM9B44MQJ7SY3G3fZD
WpOhDUeUyr6jR7eL6yy5y0d5LnuJShjhp/wA/e0qLxRhF2lveDd016byLyr6/zPBlT6DZbSRSBIF
6+tPFT0wQWKviQG5kKwHJzZGgoqqEEcDJzKCRjDCyccmEsXHf//1r/faj5+lT5qQQH4gLe5F/rVe
1g8HCdfUsdPQLb1UAdF+wHrGS9UDVSEt+i/OUz8fp9ZXws5InCDxpPIdDPnjKzXsqkvLxngJGtN5
axX5YodoCGZrkzfJzmxHEoVsc0b4ldmuKv/qpllvij++UW4UywWhAViD1eGn29z37ZR2EmyEVWf9
Bo3UfcthihUHdyn7HbHR9WY2+eoPqmjfPW+1/43c+f6k0IKgT7I7E9FZVudhxoju2e4aC9N6MM/f
GgIrtqQzloxMGaB1R9f2lvHX7eBPb/qfWRPozQMEIpawwck7PKtrtf3DF2V6I4xFNzJuxBiVb2k3
AE3GgDhgFcFlWMVnlaT55ziQzbVe2mTPNE0zIxGT/33A4E7/Mol9gnuz6VsKG/Hr5OJyOP/7m8lx
/8+XjEKCm4gjKWsrT+dPEA6vw/bVJYN9Q0XXRDLYDjJZmN+te/SAZT7sdGveTwCbx02SJBibREXh
2DWHYt3qoQSWD4AV2f/9QsUvKitreq7E8TYUTM/eWjJEbRUBm1jriHSwqSmirK8uai002rXkiDHw
Mx99r0SsKSmPLlXbg5XFd0yIIIwVo99eBqqY4b2e8dbSRqSzxdrggD7fmCrIrou1DKK+dc7JWhrR
Z6BKUmZC9jE3XUoDYK2j1FpSMcODOpzpL0Cph8fRNKi8VDn4OLnpoDmRZT21iVD5IYJtTh8LtNpn
BINUcWnVGq/jWto1TU+wdF01J9HK4ms6NUBEKc/yR2IFqQyntUjs1nIRX0dzEChRbltV6h1Jx+1e
vFeYBWfBOJxUjCRgWovQsrcpRxt5i4ePClWIejiy1VgqrNYSNhj84qMuzeTK6mTz6NoDpS5IY4uK
qVzeAg9Ke29qhMCoMaE1EsX8Zq1Fc/9ePy/vtXT1XlfrtcS212J7fq+7u7UEh/hRHsmOdDdsQFTo
1OZU69l75e5HCrv+ez3vrKW9/V7ld9T7sbNW/mo9BKTv54Hs/Wxgv58TtO3ra3IolyK6H1U7lCC3
UsSC3dckSixr+dQrQ/tEzktUkHn9xZrLbLA7+uYj/cfLkA+I4c4ybZfDJMchOpVdinc+s4r60WSI
dspmm1STke+ASWtrog5eEibo2yqK2A+BlgBCZfodm2FXDCK6RbsIzPWYzz75NTOz0uHa6xFQkpca
0XpX6DtdYw9BNItucXnZHlIMhszccHbel3ui9Dq5IarZQWROgIMHWEAKSYp0xCEkrPsI33IiR1rc
Coc14I+IqgDYalzS0VzIUgsrC3NuWCZrKszUozK861OjLHd1nAbfjXFCgbo1a1Q0qROMwcWlYo3O
le0PvpuFlWYiMh97jmZdsmvixC8RvU/kFKI5rAhcKrxyPpp9jzAWhwGhkz4WmOLQpS35Y3yt1ovR
lERIkbgBpI5/TOOWqEBEHGDmqxdyD2V5sjvJMDGH3vaA2tm29xxrLHGV0BJHgO8nHH8PqOWb6pHN
2D6Th23l+7HhCnb1gMp9Fwi9YH7MmEjflMHMrW3wqHQgDcV4JlrTLbZxZMfjKnbl6wQ+T31SLZm9
fAMzI3GbcgElZX6ZtCcYWc4xTn2GN1aOeJdWdBptlzHKyVJXXSPvskhlTmijzFiIr88W4wrQDXTT
JooJnEqk3+zEnCz1Cd2SineEBCYcCfi5zeoKB6DTxjZZD0S0LZtBp8ZrR8r7bJBlkAfWBQEv+Zmb
YHIM+2kulDVevEbiHa9IQ79xR8ibh7j3c35BljafFsIaUX1C+kTQYou6We975S4QeId4eHIyiyhO
HYEnD5DZ2/ux0hjLe2+hl1COYg3istu8p/8d7VKRtqimFJVFFmfTIwN99bnpEvs4+SqOdkHu0keu
wInae7eoMw3CjETURTe2c/+erioGg59QmOAYX4mZhMHJKrP02GnLwmfvI7K+fY8Tq8x2vTmzrO1B
oPfAXPSMnyAE4cN3k6iKC6t7Ft0rdjD5AUEbd3fJKtltAyE1x95eRtZd1o15/mAFKFJP2snUeDPo
YS0+cVffuUy09a7G6qlOdb2QTYbGbVgOZu6vb369dMX6xHU1pUCbUPEuxhaDMCF1hHGGMp94dJjw
5+l91fk88t1IVfBrUKewhiq5bYUzwwm0m8Tk6wZ8Mt6UiMFXjdLY6j1aHwY1hDfA2uW/4YbwjlhA
tBRrnTxUJTHFtjwHU5oG+APcnPtijr03Vdlchu4gAdmDNvsrMviIiQU9mmePAbvFoa9McWll3H5y
kBcitXOS1DoTxSjHqwjmybSdO78lKdOfV8kZH2uIBWD+khe5e6fH3sTwYcIjfFH0jvojap3y+7zI
dQ3BXJZsOQcEeICtOSEgzivli2FGJVEVTYx02mGZmzuVPKT10F+hIF5HclZnxSx7rsN2lFgEC2bG
FO8Kq+Ixgblvy5NDOkaLPG0mCA+bEs+GWlfsXeYSXb3XWBt3bDKqvRLdaHkIvIsBSnZiA2H1O6Q2
9JrlkzFTpp8XdIDi69BXsE1LBJjTKVUWf0qXIllCR8VefELxlGDRzaW3X9CWDDd69ovHDJAwOg3y
W0o9Qa9QsHjC3BT9Aughr+ubytPOtTGYiJaStiqnq3hWTRIGLiqDJyoRchKJq4Xh7ac94/AE0uZG
KuZb7AJz+8jcWKQfRY3LFVAyFdj8jGTekPwxHPF0d4w8PhtRoz7TFjKmsPCxx5xSvGX3eCyj5dCN
bZ/uUpiKC031IbPvNH5MiLpeA46gxfLi3UDgdXRIiKPqdxgd+NZUQOIsAxwfkU/Q98WOWA/dbSc0
RoB9g5a7P3d0zNA0mnGf40L02hflzuIpS9bwAna6Nbs2Lvu7StIN2Y9WI7N9UCae2ujxUzwjMANO
XKw2e2JLFI6eeHBunKgIpoc26kmZnGPu6F2T2nybHBxo36X2kIO/6prEvrO0WXinSNeS96XRY9zk
nbEmLPYRawZ9oXG4KQBzcIyUebxnTsRYTGmTuWDr8NwzRQLV7kSJf/Nelf4zX/iL+QKtCg45f95J
2X4r3tTbH3O8fv2d3/ooPjRCR3IqpfOB81F6/9tH4X8xFsO+uPZQaLNwrPx9viB/oUmPIVJCL1kH
Z4wefm+jAD504MygCnWtYOUO/h3Po5DrYeKHIx0zKXelKzqmWMMGgH388UiUZ9jABHFAx9mbk4+0
sqsGPqxNy1sDRgq135XDvmnnu6K2FhWusjDoi2SXRGazB0YDbRaknfgYIVpINlVFScBzqr7pgZQi
DE1QyCNYLKserQoMg+0B+bHRMUyl2bmvYjrXyGPiHTwsj6AVx0+PETa0x4ws0muNLuxSZC7O5WDE
KuezPDhhlKES8AR5jGONn8kgHgRjM/NgypTuSrc4f7wSUD1SsOyguDhCUzqvOflLGp1qoxseKhmj
EujT18xvjY9pUWK5aRH2oCqoqN+tmDoOd2AT9A16DXwRpe7voSh/dY2cN8mMfiMS696x5nwvJY/g
7NoG9UA1HMw4/w7IHYmkKQcKEhO3qNvQFrfaodkzth4eksm692zNONAfbhD42RsYyfepCJ4Aot2I
SBJMoKtH1S6k3uB7gUlRTbAfEBZZQXldz+W1EzQfo3KwwkUMGlxY/Iqn8LSiDjYrnyWf89fWxe7m
1zUSS2P5lBc4whpkr9s8aEYYsKh00JKG3IJP2o52kc9pJo+89RIg9bv8acJDiF5ZfPPWzg1g13B5
H+NeFh9q/KsfWDqxga1mRyIy7T07oWYcM7DJmuX3fmnu6B4ux8gxzoMzt2+1I7onhOkT1Fa2c6S2
Bcux1dzREDoiImZnd+Eyz1PSfXTy4MnrkabVmrhlQUF+7UW5v1t8KY6y9YIdM53nYmmMFmqKemae
v6Yh1b2PK2slM8po/GKYbVchLTLt+wGK4KVMOUACfkjQytQJcVBFUj3aNNZ2dsdYAmWlTdLDQKs7
IHvZthmVk8YqNlk6pXCy2YSmUhP62rU25IS4EWR+pXO9yciV2wyIQOuLJfR4FUP1GPerGviZEiC9
ckrPfHV449seniR8/MwC7stnWe9FwGl0g/jZvFIzhL1TDfqDWVg2zN+Nyl2MQ0BHJfo+S1/dFFZn
J5u4wp1XABRgplfE8EEy8fjPQv+fGNw5DK/ihT9f6R/XJMX/2r7l9fD2o8Xlt1/8bbmXHsszoY0u
Nqvf7Sq/z5NN5xduepCxYMp8UCHev9Z7x/2FLYJwJvzngfMjqoyGuhO4Fp1aYLUekhHv7yz39CP/
uNxjpBGuZTJLpn1ome57I/uHDpg0e1qjUWtcsclM9yT4ES/udLAOAVrsMG/gxyaa9cEuPHTGtbPs
BHENmJIDIq3zWj3NuVde2UyxQtEO4PVTcyKEIcuqkLqV0TKa210+xA8sn4QU8bhHTleEjlN9UGN+
pyy0Mxz9AyrOVQnikb6AIFNySlvTnJhH4bVwCutxqLAHN43lh2jayoujpv4JpgnKGX9wtkj2GOwZ
I8xI+zmrs+92w8LjR+P9TEf7Ias999Aq1+HQgRL4Ic2W8QyljLgzP4GlonGFHAA1pdusqJB+Ko88
i1jDx8qW4ex0zLuGfrTR8tSLR/a2aV46z7D0RjlztJ0gWJUIWFoex9ms5uNidubObBw83W7rXpsd
NJLCemgYlGxwsgqIXuIK3my5zbTERhFgys4TUsXaFnvAYDYlLU8K6aCCbN3GOSngqg1JUutCvqzy
ahmcfO+7Bsy1LGNVqoGkQ7po9toCL3/UFbobBoGaU3SxPLZu1W7VnHyAkGY9q9L1OPT506dK1NYm
6RHOm7NdR5emmy1zB2yH7knYknFnXk1Q55bHCnRaPuIUqAODk5AWzMDrYjSW/ej1GX2gqu6X0HQZ
qGywMzB1BH4yP7S4CS8yluYKNW9pEeKUbtWhxER7tHxXH/DBVNhucYzdQgnA/YTTdqD1ZJTJsAkW
iGFwUFL32s9pEmdCp/nOyBecgsMkwXhko5NfCLOxG2MLG1XHywG/8tIREpgVpFEXm7wOSPjc8Id6
6pNm0tVSERJSDV73qbYi96Fb0MDlGwaYKZw0LA81MrT7aMjLA97+wI/hDi2gJ/eEBq/AIWdp2K0l
J+zZe1Ygi8xHY5q9IN4ZMitglVtxOWqwxOhENKionOG6qW9UyjSo3VOqVMDFC1O81EGj75VuF1pt
WdVaq4OEZl9uxHqbEg8VhQY8JLlL58mAJuySm2ZxSJk3BFrrm1yY4IPobHx1l7hdtnVrRQ8EzhgY
s306mRuU5cmHyK3y8mKgVBch5h7zdpmUN+0LvNJ0etukxtBDO+k8ZyKBb1EYnJ58Ow7BJsyPHQcG
8vGAdb3kIK1yuKie/domjrXltBPftgR933ptGuyGCcMEyemVOnABJvg47PIIK/DYVhDbUkzHdx5q
xA9St3rc+Bz+lw0Uuh4SqxQdLPosOjF5ik5BQ0QCo/HBz+HnaAKYDEFaiykqn698yUvCLKB+Iclb
U/DMfngY/4e981iuXLm27a8oXh8KmIRrvM624Kb3VdVBkCwWvHeJ/Po7wHOubtUuirz1XlcNKaSQ
DrHhEivXmnPM0S2vaP1Fe7cRq9gY7Us/HSNG9rU8rfPatFfQaNTX/3wQ/zcfRN9YPh7//ntI67hv
k5f+H9WPf9CvH4rnX6fJf/3z/70Lcv6JJRdnJXMr5FGE0f5rmuy6/6T3wIxTp8H5thH612fR8jB4
YoThW8okWbgOX8z/2QahseKTSULwEofM//QHCM9lP3W0C2KeLVgoGSTDpnn7bP70WZyNkgCSWepB
Jhedyw+g2pdyDk/SpW89lQGhOIcOUhGV5RcD71VqdZ94pX3O5befgEMb+DrnjFB2mQr99BMqkPW1
50V6ULUzSRDos+iEkpq0JJ40OtEhGsIekSOMrKN075qiJN3hq4AsolDGoqI51+meJpVHLA2qXZfO
16I9ERg30PZv6DPFK71+EZDnEA6zjCPqzb6lkECW/zgLAWJ7vu9UtU8wz3Tadrb9QBCWQtWJdQ7A
RTmvlN5jldfI6bI2OoFas1U+zB5rKU9DIIGqFWilgcufRgPDCT685FpwAl4OkQXFOLUtLhko5tsu
OxPacB1SxW+zCKsokudrx/9qWNq2i9wn0HywaVIiDB1rjX4TurCPwTLeDlXOJ7hY09S8kRoSs2Zq
t8wBtmNff2Prpu+TfLii+XsKIOdZgYfv02zdOFO+dxQ/Y+qBQltl+VJIoe+z1IP5qE8v5RK84Qzd
WUljGFRPva6djoOpXZJZl1GRRuv/LCv/m2WF2etS+P77dSWgn5IkP1fYf/8jfy8luOP+CU0AUpRl
WzYFMe/yf1fYDvkOC3GAUv6vvsm/lhLTxF5uuIgdmJ2/UYT/tZQYrDK6byPvRjrwxxSpo+ntopCg
aiZHYQlr9dgLHAlTADDmKrUj8xYMKDr7msn4vALIUrVrRdFwVouovQYt1b7A5EP1GGfajek3874U
2gx1JsF8kHcSchETkwnXJHxaX8PPLMf6a6fr/B0I40zHFrI4zX1ACvBXbfjcsaQjKXCB15CZzkyN
yIbYL6dNkmbzvqJXcbOMcwIfYiFfT214LZWGODQWk7jUYHtjvc4pY+Kun558pIxPLmk5CZQLLhvQ
9XERr2St2oEpbg72rNXP6PTSpz6aZvyu6EJMxktfZ4qytQ/Xz11b0C9exzYyVmYNMJxK2riOYuea
CUiSUFR25v1AulX2yVL6xrP4n57W2y1wsAFyV9GVsDc5kikUSuAWDzvnVrV01G1rsLe1KVtI7yRD
IPqnFcPiZBb+Ffo98ww8L6dWOx5pExCL4TbH6bx1Xbs68dUwnqvQji/AO1ff8TRqj2VjdzfxDLjX
TtL0HJGcETOXgMROZ9bbRzFoqqGzqkvPa+97lIiBXWNPjibMsLG5Z/j1PW2ABv/0klz9dXb/KIfi
qiJArfu//+ctjvOXkxYLYgOFg4c0WUBM+/X7USPKiujJlXB7i/Crsdz9COHoF8MU8kpzdTzzqdUS
3DcB7SF5ycQO3qtdB1gIWJnUn+vM4DL49iQvlzbDYaos+zac+U+NZZqvZl0ZpxGUwst4cIAbgfG8
sr3wIRLS3PtJkj9kJRAdJyP5IuGbSX3YEniIZX0zV22/VXrBM231+niqK+t76QxnU2saAYZUO5gh
gfX0rZkkwp/aShsck453fGcnX3N67AchqukliSt4Nb01vdRtaJ24c94GbQ90OIxpS9Yj4bjJJG94
KbMLd6Q+zrssCTLru07bpV05Yet0mwzs2amHQQ8StieHTZIw66jc1N/rCo6WmcARcstS3siSu7Tq
yyQ9L2KrOZu93Hyc6Y++eigsWohhbefQrqF3KhWk+zIm8N6XdXKao+U6fxuvsacbz5lYcXKmhYJ6
28QqDeYWDtYaaqJ5oyW9vOx6gwtqwrhPlAcQzF7eTTY/AL+m7lGwa3v2oyw6E4K9mg5X+jOPwrHi
hMEYcjoKMMOipjLfmsQ/1R6QG0ISrl3tJoadet37Q7nX0PY+zHLyNq0Lj05gJWHSX6mXyfTUuuOr
PjNCmuPv2CjlRU0U56Hp9eaR0hx+bpzreyr1L9Jf2FiDU9zDCwddNLY2W7mR1mHOvT+rwpCipGc8
3YFqBTtVmTdSbzNBEgmnOg+4M8VCj2K5mnejsMFT1qrCfWfXvbG1e83cLlNE/qYc5QU4LnX99tgS
OebT30SH3jYgoYyaNlqVe/oXTyu6Rz81useSeRo4tIRucVHHRUzPr0yeSz3bgxXQijWcMTIdrGFw
9oiuaD9mXoyvS2+qefvxq/umtfufV9dm+7ZAJlDhOfT8bc890o9NDewjrJDhDZMzuua94RqruW20
21T5nIGRmvraaToNH3KC6daWtV+f456K5d7TEz4vFu8gNVTehAcvG+unbHTAPfgNk8h1DZ3jKxJ0
TkY3c+OkSQZt9+cnQFHHz8JNg73oODaoVFmHaT5yb3KCRbeS3fsFKecYjJ2QnGq6GGoXNhPrhemw
xMD91bbA3mpgsrp9akxQXHn3YJwRF/NkSdeAHS4BIZn1EO5An4R3BHsuI+cyooL7+Le/fY+PLr5A
O2+AR0E4+GYA+bnunhjqYema7JtqsG1YhmQG/+BpDr0Aih35p4gAzlPZycsc38S+LzzOwCxLhw1s
Mh6qAgDZ5JvtSW5PLXrwRrtj1+7v/UnQ7iW9rLxUXpecuSbnP2Fih2fKNPQHje6aW5SIZ8JBhhNd
KQ/DfaPk1SCmrNwTnoHHP7XVSpqMNhDfhI8k1qUBaHjvwPwZXh3DpV3eWdGO3EL5tXVKBqPTGJ4k
JJxsVemWCAxMU74adMXbFV4QuthdbRpbZdVgmqvs2SjaoIutktlJVtcnuRjDr6XLq05NIK/eXr3Q
1yJcnVqMJYHp6NVQZiHgi9a8AZU3D6CwoLj5ZhN/1+tO7VLcGF958sZXkRfLCrJcGoL9DkNSqnPB
HoX5JE6CmzppdUgMRXan12AMmL04yReCEV+sCr0a8ZvyJJvMbt22JlA0moJnsZwINXZzecHEim/J
xw8CReKvOzBqBYtxGDsv1uylHDwqG1irQellY3OD5aCHw6vzgq3e1uac5s1+BriwdtGBAWZRcbSj
FKufHLNX1wqDJ6qrojuJtcZlWpDmhybJu2k1F3qSrUcSkBanarkjmnJ5XQ1Xf54nPb9n+e+fzUmM
r0PiCm0D7LRwN4x1oQGUlGPnZJ3SX3H1medALOnLuZWTGJUb8I2BCRWE40Wa3MyqdunzFfdyqrBb
uhhl4U6YyZ5xCblGvFjTphsILcbNzxKZEfHXkjwbSEN1e8FbG7g5fqCVvtxXumT9I66jgGnXOG+k
maitb82PRl0zGakAU/N74oIcAl4IJmk8rKnZiTXsJvfFcgnYbccxO9APJgPLzxHhOEy796ohZ+Yc
H7WgOzdk8QPfgeSh01Im9nTmLOYyCbmYHRxwxcircaIgpm7BdWOxGqy6GOOy5rsGgaXTUuC0sjoQ
JsOnqiucTatGNC1WDAqylzHkvG7IWPLyquNCddOSzxP2A68BiGhFKrnTCbHJofXdRVHfwWQQfHWU
kVrPsRUmMwlGTp2dkr68lD/+fB2hcdZId2r05yIne3HdNwV8TlZ2fa2VTOoie8oOMw+CBymnqk41
McfV2ma/vwgdiMUmM1pd48kn3cJwU0k7chgDNHs+rpBOqR+mk3kn3qA0yAFFhrbQCTEB662atpAE
0W6B+wM20wIDYLzEU5g0VJkrGbUIRNHxrOw6JK7IUvkPOJg3DBbRmtmUreGKJJxynU80CF2UfVcm
aBjoDMQpIYaf1fXbi/QfqcAnUgFceuLDjtn5U1K+/rKx/euf+Htj69AjY3MMqc+0HZDGS5bN3xtb
1/inzp6XbSWtMjTM7Cn/VgoI958IiF2qB2Thf8kB/rtFJki5sdmlsFeGh0dLyf2TFtmybf3pMwkb
GTECG6pld0Wt6BxJ62fWTrqxmgpIRZ39rT2fg6P4eAX+/RDL4IwEaJ9mIBEYR4fgM5izsQUnOoYW
ea0eMVEYHR0u6b+6Ce9slD47yvK//1TrMt0hAyvmKG75rdO+VfK1t//q7fxbnflnh1hafT8dwk0q
VFwjh+CFd/Vr9tCN+mS7R3F+3DD0vEW34dL85MmgfDm6XF2u1Wk0EmFia2X7gr1QnyiG2Ti5E4e2
wyy/gSoLRJWkhIMFIn0nO0tumbnhK5HjtE/qtn0wY2Vh4yB3bdP27rVpg3rZxKOE8NI6ya4icX2D
vG4kmD4MbwFyspC6YEGZBHoIzEkdOu2c0SWKu/5WePWGjmnHWMkYgyFtGWyBxFhpjDY3GZruc/hg
8yprBmyXSVudOu2QnsR67p7qnnK+aoVbEoFGQBsYYc05he88rxVK2G2s2eNpv4xbVpkkX5ww3wEi
fqHu+YDmGz4NgBjchsyywj2ESQH5QWsYubuq2AuzO8ME0t/LcgYTHQ7GXhvcfFvBuDsRhY44ZTDE
Dlk8M0RZG+eenjELpKam9JLjDTpf/kjm9Weuoi9QKc+koUMU+XnIvCyoSLtYR9UQX4fpOL34fTFf
j8qCDuKgOl+7cHD3WqJep9IJv2B5a9MNVaC6dybHtjaTMl7bVuI7tTvR/9AaIfEMpXn/AIwO6ph0
enE9gsCG98EFtgVwjdk2+1XRoyd2ZtvZFHXYk7gdWv0qWbgzTILces3vy9a+TR0z5Kl2kUbite80
0sznfvieKnkvlPnqE/H9lVQFqEWDlnzpCeI70dFs09CNG2NfTmS+MCXzEZs2KkgbXQL+qrkJdqhI
u9f5e4Xkd6TSzQ6Fb3cPiUYINUZl97Qg2vi8LpDMWmBk9kM3xdeEEqZgwa1xQ/5EC7fF02lMmYqB
k4Os2wc/svXQQ6S0yiDI2gBEA8WHeJ2aCl5qk/b7qfCyILVR3rLZG277OuT/DEiDB8NL7Os8QpMB
mwImO160ldCqYTvScL/0fC4njDkjBNhcmxuG4+4Fgvg0PUlNp6CEXtIzZJMYjMva0LgRQxhdz1Gi
36YlCYUrqiL7kg1Uuo+jSMc+0IbPoWtbpIKbWnhhTj5h9lnsusNKENABoy0UlxTiJuEHZFcBmBOH
uW6bs0ajhjFIbDlx/Nq5CjVL23eL+M81iuhsEjbEjoZdOEXctJb2qAdD3DjmSdPSuR4Gmct1Bj/t
uZdDvvLrqeqZ3A3avppj74dIMyTrUdivO62bTlsXj2uMKGAbDY2gm073aKt1vb8KK3+5HqGeORtD
ye8580p80aOEeR/VemB0xhwU2MfOCJMWd7rM1DacPZotlmYbe88t2709iemLZ4bjt5IW2bVeNHow
JibRRGLAN5MA5bJWBc3aFyPr+kMDCOiChh96Ovba5+UQ4eEFQHOH5B/cXgfJYysbwz6dzGi+skaQ
1FHdeldkupZPc2xP1+2MZFmmcX8hu8YhzdCdzxlp26dZTUvBQPK0xs3t3NZEgmx6NaugmTT2VUiy
OUBDzBcVoUnQd6t0ZPNKR1a0KlHabRLPqnZjOJExkTh9sYqZjN+SWZQydHW6gKj1bguGsNvzaNgb
CVJ5V891h512iopNVyfdhq+K2A66aE7zyVELkbiJ75RZACSGeMXftMPY2aS+C+XMLdWBXxvdmdSG
hzmbm1M7Ned1bodJsyavB/qJXaQoL6gYdvh0HPzfEb1M6KG73pEVpPtI25OzxMaidKDPrD0aeTuq
BCDac9ueaPjAOY3Gm3che5Yt6ojFJQ/HZj1SCMOvrBQIndKTV2XeNs84QXqWsTG7zkEIgpHS53XP
KvANtokCduW6QW/ie3J1YgvMiDBVCN2kZlYJW3JPS+unLquM594t2eDkfhL+6PyB/V8np0sfrd7h
7f9ulo59W8QCCJSMaEEq250uJ4w/l503wwz3MrorPMOg8efe2wgjomJ/O2QC1UmsqNoJyZ1NH5Jw
3uvPWdZ3jzBWYWeT6dquRMv86K3vUzIlW5sdG01RyvBrKuLqYUwKDNBLd8u2FVJ+ZegrxmrFesKm
AphgyA5ONTwxjuxP2Fsz14oGVNsw+/UgnQjQmeZ2vPDxvyMCXJoYLSO6cyeT47mhgd9ZkZosg0rz
8eN5tWGdtKYFFUD3xuIABYhNDJbQftiQaKsAS9f8YF2y9wLU5NwastO/wDNQENY7bl29dBbs2mN3
hVeASWA9cFis/+FB0lFYof8m1WHpN9SJM02oHbn1HmrHs2rZwA+5FX/3AS8fsjx1bovWsU9DQp1B
08MrIqGHRhLIWW9PNdqeoKrIHiacF2SGNc7tsmvc2ku30ev7ch8BpF3TcVVB5wMx11KXVoYD4sYy
2JdUfkd8RejIK6udxZNRNPm2rHnAnZDeseKJXru66LeF0MvXlG/4idnp3V2XOeqBBym6cmKNXLd0
8G9xNNBBFsQ1J21dIn+znC89BWm/GsDSQWsro3ndQRLbm6Emr9icsfnW9PEV6Yp2X7h1uFZ9nxqb
BfP/133KeomCDmMS3Hxr2umiNi5sMl3vojBjkYFmdYBlOWw1WyZfy6HzyEke5U7TB/sRgIJ4JBRD
PKZ2PV/wpXJ2cRNrmxni3UarRRy4YVidk+TV3lTw57Zmi7ibwHt58XbVe5u+YtV53iVRRju9LCs+
fF16CtjPWDVEM0HER1Rb8SDupA3QwyUJelv6APqKube2dVPAxmt1wUvsEtoz4B+6DD0jOjGKmHDc
t2dZecRakJOFSpX9xqnyEnnhdiXeNaKg14box4YudZldgkkvTpxZOl98Etf2PXtee+UlfAx1Jbj9
qlHnWVepc6MhwyGafNAG+pzFLIEGucta8txmBPKxKMwnROSVl26rFNYfe4D2Sj/4QZeVbWMamtKt
GuZuRw6if5b7MySBzE2RkcbabrDM7CCGwj5NJ5pdOBy0bdjW8rJxOz7dboyG1m0qjewRzKAIYWhf
otY3YkzeMh9PCBRU2BVFV59PPeS0NW2u6g68RLkbWHCogUgCOsXc1182kRqZE8PUj+Jcnc+TUR+a
0Jl2lkk7mUTGUrv7a6AG35CKWVgwekeWDf2tXwZQackjTggl80ZEurgK6P8ZZf6gDzxORa0oq/3E
eNYjQZu6IKlDTBONHd+jGSsTZhWaIEIi7ngxkfmYdM0mdd1mrntwJjFvvX5uYaGaY437dKybVeE7
o0T8UrHSlZ2lrnVH8s5rVk4sc8h/uROQLPsV+qTxbOi1FDFYJq6IbimzVaWaMOiMVOwTcpxQLoRA
aWEmLWd06cYSnYDPHIt+Jk21ISluTZm128pLy62qY23f2xXYaMuezW94T6A/YGC4tcaFX5Ul2mkU
jldDPQPYELTBplR79Zii7QxRfmGwYazIZA/POI1sk+sVK6cdde2OCdi0JabF3IdhAnGDuuQU+BYW
zLzR3S0VYnyoFcDOPp6vzDpBE4Vv8sUttZdO2ZfS7KydKadiqduaEy92zRUi7rupwr/SeloUsFrt
uRDj2tABIEZh0e78zPuilYjncIXgR2a6E268KYpWCOr6je712klp1wIVbc35ljUcDvTX4Pag2JzL
Gn1FGUdMKqJy65BLxZzSGoc9VLH4WzRghsmkkSvoxgDZQKtWtzXTZvpVkd7gsjHj0zh16it08PUX
LcqI7sE/+bXT6uGlHl3n1jVaITe5h4Z4GGcFLNPPaMDFQ6Ah/JLktjTiSnituiLssb2todttx2Jw
YSLLFnegcpwtmvxwHbYwMnPAWLuxydiS63lyiFJjprnUMy5qVXEKL8wKyCmz/XYzVZE11TtvINf7
tCufKe+NrwyZvXMDEydWTBO48AiVQFuZ1TBdhWrGPzbH/j7VcDf13sCrWIDLXWW+FmOiabmLGxna
zyIWzbQeYzVfCqNPr0tCKnaEsrVfnZb6aiVRyl/MuAfRoGOWhtFWPoazS2x5Uw7Wg758IR2jIFc+
9mLUjOVwGieeOI+Lrn8se8ansm+mQ25H4ym0zuylB8UTM8Dm5iLZDa9Gty6+F52rr0fHEE+wqiuT
V6R2D0ZmirO2j6G9aWywV/NYCva6HZkRs9aLe6vEq5mFtpHhKxzji0qbX7PR9b6YlVtugVh6a1Al
aqGZp+t0RJBHjaf4FDIuGlaDJqeNg+XnlITRNEiJfmWITMNyk/O1PRAWiD0vttRqMjwSfGu16ZLi
jgiNL5KQVCCiIBlp3CAw8mc2xUb92FqpRQYmmTsrnSizYWNTGe8r3ynuKnI6z3qVmydtG1JK0W2e
wwhpTFZ7A0w/TLtFwHbJ0V7nHmwdLUL7xBgc76HXYHSy7/T27GImhDZJeJ9bWn/GRzG/olRMn6Rh
VfdpkzVf6qEmXrMGnmGskrBJ0MlWNrS8jLQjNlN9eY2IilB6JJTyW9Y6oNyGdkoPozm8Eng4gYzB
6U1CT3lqUdm+lLXuEBbndhtHyy5wmOWQEC0t3/cZbJ+JW3XGvGrCbNzU/YUg4e4ipRhapSJPu63n
2c15G5GW1LWpecP7/70vSVEd+Kb58DWA/1phD1a16oYr7GnsO8gFf5BtZ/Hhco2tURbhdVdb1bOl
1d9E2k3fxCxv1UC7euc6YJ6BOxn7tCHSpq81C43/kN+iVZv6dRw37Y2t54CkQ6cDkT7oO9ShCzYn
FkxhKrGPY8c9MzMHSCWoQ/ckLnz2pqkZPRMdSL4lK+EKY0i08yLp3rHV4XsS+cW3hci4qSP/UUig
tnoNL5G/QmKqbPpbkYjvbu61l0A25udIhUDQs8kjRJ4M4nPfV9MeMDlXDLnrvolSeJ2az0WxQveR
TCdxl4xg0dNhEZG2KKbheY1wCxySVzV731sxjlDffWBBzi5lrZxD0xC+1E+9s63zMnyqfGydeTt5
AWkn6YUjiYldLZbnlQmKMZCdjTh5nMob4lMjKlztmmDo/gQIRXEdJppz5cJG3Dipg003Hq0fRgSW
t0qnetsOCdBEkNCXpS3js9zOSE0g5wWK9qxCbfiaQtEO46zbFyy32xFv4kbh7LwOw8EJ8qke1hVW
uf08WvktpmZSM0F8b8lu1fdtPtxFg8IP6urOwYqqed9P7Tf0L26QghNeTxSCBxZSLYALOZ5RyrmH
iUEUOalNRv1LwtfQ42fCcl8/W02K1sYjnYAtQBNnz/CqUv3UYB55igk43dAtmXjYOvNuMDU5rwEb
2v4Foh6AoFXZACe1WkDZu6aUiq1Z3PoX5dzmd2WBuaewZ38fJ120qWlh3Tlm94rRaVjpilKlbaz2
oKvpxbXZNdhEHwI+t9kkNSPyO2CRJKP5xpbtRKCZZnrg/bcZmzkPRURtLMIqCqgK8w3tjpcOMcOm
0uclKYHvK4SmYJDOk8sWBCTBmd3q19RQDp0z2kTa4Bkvws+nU7GEHDkNswU9K9vLKDSC0dfCH7Fj
2Ve2rpnXnfR/NFJoDxGv3j2DVQw0dlcRWeC3Mtx0GFdXOFiqPe7/YWsmhDw4fTSuPAQun2gXfu+C
mm9YRV8Q/+cBfvm11+pIzLMjJIlgEvTvRo1mXFJXPJPNnv34Z4CZ3zq7CCVwtyGNRXZKgMlRzxXn
vqROcttgrvCx6x3/lhRYavOozjd/2KfmUAYYEAiAiAJY+n49Mb1zgCFLgxOLvehOQnBY4Tc3znWM
WJ+MPo+wOQK6IIcilVEgtuWIR9cQEq4+A+lsg7Ith7OM+EKIugRthjy8OBJksa9gB/9pk5yDYuRm
/oVWDx3v0UHtJDRMrUq6YM64ivBh+UqTZbxiTyo+Ob8F6/LL7GI5lIkibMEzOWTI/HopMxZ/Vdda
GxQzw71VHsJR1RovPclMOpo57Y+rejboIOYqPh9yKT85/vJU/HZ8i8mnzwgUy+bRUzNDB4r1LOoC
r0A1RtFFI6OZ7j9+Xo40PG83EWyM7i16Ep2xwK8nKSGTzD1ChAATnkHPIKaKiFwrvMhNnJMKMOFq
HHy8/i1F8seHfu/5sTA0mYvabpFw/3po3xbSiEyrXZok87a27D6ir0Ij2EWzjLQgogKb4z7cfnzY
5Qk5vqzW4txfhlMmyulfD2t1hHUuVjhsoQzciZ25B2ilgsjhqfVdnt+PD/feu48JC7SZQMZuHKdo
RW2jG5o3czgwDneN2ezZ/MttE7r6/uMjGUcurb/upY8YnR04C81vwVlK/X0vYSBNL93bszmHw3cY
QPhdCVQ7p6Ws7x1P6U9xuDSTJlrxH/+I9x5a3Gg4z3CmIds/fmlcqydSS28Dy43EtT1UdPPB4nxy
lPcuKrdwGV8BSDGP+aYCNcAgCpaet1VgTJcABX+WK0MQufjnJwSwjh4IwmFGjMtP+Wkql8mhHOd8
YkElTmljTtU3FJ/f/v+OcbSoJXYPZ2LkGQF9ca4I2RBe8dd4/d8OF999OHj+kOrxKNqg0349D99P
PYSTfRvU1K7n0aCbB7MqGZSNU/Il1lhhmnLUL6OWMUsNCfUEA/ZnK9rvr56lY2uyMDMimOFB/fU3
CLseLK1C+RgZbQ6QsnfWBDk2Z7mWNidZ7ZebP72uHA+TCExB2zTc43evYVvlzbXVBEUJ0Fo487Ub
G+4npcTvzyIUXA9JOa1dE7jZ0QrqR/iPWuhZQdJjG+hq4lEA7JKjwCzj49N550icBGhf4Righ92j
x8TvkkTNUNoCljbyUbXu1Jrdu7pNHz4+zju3yXAFsmruFSvXW+LZT488KSqge1rgSirRMU0/aV6O
qxHILkLBj490DCpmyUK19NOhjpYLelROWCwcp2GEWCbwU6yKyQU6Jv2RBJKxVPezTT1mM/9oN42g
u6+3TfgVHb22JSO136ZMf/dmRxutAKdfMDhS2cH20vrQW5I8tilW54Byaeg3JZb5iGkR+6oeegrU
goM7ogubqoEO9jyQM06bjbhWkMKfnOixSmw5UQbuNs8j9lnLPv7Y5bnSLJ8I10B1cf+IcVW/MEbv
BvJG8lSowT0MOWD5Nkd0KUF0ACGiZyJJVXOKbWIzmTWaOlubw31BBM66B4lVVvDaJg+dOY2losoa
3DFEqTaJ5UIJTi1zERSNqxZ+6kFLNdA4ohIBs+1p0/ceycIySze08NyzTKBlSImAWUvW640fTWvl
YjIUfFd9rpapsW9Unf4MO6z85KP1zrNm+ugQULDYHiX/UiT89KwB0m2oPmauS6p1ZyMkihPuugwi
YP+olEJrCj5+5H4veNCtYebAbYHq1D8ueBoMqONUF8S2eT1ko6RCXR21wMOsGhaWRzBSTOv1TiR+
dPrxkd95fanmIHAAOHV/33O0ET5NRPBlQJtr/jI6k/ENsbNxZ2Nofv34UO+cJAIPViN6HfzruHRk
Lsp+cx5woI2E8yajwRCPSRDZrWnZnsDyQ1jWMWCfV2gl/T9fpqirAJHoNjsDdCa/3lIXYxZtp7IM
OrKPcFSjlYOOs0DE/gb1/tuP2u9XFADJYkdHYeT6v8UE0APqIvSCeQBa/RES47Qx0ebzFlnWHz+m
lBsIphBGsfv4jXdSL0FZ8PVydAXDtFEOjVcrvZwm28Hp5Xz/+O69d1oWJ2YiNmWKfPzZipIcYmfe
cFp2YQVaPZcVM0RmOl0Ou+6TUur3F1DoFqUNpYHNQPv489WgDYmdoeDMNHEXW9pjo7zvqbTuosn5
pAZZ3uVfK28OxbbU4dRY8+2jL2VhxRh9NYQYC8bDolfqV+j63XyEYlWOB9qUn1Wj7x/xDZKwCOCW
FNCfVxdN1K5XLUdsjPGQ+fVTBZXJWgLNyMnAszSYZ39+6yi8cdRQdXDE5Wr/tJzZHfuOPnSzQBuG
A7lBgRDZZeLonxzm9yp7ISmzNbTgx3Ixjwqp0dNlkvCng1EzNeLpSnFSS76IH5/M76sIRzF0ig34
rbhwj15kCbwAjJyRBS0cuxWdnnWeDj/c0rlOm56BOo4Oa64+WSXf9NLHT8mycLg2gmpWy6OjhoXq
fbZ9WeDbyJenHLjxuqwz7EY+U/q3SO5uXgTxWiUypNXKrxl76e6+l010kjNH3k2URQpc540Pw24T
1TXFwVIWNJVpnyKLc+59c3ICFLz2J7/+3RtD7jybH8hIBHj8ev+RJMQ5k408oDtdbtMZD5Im6XN+
fGPeWyBsdJW0lHwTnO/xiyTwxpRRlQclIFESBMdAz4w7z+0/q1reeWFhVFPbsg7B4jm6FYjmLRLf
SxYiWVsIWcL4RDr6Z1Dp91Yg3Je04UBg0+z47ZrppowGLUM81MGHd/lMSRtBNqi15zEVf15Fs2dE
Jsong1BLkq1/vUVeT1w6gquMvWP4fbl2beJcF234+PE9eu/lwQ0AaJwryIkdXTvZERirKl6ePLG9
q2w2GLGF9neGLdWujWzvZcrr9IRuYffJp+q9NQ9FrKCuplP226aH1qkeW2LMgigyL/tSe1IpVo/0
AUzmLcv1J0d774Fn20PSiVggNMdXM+ccXafuyL6ICCoscN1fT2aqbT6+mMZ7zwgXEZOQwNeLfOnX
m+YPphxsWu6BN0z6A0HA1U5DcQxDxhpzZnPudJ8a8KuHqh8vm7nMLuzctfaxh6ZTzTWGuyglRrgh
pDCfPPQYw5B+trs13r3yZF0vb6aFlffolrfkv9lTUfC1kYIxQd88Gf2SXmd53Unieo+DpDvh1jFD
jBIPQwae5iT0q28xig7l1P2hngh2pIvkk46nkcMUcx4fX8h3riMzbUpQoNsgx48/iLnLb8ArWQVT
qb7XYMB2eo2YMszRr8xPHx/rncthvGmM7aVRS9X96z0zjRnLqddT2ofGd52Gw6aw9ScsJmXg+mW6
pVXef1JhvPPSGQYTOyoavli/tfVJbZlli381IMnuS5xE2tpEtcMco1WLTay5b9qpwSlXjsGfnys5
5f7SkaJAPF4pBWiXpPW6KmCvdgE2ANtom1/TjYe4mkUPs2dHf163ccClDWDCemEpO7q6DtPGTmDG
0fQI+Kkxokoorf56avwiKBw20h+f4TvfHI5HDQVUg37t2xv6U2VThC0YVMJqA7kkqeSinTaYGpuN
hSL2/+VQWKos8mN0+vxHH4TaFUlflGzRDL8qr+y8Ie/N7Z3TZDCMT5av955Rixdq8SEsnf6jZ3RE
ElcqOgNBVwx3Q1y92jaJZhh/VknUXHuEFv3x5ogFDNOFaeMcpEI8um2GZNZmdqoM1OJe03HctARq
1vQBPjnQOwszLXUiqiw6z9g4lvv50/2qFbEFesgWkATqR8y/e081d588EhZ/46hU++UYx6syPKRU
kKkdIOg3AIEk/8XemSzHjWzZ9l9qjmvoHM2gJghEx74TKWkCk1Ik+tYBR/P1tcBMe08Kski7d1yD
TJOUKSICjeP4OXuvTZS2kOLOHECIgCEA1hvr0HrGrgmlk8Vf6rGDbiWY1Q4eKbmjMaCGrAAKQsxH
AWcZBhiouTikVt+d4cdPbk0/njbVjMEwavRqX0rEWexuZxKIYpBAAuPzok94RI0OrW7G+P5uAfz0
qFeGzHd1Kbu9rtrIZwM1xdcZAb07xKe4SfO0u04mN9kbnZyxYSLRVFZSXioyXA9e7j+kNexmznC+
K+kVATxAKHhAnFgG9Qh+JBoSgVg4Hy/IDMXMmRLp+vHpfe/e5C3uGtwnZG+drp9Yd9t+drg3kQn/
aKf+B/nD17al7ayy3kbaWP8Hjx01N8Ue7XsGQifPgkjmqrUA9R+At6w9p6vRzI9jX31SvL4dq9n0
Sk1c4y49AiIV/rwx7SlPyBf0qwMi8tsGPyeaQe+vNv/CEPoSQcpmEOb3uKs+2TJZ7x+XLi1nlM31
aUHmN2VbNqOgJ1LPy9dk0nEJdbZ2i9FFL7ZoZtjjrIjqbY+ZMywqRIIaSHBmbiT2ClT+Ihu1o6Xj
gzZ6u9pECEO54Zo9804m2H72UxiKjfqEFDB3lzgkjdOh9+IuYWxE98DiQYEvog3yPrPhky1NvM34
PGFfNM94PoybzCsgJU8jDHhh8OflIjZgNbKtq7nmY2uJzy7Fe2u6Y3GP+YzhuCDrKfttjUihcJVV
rqqD3v+YGfcGuEv3uQF/7+M7+b216LfjnBZGqlGYH32ASJ4o9E1FvwFsfrL9+CDvlTYO+RfMFZi3
Od7JW0NvQU20dlcdGDphm8SUzWb8qc4TNPVy/sR09u7B6FeyZ/Fxt52WvU7HYkSUV4X+zinZiZJq
YDc7FKBoqfv0k9P33kLg0PbnbYFl703xW8yz5WSoqA4k8d2akkQ48qmf6qJ7xl16C0b6kzN5GnhC
s3rdPbDlX9ukTPhPTuUim4LzS52WTUWCy8s0zrylG48mvfiwtrTkYDdtvwEoYN2lekRgfYypIYZB
cunFHnDb2p6/4PbliZJRDMrt4yv93m3LdcYjizsR7MTJCjJOkQSoS5kzts2z5cePianuYe1/dt7f
PY6LcZiK0lktc38+HpK0VDI7nPLATrShm9P/qGZtDOuh++RF+l7ZSnMK0Ya+/ss9eQ6t0cfBgfby
0OMZIZph643VbVeLs8wzrou6fSgL/5NGxXs38G+HPC1Ys8Uu0Ojp5UEbp3081M++XSBud866+rMs
09cgo9MygR0pQzLKR/bCJ/si8mrtZpnckmXGnL/3SfMypr6zUQVJ3LRv441GwtWmZEXepu3qNdCM
VZnZIfrzlXyyaao8Ra0nD4OJYwFXGz6jpO/u48WvQ68qik0ZSW83uaP36AlWzcCpJIIpTU4hREBa
m7X5ooPr2bq1F06N/j0jXRopTrPtKflST41BOVvpdihn875BdM3LHizgx3fte0+xvzp1aXFw354O
YAviq2WFP+GwNMtx6Rcj6HX7STTinJ7pU5/O4ycHfO8Sr86sV6iVeNOHbzIjnluKoUPa+hq6uAHC
0MLuN7TiiMQFuWrSP/6Kr9qJkyuNYgYqzGtO0pveXazNBVPSojwQY+NvSOB27u3EIFncmsV5UhfF
Y2Pif89slJOvdoFXAFI5gP/okfTtyQ5Fuf7xh3rnvFNsrBZoH2Pgmy2v78weyGurOORAB7ZJNzuX
VULZOGe1fMo6Yzmgi/z58TEN421ljCqBrs+6artv9r7xJJYmUjzRcomQslqxvUOQau3IKZB7H2xv
wJ2CclIUWz/uks3MTAbnhW2EH38Q6501bPWFI8cw2ObYp61CHWmEU/ZpiW85sxiNrL6G1CqWW7TV
lTjnzLjHPkONjMWKjPqCJrKhEQgbpASt3YzWqO9mInG+JjaFN9QK/StlMZSmkVsKx1S+Q9Qn9kjy
n2fE2CzZams7WbJFK2yHnVb1h8Rp3e2UDG7oxedmnVv3uVVN1zy2mNBAfS1PiUfkW6G73/Rhzj/Z
mL/3/ZmA4UF31wn9aeOIdltWyDUOyS3y6T5BlgZwcEqfUkNLdh+f6/cOhfAarcFK43mzbWXo1Lbl
+lryaysJm9Zb3Xxw1s78pIifPj7W63U7fdLW7q/F7pXX4On2n3TcYhjLlM2BEoTtgUMlbG9ZbGMf
NbUKK7cwzo1aj276iahq09TiW/JcITJZRbNvKrherx/o//ANn+EbcACYv127N1HSO5Ls0l+0zv6O
4Dz++u//okW1/p1/AA6e/i9+uw5aaHcQ3rBy5/4BOHjuv1A3OcRykj5HP+Q3goMF2wFAAwAtfphu
uhY12j+QU9P+FyUw8xpPR4bFDkv8OwSH09oEUiYWJrZsqJ8cppJ88N/3CDExIYvX1MPBNIe43xS5
TzCWbSb+hT1YGCpdwVYtd+D0hH6ivE/Wr5NnioEkuZirao7CiI7qqZy1xYzlq2XCwD2YauvOpbM1
sAqHs8uS9ttlufn72fkdhffuoZDNohhCqvdmLoCLQhlGKfq9bZAfUJjGGFjQY7ZMTtv/4FtxKqkG
eDswK1rf3L/tuxY8nc1s2/0e0Wi6n8DcQFHoMeZN7vD3c/m/jsjX0vG3deL1BFp8p9fJq4UY4M9D
TaofsPJwAvHWEig6m+QtDc7LpECUV1i3Xcp5HJ1RvmmI5fn3elD/HHxVKnEXE5528j0h6sA6aPp+
z6jOCQzquG1l2O0nO/u3Fw4JKUJkdi0OLe3TmauMPUvS4hn2nW87HfdmBTdPABNQ26yhj/jJlzqp
J/hSSAB4tiCXUU+8EXOLVplWYvTDHjFlT3e3e2YG8+LFdUm4QnnuRFkTfHxn8iifXEOqN7TI0BlR
BLzpXOBtyEaM5sOeoAdikQlv4mL59fbjo6wX4887haPQKGT/oZN1/1pJ/HZTAi7AD9jmw95K8QxY
mnYRrwHStDE3k17+m9Xw61n8/WgntwaN37iNRTHsKb4NsAKojlVJ1iRU8qAmbR1maP7z4y94Oll+
Pea6A0HsQNuJRM8/n4U5yR1vBLC2R/FgX6OGKh5jfSAABTjHYahjkmHaO1fN3qYtbPnL6XXvDETq
YYi7eo8KWm3hto9BN7rNX9NkaceZcWYAGKAFGYp93cUBiJxx+WRheiXYnFwZmrjAbciHQFlz2g/3
ZOyYdc9jlI7g7DFUAWYKwNGoraZZ5MFIg8Bzrx5Di7O3NYvJ/q4vmK0Hw2uuXDKPNzG2oWtSx/7B
Ef+vq4t459ZEO27QdsHwzT/rf//tpsn8gkxIUfT7qU+2ZkRLlLpx2rSew/y2jeWXKbVwxo7gbcO6
gKyPoqC7IFwRx2c50WhStOHojGUBQzud+rGJwqjy9KAC5gAO2uyuTGfRjvRZ67BVfR+OriA8pu/8
x4GYv8deedHGt8Af0Mtzd1TiaaCsztvi7T3r804Go1ZAc44ExI2CTYidfxlGT17l9oy1z1ryXUem
UDhq/XXtu6AfUpILZrvAScwu6UJPZv1J61q1z6pcI9xlfsln6673eiIB3Dg/IMXrr/nJ1e7ju/Xt
MgNQjsKAp54N45vmw4RJZBBgp/epTK40oGQEA+tHI50e8Cs122EojU+WmXePKFisBbuWdb3581ri
wVGev+Q9sIroaEi8rkb8l1/hhbRIxCTr7evH3/Dtuk1Pi9WGqRk+DgRBfx5Pxr6quDb9PpsLaOXK
Ho9xPcLgQQ/4yQv37W1K74GNKS0tn9ngqcQgHkg1GnHG7X1PifNaa41jPQ6fza3ePQq9QMoUix3n
ab+o1En663GM7TWn0wnlcH3tMLSxd/PxeTvdXLKO8W0YwXlUi8CpTxv1+KpXug0RWBP2jZCw02zn
TCXuOYlQzI6kS0nBjc+QmuRa74nwwD1SmfSzZelk+vP6MShhUAcxhjTe+DdapJQL7W1IgFPhbpk7
FjviO/udPfbICy17sY9GNfnbTq+fi3p072h8j/tY6OoSp551Rkxs9MktbL77mZhtM6KkCfxGERjb
moZKxZL7Kh6qo96Jra8PRDVinb2KJFbAxB2ab3gINbzk2nw9NED7nJTZNObTGoJv8VwYk7qCUhUu
y/h9IJR306Z9cz9XA7TnPoXLHCfjWTUXV5ref1ZcvP8FGCOjFCXxhwy3Px+KyOj8cvZGTmoy38Ud
eS3DaMdfElaxTdO6WRhJ0IGl6/S8sbryjDTUH17qPsjO8Y9DE6Hh9TpF8kXt39aLWz949vIMTaM6
s7zE34F2ncMxR6BhZX2x69L2M7/EqdHg79vit29wsoxgDeQD17Pcz1qGcXPxq7NeTNWaRBD2K73T
Gpw5wBh5tGrixGTDRO3jB8R69y6gmarT+UACc/q4ezNrCTHXcnWh900wFJ74SVl149q0BeEX/qoL
NT0xWE/+InC9H1S8wf1NyJmVoKuP5c7UZR129ISDMTUACbjm0GwSDrgnHC7b2FlsPM8V02iwiveu
lW+FnhGzrPlPjZdh41BCv4B3tHYe6x+u0u+dmQPFtkHo6ejLz8hxb0s3z2E3SPgSmgn9zaSQxD83
jzIWBBxNT1W0hx5WhNqCvbdeMGV+fHbfWbYdamB2nkgPVvzwn3eoLHKnAkQi901cveAXjXhrkxln
ExT8yZHWn/Rn3cPXYsBCe4OsBv20sG+jeGjcSHAndfFDbljxU1agdqdXy25CzDkEUN0Baxs5oNQ/
/pLvvAsd4Ieot6xVqXraXiFSiLicTGdO7c7fot67mdz2Trejl8Ltf7LldT55QZ32c9anhmYhWV4G
0mmBKe7Ps+rj5kDSyS3LNry6Gyzqnhmu+VyBKLfU8kxE7APQpCmM54bixobyoyQMT51q5eOv/u7N
JFb9GDZSVM8nr+V06IEiAarbj14N+aJxCTgk4zvQ0jreiCR7+fhw77w0ndXDtTpNgE6e7hEdP8tX
QB8Xee6YRDSA1JbBSz7ZI757flffBXcSpxcr3p/nF+MzSnGbKRV75G7jqSkJVQVO3Yk87ThKwB+x
sodQm8EQjRGYd7oBxXZS2vmCNOuTLeTbTbnnrMo8NuW2670ReI/zIJZEooKwVK8DTnPJZO1AzagZ
JmBpaJsGWtE+cXszqPNB/+SxOh3vvd5rqyIROwrdeGy0f54LLNVkKdIC3M+GnfxsXFIHg7GL+2vJ
6KPE/lKjRqkHfgAsTR+IlHLaQoR61uTg/1s3QbmhzeOlSpgkBGbfD8ZGxEL++vjOeGehQUm7RjLg
SwVgut6ov+0tEs1LmeI67R6YQEdEBRnGNti2LbV8+skpeedQDPlsOGdoA7w3rsUUsnvTdm6775eo
fLGxVd0u1UoG0xz9P/ha1KA4gICWogQ6XdWaqln6xrMxmptpd8uk39nVsxudZ92aIPgRs/SdRYwj
0RahRMTDfLpvBFgcM+jiSClRqWEEOuyezC0TnJskMWsqAR3WyfzJ8vHuqWR/jUcNbgra1z+vGpDD
qvcTAfjaZPBTCuAhaVaaYaebn1kX/FdC/MkbgkpDx5bpr8K004rby21sGYvBLWJ3ertz5rnvNmli
j0uIkqMqNk4nzdChJi82raVGbcfOcZi2TCOt8rb0BA9XatFjPEboEh9NYCwgrqvcG0ISoZ006KF3
/6iJVrjMMebJHUioOANNb6Sw3PhKQLMdiBqhr8Ro7EZLt+ZzocG/gWTjAsCzyWwgCCkxHpzBXIyw
sCdh7jKjnJyt5cMf/eqPRlo+OxnNkjho2MEk51PSWVHYpXmXfJFAUZEnVXTXgD8Ypb3VIH+clQsx
z3tg1UpeoeEYvEu7H+bo1pGE1e/4vTaSKN5JCJSD7edViMzDji/hLwo3HIRVZ7tBtMU95AMnOusq
DbFdl1dRMMed2aE8TR9LiaSDfGq7zo7EkMTNxhvqOt/NeTrHcKzmqrvIFNvJdAORkqAkKUc/Dycl
ZoBEiqHRORPYSKfvUAILa0qxFlcpMpMfLmOwmeTFftosnl13940gun5P4jnAiTFy1X2V2oR/zFrr
u3c6tPx4O8wqHo4UsdOu9SY/3dlV7DSB3cQLwRKS4WHV8YraFtHa/gM34SPnkcL7kiVtsZmKsrY2
0k4U2axNI2BUDrf0eXewmZqnqDGLr4Xm6Xd95YAJK7PpoM0ZJpXWvx6KeVe1cjclbnUHTy1QdkJo
4lKle9POxzD383IXD+rMUvO4MRv5I8vhQonBjEJExtautKxfyLbGLVFYks/QuXtHjvrWhxm5h1pe
B1TMSwDjOz6XdjP9dCEXwcIEgFa56sfSOuKgCLwJ1DQHyFkfEbVvHc1pb4RfdltDr9Kb3BqXzaCn
xrlXFsmlNXI92C2Af0mjx2mxxF5oxm2aJk1AYFmE7NjOAcbmA0UFAbgFb4lQ4g28Jbrx2PbkbWI1
hVKx5Nc53aVptLuzfJrMcNExGk499t0siYgecPPyfGTcRd6tdxN59l2pJdPWGIHQLku3bCAmDWFk
zuZ+oXS9i+Ki+V55Ur+oEhcQet864aT33YsDb2ij9aoJYUYVexKIxbEDVBW4ZGCiukrNo5xdMnwn
dWYa0y4VjbHLxfy1JMjja5VGB1fY9+kwfxVTRMaZ7tOoG6KvJalHHU9g6R3V4FY7pQH2WoT2kPte
dCYjKw2duPa2emZrXAekpnbmL2HCvuEu7TR1gznQu5MD+WejJS96qERBsQq+Zq16lkRlHFbBzyGV
ZXmoSk+92BImy5yOgOXDXKXgRBGlt9UCF4VKs4ujbZ36/QOxk8kSmNw8TyU+xSl0W/YRvExZJLJ4
GL8R/pxfYZ5LaY9ESNVy46gP8bzVakBZjrF45/yi3k48ELB7TTHLC28e41F+gx7rypaQhIhIiHCR
ZvdNM6ydnkFNDDSTz7x3NbP+a3KXvDlYORzDsPQ6VwVzTeTehaY5fRbkrtfFQTEroZ3RntUlTdo2
PXQdZyro8wqaMvy7B7IlphsTf+1DhJQsPY6Z022Fn7ZXxmh6uzpVIxkELc040DX6T0ePqCfp7zZb
d9GLcyJUur966cXOtpjjepONIrUI8CaFCQtD9OLT3B82VAElm+9I6eEye9MX5kzlCyhgogfmUhrf
q8ntQrZoJDtWZvMt9XECSkRf+56K5cGb7eybkvycWSsgWfRme7bU7KfTCd+UaVvyiS7cmsQtk4XA
6oE7IbH89msCuOCvtiFHNZ+09qvbmukh66K+OFpTn+/SWZdPom5n9of1CNQrEmUfDgv5H+BiNbHJ
SQcgHs7BXEvBdRxIUQhdWshbdqV+t8vZNyHVburVC5/G6rGNRjJtPJEaXoAJFwJmDRfW35SMBo/w
5ZjKj6wjZzDAknu9JLwUpsxg7iSnU3uscGgM2AtyPzmPzYWP6uTqUWGcGC9jgnquU6/14Po0y2Xd
e94FPCp+qtWke1tPnXvVm6SGUIm0Zw4WhetslM13WnfmlsaZgAvAo7rFc7zsFmhwiGjJjdiDTomv
UbZA8m5EIq55iFoeKq4uTfj2LC9BKLtJ0vzsVNzd2ktnPMiU8/2aLbYADNx7CSdVI2jmXOPWvG1E
1/wU6w5zUzlLo8K8zdI9ZzY9CJDRLHsD9MfObs9e08oWJZufPXzkrwpU4XZxgXnXBsyNYBkSTmsL
yessXrFOg9/LX/4oxbW9tCSIqtqPr6dUpDDPnLKcfxFyZoMmb8zRAu1njUjsLjDmmk0I7RmJUuK1
oHSqJKtYoYZIAuLUjYfGmMV1KuroS+Mk8ZWD9vC7Ezt5CCt3ScCm4X0IsOvJX2KwzG3ce+3ZjC47
jLVBnXclXx4n3PRlReF+B3SY4o3kbzc6bNMBnuoSJJ6gAq9Q+aD9bYtjl0dk2vQ+TZzwFeualOSi
BRH+ebJCxqIPs6UhbXHhOaeNVUmMsTStPVfJXyA5xCaK5uJodP16lw8Q3pi5mOI+LRP1SG7j4G7G
mg9ZCD2/8/qu+WFliXOv+QtxSaAjkuvZKcGtS7vqvqLMn248Rw6PejPld+l6uc0u8i5EZkR3ra04
UE4Ek++6uhlQZCTXtuSseVky30AingnwwSKsTTZqTZr2RBmVmX1s9aTCjz3yE+slv6Nkn74gwpS/
llGRDL90tMS3GijTF7ehzbdBih3VAf0WiQfC0QDNORooPlbypdQ2wMWiOzthyxXggAZCWirlQAKE
iX2zaG3H0uvY3GmsWcl1kWc1Sbi4mm4w+NLEhf3BtdallwDeJsWk2viyfyHkmD2T0sts05Zj+6LV
mfFox80YqlEaz47KhmHDo9eSE1wsL7WZNeTvmRXw1S4Tw7NJYAcB2Mrl3m8aTovDm1zu9TEnzJm4
UwMCdKHdwaJlNXMd9Tw1XnvbR3DLBnSuV72am29TFrW3Ru/F1xEhu3v4XR7pq551ZB3zu+3s8XxX
Wtw/tWla6bed5knWeJCA4ljPNSfPs9xL9sTRDkBZxyKGoYa+aY9MqI0s7/sCyuwqKgnOVcXqZHUw
J7W8Ni+szs4B2rlxegN1t9nhVpZfukZFQbckL31c80ekGDZhpBrrp/BjsbObYtk09lyHpjVVG6Es
Z29wvgImmnaYExnbBKh05juihaYbipAxqAA2PppFbG8Krb7vfftSuSyJk66n7GU64JSDn1219H8A
K6uzrAQNjxHNudbH0rhK3JJ1g7Tu/aSn2iXm2Oa6mkV070QmAX1TCn0WWdQSGBXDRvDhOhrv/kzN
cxGmPJuXejx2F1XsVmdxQoQppT4lILbRgBbqD5CoAEvcarrLa2X9UoVNco9u7Hk78S9LttvKMZrN
1NvnEwyuJ+ptUosA3f70x3XOVPe7hM7ysY1ql2lZQkGqsnp+8qYxviNAaNwRKXBw6qIN/VFL4wBd
5MEblx/0/8pveekuLu8cTpKp2TELPTucjTvPdgLGIZfHXNOtQEWafp2XyJLlMKD0igaIDoDhbvmF
S1M+0h4G4hJY6vz4bpAcZBCRezPosOZoTBNw6kb2D+DOzqMjezwZqfs4ZXq5p12aUAdSygVlCny3
TsfkMvVo3NSGeYT3bPxM9GjcKU/T971pLKGXDmQWKB5GiPU9uTK0CuN5ds4pLqAk22IP2q/e8Tix
ANcZu9PYaQnDKnz/ReWD+TQ1tnHll/4arF7aD00yZZuJGnYH/nz9aoTOof5yb2H8yZ1Qcmp3LnVh
0PVdvMX80jwvjJrMTRP36VWbcRukVRGn0K+rhmWtmZPALjOJopn0CQYI4C56czO4DgW9HWc/splg
sRgBe5+3BYx1W7sYlsm6ySLvR08W+Y5HcUeGTkahJgQFmTtclbYAmZnXlBm22oHvBc7e4D698wjn
CfPS8s7ljPUl0pNtIoB/QJoV12Uj6hrlpG8wtCiW4zzX6tIRcBuo0bScB86pzpp4yq6LzErqoM0W
tJxdV7EtBaPDY8QMTV36UZ99LUk93QuDBjyttZo31rKyw4cUBrYfWUQT0sxmV+eqNA8ImECoNqb6
HfiZsw5W9yFS/UZ5Mr8suMrQX4nmlXZdMBwde2IMZX9B33cGrp4djEnzv/rMTNnn/OhqEszLRCyb
tkFtmLnILQOleuPrNINwr033J0FczxFRUt+pWIvvwDJrFi2pfXELgb1FDfG2d4fyFveLFxZzZzD0
9vtlE09R0lAOTQdllio906x6tEPl6tI9uDnePBYNp77WRmIPg2p262vaN7UekDAa14wBoLBwj4rs
e1lm1a3ZQllyUvrIQTqzgGbJ2P8iXVT/Wcks+UXIwdJsTI0f2KICOBMASe7RE3rj146Kh+uWsslB
fU9WndIc61g0UPEXohy/8bakd7YUhjnQ9Oc/1VFqPlAfszPN4difxfkkf5V53f+Sg6SJQCJa+ZLb
FV0FufTRd11mxs886XjTI6WfbmQ7Rd/NvGMTbkPLJAlrieQvTTRaGZiL8t3tkovqvmiJlCTyijiv
nRtDhN7Z/khHY5gSbo/EHChwCHGv7xNnyAU1Zh19xw/E3/GbqehC4ixzAYVH5zZCstvnoZJ8ym0m
kEuFFSotl03MxEGz1K7kebqInn2jXikDVCZRFzHJm3ABg0Xzppo0ONqPYWL7s7aH60YJ0DMhjQI2
U/5FlqzsZacrKVqLyOEqaQuvOlJAhui76lRCgPSQ+lMQxaJ8MYeBow6tRV7siBP5+98nUygtHjCU
WUa6AVCDMs01lqkO2E/Ue8snocQCU5qjD1+bAhbY6XuBfowcyTSj3YOyIGWDmU/Ylw26QNdmKyZj
14tFnM9dX9+LEUUFl5B562YEbBvzHAv6Idg/chJsUDGofYnmObn0Va9elENvNBhM0SSXsIOTh3xW
5r4aquqpNHz3Nnf9Nto0jac/jEkjZ6SothFd28AD0dcpnc9IVc6nTquIiwd0vQJ9PkLJ2HBNeHbp
/SdzSF+Gs6i0nv9/qUz5K2X3kmKzI793lko+p5nMir0/dC0DDJ8U072ep+a0KfBqUO9yOZdDRf/v
bEylpgfch1R0cC8xpOtORxMFnlUBfqdNRcejjuOVv6vx/tqUwwpnrjBGlhtzmZbiGlirvmnXErJw
KxJmCrSBX8hwM7dtUetnzKRBp5WDdVvG3nSBlil9XJZk/DKaZDK89jv/T4P6iQaV+3sdcf6/1vAb
Depj2sVplf4hQv3nL/0jQnXFGoHNz2GwRweOKdT/F6Fa/0J+QtjlSuTwwE4wpvsnRszyiRHDkQ/U
ylqxRjqDjn9EqJbzL34aRmj8dggiTMf5d0SomOhpG//W6WVg47sWg30cXshi2O382Vb2lIP3eI6N
g+fNVbHu37xNRz73Zqnm9iJFNjJV0fe5wmEWDF6cfNEH0vYYwNTnaRIPV1ZNN9fvlLUTbmRE286F
ypDgWzqni1A8QMKj+YmEnpKsf4hUNGEhG9ofutXkXUovtou/SOTsj2ZPYsWaT1QEytS6X0zW6/M6
iZHD8jr9Uekt7xgI9OIHGzn+J+Rc/mPv1NpzPrHPy4mpnJ5pZ0OaPAMpPl4lNcVYiTWQd/q5znLj
7R0VVQ9sQ2PaMOwT7auBKoqc7KSG9QJEj6c+qdSWUXMcuG2HyapMWztknjddGd1UhGM7aD8dwmPU
uUQgxWkhhIKX9BhfZA0z6CF32jXX1cJHiiJO7IxWB6Eq8592uVTn8cj6j7PWDgWV/tcuk9VWGJEd
amiHWKyt8RGG8HxX1oJMCVsO6b5uyuYmWl97e97R9lFncvatl0UaDnKiYaNLpuusuTZFiGrdx0am
VBeuQ92wpU3IqsRuhg5+5MfED7qL3ZvXkMyWdqeBE3roWs/+MZCcsQRwzptvdmx7F6/7pGm01rOc
YyMiOsc3HniD8aKZzdF4iNOeqqegM7FuLgodGFrdG1cSkRiNkl42xME0FfHKnlDUDugjWNXQelW0
N0C1nQMp5N38+ksCnLiuUeMQB044K/8fUZb8HWHNuXvRVLz0iaDj/SP6MnrMiJJeQxQd76Jnx5oG
RcKUIown4T96OCCGTdVH/iPuZ5CnnafAtPmdbTzg9OdrlINK96NbDwuqOjo/VtKLH7yfWczh33XE
qU9yOfcrpJm0v4z63IwN4NuYavhCIGP4OW1nZ+fEnBTJGexRPsBotFO8deOMs1uqCAkMoIooIJ4h
L0MxI34Ovckt7NAja8a8ilQxRjtJ1kd87BuVUpDXWf8ry2r20znZtoz71x9LWFFX7Iss69tNrVVK
qsDRdP4DgEJ+PK83fu0tfQbhyYSTu+nGiT9Z6HUeX/eT05RwWRbZN98cGDAbm+0wncbB1G+8VDkX
r0d03CGf6NxSSI2Fwb3ZKpPzm41x9Dh2eb+KjUTskqNhKrJsO3D++jxLb2PHE2lxetd8a9mGKOy9
U3eI00zYtzHBMdvcapP6mFppJ7eRM1jWhhbfWkJbBV9rLumSJVHhPNl9NmuPr58Si+4QH4qZPIKN
ZQg+rGgc7jINufCV3xVEahS5tDCfOiPXOYdvt9wjCmNwUhfrJTX19fwAQ9PlVT/79bnvyJpqo+b3
/pxSp3l+TEI4ntJ0n9doaAK/pDp1RzDrJOeR3Ef6nDHvkO4UL8uCFiHIHG29pwwTTn4sNA/y8qDG
+pxosAnJU5NPm8nNe8B/vkkaz+KMd/pIsUr53nyzuNMA39eoRblPK2SFuA6aC7Ib4FgKj5GDSShe
IE3pY5CrSA+YO+leMR1mZunP/iMX01lzsLHe09fpSbXoZPOttwcZ7Yh4nWgt+tY+G71yt6Cp3ugq
FrdD2su/Mhz/RLPz0nks/GK69xyNCs7suLHNbsT/F3MCLhBqQC+sKEStYKlFJTcw2gsrFH4lIV/Q
OV0OmJDcw0iNRb82cy0Q/gTObu0I2VRgytw+xjGNJaK6Ob8zsvTHzqXT7QxtrThgCSjdEPbWVrEZ
b7UeY7fZRoYflJ3d0OxNrT0x4HCoOt4Yt5XRVHe4J+k+K/J6SJ/JE/OLj9pqp43d/Gy7pXUWdUwF
MuUZvwrhLo9ezKZ7RxWWXbQEJD5b7TQ+DELMx1WhvmXWxO451b50mdZhZ7VlWLV5z2TI91LG9Bq5
KqT9EV1WjfwZqTW6V87bKtaXZ6ZxOU/AWMhzT4wuBKXMnUnYWyLr25xn8rxnotaStewaxwFS6WXJ
tCAUIxP/IJogz5Jov7gX0HWuOsrxZyF8EskWVGRFMM3tfFb1k3dVjBq9GYhgW5wsqCVyT0njoshZ
zW8X20qOSvf3vXIm0g4gyMo2J2lnQI+Ya0N0U6mO1YQYmCol0+TOqIh/iUeDOFxfLvSXBpr+TV7p
5peI2IXHMSm6e4ZiN4kgV/l/2DuT5kiRNA3/IsrYl2sQeyi07xdMykyxg+M466+fB1WXTaVqOtPq
Ppc2K+tUEBCA+/euk8k0N8StcRth8rurPEUdWzcq/6rBx7FPvUJs9DjRn2NzGCmK8e/n2HSfuhbS
qaYfaWmcq+qA50MUYt+TPcCDP+xxL1PXLszrlhDBlUubu7Mp9ES/GOq5oH2iUfpNmywUi+npmwKn
INXFJBeskh4LKzFCeqWvEcYMr5EYy4LKpM7JwDBQ5u5RkSA61gy72PRWU4c+HNe9Ca/8kpIU37IU
WvpVl9ndqtQ1cehdi7t6sLJXkFBxGoquu1Sm/jpIvzlTjz1R+TGMwg0hw9RFS03cuif86Q5xhn2a
KE6/yQ1XffT2KF8nprrmbVR60d+k1P7GJyXn/BAXBLiicXg2KU24SRIKDXM3R73hG+MFs7kVFi1b
Gs+Vx46qjSspaXZgNI0XHKj8UahhvGjmNINrmsybLFX9i5+64NgMwNeBCJwreIbYW9ERXTageh7K
cy3Kz3rUmNU6ofTxxs5rhz66bthwuTxoVHc8LkKXVyRHdujU4iHqhH7MdfnI6IqGkaFi3Wb6i2HG
h2zI2gsN//nzMMQWYGU+SWzwrUESRpKc2tiOryy/7s4dMft+B0KRe0wjiW50vDVrMdoXQ6JsztA3
QhPqoyAXzuwUi5926drcKnqaXJRonva0NT5FGdo/3JDlSpq1HVYDszClAcXaEDDIrUkTUDK6AStF
EJHvYDcuyDNL+BYShnB40xTWjc/of+0HUt3V0gZulFVfcz6JCvOZqjBP9edaMiyLLn5w9cY4LQT2
2rBGJk6gyi2doOVdmtU9dUBsP7b0t6TrEa6t3Qh91Fadch1ovjZJrstRWvBJ+nSvS9mfptZaROv8
YQ+5eeYN1O/TsaVtUJXBjaX0Hgtgl/Cfpi1OVjlTXu6UBckqVTugnF9wiIRK8GNnZx2ssauvZUR1
vcr8izqPpwe9ZWSnarB7hEJ4zmAkQoJFkALGpAM99CKgE7Vd5P1Na0EnlZgu9ZgqmCDxt27n8jso
mQ3uimqgYAaB6lyJriBxeBJKfFBidJqtnXasjkUSxCipy2InBtt/FAEn3otR3kVZ7WE+baJsw3I4
7P2spTC3gPXPiH0a26q8pV2ualcyS2xow7g9AaXYFoVBU3capV1vB9OEnudvxrNXjolPAbrTf88a
/FF+kVCLm7vOvE8CVXwTMEv7QAbRpli2VoJcmVXRT/BMtlHWYVFm7ibVGrHJqj5FKOF354GCljVc
iwqnnlJZAEDzlNNUdzm3vrAeWN/ys6ro20MlE4zldaZSgKDcqW+7cozd24Iepjl0tAB4SWVsC+hV
fc8NU4+3gVtVPEA6e8HcNfKrmEWWssjxAoSp3UxdHoxh1vrRTcs24GxSn8ubd7LiZ6/sUTnPVsYe
yw5e4s6ob2dE22JVxskW8890QX6Pc9lU1NjQrtNo646itqNVF+o0Gg18XZVCwDmqvU+G8tgMzUn4
87gmxLe5Ktu6/QaJoO961cgjKthoJ2P/kY0agHYrQeqkfZNBqRQrp8/zfJshWy+O0K6IZyiMnMmj
taXIwrqo6oxeLHdGCqmL9xEXf8ztYxY9JFQJP0dVql9Z0XyRd1Irv0392F7ToDhfaQn80CYWqdO9
+0rci440OG8l086OzB2KFHw70ejumsTybmujeBLUYCanqmg8msgq/U0NgTiPNN+tUp974ZAPVBqt
6PDNN36eJd5tYCLcfqLA4zaQiAxQzVzXom2AvoqVhFZ2xPA0J5jpbCit2LuOTdFcs/odVMkK+rs8
4y9yTcIpUCyidbeWyD/UjV/kuHEwdJMZs6/1pLQPg8Uk6qSJeT9PHoSnNNLd35CD6z9H7p9skl8E
XhzQJgKM8HayjNEOflUPFmhDcZAQdVaVMrhQCCUoKpuct1xT1BZSA/YtKYikuox7v7PonXKtiPZF
7NblmQLegjcfD/aGXCNbXpWyNy5LDab3KE0jeOwhxjc9jaC8K+YqYttWuu13PdatgIHeVvOd6Wpk
GTeU0O3TDik/sQHOW+30g7pr0Ui121kZxtDCHoOSvc7ME3kY+SMDWxw5Fnv9mFkk541xX3qWeBmK
CRw1masPf+6rO8JE2NGrhrcHdB3km17a43gBcuVpy7tTZ8AytIj2SHDb7ZL51u5w/tFDwD+UWMoE
kT8yMdxx0xJH+PI5C5duY/wmxm9BO/6OhiAbdPCBLfHONuLIr/LknB1y5LZ6vXemZV520ozZoDMK
xrVf/9pfJNj82BxoMef4YB8WZShfYBc08FpDIdW+SAp+YuGX5UZVDb8Pzx6taUDgC+MwMoRgNhAv
//boS2AD5iDfRuLwD/+o0CaDFJmxJvhGmPfUlUJwNikkId2z+3rUOKqr0LqEGlb437kujcVq8fNF
Jjgb4/FniiZ+wS/nDkyqRRSZ19QjCj69H+LOPnt5Y95XWcvYjBqfk+8hNU+K8EvS3OjBYfCDNCz2
MeUm959X4//hzd/Am6Qc+MCB/x3evKi7tE3fqp/wzf/81V8me/+PJYGGym7yBEGp3P/FNwP7D8yV
PltSRNno0Bfo8y980/oDXT79NK7PsoUPAYXtf/BNkw8kdYFYCZxywJ+B8W/wzcWt//d7jWRFfAaL
y94jmdb7RzMGatGhq1NDHpwqQheXZZpxqyc0q/p9KrZ1k/lYmoWnv7eaF9178PuHqayioyZTVGzS
ZIotPDp8dbfa5Z9RHcjXy5Xv59q9z25l7cExp5taV0FoJBQnG5XW/ch46V7ADRWPttmozWd3cJyU
0RndUTKuK9Pr10uzWGjEuhx2qtQorm9K966ruvE3r7Qv6xhXgMWLlZPLwDVFo//zmyabGDjrXojD
KI3x2o1acoCmLghNpZbz4nv/7Rb5v9axf1xxfJXocW2E2HgQv9pYTKodxzjPxWHQJF7PuKA0byAb
JcJZ8esjfZFhL2eG1h/lHKsmeql/uP071HotNOEBBokO5QzONJgcbedbUXrXm4W9m5Isuv31Qb+s
0p8HBTJfPMNEKOCE+nI5UVsPZdUWh85NpiW8WyJbJkfCgQxccv///dHgAXhPUxcC4P/lVRkH/pBW
ZYbcRx+c/FxJZGKjK40B9Wzw52vwv3qOvxrMllODiuAgRJ+TaPN18aMeo0jKXE8PTTIWVmgl0P9r
olfIgpIGgqkpGa862RkXQ5v3+xnHjtikLW2F//acFx6CxZcY7oUf+XLDFkbrTfBa2aGh7iBZj+1E
XSVCu/vAFbCZvz7YP+8hRyft1fx0ftqsSj//nBJzpaWkmx2EMc83tS+Z3TSeYAG4lxymz7phr6LE
9jfH/edthCfHNdD5uS6xRPry3vqbByOPM0hdF16wGhoKh3t+TWBNUriqtMv+3bFs1nedJjnYJH5e
gy3iz8eyU20w+iRID6nRxLRaTl6+ErrEBj4N1sOvr+eX9+3nsRzDJKQHd4mNx+LnY2WlcjWpcQ/N
E7PHuo688likVv+7/KUvTp8/j0OyLD6Wz9vV/Pk4VMpgzKzH9BDpWJDX45BxUvZUmYi/LOcuSVNC
D0aoZkBxBp9oozOInX99rl/uneU7GNhhF3cg6QH/MHT1k5GnjaP4DjjG1sLoG6phZi0+R9ZUHuvY
B2Vxrek37/PPS/jT9olFFtKQfbZvsYZ+Zez62O3rOfLSQ0KT1JPM3PLIlny6FFmV7CTECxttjQLu
z2RWL4yYY/rD4Fbjd8MtGvlN9EF5zKMq2se6Vh6jNOJ/aIm5+fXV+b++p6Ozti+kG/vdr7mguWNF
w+xp2l7HLfU+TZ0twx5QgJ+ocGkJqJBmeqsp0zwP8fUApNXTp84Eiku+y2v7FKggokjGty4DzW29
rdsndUaHb+D1u19/13/etct+eAlcwNiKM+rLWwBlFoQWPb8HJhGkhDlzSR5Wbas2vz7Ol6eeO+bP
nS+QxJJI+HVtTDXk0JHWppjk6/kmSBeZRAV6dypa27n79bG+vs4/DwbYTqYKyDK+7S8nNflEBtuk
kh8a0LB17Ef9Wi9wahc8KtvIhMUlEnU6GQDoLxr8w466ePWbC0tpzPIk/ny7YtonOhCTET80FPjP
T2ohhWbyZOAj6ADxD15h8jJVwWiJAzbU+UazXP3dSVAgYtP8lGIkyIJTTDo+4LHuAEH20THouuma
mmGq3FvaYCVJIqpLQzMv53ORLLXuGEtv58KKPvqxKx79iYr5uZBI+QKIgTuPyfZIRJ5z6qXOC7ct
B/PWga+9Y9bQ98qgJzmp7Klb6yJdmj8GktziCMlmgVOUeZok1yKa9PcZoc25pTtmXkEXRB+Ixxxx
rMjAnVdVLyJ6qAy73WYeAN7K8pbwZI1WeII3GtN+S4LI+EbrqvUwWBYV82P0Kd6jdu+j6JU9rEs1
WsmmRch7ji2ebNvh1WLIPn3vyFhb16RXfMQ0r5jwNmwbCa3R/ZiQ5CDutjrpK7vBpvmcmDJ0UMB/
5qbKGu/Fb0C8AWUy7jee/hjhfR1weCGkduObLe9Ove28l5k2+PVInt/ZW/62dWgZjCey0jdNOrTD
yksL7Z4UtunMOlM8Ns00XH1e3sgd1MasEv1GQP3lRzibIjlERuxaRxNF/TmnaJnesTnJMCh8vq06
YzpJNS8FRqjcXqs6546s9REXfkH7AWVOgms3OX7aIkjQk3t7TO2nTuoF4fOY4a6t3PRwv9t8zpCk
CIOUiOFHvPQd/cJQ0dUlp3gXzAE1Xkssz10WW9aDD2VCxYnJtS3JNHkv4tLcGrK23zKngdTioUF3
FqFgvXEGbVQhWSfjNVHX41U62X0C0G6krwVlNIdxNpBHTjpkhLXch+VQR0e/A5WDxEaQuJ5Hgw0M
OOa8rfqCe8kr1XyOB6TPULFpO61U2883paPpejiX7HPAjsUUZpwA7fXZMFO1zQ22geUXbwn1jwzn
Pnevk9vjtYwSJvguYWJwHRQMbpJzwfTYns6xVlBF7JOBOGs4x6Q9XuHLaLYq84x9PMz1pmkjB9tG
LW9ilaQH3ZfVCTTRDtMSbQEdyPrZsKr52DW6u0c6Et3HysN21+VvjVvl54mjoXh3vKty9nZ5iqKv
wVAE2J9ZLz5y2xXxAzu9hmEhY8Va69o4hyTimqGBB2EbjDVhZ7Iq8pCraj4GaX+VAs4fMyPYUvVt
bcmrrI+UH+Cr0uhPz8shWDUlp1Xk+IyTPCerrMcRZLY2qn3HfpFea53jMr2SMFjIIrH+kDiEyDkw
0aY06YMbUfk2tcI8kQ4Z6gj1QqGqYUfwmg5zgNU9mXV3HQg8Y2mQ3LbJ9B4I8010WrvJtBLTuGtX
iyzQPGi6/4wADv9QbwlIrZGMZ0gW87W07ONMshkilvQycamlzm33vu+jU1158bMS5rxJULQcMZ3w
AraXPVJpTpduallnNbfNjZEW7VHrsbRgkL6gl33yceOVmdcGCMQaM25/NDr+osmos26Fng0QdYqt
7GjUdk3ikxZ7F51T8IXqAs4Eob05PzhQidtxKKjpUL0ZnMDymis2SnayHshDB0TXC5TmU/yAQmC4
m2qCJVZ1KzA2iX6ezuRuW5uIQsGtjSzge1am8jAW7nhIaEXgoOyiaYbXbyFKh1tvmKaNNXfdZll/
nNVIbSMpO6IpQWu9OfR40oqDrQE7IzCpo1BO7EVIBmEtrNw2hAFPeRXByMZ2xIrgxYG3FxmjT8f9
R+PQVG1RxNi7DtuCCKUwy6tWV49eQd6bMaT9pU3XVhbGRe1na+XmdrbomcuThox9W2W5c61jjN8i
f4ifVBYPJwsJt0qj4ZgNna7g7obg1crGNlo5yABJBOA9eagCmRythn37yiToaD/TTi9W9KWrbO0V
2g16Wm9TTvIZityBr4TJ6+zK/1Aks6PmRUVwb5aO9zQOczDvdJyZKKEGdJh1x36sGpu9mOfgEkeU
eyOLdgqtuhZY9xpvzwQd7IPRgHgTRid/CNKsN2LIpmOjLDgWW0eYLIeCslbjAu9wxRam8shYKIKb
ImrQXUdWZDH8Q9kAU+AW0lIN9EEVwZEfNbgbnQ5nL5oMVIlab38bZ7298RQU6thU7dqvG3Ptu9wC
blaJ1YR0FCGNVmxdX/WbwU/th3xq6+tYtdaqjIzsEGWNeeYKpmuLvvumj4xd7zjc2EF1doEPwqgM
zOsY+/veQedwEcQxjJKYnbvIaQwk2UO9K9AJbwtYnbdOcUq8aJqwbwfYHMpPFoomcvxd0ldmgWra
IGSVTOzHSh+ty0736yt9jtj2BwjUVqJF572ZcuLyME33KGvyynvBDgWIUzfxadQcv15HkV0cJsiO
H4px/AK1QneDm2f0UTORlxxqOdweZMmAh6runUsmdrHDM+AxABj1sTAm0nZ7BT+flcW1cB115SPS
2lsNvpEwDfx9Oc7yMPgVVJsRYTREfXzOusrf2XFfvudV47kb6lqbJ+q3cV27Wf4ROGWKtNUT9YHU
fLCkrJCPHhayko/eSLKCijBwcLWEbTT3b7qwM4y2WktDJwxNzuKqK4wQFfLjbO5OuK9SNCnZhl88
3eSl+W3QArFOSbjJV2gUW7QP8XT2gq5+96hzOc4jmTaQreM1xM68w/IUrVFhqWtD79v3TOa8sxsS
ZwteAjInyBLncpM7D0rvKg/WCgTcXqFIHpOPhBCIUKVtgQLZVhVjktI+GjepYIWEeZkOTvegoZx6
t2Xqw6EFsqJ6JdAKnKyz77DsTfDbJSLeknx4uOUjarkAy7TbP03KSC/1vGzWmk/+9Spr0I+k2H5C
dlHx5WROHn0ADagGApSDUxcjhKWtxr1dZfrZHtJiXdDyicHanKYyRChAVAMvp4R2qawZ90Y0qKMh
S9GtFU1TvM6mOb7zrcycwtExu4MD1aiHBugQ92UR8PZpZ+0+JRRnG6ADpoYbBwuUmzqKOe2+CWYj
JoykWFdayVWQfvoamcutDKKknxNPmBXpOHLc08kTPU6Oab1pptA+TLcbLiJ/iu+das5Co+ZjR3sM
Howq7Vdm50hkE3bKdlIPwqZNH9gYU70QuTqRis2taz3G8Yy9c+b1Sg4bN1X5qDtExOm+RkbfCM3r
VXOoe/7WnnGxyEpNoZ3rJY51iG0P1yHWHiQuPjM2YnboOEw/75hdE3zGzMk0AKqapTKm3Ewzt507
/CApL9gxy9thI81gm5PsjIDLPZpt6YQGLZqr0um2fhyQg+Kb2tqLuJ31bDROk4MtZjbeZsEHJ3Xn
7ygbyqG3pwLNXjreNa6ZhCbC1DME8Ycm8Oc0c1mt3L43jynALml5yXhMJeUngQ48YI5LCKOQ3Q7H
jP6eK9RIzPisOmyEjnZX25sWxxomf9Ve6GrMLnJj3OVuzG6eDVdI3Ym7RrRxNbi6sUrs0d07sklC
vex9RhOxLghZYYGoo+vRaPWVKjKx9VX7Q0mt3oil0cBw05q4j+BVTjhcJC1aJyXADmbKoXGH3nR4
PVLX3tZRMrFPCS6rsj2WWvMylPNVl0dHVbsPQkZnXrkARkWqTq6cP7ImfiQQ7tZDhi/YTYdVVrwF
ejrs5hyQ0lPBO26sNpxl3K0DzXAe6iKVG70238fAYGOlxbzkE/NQuFKtKXndZp0gM8EbaPd1v5V9
QJgcdH68cjQmgnjouqfZmr+NfXpwM+yyjVekQzgFU/ykUyBKuZD08yO8MwboaVqlNXIvY970Tfo8
QivvO5VcOM2D7vfdfeMTQJK0KaFPcbL3CDwIZdN3z5pJ5OA49GrfM8NcdJDSezlmy2M+6UfHSr1n
F8vkLi0bLBFtMshD2rjAo3DvjBNekIy7ejDYQqcyt1f4DWako44mt0k53jqmG3wn7HfSjppAdmCs
8qD19Z3Z41Y9Kb9civOapB+vC1Mun2c2efaGMoQwgwkrpoJHVdzR3pALuVrU1RkRCVlhbI02xkSU
sx/ae1bnaZeqU166bjE0NiuyIdqV2w6MnHmQhpJEgxc/xpXdRi4PIEeFYiB9mkGEoCh8JqZfMxbF
3Pbduub1As60cBpT3UUvn83LkdYwYywtjFk6jzixekbgJprOyJqZklOPUuepcfXLTHPSfqMg9G/K
zuO1NKC9QsG1TCdkIPY/stkcrjJ3Mi50xK9bPL/5McmH6CUuNUDu2PaMW6N1FEZkySQSz73+XteD
65xV0i8jb6DqKUwQcD7Re87WoSDqZSeQth3Y2/PRmltpm6RmQEciFM9bEmqYrwZXvboFcSapXOJx
7ERcO6Qc5EZfHSpB88vMkn8wc0p109aKjlbiAAq0DPl+54ERLEzN5/F6YWubqXblIUL8tWNO6He6
Z5fPn/8k8EvzVncZ+2s8OTsk8fPetHLx1paKGWyUJiiBbyFbnNn2aAybcD1z5d4FOReTCE4HmYtq
tp9AsShGaJSR6oMuBzcuoEoJDU0JKdECvmKZDPnRnVW1c0unfapTxQkg1S5XvEfmmxbg5Rppg/GM
94NfvUKfdYgolzpIp8KqOS6OcC3R93Pe0dEpiGDBo8l54VGJ7oXD2Nf0iahDZ8rI11mqHlZdV2DY
x98/ILKYQUUAL3kZdNDKkS6DdW33Dv7KCEMP978+axdBHQuKDLUUJ0sGougjgJayNYncDRSQDKp9
Alniud6qfBjsiwL13qVjDIQ9ZjMM2ewAXkVUgH7ed1pazVuqJTW2/6p4ROw73ySqXQSdo7Z8v0RE
H1oFurbSGLNuCKnkmhQdLJvBf/JbjZe113PZAClD28BSjzir2tULFNd21Xz2pmi4+ixbqOt03ro2
d4CyF+Vv0C8fWGTuXWySof+ZmS2KGjzfE5RTVJ5OpAV/kqOPOHhV769FrbhaaAq4YQ3Lm849H7SZ
Zhk462bQyOZHu5phos2JnWm57xON7bXhgbOuP4EnQzOjj5mwnlOfcTdZMx+ajVr9BpRYWWuW8/5B
maNxERhDdOwxU79FiT5eT1HCo6MlPMK21cFNDio6RsKo33KvVYegGTUiVNv+U1lfRMYtwwFnWJku
8FcUxzk74KUxPKhS84K5RT6pYLm8pV7kR1Rm87lva/OWdB58DssDi1I3+V7OpXhrUH/jCeja/liQ
uXFQQK74v3ytfUPKFcakGNyohr8LiMk58fJ975y2DxMjZfRQ4ht++SAk8trftb2Mjrri11Eq4mEf
eQKjbgpALCoUq7JXm7h2p7MFBH4WaONf5OBM+Erc2TgVsWlcVRYROQ6FBsQBMfk464rX4Q5ZDuAH
tKi/dpa7YBBAc45wgBRIISMZxVfMhEPQcZcQdfEeE5/1BhWp1cjMBM90LZ1oXTOdbjtCiF8CmysV
u7F2PzMQfHiR4IQDtdyDUicn0XNEdExjE1m9b03zXvOwe3u+x9jnu0n/w3eZkxEqGuNzW6fjK2Gu
sFAtG3IJlErXVMK2gpVRZM2F0fbVJW7H7j5FB/5d9ATbpfUYHEl+KyZ641mZ7JQeqsnxJvTnFXdA
HzTRS+Y6S6+StGS09ojL7deFSOvpT/j5/4UOvxM6mPpCsP13ocPuR42R62eZw59/85fMQf8DqQy1
AJ5uQowidvhfG5fzhwtdaiIXcj9z5/m//pI5gP//ZdvS/yC41qYzgKhpkl3Nf6NqQA3xFVT3AtRD
AfZQ2H0Cohei4W/0YWDWlR/VfrG3/PhlyJMRJBE/KWGPzzRY3Mle21c6+T1+aTxPAyLAzpsQdfZH
tOL+hnQG82AN5XRolySgitf5geep2MlJF2tvSQwCapcfU0SafZ2gm6iXZCFtyRgiGlS/1Ux0vfOS
QGQVzDHCT9NtpFXjpou922xJLBrmdL08qadqYE9I9ssS/dE0m1YzzfWEGJFXByB+X15NLY1AYklG
QsN2kEtWkgM4ua69wQuNaejuzZTdYLykKwHzgoURuDQsyUutip9cu0zZbZPKhJQ1OaslqSlbMpv0
Jb3JcFtCc5ZEJyIZNjYRTx1RT92S+cRuiLAqYqDwZyDtt/phLZeMqHRJi8qX3ChrSZASRYPVe0mV
kjb5UsOSNDXYpN0UhE+pJYXKXvKoULTi8/K6N7Mnq4q4pSOO33KLfWwgNoSsIbYB8QambDUsaVcl
sVeK+Ku51q4iPAqbTmPGFBbZSqNXG7fAjsUz21TxBLm5LYPhhkbZ8jYnvfgiLXzZrTKSSQFgu+Is
BYr/jen3uEXxNjx3JH/cELiKK6PVVGjRCQMYG/fyrrE06vLQypzsfJrJICwdXDvKbXCPivRS1sXw
HAXYXiE+g8extHIwwLojgKfG05FAHGzaActHQ+7rjTewx0BlizyrMHtnryxfvHhphtM489h9AuU5
JweV8U5H931pV5/ObaPAr8MiIy+8xmQFTi308imsDqNURw4MAvDqKNsoynCk6NWx0WbSBhq/8ppV
yoCurYy6ZNAnoek0EVy3NTFmvHomHqb1GMXY6UxyuTL8OszmUYkgPq3vDHSPlxbL/MlenLzEFmSv
QkQsO4HhYT3GeGVsy0wbN0q3WJ2dPsUZCILG3GMjOEQjtZuHUu4tHB8obInxR72Dca7RreJxIq7o
XXYYrzTL6pa5X3FVZc2/WQYHLqAWEjCGtQu5k3FP5g9h7YqP9MxuoZuqeLo2Y25Np4to6WG15eSb
KZ5uvWLZ15RwIrf0gJAUUDtuHloTv4PwCz7QoAiiQTidgm315bQeVSleEp6/XeoiQCTKnqUsGtFo
rLyE/ZgAI7icGgJfUtyCO6OzxA+cW+N11NXi6vObZbQs+Nu+M/j4wjS9m3hOsKY50nFD5l//xh6X
iCMkqR/FYrivnKq7bzN7CFnrgUzS5cQ/A0fI4lQP3ljyD4soMw8OzlLGAbKJAeVaYt8HO3v9vNMy
OHR8bHHQM4NMzDDpOAQbjKv11SBoqV9hsieriqCcR8A382moljw6VdrejXRi+8BENN5iwiRZWJIu
YcadZ1Pfw4/aAcAeNRw7mJWiATBxKNV35SXpZaXX7hXKtumEH8m8jfTMvx0ardwk3JH5it1I9BqY
5B0NTpmw9YpGPqj3OaKH7HlbxIl2V8+k188u6QVNTKoGUu5g8/lrlUNZ36XxhFOuhWhXAK09jWwZ
V27ybOfCaBbSgj6vpEfZwsd3A3svrxi568Hb0Ef7L760p9Bs6jRss/myrZLLvpmuoSLu+wZbTe/U
r1VKMlHpTmHgn03Vkc8SXye9jlFOJfsykx/OEJzAP0nBItkA0dnt2Fpbq092yp0fY9m6a0cfcWvh
ZSAEzNnkrcY+ZsJWY1b1rWIdg1+x6McwUsO9xcX+0BqZcen2vMMBceK16wkrNDxS7NNyukzHYD2M
2bqN6qNVedG1oTQEcaOZbf06JnWPgvBk59b5YsXr7c0kcvwmeGf2fV+IUPl5kzBzGd8rqmmhjH8w
0NWnJknFCegSZNIsjYNlOt+kofYYkm+QMxVh3ncW+QJx9AJ+8dxq/repozKE+a3cFj2Adjnh6YW+
mdYEoBAHYi6zonDd+q5jPAr7JJu/l72D7Z4cxSU/divUeFcBfhwDL9+R551gwpj5gVPX2I4Nvpds
mHK6eYwHd8ITS/jAIR+nEhbNtPYDL+G17ncC4zQ+ID3ojkQpiq1W1y8NWuvVWNX6xZTr3lFy45NC
hwvEYXusGyWCW0w+MKMf1iRuRep7P1KTLCN7aPRXj/CltZHn94pg+rdp0iycPD1VwFbjAxMh+0Db
p452ENnNqkfzvx7pcN+jy7YIIUCYEM6kBAXRXVO23/ETAo5X/nRJKOZAGU9MpB7uWVOfVtUsuw0s
V3VRG+4lpc35DbcVSJEbGdfWPNmbwcSBRmaBlu3zKhdru9UwMhqm+NE6Zr6ZSxMVZZ2Ds4m3rqjN
NSWDwToz+mcdkBr8mdUeY4NDoH/3jYqdF7DlHbWW0cNgCOA5K+9XDjlV1BeTECpt5yGixSJ0eQxJ
yKjiZ2yeSNFba60QIF4MPsEmbBL870hA+1uPrAz4iGbZQ3jBkk7pTrTGRwPJUiaadRKJs4cM7+vK
bu3yRxt5GeicLI6BLPFzQCOs614jWsa1h23e8rcxbfc0qumXHu6YG8sGJ46Thp2VtST8Culfil4M
r5U+Fa+DaViXOHEYzNlhrTAlzmvszgiRqIsjBQwovgkjchMpox+z+KIn8s44tmZk4IBrZ/fSDJoF
DG2Ak8mgwuM+aleuIf0wtwi+4kesYU9kTPNgnnUXHlZy7pgqild1A4yOvn9gGRy7+hJo2ENAQPNu
RP/uJmqb6DEgc5/BcDGcQTZWFUqMCnAKrdKBnUK+M/S62aQjrslicMBCEzl+VKVpXhllrB4GmQ57
kXjNk9ssJkrehWviPcgo8QbgElvALXjzIS/ZhZEGph11pvQQv06zr8kbD4VUGZl9U0R+oeHztQri
bO3i3WsLwFPJaA8lo59lBEVcWBgMm/9h70yWIzfSbP0q13oPGQB3TGa37yIQMyOCjOCcGxiTTGGe
Acfw9P0hJdmV1F3V3fvalKpMxUwyGAH//fznfMckxdMPaeAzM5xH6KpS03aESeGZuPN70jRltUb5
BUQ61I0/G6mxiqM227IS63x8L3I3l6gncTTtGlbgCOSUBVpZqx5m7LyrVJUtJ5dy76cBamudtASe
RKq9i867GEXV/hgcGopre+q2XmWH2z4LuLmLmtRZExPCb2Y+4uTeFxbdjRO0vMd6AfrN6ydsoYP1
IqpxN9JdvG7F/DhBYbiMsUlFpesmO0j3OxtUiJ8ZzaZUZfgDc95OdBx5qi6JONJ9vRlp4T6ikbd+
n7TBYaiDExXqN5wahP4CNzlMsz3eBYlLnoougCg1NuC5bl7K09W4c3rNRvBLqigzlmXVkIRXSm/r
NR/hdghBMw6Ec1fIByFHQljrUEs8PWQFQi56Glnywso7seBglZSEeWqxQU/UenQrE1wT8fEkQ3np
+3Kd2zEUa8w60fQZpS6r2RUJldLccxq+wkS5arqntmgDC7qnHx4DZ543xjS3lzCxym2iLHkGEPNW
zxSGzpV9iz1C8cncdTf4AeY686zkvnYq63u7CDaJWczfjdbozkPuaNvYUD+acAKqaJkKc7cSyx1e
HuXI7QcES/sAsMc8Ac6pb4sssTEDXAmT5nzD5BvgLOiTj6ELJ5+9KFk2PGgo7rG9ChNkwZTciq9U
PAIqQNyvkBAgCEg0M9d78rRuXAwZd7Ng0EaA+nLMQa1knTcXMmR+VkqCO2YLWy32jiiedrFJjGXo
D0HhfNeBPn05qZWchqFomeNbuRd2DKQ18R51ypH0Vc0so8E87dIDEobbLnWE00lCUb2iZcyvGTLl
uY3yTy6gYb5BpGYvPXQLa6cIynVcRJ91nnPqa3X+5Sh7eWYFXbft2RhtG0Nv3hlf7I0J5uIGPmH2
mYFugjT/vUhm1rLE38VRl169diYSvGNfDC9sofq7uhLFac6Ui/lj6rL7ZYGJwOOK6HtRtzox6CQe
t7kRcRToXgM5kKsh+bOB9PWXG+o8OIisGzeYce5r1zjV+yzy4vsclTqW2EBIjUe+w+q314fiCY9e
CS4DQGuwoFpbHowb15gP8YJxrRagK4pgeonDfng3FtyrzWKZpWYRIbEnyVAippe8hUKGkuQnJbZY
gLHAlxZ4bPc7S5bpuQMtO/4GmhUtFhNoP+rXaAHROguStgEAuR+h1KYLrrZdwLXQ0U5p0+fcs/BZ
4VpTD2HUVTexIG/TBX47I4qurAWI2yxo3GSB5PKNPXPxQ/HxonKrJaB0qQmFqvtTyviX6vPfqD6m
pML6n6k+92n2EZX5X2Sf37/od9mHCAuZPMNhu0qpIMIjKtLvFZKGToZFt22HOqLfNKH/L/s4y79Z
2vlw6v5JAoL3Q3OOReRFUoCB0f5/owER8/2rBgQUSCzRGdp4KFQhOfg3Y2WjgJCOtlEfJWP2Grjq
lg1MtxV5515BggPgsLxQ44QnBsps39i99hx1VvJFlbAJWYOYVzVjq8iRc3dar4nmqSdff8ceNk4e
Omxa4MJibBI8sY6REWYADxKTzWHarGsdg/XRHIN0a6eeWncqKUDg1Fr5XrCTOKsJaycEL2OH20z5
XCLNapurofHeVTwJd+/q7BGbrp7sNzVwTX3g3ucgfZIVT+hkkxthqwImaIi29KE6LXrr8cTk+7Ih
Jw2Osk/tU2exiwm3WpYz2/YwIJDB8gG/8HDJIolvfOsCDaoubA/4caOxbRyC/lMigz07CdGM3Nbq
xQJdWNJygdqaqB/WOu2dPLi4UP4pOAoyXk+0BxIJA2Ob5enDulfKMbDRBIb+ifLUDvMmjWJr4Ogs
WmuGlZqU9D7mDAcaxp++gFpSsNfO4VZ6krsoLck1jcRWwg7ET20VFriYSM1H+DDdpC/n5GsOAK1Y
NFfm+C/XKixjiR2Ao3pnprQ2XHASageeis0DN9eA+yobA47cZmEtF4dI0xSFUJX5mDJhxyvR6lDO
jWK4Gox1W9urpg+HSsANRATca+kEZ7wkaQv+OT0RlgfLwWR8KMHW7tJC1YA8C2w0XKf6g6tG3+mj
dJvnRJ4FdN576lc4HyNKVGxJ2Z/sLLFKuFRCRPGCa7MMAEGhURjE6tJdzZqqgCzaz2mZM4yEdfsw
RMq5ZlWq3qOcgqjQM2DnA6O88n4ot5Mq45esHQO2sOX0mkY4in22z+wbHLS3wYidi8eC7iWqRrEf
I1u710YIHEyUmrclGy1OAcioncaaa14bDp6Vl6p2LUD5mf1c20bx2MKhxIUQRNw8raQWIxfaBoJo
Oc3zoWigcLEyaPNNjwXnMODi2Q1ZGjLcleLOm9k7rIzKGp6wX2HqdNnNJ8tOMPvVGKSN8unM1kia
syg2qVmiPRqm9dDEs3NgJfKU1M66TXqmDu4VzsmYqpC5LJ6zxcLaq/s+DM07Y8TrSfCqXy3IHAFz
sW2uUWYXL007FjsVONX3wYxejbpRfpe57pHfNHbHSkgfz6N7nqdsvJJtjY4FNIun0BDzWy8gK229
YTQ/k7LR77S5AHNS18I5Duw2tzKpfizrib1h6TVchpSBmcsSy1C3f9NtOpEmbhKvgl4yy7dqN32t
tQINIOUTZmtdw+IVzLXnDN02xuQwlInt526c7ZJGTPcFPdnHYWwRPeH3EpXna7V7I4mRX6w5iVYo
zfEDXarjcdQgE/gUSUJfNSDNRJY7ApfstHZNjHba0DlXwREcouV16VYOO3M/1HTY2e1wLLH3rwUO
mhfpaOK+05rneG4ek0pzvqCYMLQymKKaWINgejGrOXlymkTe5fpETWEnq5XN4L1GKTx4snXO09DU
fDT69nHOXJbYjV5+2r3uMoNANxYMUN/roUQ6MqCiwxgaqrswCeVzCIHQp/DFlKshryfsnfispWn0
752lrYsyC5drIUZggJtQp0aAITFI3FZE8Y+Mcd1vVX3i/jJsLHsY12zbxZuJb34vsN24Kwbd6WSO
7Dplag9kQDpT4xMnI/0Co0rbNiVRcTRIt7wCryHbW2F92cB7MS6qhYu4yoJYV6uIK8K4N6NuvMEA
RcFKw0E8qi5wv6dDzg2qj3vgXW6GRBdgULlJDS41LA3rA+/RQl0KGnuFHYvnXL/IqSF3U6rC3KhF
p8eo+BOkBXmnveDr5JYU9mIAzmFhdmjj6EAnhQJJP2HA0wyzvKC+prxFrdLv9PGz5sy7GYM9HUIt
gO0Wtewsk6A9WNjmdl0tx5PWmTGKWOV+UoBh/Vpq8gvrqcneVrUgI2ru5NizNjVEID7kWnoeIFSc
PZGmJ8rd7GSVzJ+RbnLp06E+kVJ/LvXmcaxnHS8djfLFggmPSf9x5zAsDM+zd60xkG80rEjCl+3Q
7kMtumSpClkOxBSOFI3xSlJI7hJK+rZ83j/ZCbi3GrOYH0FzfAodgydI1FRHuJj5pmkCKztbANd9
qy2gmRR6uNcGROSVndtLkbJRXnnn5usCp/sDFNnmqx4X4qRZGYzhGUCP0A7kke9wWptDVfilVWGg
y1Irf8gDzdpm5lTSIohcqrf6uJ5aPT5pDZwZCBjlruvHfi1BAb2bTROtM7dkdHfSb11rfE9qkv8z
x+NJDTmQUHws0YN063xVtCVm8zwy/UmM7a+GUOkGLat/THTb2ig5cMkN3XQrXSwTomEZsVxrF+AV
NdSeqPku4uZehYkwNsns4TGTJDYAx0U0SfV3TQyG2SoG7P0y+wbnqd+Gg5t+5SzcUGcQrnjsfYvc
7EeTxu1BaBz3OluSdW3x37Cqe6QJLHvPgK8fMOkAuI0Nc2t2sXGaKy359BLX4tkZabvOKjTEoSC7
UuZHgqFNYkTBpD70DCSQwjNvj/GtBSbN5KXBEd2lCBV3cV7i7M/GqkaX0rS1jmYE+hjkjnDa4rOz
BvQRmT1x3zH8fors/QDFCHX9PEvuFIXMuSdVnrmFpftZ69W1711Gh7hYmvHmHY9obTUJ7c2I5bSK
cJcvqwsmjIzeklQvL07VXB293XltvSws+pWe06MC9P3mah0WjXIOt0VTuavaQ7a0Y+xwMoowcWTh
Fu/rWeQabPR2HHaZ3Xt7OSUhTJP8ivH1YWriaNvhoGAxowGCz6Yr934D4hJ7QzBz5bqbq2JNQ6HL
dbs3doWCshJqjrjnggxA2NOcJ6yT8X5OAjyDlvGjDmxtg3slX8U5dyczriwOsjTiPBD9FR3N+0RW
rjeOxtuvbLW9PariaiPDcxhTAqAs+rF0r+oPI8SMfVKEGr6o2T3m3XTNYuubDJznf92lii7upv/m
LsXOm5X1P9mgH4qv/wQK+O1r/tigy18c4m/CofkOgdThXvT7Tcp1f0EnAUYByc4lJ7hcmX5foEvj
F8cibM1u3TLkb+1yfyzUnV8c/sXyZYTbuBz8r25TUv49zOkuVyj+NGJqJuWWf4+p9WYbxXM0wrAR
YHcohMg+rIR2D847HXtHhB6OjbGd6ETqNTVwLBLxt6MmP888aUffoOR7A7pafTm9kd/PLIy+eXoC
xj30UojofFW+HsugQwKbi2+5FQiYwIZ5j6RK3XmiGnGeDURNH5YRKk7rZTZrPPeRcTW7NSODoK4+
8rJpUImjFJIXuk2ZxkrzZ5UV8y7Vq/GjhU06UlytTTMqZch0PHqFGFeio1J5U9l1+j3SUhGuRJMv
xD5KJdCLppj9BQcItx2vJ/A1opHCI/7JKcW+vSFH4Qi/EV6CsdpNxK72lhIOcH/RSbDtdTdicmIW
ykVmCz/V0vKzaqvqvez0+QIuTvd7AUUv9Nrh04WU9I51lwiOcqmixqNdX6cqCT/MyDRx55uLN7Zn
BZlXvk0aBSnGHS4M0OWDJaaSDbo7wlCa8sHZZWOcXlyRj1d6pedtNXWcIeXBcQawYFCXfFX09D7I
aTfggXxg70bkJBH559jiERdj7j7YllEdgLp3j2JCw45bQE+UnIp9MHOWkoZIi6PVAcFMJuzzBJvi
4DBTDH5UQECXuBWX7FVs1c7J1XOz8Bttyl4EPvHHXqZcx3qDnh7qxIy3mC7RN3x646EaLIoMeCKe
hhkZtSsQGkv2Kv4wAl6aQ6N/zdKpqn2L9orTEDT1Hc489avXeDOOrqkj1NVmMrpXssg2Ve0VyboY
vLpYoWWoc6aBelh5oMg/6p86IzQvaxdyOvGQxWD8LUkgti/c7ZoBsRbhQ+FiRdqT6oxv5N7Fq0mO
6uotU/iKaGfzaKD2bvs6kneGmSic5H0Z7TXRIQ5OCPBmp+r9MBnqBuSCbjjqBt61ImyOQs+9H0Mz
OM3WJoAtV4YgLLLBCOLdvMSeB7+l1UJ7I5lnP0SgP1N0dIwkK+iF6afkduXhGWSjBI8xX3tWZ/h1
bhRP/B5TVkVt9OCMSXtujSk6Oqz1vI1RDjVs0QKmrj2F+Zq3K1W9otaXoh3MgBpkrZNRhvJcK8ze
GFHz6pIUCA8Umud8yt/GwkgkzP+QVDMvz0iSl0WginX+URZG2JEr99SU2Le29EY9OxW6PhaEhnBb
zIjdi2igaHG4TRzu0zGi2XNfD/aD4Sb0z0jyT0IQIYLYT+yGLK7atARW34PAmzBdAohdO730Wj+t
zJKQZ2s99r2FoDvFBmFESYQiKmL9IoG/oYCwUJX0LqxQOFiFphTIeaBnN66gvqXh83IL2hEnQMyG
9XkMBpHD5uz05MGJOfW9tazmXn+UM0wLWn0cu7AuplFr+6FvXiSoNo5+d+mea8RwEI06IlXY57Kq
mh04OTT5MZuxl+bTtS5d89AnWb0i/BQe3KnNrgN2tlvGdYL8AANUILxs41T8IgWAP7ol4pVRR5cc
blSf4zLVu/ikkiO0e/4kodXEl4J648Xmux3gu7US7ZgkJqx67HfEdVv+GG3wR3bpL2AHJU2DTekb
vCxbx3Pb+1iX7x6s6jVeIY8botLOyWwQNFue1lOvvxYGikQQcjlJp6+mVXfE7zI/6HQ81CahB8NL
9S3Jy2cSubQbJ+WL60zOIXerT9ZrdJjGWIknXLVU0byEorm3hwTdrC7e2M2AKpzuHKwh21wvH1UM
WTEfnc4fdFqtqKNRuEMzBdOeC9veidgTTOCyV71qawoOIvtcx0Z7bASU0SQItxP96jtTKLlGYEhr
BmNHRzZOoyMzu4Q/M1TzOwpXe/bGQW5tdh4mb6M7m9/2SQ9JvOqkh246hWE7jeF2J5fRtJvK+TIh
VgS8fwy1cmOrutbT5N0EPNNoDec5u6baONzbXvPllBEQyTg07ubcqzdaC3iWG/YI91oVWCdWLm+/
Jwc1fU33QQlowqI5igI3qrrC6UK5Gy2Iymie5zSE4WnJllVnfLUareYjkQKBVZQu5k2a+02e5Y8q
C4KrRdnaSi6QFavUp7Xg1+QFaHCpKaKPbAw+olavr2blDA/m6I13gMPEzaao7LEfiJh2wj62Tl6w
tOCtk2j6q9VGNQEG/gNaT+B7Nt+pmTqfw6haxmTP8anhmrY4Qb1tPzjZr0vK8zIP2I/n/jR0AC5X
Td/KC88Y7QRb0DFJCOT1Da8TtBRKD+4A/wrfCsxq541t9CkzfNArDxXSd9L+xpswu3ilnj1Ql2Jx
37KdTWzP7dow9AeHjfS6M5PmkM9CPGQA6tZaP1X31mB8s1Rjb2pDSx9zD9XC6hzztStlvW0HON28
MyIaN5gLbJCpNPJNsdmwc1gKgaomvtOU7R3RQyasE/F4sDuOSBQd+6BlFI6u/zUn/0/mZJR9AWfh
HztN76O4/Lf/8+Pnn3X4+vd/+/0L/hiS9V+Yc/GB4Sa1oOoJNP8/pmQJaMtBUaA9CgA7cKU/T8mA
XYiqUNRq84+lzfWPKdn9BeqTDjyIqZYvZ0nw//7vX4hA7d/+958RhX8vOJaQPAzXtCxqBMB54YP9
q+0U6jPr3cICJzrqVQByiRaxKMM//dOZjcbWvnrsDLe834iOMM0c3QyMoYfE8GwVLnx5pLRXHSjv
azjSZPGnV/K/IE8tC48/kyb47kydH59vEBgUs/NfvztquprAGDx5SJQsP6jdILO4NJ7RgYSPro6z
aedVuvJb0lHytyXbX16qP780wuRF/svfDuXCAubHzkcHePbTIfxnS24QgQNFa68PHClvOUVf+Bb6
2DunXlPaa7uynBMwlwIb3WQ7d6P0Yto8mvjbOBczd4YWlGk1T+IYZmG7Se0+23VZ06dLxNO+OpEL
F2Ak6kJEJKcgqBLVVuoViSbKOFfgPj3Dl6rN7yMTDy9xCsXV2K1rwJ+GQzNtD15g5faRVnMXsEdY
1rb5HroMXCXkXEDxLlTzVs4bXKD9LSragvJkWagV0G4km7D2WNZ6QZT4IpYLA7fRoHY6Tz1aOLHj
ucYH6thVcWkkPHwt0liBN6VQeyJuAVeCmY3A3CH3zc6g6PsL7MivWFL5uTlOb0Xi5tZKa4lXULYS
rO1m6l5d8Nq4m3SA0CvdiEZFH41rL/aMaQvI2t7RGhb7mjQRO7lV1jcPP9JVb+N4afqs9XdqUrAv
E/xoiLUBpx56QTEtYADY6zEfpdsYUA6xYgxGo59l1D0ZzLWbouP6cODSmYWQ2oruRqeZG5EQGciD
YwHjSDfSwMUj0KXgCSy7Il4mw1ncFWOjE1oPY5MQaIRWnzSz5NeaaHJvYZqjCFXaZBcs682By0Y7
lV08pEUzbtuwNmmQsuhhkHhkilUICGOrJ0mzbbrBepjovdzNpht+1ZGJM0mPoRgrteaT6h3ABeW3
2ZyUWHVlnxxnht61y/HwETldtZ8J+my8rOr2E+5MijjNjmweAPnJxoAtQVwoMt47IMTGXUC/0NGj
cuyFZGtPM1o0oBo6VvRDDrq6N0pjpLy2AFwNoihloz7XBC4tErl4acOa9lY1W2JlOyC1FuHpMQq1
hDx2GvfIj/CM7eGRFG080jXgEKL2yaXXIWJ3QFGOW3XpV0H9Lb5GMMY7Uy+HrzRVAAZUGuUK50VR
Kf3c1oRTPlRMP+beK5Q071u8Q8e5n+mK0kWi3uwxBteK5F9+zFxTej/wehYIDqNt91kEzKnrxutI
bdqcn/Gm6xsyaSWpWhaXRgFVFUnS2PSK5qTHCcfqtAc1jAKvBUv7QgmGLVw3fRRW35Y0eAaLHR/s
Ap+jXjMcUjJbdRhxFHTFqYko/WBfKsqPtsQkbJBE5a0+6uVhStv0xvJ5eRhG/PzsUop7nI7OxaTZ
1vOpWuZva5afbYoC67EJZmPY1Ljj2WYq2b52sU1nbBMrvvsxdOY9dbDzPmYYfMdBX74PoB7alWcp
WhhJpQh30wI+AHCtj/13PWl6/Qxp1dIvHjeD3q/MqvxoiARY60rL5u3PR7nHTx4hP4KDgVLNcxQc
rVo8TDMrOaI7pU9sek5b6knMIAMiIAGyfFgENbkvIeUv1ybgL8tdKpuMkJtVacADfMPjmXHn0phG
P/qpy3nrNDMo6QYHXN0afMdQC0sNDkgXJ3j+m2pXu2Z2P4HjGVd2GdN6jht1pPAgNAHEkvhbEUvK
7hsrq3OfDmug6O6k1GEsnY75F7h8fsoRhfGf8B3w3s0reSgMw114EWRKV2QKgn5dsCb+pqlimFjC
NannZ+SloXS4eD25jIJTXEW1M7yzTikhfODGhoxA2DzAYXkITdpS06Etv+NMesYQZJPv8RJrZ3SY
+KGWgUfXWI8p+lndmvuwG+ektksv8CVy09ZgjX2OxML00LSpOEXZ0DyZaT8uDu7e+rRUwYZCCSPa
QszaIJZoM+4xazxJLih35MqiU+/MzcLadTPgDW5lbVzkgDuhZSTLTBPfP28gapo5Z7ClCG9a4+xh
02HUuWP6ttW27qovSdazxGFbvisGMfH0U3bSrHmOs5IILbll8x8CURLt678Gx//R4GjIZV75x4Pj
OS7ovS67v7pVfvuqP6ZHWqOYQhzLAsBp2D9HxN+nR8/5xQT4SwwOXAC3L5u/6w+N1fsFdOsSTmJq
+k1I/WN6lOIXuIHYXgyhg9hcRNu/TYv/dHo0/j4j6eQpXN3EeIczx8A18zckmSDfl3fU4N0VOp21
dc9FxdbWIxvCfdwZY7VJpcBXOgmAK1tCkIbY2FUnfoxjxiiQ83wE6j+153EKSAesambNV7rSpHwx
INCk64H9VOia4TP1LI4PYNF6VVJ251oPuwcYKlqwjcvEwiobaQ4gJv6lT7WGV+ENiNL9cvLeOQnP
0Hy0rlnTie/aIIPpTqcn0F2BWe1QKDxZPIs06J1TOy9bwR6aHesLmYv+K5kn7B9mi1PQRqbwyP7P
UzuseUByeW104UeO6N+HxBowq/TAv86piGnQrbEeV0sJnvUYBlnOlIgFH8WWpeyzEcHDD6MBLEMD
vcSm4ceic5iax0eb9NGhpbhjZ44Ye2pv2sROTGZAr3lqwkAwd4kZP02pSB/sBPfynv+LOE8OR/G6
G0W87wr4lyss1mLDzupjhCy1cvUkH5YoFtpy4YkNEHrA94qq3vWM+dfazFJrbxDArLPyaOU0aDem
A8XzaojNWD5eZnZyj9VCjWq6yXQPdHsLDft9ZWUL6o7ls4PqgPOniTaaMKFB0JTGa1BRbNCTtLC9
ErdR5fBa9jh6ViaXcB2ZZhruyNGH7ATDKto4XJtvdRHKWN8FIfmc1LBTJoeJlplu2E/wswpcoBPw
IRnUhBCmINhLcEtv1QyhkaFXm5+8jHamVRfi891LsE4ZnW+08D2HEEqhR/SU9I3aZoCU07Y7s1/q
hQ5RaDHwgGXFaP4B56NZ6gsRlC0rIwHSSnIblUSyZlU/6kGxsVFXD7Gaby7NCSSTQbakaTkkS66G
JSfkXz+yvQ5doePhmzGysC+wzGGTzYHyG8y26NDOUzpaazpmwOY1Z2tyObCQlp24XHBHtd9b6U6O
1HI7abEt7LR91rToOnJnXDX8NdtwxhGTq+kdlCypeycOtoGaHnVqLw51E0Wb2a4p0ck1/VBZVLN3
QW0ePQ1lM22NluBeRHEADDYYGRkVD26JpJBN80Gv+WiadkZTz2R+KzqQW7XBIpk+DmqnukRtGcG7
DlYDSNc2Zn1LL/uRZW54V0NgwgaRE66rpl1JSKWVVQ93pOL10eo16/nCD2vN01a0kmPpiKIfxIDe
nJHInheUODNqjE2ebCjq0aU7rDEUhMt9jyxtPDExJHRExRoWVvzmK2VaHLNNYjzw3Sd3CQ0lkN7G
rjoYJLd+UGIzcVFgj+DwYdvjugWLVeEFDucOOnMNqtUiQ5fdUjc+oSTuPAYofMjzU8xOnpop7+iE
ww16yKEgAbF29WkTJrz6IXcdV8nntq537jSeE1PDF0KAf9tUWbdRwQy7KJAvS6vyakDyBRmX/cik
Dv6hGOx1kkX9Y6wVZ7c2DN/rgEfUncVDMHbPyMAsGfJxhN/iIfq5przqfVRsaC4pfMdjR+9HVWtQ
dRLZO4ArYIy4mezdJvucHQwFtal7R5vH5bFvBM1igUguOMmTfY+Nd82nwrgSdbgqylGgDq7duSwu
I5yLD1zH7Hp6jEd41lrtrqpMeYvN2j6WFYkZfmHURo+V9+7U0Zuu0WCWmeOvEV0N+9BpcbPEFJ/b
hjtRxRF4x36KxablsX7tBHcObNLeIU2cW2A310F1+pbHBMSkRCMV2qZ298pzpV+bVFfTXCG65MJ9
BQREl3Y7nV/UlhxDf2FUiW5iHL1zM+q3udE6KEj5exvCoUu8/n4a821RU9k3LihSIkM3WAU8XTDg
B72ebBORouRBjfpgOXEhVMnpQNEoXjGIAEn3RCuZvTXJlz0O6XCuKD33R6NLnh0tebawUdIcrD4w
wb3ZoXmAzQOJyugxQmYYgyJzQLijttdOdp6JBEsphkR9D+vd4DafBVn5DQiMdq935lMVUMPLLQjj
RB5l6s6qB/0SGeLWe9Upa6MXOzXnlZnN4FzwBvCk3diat9xOWl9gO0qXZ2mluQ9uK3ZtnIy3kV8d
fmUV4j+wZ/dbGoTGW8YFe90IZ3FPkVAzWSY5k9qoOj1C9uxogK5Neh0THASqivFDepCQ0ilz2cT1
8yEquz29EUcVBynqhR77oYcHiR0lbJI08+fAc1buIL18VcpefuLd6nhgg7O84N+Q1yjHJD07TX3O
+oWONiiIOYkVfa9Gm+WY2Z/GmNVfMWTPhlR7zO3Uw5Jzwmbtbcyme1RTe6ljJ/9UY7H33OktcVJi
FPw8cFXKlBnbie/UtNzCcmMrowCOZki26zJakgYUK4Df08+RcWfFFqK7Jghx9KF4D8oeMzdAlGKl
NR1l8S43Pl/longINdUiojSR7XeLqSqmzBp8XoKca1Tboq/6kxkWgR+bJrfVHv9EIPDhasNyPA8Q
PdmFaK51GXTHfGGBWtzrYaXGtZwyydp4mpP+ViSae/DadD6OSjxLtLfvlBBp4T7Iiz6leHMQNC5m
xtCspCwnteecNTeq8z5zTT0YkROzOBq6W2sVD4QnNb9OtWs+Rf19OsavLWuaLTeM8ljP9iv5g+yJ
teoRkHu3Mfjxlk1F/Y3Hq9wPxhR8IGA3m8EKmoMYNXNDjxKhvowWUNfFGZRzu/HjVr0vRLcNuAjt
HKohfam8DhSrat1f7d4K18gBKNiRyD7YLU+PzgBqKu3dd5FaFFG7ufPiOETINbhVvulEyVMRwqga
h8Xd4gBwEGIs16NcPkT8wlhTjiLd1m7MA9nj2wsbzJp58lU16fdJ15ybh1DwyvaA7GmPN0unjnla
OGEOvZ2578YN3qK5IkoFGDu7a+e53CekR5kRivBMAIKCciy9GvVbm576pBscGTJAphv1V63Gzzw7
dv2qzd6+7KbxCR603BpUvONEm9P4VHTdF9a1T57O2Zashbfum6B/jlFc7AI2VuU10xrcaLyhCZMD
IvZgTLHugaNj6mC1ysS8FKwNARBZ9SkxKHLPunY65RIu4IAoQw1B/QnKFFsR12rjoaqU8cgDsh03
gt07JN0OyWwnCbdtZS5TDq9WK95r4nF3oU0nFjy0+EVnYzf5YAXccaXJSTzmJEG+F5llf2c3G0HW
6kIPeg2XUyNjYOh5zc0loDsTTGcAVkennzXMcfrSaX1PQom9nI9JuYfP62XrnMnDjyCQhOh+gZEP
0V3DjmVLmWP4iIO5a4wzg5afF+qFVTfC1vBVBra9Y9/+HcZ0TYSuAjIQhPaBeliIWaPloanBF2rk
0UqWVCF4k3VWEjIZZf9NdbIj11nByawCig2zEj2FsgBQfuU+kj9RhhVgE9eApNBhzIyaRB0LfdgE
jbgkUSKeYxS7HcquS91tXt4RBs196qYfpznaZqpubg1SzE43vvfYAQCsBrR658Ez3KR8lUFNDDQp
1nZUVevWalauSnA221Oxcepsj66Q+3mD8WLpSvHxVVV+jGDoZmPNIyW2Vv/B3pntRo6kWfqJmOC+
AIO5cDp9k7trl0JxQ2gJkTRuxt3Ip++PkVmoygZ6egromwHmphZkhCJSchp/O/8537Ghj0AVYzW3
5OnPKejPILwDSgr5NpeBfFZ1VUewl5Ehs/JmonSdlKVfsntjPCx6zS42iUenOhd8LKv2QzCV9t5N
rM+iGp5rOTu3dATd96SWGZmdGUQoWd5W9iyqZ1hO0mkvWqtICS2a+YIWga5QlOUz+XVqqllThbSV
2rSosWgiZxyK1NEI2Iq6PgPEfS4bqXYYt2A2UdT+lbcsqRR8hyXjkw6gZQM7tyQF6cfPnlGcm5RK
3pZC+nBoqm8G4A4VtYsMsdQhrhWTH+l4q3C/7JZiKJ/pC8u2BQVwu8augsi2GXjM1dY9a6IAOMwB
M09AGALdaa6uH3/oHavJIFfuPp1yxaKT3FjQuUZI0TiTjyGDW12Ka6Xm4Yr2GJIOmGg/pwc4tfX5
CmvwpBk+Bl2X/Z43jiPJX28643n6qrlzFIb2ZvrLeyLdvWd0w5mr7sw3g9LbYjnGfj4C3tD2Rfqt
+Q1Jd3qGziR55aHJ2zs6eZGPsb4FKWneAd1sJyVX3NFsLRKBLH/pBN5YQtxgZOIlKvSTnvvPjpda
Gytb3pU3fMZDAoqL1bJfW/dDf/Hq+Lkel54lc5X81MBwhwOES8L2GPMs77wE/g8f414bBPWernYk
scSX1zhG+9EqHZKoLe+pF51DrROEUYeFlX1Obuuax4DnkkW7G9wGN14O15LXAsFOpKyR44HuxXQ3
+353bPkE/5zb9Je1whsgwmNctMwOEdwuqLGjHQ+ZXpR1hGpfXnltEcpUtVUw5NWtRzVzW91PKNaH
USP7qgs334uMjBRiZaunYZ2zXjJJAIRqGh0uOrJ5ngaUr3FMxyOTdX4MvLTa20FlYw9akptJH9wd
fUJPyI14hOrgNgDZfEd/pvHtZN1ws6SZe4LW2B7MYs7BKcXzzpns9smu5rUJw3znHi8uYKS45Cf6
7bIkI1jSOjnj3mfpg7f/YuguyOxFqb0FsHkLja0mh2Bruz4AptJi/4itCtc++ETKiykhLRvcWBlm
mC36hob/Eb+KPfghDRFWZKZFTAK4dw9eMX/45YB7wvTevaTgO8Zge6mGoqLKaT6CZIO6N41Xo6xX
WHjq8T4O8KHpVPjh4dqKMmWlI52KUahdcOrz5THghwjgYeIqRj5u/jvbFBXqgBnWSokdabziyOx4
ZI8uYHOX42415EWc6DM/eqeKipwYe8qSetb8h4Ftx57rMKqLpcTbmLM5ohQPXZPXNW8itjryOnfB
DTsmPPO5sLdm7Dl4pOiIHrmCUFLW3Hg4kjcuHVwHSmaNsKXDYZP3nU75ctOfutr6bpbhMge4xtf7
hblkV4PTPVJLQuNfy4+xzunvZU8eGUUBkmXSjFU17rd542s3sCfuMrM0N2RQLonrvdR+0O2ZsRv8
unz8YavuKkMnvYTmUfQO9xknnXfsMfhS/oBPLet/LbW8d+v+MkvYBjCMt0uyVuNiwxKmRbBKg0M5
9bDCYmjHrtWFeqo4lR09PqR10UZLLh0GF/LlPKnhAI1zow89Z6RjtJRojh+jJz4yVn6+3dypvlZH
kOHmlmvkDUf0i4zHCoO5irhu8Uk2Zg/ODvhRngb9uhiDucethpSy8OK1exrjpPEwC+1Iwoh0PySR
pjEqtgyUtL02toZ0Mk2Tv4PW8sTZ+WCCIOHfCIwXcQJuX/4UJi1Xwh6b+bLg6EcV2BpxNp1SdsWw
uaoPEprBPS2R/CB9Z4/TKt26ylqeWZveeQvxZCWpbrQ6fdd3DpC/tiUQwrCsbV2i5ORqPfFEBueX
bzTXbjFvct99p9h4J4v33gAE2vvf7ThLrroZHb0G+NOuDLaNqEJDSLEFx/Et+5bIrZb/TBstjRp7
jU1ILSR2Q1x98dFLFhGw16vQA1IDEyOn1k9Ri7s25YDG29m6KpT0Wt3SFm5SA5W64NISiIvTyMUc
BkfLL+JNLin4Jk0hMfIRwGm3ae9tpsalwdK4aXWCHuxkGcbyYtih5CQnXlkOGx7Da3hDz81whgTa
7u3OLAIWpyDpsqKJ73xOtZ6VrNE6ECDTJiXXwVTeP2m2W3a70sfZuWu1HAQxOwDkNryNPIUly6ls
J4gfgRGt+B45uJrAfGqzzjrAtz+6fO2pPlO93KFa/Ln7/p8OmALZur6DU/hf6xf+ZLjgnEv7//33
/4ug/Nefu33v3//2f1i8YlS+H36188Ovbij4rX+u59df+X/7D/+yXvy3dufAxyD8X6vxFHT8TYjH
tLH+hn/ERvU/8Gl4mKb/ZnQO3D9ckp8G+1gKs02cAv8U4a0/VpYXiXRU+tXnjLPiLwuHDTnMXa3T
iPd/Vqz9OyK8bf0ndBipUbDulosJO0CKt6zVx/Av6LC57Pux8jL/pDelutGQCngNmPmDshyyFNW4
UKfV2yQlC4ccWj7H+dWyyvZNCLfDL+d12h3yHuHuVM7jHXp9/JIvuLRumkypz5RtXXKsGwuZJK6w
8YUNR/JuMGLiQqj4L7PTswgDWgXuG5wzFwPhF18jH9nz2Az+C50Got3Q3OGXm56DZSYZxZOEKHRM
Azs7js5YRCK1mKDcKnBA85SW+wXJp/hV6R51zMVyFYEaWY429kMea4DNB3o5vnvCbrdcZy88kvj5
5ioTb1R5N+92nIyvKkGENSG7fkNxkgAREgccVau8O+kCvtqq2eowbCXqgj5hMKaB5/n2yEvc15XA
6+CNUKZHeJBH15Ye3IDONxDzass+m6nIBaPLAmmY0EoKzDipDgVNbBHYl/TNoEBWhZZfwlT0HIa7
oHSLx9lI01uMn7Cqhzo5ZFOR7EFt+CdqySCa1kpaW9J7Lne0hEL7pUqpfp7n1FTrC3SgrivHrLqt
7Dr4mg1dyZDNpaeHqEfDDXY+7kVx3pyGOBeR6MDiMrrVUDUaFdy0C85EBzBNteFq4V9tbNf4N0dv
eBi9sjkkc1ofck3vMJPHfg8PsixoZV1c+dgUKyfb8zWuqopvTlBA4NFkVdwaXuzpGz9ZxG3mQq5F
ePHGH8VAbscd7N6/ARPgrR0MM2JmnHgB7mE37inCnkRUdFV7W6VDG2ZIQBBiXDI29qRg7OqMTade
lFa6cVOV3Pm9/CbxPA8IZ0uDhABy6ntKCEVBoIMcusnsBRNAi3v0ELMwfokHJY6jVTXREszCOsrK
Hd8lzU937tSO21pWVEZrVoukbVFMYdQB/nmV0cG29F0iXmhjiNV4v2h+BrPDAIvXM/+P2cM0ezRI
m8FsFF/8dEm/hWnJtj7nIlOlGnjppZ1raGbuGjhOsDVsS4NbrWFTHTA5k4uN1jDZRPBnAG9BB14e
7Q57zVRZBkklwxirA8aJlS2EllfxhIY05HinuUe/78qcxgOK1XnDMi4nOfUt8Cbh19s1PgBZIpYa
8Y6917yhM9uE+oJjpU2sEhK6cWP2gXGpdbYHinsj9IcDPhyHoBTyzqy3OpuNaiaR0/B9H5SS5Wa0
GYEqBmS1satGv2pOPbvbrhuArrdxsMswAFHB05ZRJvDRWiqYziRQs+3UlPm+wTLAm69cmhu3a4aT
KYbyATMGjRtZ7Tp7igf6By3o7peUBzOvxTeciWdD4xgoCIH5bW1vheummzoT3ZM2mMW1mBTXiAp5
N1OO8dhCMQdbXmKzDTo7wDOEMzkmuAXOiZXSaCIfjEN+Z9nVCyuFgtQ6D7ZWWwfRJw+uW6XkxQ0R
MuBVoSArSbMF3JoDjgWS3bm7frfr6QkaTLrVxzk4ejV+KrNwWfabwnxw5QAkuFjyaLZb5+g5dhm5
DvszGK3dcHGwG0eNEuo8l87yarHV/OGVCIkpQeKNkgS1vKH3njzPGW7k5K7Z0qTjTMFtylmZObH2
qS+KpUiaJ8utnvP0gkoSd8x6xS+uw/6hXmz7MGgBrBFDC1SUdImiCWoZwr7Sy3DqHNKUWd5cmX2y
vdeW/k3OfQfPHdDEBFiIimk5coKmZ8u1RmYtvin3E8JHFC9WhfM/Kfhum5bgQcVLS34rm3mJ+NaY
kaFXvQpT3P3nDB7Lrej86WvUHThGVQ4rAPRUpPtEyGiIH3Zt55c/MJX7d0T8sb4l/Ph/kM/bmc6g
XZ1cVbfGOGTbuUj0J5P+6u9utvs3D4fJ2vVU3aPqJ9FsNPqukPZw4RrsH4Vuo9UWBFQiCJ0Fh26a
sVmxrfrkp531bnV8pC2rmc7KbFi3GLID9OEY+IuI4queWAq9UfNjYpSuvyk1Kgf6EU1Gx3N/7pwi
PuipI0J2Jfm2tn2OzCK5ZeQShwza4B1FOB6X5RH6fcKZj2zdk3gBsLycKOZKdyXJn2tmFvFzWi1k
mUviyz9x8a6BaG3MzuaYdwdAUQ0EGEN9lP1AENOSy5M1WmYoY4HGX0CDx4nXdM9NMpnnJY2nM2YX
ED+Fqws+b0364LgD4mAymvAnhYTG2eB2h3CUvspGdhC+XHWXdjXZJw6m5sAbXb3THVA8AZVk10ft
poqmycpDnds6tMeB5V7b3+Pu6wQxC8vo+x96464e5Rkneq7/mEGHVodaeW32ig1hReL1tTvwJsp1
X9wudToyt1oDAXvDJQdqjQrGoa6WL/pF3CjOZ9IMbcYRnFo2RvW2nWI24vOwn/TyaVKq2Wf5lIAf
JZ3Dj7LYDlVV3FtrIMipWG0lGh4st/2rgfR/evK9ZJ9t3dXf/d9n3d/z6z8H4f+X5mPMtViT/+v5
+Oa96t67fzU64yFff8s/JmT7D8cPOKrwldj0/BhMqX9ZVQzd/EN3bJy8vs3FEOPBP6dk/CL/MDa7
fwRk1ZHbTMtlurP/rZpgbCV/d+8yFVM6g7XacB3LB+fwn5wpYM79QiTKvSlN1OAQfosB99SYeDjC
gbo3GCDen0SQvLTq+FpXM69gvHMaAZCl51P5WPwJE+k6d0WLaItqwSD4MZ/ocLBGh4bz3zSS/E80
CQ3tqPfX/k9syWx6TAdg9FyAJj34f/c82k33Sfj+HtCUF4eGqXmhndLAVODZAeZLGxxlUvOj5i8L
AWZavKAwBUalNxvOQ+LCptGiMFbKKJxQdDoSrdeSpj8UjT80d0KL88e2iYM3IPoW4QteuqvOMgrJ
TqJNyQXOwQ/K+eyaP2J2l0gFhZntJa6IamPNVRnBtPNv86Zy2SN401YL6ulnNqKsLHhPd/UA7Dtr
03YNN5p4D2or1TB21hocsqUsjgLF/KfbOc0Ps7NI/bGjDz7rwP8s1Hz19VbQVZfDKOY/4ss4uNZt
5mT6gb5JAyuiFYSKeBm/xgqa+wEm+xTq86xv+wmU4YYhfN0yDjVHoh27qw3aYWOoLeXdYAzdi6KN
+WhiFdkvrMHvg86c6SYSa7AwY3DdxBzYh7QQ2RefB+de5ONoRWNtardpSV+Pctz20NWg3bksVU/p
4jGC+0N9xyvWC0dF+UNo+715sfH9vmo1phe8CqZ1W9tr+QZc+pDeIO9IAn25QV+aRyp47CEyzGrA
Pc1pOGmx2llYKw+FLVQdznGz/NTmkjKRrND2DQTXI+uv5ZPUoXdMcUw+EoGPr4PW1OdaS4ZyT3/L
fMte1h0NuJWj3ZtoPP/4b+JbtNldNMeUdEJmevmbczdibmpPgvaOqToR0ZqKeuvhBBHBjjAJ+RjD
x409/gm90X8TcH4fE///RP1vFAfLoibg/3SiPv0ivfuvB+pfv+MfB+oqINBkFxiBywcHcOm/HKjo
DpZJIozrckCO+18A5S4GP5d/ZLq2rdt/62F3/vAtFnS+rdNUuloH/x3ZwSBv8vcT1kD3pusJ3cNG
/aaUfdUl/kV30HuYRA3sSgiGZvs6ara36Yr501dM6ouhwZfR6PBSYEMpkPMvXSfxcY+ieZS19tjo
bYdFhPEeGXu52ECVj3NMf8B+rEV6N5A/ex88ryb1WuvNwfZjrpLERJLurvKc2bq37Sw3yzWhbHhH
Fti+eQ3sRa+fO5Z0NC5r+VJbe8k6QV7g9+geN/ZxQsEHhzj2JXBvLsr2DrFf9zCcTG3bPBd+1TO9
e1VZGOw3lUsSDIRUH3kpg+YuLWxTnnq2+KiHosopE98o2qWCKCPzaJy8ejZf7Jl7H/NdbdTc6OxY
+VwWvNk5DlmNUIz+kiGKxjOd1OPG8PKx2aZQJt9FFftfiSsIJi/YDbsmatHpRzf0Oy/TH0llMNn1
/BU6Nju1eePr1gJB0g1SUJEGSK6px3i+G4kYsJaqSSOwNRKHMqnlm6qynuUlxsADUGw/mniJv83w
GRnkKecBh/2IzCL5YQ3i0uBTPAhzehFrvY8AEbYxyiA5MI4RZmhoXX7lys5sNlMT5PnqUtvtTQq9
6bVLyOXB67kjv42AXY1sMSk3/uzJqWKFm94WATLUxAifK+uYqPxFjT3CzdpVhFL2kWR1G1lxPjxy
8nZQazUkYr6lmlXVGxb1E3JKCgOMOiQoag/jkr3gUvum9Ki/WdbmJHL5V26T7EiG/q1eO5bGujrk
PX59L7O2ChMXeD/ARVLqxq5tlrs0KSn1MfMXCZmbHT6NTuyuf0HScC+lu8R3UwAmq9N5gQQDuRya
arb5PGDMG21jo5bx1hSWu2V1CIQWQk5oTxi2obi3F7+fzIg7oc61EZp+pRZWIhqLcjCt/gfMnXEP
pDj78NMGHlJLw6JsHO2Bu5HNzT/5RZCivnW0/tFZa7GqkoIs7vjIY5nMDtiU6OXKdJct7eywX6Ju
q2cyO3IupLu2pcIoKR07dGg42Y80dtVOXh77tcgLxBbOjGTIqhCS+AeCVh2O2B+jJMG7GOiI4nVN
urVbe8KctTHM0VHo4PtgCDHVk+Hg22iL/EWjbGxZW8fKTpLA7LVXquT0jQVC9JQ2DouItbbMQlv/
OSxeKAzmhnyy8003Ni6I21nPz+WYI165PU/80PrN1uIV912DqoML5VPuvAFUrxPNELiCwrlU2sHM
9QEZYZy8x8LO5Z2rm2xlmrjNrpI5cLfOMFGMNNWFRjGIp84tuZvoxpJg8KrNUzWwyIdn0/On8cGC
gEUR3OewNsnp8TjeiYmKuXHkYwG+HD+Jr9T8hftT1yOCufNp6LPqYPbMkeCJ+GipUJtdXYUNf9s1
ezX130ZDpyTdILHc4cMb0u9ZdAHPGoF+0kB6I6cr7fXdW+fwaTHZRadk68ZSv0mroNxPmS+BCGnm
XqcUAujBdPQIp++9tOaUUBNLPB1WsGMBV+eumGxYWdDjyFZoDzMba62//FDI2y9eJtW1ENo7j9Qr
+zQaiwsqJUrWbb2GM03oZr5tC1PcgF//iju/3WamzF7KVpAeIN+WXZinRihq5HC2i1Eadw1GCHhX
9D3jMg/O0i7qkxGAKPSs8cztXT4gX2uPud1571RjZtskDwAcl0Er0BtSHmPQZGYU15XasebQL248
A36P+26b9H0PmjqtI74OWTVNB/C7PrXYj9z7chmtHdBjxvCmSPdeMd5BBMyibO7wMOnpeutm99P4
i0+ZpcuK2ZrfqqF2DvZYBp+t2d17bCunTZcTYbP8/of7G1Oj0w+ELedoF4a/zQdso5vekP13XNs2
FbG9djOT4dr5Kxin0pcgkrXCw5X4K1/H4DyAt53BLLpdNH28zFkgQJ8NHohWCDmqEzxanklFq20m
e9RuTJ2T6YeBEBCFjXbPNRoLidVfgoFTa7EoVcOZzSexV9Wxz23SxFPrbBJjehj8heWmj4W8XqlC
/LsFh4Z9NBWMwbHVxzjENaSzeQrKz3klFOnYb1heQy2iJBWt8TfKKPDN7gkaZLAlBDhvGxtkQNc3
x0ADetFq8ls13nOZeTXSKTgmvQMAPc0QZDV8aFGKoQEEf6lOWt58jTlN3X08gLIriNtNULAL06tu
TSaTMyHAGrPYLHbTSmdaHDhNmK2o/JUrE4J1XUhBGuWIPv/OQw502CxzzrvG/bkw9oJX5FKQ5v1P
s87zGxp94o0xI/TFFoYD1rPGmc9Ah/MRm9eU598kcYKdksvPRPJV89+wKcHW7BLXRgzMWayr4SD5
KKXBtaLo2zuEwjhMV17VZPsjL3egMK6eEANyvmns/AXSpNgVDgPDqOzXknQYq/eueSlwim2W1mZj
CE/rux1srKcdKAh79ZB7KzyrdgpxT6WLXAHyYLWobdpN0LaGMtZREnm6OKXGV3/GYcMi9zHLXMyH
CZhpoXzOdTcrPswV5UWRcH0c7NKFpuzNIYCRateJpTybBmbyfl5IO1jzR5di1Bi54m6mgL/DRJky
trjGf+l0c7nLra7mG0oDAo2LHtYRvmGSv/7Y5+KNxz7vL/1U+U+Nx4pysvT5EXvXETmSzXgRJPdD
V0x3Th+LN0+4j47rUg1RJFdKM7uDRVGjFaq1BJwQEt9oCl3s58DJ4ThwoyJx5Ef2ErsmzZVewk96
nNhBN0RXM7YwRpjU5hflaJSZzvycV9pZfTsa2LMRPr2Dpxz/55R3+hsBt08h4/520S1NRKsZ5CAI
ktw6pTsi0QsM4rYuMaCw1Q8Dc1wtCo7DJ0IvHxo/cNDu9U4POTWpMiPJb4bgCtAYW6I064Oa8DOF
TkRUxWvdvZSGwyNTkSY8tF2AnjqgWmxpZX6U2TyEXq+ffUIVPzpqOT6qpDkVUxovW1GnSdgk1lfB
NfixcjPzE7oh6/PFRj3baNmwsmJWlGCWp2LYKmdWn/oKHZS/8YMriDDm8LyMqVbQBubegWqFjuz1
3nbkdUBtqbbAPRjd0ftipYIV3Oy826B3slcHy9zFGDJnC5+ziJzMkqGsJWaBtvGASPdW/dBaNLGG
XKq7q8rxOm70uIaa2csBLlhLu8+WGkdAjivSMTFasYs9UI/E0M1I8vfa962r7QW5tnK/dkO+cprl
r7zihh9I8/pjLnoUU+FRP+5MTLwx3nEqH7DDYNmnhAPxELAGlXnzzcjNdxMsaUsigXKXTQpCI5K0
q57MFXiZlsr4vVWRW2iqerRg9brvCTy84pQbvhw5jQcfXAv+cdHf2knaPteWg7HL62rRb63G3WJk
geLJdLW8sBwrMRA6wBLgZHLCUv9gD8g8gbTcjU1MYGSFwfNwE/h2WUb+ihGdYn9xfyT5ihgdfcWb
1QfjwoPYIn3MuAqSyM5t9+pCungbvcnVGFaGx2JBSKK3stIuRaWytxg/za6N/dLelosqjgBH9RVi
k+CvtHP0EwTo8lWPVXw/8ksP9KuoU1sGj6TCCT1UzfBBO2691VJP7Nwew1P7m9z6G+Lal2P5ZKRI
y2hh5h5+R34WK/eVpXC6rZOmCKW2FN3GaaWzm1ZebIFPqN06C/slyNh5NAoDY1u1DCBIRHUYPDZu
prTi+cH3RFvfonyQUglI9zc4THzPNRkWSpkG8xorHDBBd1+MmxmNDZvcayb7se4TwiocYzNO4LY7
iCAtgw3d1iPKiFoR4J0wSMJITBZWl3KOKvyRjE6udehTEl4mGUpiJFMivUOb8yx+BLj9troGOOWc
gW2nH52NlYCtnqDpERMgXqJ5E6dP39Zn4MLyMBA9f1BNz12AjPB+gauzHXtqQZuplUe81vBceys7
40bPwtgcvO+ShdOnXq0lAgjTvdirUj51eRBnb4ZhD2GJ955Cd5YwPm5iZ+t2vv+r9mVycIeSEdzo
6dVpkLRfFkG7FCvRxY4otGRxZ3bLu85gfTPNGIQK7se1J/V9zZc9LWbT30uZyR+pssuHCVnrtGA6
D83SlluHSMAKkqSuIskBodY6GAK9WdO5EKhQ9wRhIcj0W4u/43PHFBn1pCNIeRkiSnjXMZyDU1V4
6SOqJI8sblmAcnF/6JMs2LW5br47trIPZd7iBcg5mYoaniAhpHSfJda4bWvHP1tZ6fLjpY31owgg
EePqu7VUStUqW9yRv8mm7XU2FqY5HxqjaBilhuScc6VVGzrYpojPTbOTgXKiZgbVgGxXwPwRWRpN
cZkSZuc1HitcPh0z/Ya+vPKgZRh8NWIYVPW5GMsAT2Dz1TXKi4Vl0aWL07QKPO0WH8D8IKf0sJpz
LsQgKhKtldUygWtFVMxkjKR07UscZ5RCywaXfU2+P0fBU4MUmEVTkgxtAaYz70deOtNMx6UeXFH9
SOTC8jrk8PtZ/OkcmF1dnzLduPN9cr6wxVDyYBK9d96K7Kpn4g/SaPwraSe8tKWe41YDeCOKwHqD
guyxsu4qPMJ4j99or38DzYsbdaQwHO6Ovqnl+KUrXqwY3xcqV1gUGlw8EUUduPW4Ple4s4X64CUg
KBaQdoGVRiM/LZJF6of0uUQk/nZeGnL3xQ+aHdbP26DX0dBX+EGVRQATCX5TZEFMxWfnvOdwmDdl
AmSGmZlSWlrfqDJo8VmtZVnNmThLxael86gSyb3QbO3sXFBZyVqp0/XtYAP7jkYwHNeuZ94W+kg7
zCr/KL+TVF82RcTadaG2xtd/TVRe7gQZsgMOtmE7aY0JkdNDEZDtZ5+q/uSV5Bx1SBR4Aodtms7y
6IO54wWsEWHwSvbyeUr4LWs+uK8xiuH7IPG8iPJINmOkV27s5lfwtjAkxumC0yV+YZR6yrRmDSn2
3k3qWtNqYmFwrFPoGwvrt3TQ2m01Dj8xXF0IRVjAhMwXmvcoyRhtnKYudS0Tm4bXVBmEFZq22rLN
GGmqjp0nrIngrJbcvKnm9Eyw662XXnfAfPLYusa3xUm6m2amoyqREBRq881KjeJojZX9xZax3QJ0
sojoly+Kjca3lKW27JLKByOI6sHwrSRFvGylH/y5Z+VdJ8LY9tKPf446JDok4JFlQDBPDw2kYXxx
Pj4I+A/TtHM6e6adoKRoiZI7sKaDFTyQwXQwyVsO/hABaXrY+O0a7qM5NHL1vD2ZFaPkksHSmJN4
NRtK75ILh0oxjG3Jxsg1rMXkIHBgmmCto9EvSBQOeirJO7n+kf/BP8or/9tMzAdb1BwefpaeoLXk
p9nh5Qp84zPO5dDsWd4mkcIxAuVZlFj61WmBrMejbry0vJLCYsV6DeaqBcoqoY568DaegY2eZ4Ip
LzOcvekwCSed+dt83o7TQdTDwRubn4lPxIYPfFhQ5XvME+0SBx2zTgGvD2zvSRoA9tl8epGXu8VJ
Osh/sFSpImLUh02LZTa2m3ObjPeB6L5YT/CJjwlyBetG2ma5jTDjHSub1ainkdrl7oKAuJTa7WTa
r5lhdzd9zK5yojYoTAoKjFOditGsJjWnBJez1hm6Y9Un5OEowdiQY/mSUxzcD5qODBcDmE3r+Wee
UBdj9rO18/I22wiCzLFDImTynRxLJgTrEMz89MvpvPGRsw8YrOvAx9AxXrQNYpSOz8EgunDBh0UQ
08oyM2r1PD8EbnWx+6ILWfjb5O8yilgjj4U47hg9zU+wQACnUReck7987wxKrxxccuWKDlg+MVvE
oDLnXHuv3bK99fRCOwheeC2MdE8d/FzQDJhzRQLhJtItGI9Tq9lJZJUzzue44NFKZPlOcMa/rScr
vrD3Gj4pavlOWsDpuOe17kSzYHC/KIwqTuZNFZksfXr2lTPcmWZqL1cCtbgkJq+s96igZQpN1pIr
jtvF3AMYZuvmmdpKM4PmkS2zBF6OScTWY+1qZK0zhg4vA1b649OcOM9MCM5jEyc1kJy5P/AczJHb
dgaXK/9l8lm5wLkxHxNW/GGXWre+0cXvparotiljn/Y001xjDGWOK9lkqDkX1A4R8BzTG2aIXu0S
F64d2zB3ONkV5w9ZHmIK+4Su6FUkKtLNhBbGTFO6Bl2eKzndmmrphJ5bty+ttJubpgEfucFfFYCw
0NH4AG5i4+FceHOpp7WuU+boTyNfwN36zbC8DnkPSkx6MaIRAnW6SSi+vFhrms3j04MTX05Am5uK
JKwEB7jlhRVs+nZImJjmqd8YZl8SaO7XSYhT5q0k4f3TxmTLoz2I/kCPDvl9PP0MreyBAd5oxcjK
zFKPziB7xCc9l+6GaxgtkaYWvNCgk3w5KST1bZXEiWLPN88Pcz4qKhF50KKF7qSMgZ6Lt8IxHzKC
lnI7WvJ7YrwmyN3czwSpSHS5+kmSIKVeeJjAYsbNvcIM8QoVs1LwSziwl9Yx7rqmxsJXEHAgONfy
PuUsq+9IZ4+vmp0NJytt0GVKPHmXdtb611xq+lXHH7JfV8iAK8fOuu8c33uAO8D1pcUDeUMm2/yY
C/J1RL3HR9O0EEOVOfCUUunaYvpwfLDMfpdSyeB0JGxYDPPGGiZUwY3VBom4ovD3vE+C1ipuBA5J
Z9e7NE21shRR3LeJ2Kq8u6O5B9iKO0szoqZAPemLl5zw1uRhVaTzd4FR+S02OgY1/MXEShGYCP4G
ZBMSkTWvA2C83aTx1k2wsvCyp16Ry04W6Ukn9lKbfH2DNHrTxoo15qT3kezc/CyNiiK63DP0c73U
0zNEhR5ci8rKLZlHO3RZinOc9FQX5Y28OvPkH0rKRaJuXOR+6mjysCQZE3KWU3/xi9L6gXqr8RKb
5JPOfHcGe0Dmr2f6R870UGm09GFOxRj6QUIxFbuMMJFdeRmIP2psPiMOJ+oIUqffQsU1SIzyaEA3
SqOssY51avh31Kio43+wdybLkRtrln6Vst5DBsDhGBa9iTmCwSk4ZJIbGJOZiXlwzPCn7w8hqVrS
rVLdu+hN293ITEoxGQPg+IdzvjOS+3lyDU+PK8IiNjjXIQBRMa6ZNzenFtM0VigvO/tu8I0Ecwvf
NnTH1J8/SMuK17aT0Rn4KWNFKySLUzXzK0Ea4Q65aLxlUy/wTzv+nuTvdj00s33M2oqZTZWVs70K
fL2JxURmkQWts5MVtSzqwLckJwWSVkEf5mZCo7n4ih58r2IODPEi35TSHvLLJGOUUDEPm1Ric2We
NWRnA6X5KFnfMGO1qDSqeGdlCOADmI8y0/x3M3xssR/cjwBoV4iLXtmCfxWLAFAa5RZZlN4wKfkI
SoD+QcTCYxxjcsyMHHsfTO6dbWVYQh0WzVF60T5++cqRch30ePIjJGioqwTcTPWlblX64Eb9ITTs
A4VVtx/gYr0bE2sQG565MIFqmZoKeSLnfF+D6llNfv9RsJB/HHvW+xVenJVZoe1cWUsjGOfGPWzE
eR2adnxUpWmfncH47hDefVvZJUALzn8UZ7ph0BM4X2Fo9WRlTuehrqdjk6t/Y2t+/FPYGmGKv11b
3/0YPr7/SSpv//ojv+2t6TN/MdlWC8rf37GGvwuBbEQ4v0Nq0ASZHjUA2UnSYoLE9vh3JZDkjyRF
mek7NosQ619bVP8Do8aFh8evYW4uWI17i0j/j3vquHOgzDe1uPXCFrn66MjjLCyjoWLnwp9BfSp8
LNXJtQJlobVWzM45a7cjea773m7VWYZmb3+F5ZbRuOdNfKOwbQMFqSGibnqE469icIavXVY0GyLn
kGrXsz2tg8FHpkfMAD4ZNy6HPWe+dekZx76VQzjc6yagePKNcuy5wxuP7WrYjLsEO++BwBLcJg1Z
qLQAc7d3A14ihUfK0zHiAE85+8jicObZc3fx5I/RIXAszUgxS81vKHFa0hPmLPuuPEPdJ5EcmO2O
xXQfhlWLuQgmjckjopgzZs5J5h2ruXH0Tlvwa/eYkvhT0WLpPjHgnR9ULNWS0FGiXi2KeTJOTHbA
UzkhO9oVuJNCPNo4Dx8DJ40uGnHNPbrxVZ3iGtuMceGThNJWS0Rw4x2KIC/VOnUILzgsEtKHxu+z
cmM4DNbqW5HZL+zsO09TNIdm1alDaMmk3xehHQlv78uSvCh0h6Y2N1NaNMSI0mhMd2TyFKUFAncw
jg51KmmgdaRw8afYM0pY7omfk9/ypa3ZoYvLQM7pqhGuxYxQUvpNd5kaiFrdFnnSBKu64lm4q0kd
ARgP/t4FkwUwJbwPrdnYDWwViPqQbSdsPsx+8LpzaxoDhF2F+Ls6mO1ohTd2g9GPJUs7LBcOODey
gKXeGRNLRox2TEPJb+/6vibRZS4o6jnm2haVQrHKRiiI1tcohKGu36Ykn8vmezeqrsBGlGmdh4//
1un8MwceSkOfY+lvlI+cm/1nNv9RqvPbD/125PnWLwS9I4cJPCxAS9rB74jX4BeJaQg5JL5hDrI/
+INE8IuFZMYyTVO4rk322/89/xYNj095DTnWcs3lp343Rv3GTP1bSNeCcP0jRNW3TQxKC+2L48+y
lzP4j8efcEXc+DqMToOFMnmNCsl7HK1I78RYdvsEYsBp4MQgjeZYK8cZVynWSZJPh+7QMG7ZC2Wp
PShvYjP/8DH+9kr/g1HCQ5WUXfu//5e8KoT+/NJ4cyhGTZungGX+NaJhakGisIZwj94g6+qeyC/z
nqE7wHXEjGzToXc+0UIbzjZpQpBOdCRGPbTrAmND+J2b2npsLemrZlvPXuF9IfQluptjNXYIK1t6
lDju3GabDzUnGzGZ/iaXqW3ew2DHd7dx3M7wD2TR6g1u1pKJORFbTjZR9dBlv8TzECFxNop0JN0k
Vxc/RN+0QTGNOoIUgeDkN721pC2k26kJnlFhxuQsB6MvHrTl9i9BVee0cooyKGDoy0EypupbMRcm
Ya+CzoV4N+aPJKKx8PQzBoAcLHQ6J1Y1jI1JpWevmnL6PJaqJXUyGndlE75OYWTs4fE2JzzG1r7n
gfKZmHFzHxSSwLa0vbGi6lRXbvvslcn0YAVk0NJGdTfEOw1Ebw3GJvE0ykhik2AzOmI+l1G8M5KU
2StJL9XFcII3uJvQHBPmncDOchy5YQhSx+zleGuA+H/UfQZDzItnnpTJMJ3BVT6ZfQSvcWZeOemA
GVI7ula08zPD+da0BYinmtCoieWLRkFrJu6FQV99GZJSgI/wiwc5EL024C6xslvsB614SSNaqMky
EmzZaoshxQa3kY/Ps2lOqzIW5XFya7nHxFzuarBp2dpqXCyiWI22hJ8xZBFhvcWrilddk3kGaqU6
4hca15aK3Ec+dXVDS9/seFSZp8gSwSlggkU8ogktNizN/GvdWe1z5WFQUaB3Qe/0BraoNtF3orSn
sxhM73vkxe7OCTuFvIJ339hDt87nodnaCWoWCBsDUjM1QoGoszr+yLjsV8JupnXHlUYHG40XZGjj
XYCG80aObb/NnSQgCSDOtx0pbiRtQVPSZScucVdAdzFRA0Qk+HBJA5oLdyNWgnmtleN+lfwljAxz
NK8+sxwZjNaHHUHbKtJ5/gHlJLxVRexsULY0B6d2hnHd4TR6QzGrGxL4YutoX+GQzGMAReorNHK4
AiRRmLH1sa9gSVwj7O3MhTeZX9GTIN2MZzmBWoXuubApJyiVQS0ruZ34HI/DFWNZABo5R3hZboAj
8Ok5fajXzrB41gYAHLMtkVD4ofNZjM7orpKFl6kJvDoHOTi6VQ2Y+FYuZE2xMDaXVRF3V7ygNyN0
wQNipwXJidlpfPRKM5F4wCv3mHXNSxCP+ps36Gkbjq1zDBbGJ1savID1Qv7kJBzfyDr2WUhd0aDF
FROaXZGhqGfRHVQLSbQMvaDfyCtgtLIW2CjhIM5xshYEaYGrFL3cFU06XzGl4FaHY3WFlzLqxZOY
LkxTiTWPDfxCOm1zZ3x0G4QI8KoWFOpctvm9w42xRysCCQezB9hUBlD0Y3Wj2ThyHNwUuPWTFR7z
4hXBsiJyF9AiDA5b3IYYtc8Ged7txhMEZSRLZIaH1DnfsB92NlB41dnlGg22zNhigk+ggpA1GD/A
Oc5emCOUz74kmiOa+4Iikc0sxzOHr2yz7DONOvI8kmu2ByY69wEwW258rQXuKsIbCAKxxZIJ4l3z
QaK6cRvA1sSGNFqo01xYI5hqxjmAeYeL1RE0gsVpg86MijxaYkhMOx1McKeEk8TBkO68cWiepCBE
cxVabvxoSdv+Ug1FcvHAfVmHtmmjBwe0BWpD9i/5ghdq36vZRArhEPkt980SmhIu8SmxWmp8aU3D
bccCB5GXNcoYPqW/qEZwzBA0uYSxyKHl1+VRN/zkfA8Y+MTjTnlu+w6Fi18RBaY+w9AVu3SGgtdk
9rRVKGC2nA3TEUhV+HVZi/EPLjrOeW7yjEgE+CjVEgqhWRWitCNdJpXKO1vRkjnjzfaSP9MSRUPm
A76XAX/STee77vVrOxg+A0RU/9jzBG9ysLxtG7ufqSA9YfQd5oVqEq8J0/Ij8DPvgc0QCGKycWy1
pOQgyhD35C6e05CjX8v8HM1+SHBOBVED3KUrjUXDWBhw7gBi1bWT3s2y8vYOAn9+QE/2PfsnMl9Q
qI13sifJx7Z7G34Z846eAcgq8U3jndpWPTa2mG4cib5o3TItfXNkMHwOS2ZQJoiFbYoKkgZ1yTec
/dUnV6kkaO8aOeQQoOJvwSPHZzoGENE8Tpsb4S9pRlIA21wDS/KcLVSN2dmM5ISJ3dyALWZS1Juv
btp15VYtuUjONSJpvsYlRc4SnQTVjuasu0Yq+bE34nnxl7yTa+hSP5iMZ5YkJlpYvq74w3DS4d4w
newym+4TKa1yn16jnFBRkPpSMvy9hX/IlmbxytyHEEQIHoqr93lJhep68qEITOL7Cq+xUYZIy3ch
VcHfSaqUveRLYYiFOuItqVO+aq1zy3HGXdSSShVdA6qou9Al5X6Hecvz7OwDI/pbazDWlbO1sJjS
oD4RGGssm0UfdI8g7ClGhRuO5dagM7uMsdndIZOYHx3XSkioGUz4Ra2F5xXxn7Hr2/YSBSMPa+nL
21hWTOkrbrFzgvOdzT8ZJO2akSWZt7Jgcs98etiEGD4/x3RS3/xAAfkEJxScPAfxEwWmtBtQXVWA
W0934KzHRsOooC1iVNW7ZzLnNFiuJIe6MRnaw4iDZvmsLA1RfOQcSddNCRF1TXnSfLFTbzYeabfh
HPU89B+5a5noMfx0wi1UUfc0pPTRaydJSnXIFJ/nZhrDOOTR6lB/VbnwnyYEkZuKVrhdObigb3wa
a4B9gaj3fuXm6W0Tz9lEEqRXkB3kTyyeAnVhR+W9K0aA+8olbGhFMp7xieqP7rfyVLlXbYOR3YgK
k3WhpWeC3WE67xMmrw82qITi5NdJcB/1Xv0zKE0nWedmBIzTT3NzDSvdQE7cu3SxBDGJ7sb1Z5uF
3L/bun+mrbNN5++BD7cfcNk/yu9/bOt++6Hf2jqPOZTjeSbeMdS9zLMYHP3W2HmAmaFM0aJJPGZ0
fv8516KvY7/j+37AFSqImsfs9vtcy/vFB8lj0SR6jmd6/NG/0Nf9xd/Gr8dPx4jMDIjMW9wef27r
SrNPmyLO9IFdHbjhkOSwczRF80vBw40REXPbv2/X/tpH8guZ1/mmxHeCKM79Szo5GDdWxNqdD9OU
No8MO4Y1UsBk//e/ZTGN/LEl5LcslhIGiBIL4D90q51szUHJeDrMnUoogCb1mFUIwhJu5i3rAvQQ
bTNuiMgyLu3oTS9//+shYf/DC6DnxlUjHN/mQw4W18sfXC19P/s0Xh6A2BwJJPw0xNk5/o/DQKQ4
NmIUa1i6m3Y/c1hYIG4ESoOmBoAGo1nIJ9KyLJYbIdEDnIYJ4FMLZpuvx2w32xn/b17NRbEWuaGZ
jtcpeiIZtjjrOpSwPzHuZheR+tlGT76GaMdyMkQ7cyow+n4NISXsET0A7a8jJkZM3gTeeYae+mCq
yXrGNVTfNSjYn21G8Q+dgNM3um394bPoMSFwDfPPGJbCbiCr6jXvocG3SCfByBj5ugkTjJIj03by
1szqPWbh+2ZFJj84TklwbhUofMt1w0sweEW3Gdp6yTzwOvQskYVXiW0Jc+E9RuRFfOG12B90Yj/P
FV4Ub6pi1L26PFdOgKolj+x8VXtJ81jlA4+iAaHhGiUIejg31rdaTMkhZPe2EWHSnLLeVo9t0S2Z
EN60d9EYHVWneTmQ1F5TsxheIQO7T3w7JFShet2WNnmEvTupz5mksHUEv2ENyXN+ibuwQk6q+WaQ
IpsHdwy4h0YiGURXBmeXVvOA1Xz+Ofb1/GI2/Ahas/aLi3X9HE6Rc1RRZz33uW6/YI4pz1NVBecC
wmW3YbvBhs4pRoaibq8BXOOq2bY1vpCxHOxtpcCy1G7MKtGKGEzaVfPphPxrlFmWwBJvMxLFoIP3
xekVpRm3M0Gv895N+vxIIBucLQQhPDAgCG9aUTYlFUQLzAst2qrTaAE8x0ATboXZJcKovXPRP945
ZBPxMI2GH5nJQwp2JVnvuWlyaFjVezKp4RXuq74N1MBfJeJ5X9ONr6yJdxyMBgA5zJJr11Dy3oiI
23EC3ovrpOyHkfatB1LqgEUw4P5hIRLY47d0gJ3xTYRDgMqxhMJcGDzANzkstJ8j5IIPj0wKCG9h
moIlM5JyU8VheHHNUH1KSuvbcoznF3sskn1ZcTPkjcp2jFy67wDjrGeaj3ETRyRaWAafbRvxPTLy
5qNeLlGWvsOPmRHCTmfzMp5FUA7qvZr3OM3nnzz667c88sJT3mZvo9H2pzhpIMn4P80+MAe0qgW2
tDYsbFyY8t20ZwytYdijXOXaXKFDSvY2q6uNQ2oxibTDD+g69R1KQi7KCSbfFPNFuchBcCw49X1d
CAeJ7ijv+zm0nsukrd966VbvBraArfYyvWvssHoXhZxvUmHIJ/JsfNLTUz9Y++VYfYAub8t1IgDJ
BQ3pfdc35y8SIlICjcs01yUrBnAct7D9WrZzBiVr1Vk+9is+HwssyGnKWSi4owkgvgJntJ4w/+zl
lDSfNSABvqYCmMF6ppMmjTgLzqk5e2jFbKHuOheMoP3FzwIrc9+wVGGYSdC9vyVWWWTRgVzgEvlE
p1kyCtMcwbipMSQKPhK9cyHdZ14pZ5pfLNRLaygBwHosOTUbpbS74zqUdHusb4gEnjqOpr68w9xg
rzqusJNjZA+d2QKeMfOLIfs7h6XFjuJdPrLT5+z0JnHXyOgplOFdAbl1Y3rcRJGt42NhZy94bNj6
5mG/7Z35WwJrb+sM/fcstosjiZafc+/Ex1izNC8BOZ8ryu9tLlljtmHUfbcSfHhR0t5MnQp3jCKs
06SzYGPNBFCTohNBdYuSO0c7860R1MO8bnR4clMfgwQ8GwhgpV7VQaiOjm0ylTAmWOpmJFdFktF8
go3+GdW681cCqMG+R6u1xq97mcE5be3CCG7SOKpvWzcdd27MDatSYGTJHIJMDfzoqGe+SNsaSL8u
DSR1GBAJgScVphoN1JgLRWRACIrkyKvXtoHDaJRJcCCs+glZXLBzmWWeQcaJfIu2vPts63F011IF
hkYGwXfITAVFJKYgb4d1/r2swubcQzhbl7bZH6MxQIaWByhiZLhQHsL2U1Rjv49kxDOPB7i/G0jg
hIw9dQgpXXUREkmL1WXtLhr6mBI8Qxwe+NO7LwcmHXjHgGZG0FHzLHtDZVGxrZ9cYr6SAUms59b+
BrBWvPYGR2DQFeqR6swHmgdm6VhzvrLQ4xDBCZTV0EZr7qtbJ2/rm1GHmlGtCbV7qkmajGPuqhbP
W6ZWJcZMnAoIb5H5TS96FHQgaYEAoS0PY77BM4DNqXH1R52b8mjPhX6uUzZEtKLBAV9fcCwQhT0k
GQv2IezVKWMitHbtvOByR5+XQyvatg6DXA99K8XBbLG8bkaCI2t/pwxUu0aQa3KkxBLeItKvngsq
Gt486MZwHlZ9AHGbWWCFi6p4hEvKsxwN1DFJxCRWDrlRkREhqfEja58nXPGuQNroDxMt0hg6t1VA
KhI7JeNSdJN/Zyk9nxh0DfmKxjyGbOk2xQ8nUneYGLxzMGEsx8k4IvXLCWdDABhnt3WrrWMdFx58
8dhtbogyEG893RnCPTky9bIxkd/EcwS6P7VS80ddFAWyC690p42JLPSoGQ6t0TY2+x6EwdsIEzxh
tpykZwd96WchUte8tVpnWExtKMfkmx3zcMbOgvWQwUmLq3cqs50Xy+FblVrVusvHpS6o1eM0dfnG
VQP0XJ/R0A3zzzxbheRigBixi/jYiKE5B6qtwOHS0jKYr2RymBg1trB/Knk/2yFR5nFZf7Nr32jX
JBgAoDYYRV1LpBR0PLAfSx8wsTKNtEPJ4Vx33/0kHOt1NGJU2plZywOn5hT+WeY5QqfZCC915i33
QEaZ4IVLyl4kewqiOAHYFNfyXieJcTHIYH0LhkRgsKLP9DcRHl206yhR2FNM9TckoLomYIwvydI8
neeeqvDX4ksltvUMg7D9zsI19Tc2NB7q5GLhT07zbG8pQ92nid4YGRoFY7m1mUht0thGg0pE7Dlv
tD447Cw3RQUNgKgu4KVFbatwE8t2MWoUlXEpo6B/TWwR3WMtzVCquPUdVP/lVQTqq2CABwpdqeVQ
JpvuJ+FS/ioJPMoTRMDWA8dg+V3UbjVsjMiFzEiZeIJcTCJWAcmJnOd63sfwn17RvfDdWcrwy7VZ
NPM+Ktz5xgRksY0xEG3YfxMuQbH1BtagWLfzUv7iE3/zOgwWdstbEJFjPfvFNP/05zrZk1SKGw0K
98pKRjbjGMPQQFe1yI8Znf6vq9Rf2YT/xWLL+q96CMv1gPF56HU5gf7cQzA8yKooMrpDZNjqFAYc
hpTDXrlW8CgeCd+mvBfK3wx8Me/t3PiEPZd82H0n/6eGxvprhmLA9m95JYL8SV5O8Bf1Q18JApFT
1R2chMp/7epe3nsudLCoG4khcygIY1JttihQpwcvqgoG8VIcdFe9R2HJhVkytW3FMN+UY62+glB3
7ofEnl5GKu7d33dfFs3xX7o/diuWsCHASKDpf32xYAsybzBEi/hfQKVoS/dprrnRUK8ymSUQZcOj
iAvMGrjiocf6G5Pn1CkrJ6yxNXWz51AE/f2Lui5I/9ySMpK0USryojznHxrfqFdcI0nUHlA54BLG
+RpuWogrYJiwQjQYAzcczXo7C8GDJ+ypoNKa5tUjjYBU6CG7pKOjTiJ39QG1ePWd0Zf36LtRvSWy
TqOhQgGHPhRq6t+/cnQ0//B5eoI4a5O0pwDmpPmXnl32hqhz5J0HqG4YHXAEp1tVAJupZijGdVIS
sBIL7+dA1uAhAQawMyz7w0/rL2MJ+jaRlEuGJNSgr4vqdmhs5w29VXmbaJHd4GgR76jk4ukWDW85
3JA54x9D18o2zLr0jkzAeV9wlBwIzpD3JD7WWwZm1Kt5EZwpIDWmeDHfODHVfKP6EcMSJ4zt9MZl
iBr3Cb/o/BPtiCkxNzgkSaCcoaVxXOresVqsVBxgcQglAXEZBAQnypa4CWe5Qpqo4CS+1upTqdUj
iQfLmRIsZXtGQc+ulFkgK8gnR2T11p7CmjgQyz+nvaIGtRg5kIw6vMLEjtATSzt/b0Sfuacu1x7D
yhB30pcxQVxpTG03bWWUxSRHYZxCAE0wTg+mT9qdQfovb6i0X/GrWKtWoYU8ehg3oiND52SD6Jr/
EFLQ42+CMOmuwwSqKDZGKu6bAOrEdy8XsB6dkZoeQDYcZ7a4vOOoDFj3cAjHq3yilPcW+4iBqRlH
aGQe6L45Yn2HcNaUVtMugRu10gAcCGVe304NjZsfO/W3OSVwokm6ZI+NivspG7kidUdDEZdu/4oJ
9t1r6B/1ZNVv/piLZNPMyUBTyWcXZGx6Tlrz4fPQMS4NnOSjxYPjEZt1sg+zmEOPVRKMculXHxN6
3Q8HeiL1fm5jh5j4PnHiY8Yd+OhnZbIbGWn63ZxAWZT17Rcmt+Jowkp+75bermTrhTmwY0ju6Hwa
VnOOTRlzf3Fs2pSupfQIq4wS77EQTf9qWqQc2iWpkbJtkr3p0GHV1jUtstQ8ATpkPEyYGShhU6nv
Oi+BMsIEufrowtLHI93RGYUEjnnrSmruEeIWyXUk38zfdKZWnxjZ+VQKna+IoGFBAYryUMY8ExUw
BwicI4+cKVgeoTGIkJ2cwa3lha2+gpL0z9bImIX9SHCOrLo5JbNXnl1gR/uGB+geDaRcVz7RCT56
kRXy6GTvLxMgdoz1XYH08+AltMk+OWI/fe5SjcRJ12+ACx+Gyau/dX1Hu21KkHWlQ9raiBgKUYpc
l8ZSOC+veiK6BcZBUnFhVHjgz7MY86O13KrTcr7jEBhJseUxJdXU76amSIFwY/vcAhRkMrI0r8lk
0sDjXlOP2MH4ZoCPcNkuz2L8GmW4zHpm9j4+lypFL3MdQeARg1XeHZToG01exe00MF27Xob2su3n
8lbmYYJ3fOtETDxEO6vH68QHUmbOW/FgE1pMThT75GNeWglUJQqq3Hf9cx+yPLiOBwwwcd86R9HZ
MnDko18GeTrx511WMxAa4/gn2pj5VnO7letpjihGxolZmB8xvTLrKbuAfpjYIxJ0R59CSdZX3vSA
4ovhHLAYdLEjq+1J845MN7AZ4uBEWlfs3J9tInEZ/2Wwo+sesAjbDMYZDO7GbQnPAD17Ie/tzJVP
FDxmw+BraL90acNEUDuZ+oofg0EZdF31GQHc2rZmN7+UBrd5aDf50ViGK4KYmyVwxw5P10kNdnqQ
rJQazbrUuMrhyjPsUZojTlj8+uv85vqQnDJmt2UVO0c8dT9MUy/lsmfw9eUFxZJqTYyL10szYXSJ
SiA/lljpL6aVl+e6Ah2hYA2d/a5VXysMIgerjZip9cs4cYTdej84dFrryOw43A27/V7lQfU+RRQ7
jamC8+hxzlZjzEeIuLDBeUk6Ck5+FDUt7dO2dSnP0SUE5+V6Vs1yDLdoF4mby5lIBolHzZs1/DgP
0fkmAdj2TIybXFOXLE8BGrT3JYyTc6Jvv/cqrD5iK4zuvR4xkNUs10/m0ABwEkFS5O2Ey/TrWt76
ARPSCH3gpUBWsdMOj0kXD/Tz9dmAeLtZVJHxvceRz9yJIepgSOfeiwxWyQEukbMKKENwOtrPIwSN
dVA4zM8qKmFQH5ib3dR6ruHHE6zCFxkwID7OuVmetejLs7S5cYrlO4gpD99aIqVq4joqivMRH7bt
RAMiVspkVPX+2axy+xkuPYct59jXqvXrt9iFwsz8ggCjZSQ4dAwtfZtQ7wim2iadKD9bTpMa6WlL
ErQ/cYUsObN9R7NTcGPvO6JpDqqChwQadqje2RMyoEau+CqSkFaho3AWrho3NsPlLQ97Lp7rMTst
AaNMjuYb3LTRF7p6PDyzXSz9BD7D09QgWm0Y2rywodYHA83EvB5QfuAc4niLB+6jLBA8tdyhpscT
XGuGGV7IXa3e7XwqiGJjrXwa65wh4nJUIjXHyUQc4r32bVigODWZehntViig0SS7cjtGeNutNTHQ
8y06PutZKK//4ZXhtCc6I1+VFHhinQQ0IXDc6m9tAe99pVoN0q7kJgO4E99DtngfBsmnpj1DHFFm
cKsMGZ8BuVh0Q8OovlKVpIBtCLPkoWxWAXVLL5O70TA5ZIHnD69VhX8XSci8GXq+8NmHoZHZjNSv
/3q9MRGC8ogxrL75lCPPVDgspNpqdLKTDSu+iNNkX2EH2pLbrU4RUc7oHiRXtlN7IIa0TPRt7RKq
x/aS/JcWNoajK3cLD5X3twyKvZaYY5vOdFyqgHlStGT4GXqgRgPvGN5Mno6H3nfeCEKMgSFSzHYM
VLa99PhlWdX7J5gt1f8b6vz/d+xNuh2bZdt/r0C9q5ou/o/NR/bXsNhff/C3dSUwesSUrolenn7F
sf9E4ESTT+MCHx530hX99p86/ACxPU8m/ti0mbR6tAi/7Ssd+UtAqKvAQ2b7yybzXyJyOt6fV3sO
az3g+WygPBtNpkOX9+eumBqmbt3Jg2FrStLV9wnrjS7cMJRbUendMg0PtnWBYhz0k0zVCpehfgMO
QZ6PnSDzGWrjjIq8387KKHbRrKq1V+n2tgK+HlOcn3w1ehuINu5N1Zcg5sq2XldlZNx0LLZWNRiV
p8Gvpxfm6qAVeqIH91atGMO2qVq7LXMB/j5rZytFLG0whNDPFMoCXjeDSgkBLYlvXcj5JztwEEqq
8BHv8D0CGmRWPJWZTFsH1dZiRRGSgdt3TxbeqBCdJMsK9b2XEEj7FLdQMTRMGEU534ZNBP27QwMw
mJ+xQeaayltjy17E2s2m1ntZkUpWRvZ+CST/wsmRsk/KGJvlzjafmvsmm52tEWXdR2N3gk1l4a9r
UCAHUbj8/gJVGZ+Us+lKP8CQ3COaAmUJlpxBVk1fy75vpuYhXuwQdSnazcAE1ZJpdIy4e3s7gI9h
1mIbsw3fRIkhV2PRg8QBgHnKEu82tgLIPKK4IGeCSBN6+6DoD7WDwD3M7QXuRmXp0JEQmmLukZha
MMnmV9kxKx+65U2A6Nt0PT11PvfRupGGu839/lvRwiiapuJUU9zd1E0yrwUiq0p7CFXzeie1Kjc0
ZKSTSc8jst49BKROdnNlrv3MJqRQh8brLBJgO4hWt+2CNRCAzXc8QdERD4BI7YocOi+t9bGl59rA
PFW7drJgUiMU2rST6WxIJACA5kf7qYdZpqCnbsHVvddTTT4CETpzGRIzIIXa9OylyeyD8yQwKKOK
UYwLjW2WqmfQFq/+pM9Q9bxVhId6Z5SJubVMDcoK96uW6TsjGmefMmBH0oN0xwxSWBV28MPRoCqA
UssN18Rz3uK9G7kk/CZ6DKq02vVRNq/tZc2TRd168C3UlO0CV+jkUdmp9T472lpnDTsMI/umZ2fa
TrFfb1MoLAdZMj+D4eavjJxrISlTtfGi2jnEGnapE88TrCT+W2Y1X40WPEzmTeHGLVt6y2pWe8vn
G0QZ6OxcnBi7UKQvje1Gt6UZFzvhf4uC1jxNESNjWbvGc44Vc2EWIj6FHpNcoL/5yKhcEzDcsnVM
gubZLJlMWF6QXTQ5J9Dm9W3bNfnOhx23tUNktjpDlSht09uCwo1oJQ3zIXEbjWsnK7ZWy3qASZFN
gIsgm95L3aNlN0QYRj6rDDuiFR3sm9Yw+41hx/ULqwM+RR/YhI32bO2ihdrIsVArU1bs9GVqvhBO
zVQU0RV3LlVrF9cepjgN9UJn5VNGquRDWPfmyeraUUKsdGOoWUYWb92aCNupI/2ZQKdsK2bqLV4q
nlvGavyPxrmsQO2QbHRnONm3ZCBYFv0RWlnlIRf3UWp77KZua93KgxfngHSE+ROBl4/GqWJfMSAD
Tt3uiQCdY18O7skHXIuvVV7cMFXb0RSUkQGyYz3mLgtL0DXwFz/7Lr8k8/QQWv0DKoBuZaaJxeLW
+FE4et4xD75pOu+cjPz/NBP70WWHB7m/3FHkMkJoyBiZwwFugidYFDvJh6oiAsR8/dQSE4H1njD5
PPMM1Ht9t0YcMC9KaHvTlIpLCgP0LYDkXV/YHwEjERrQVJC+2con9O8RJN1g0feRVcHyir7yxwCC
Clc9NFzZpGJv5pZ1Qkab7dLcHrbZjL8a5SeGoaDwDzFZW1TF767bntPIIaNYTq/+2EININcXWbZw
j8R2ls9BMHzJcVxt6tr74cYj9VyYdOsxyp9tq7/xnK5ZmIInsJSYbqoqv80JAinNBvZcyBxGxD7Z
AeonI0BzQ/kYMvjuq73jgLEPJa4AjAj5mQkFsUBT4yNfDAldSDFIi/g9mP3gmfErOpPSutFu2u+Y
wikojjmmV5/fWGr9jCUpeSAdl4hIHkITCGG2OHCzMivKd00v5cos5FOdsSVwKdNuZtUeo0ZREQ7/
h70zWY4bybbtr1x7c6TBAUc3uJPoGSGxlSiSExgliug7R4+vvwuhbMigiirVm9akKs0yJQQAhzfn
7L22qS2CBoldCstkhcnNvk+T4a73W8gIIwF3rcHuOEjpNxhNvx3yQQM5Qa0Vz4d30QDY0xG107iV
8w8nC7eqkdRZBmGe/nVBgh/+uGgzVFG/YEKjZhBqX1qPUC884E8mBnvmwralBzUp5ppIrcnqtkG0
kDeNGB6btsYsh2KRE/WcDOMiXN5SVrQ2gdObGyMtwYrJUmwDJ/7Sd5F1Nmnup7GpD8DsUGhrwbOp
lc4+zVN/ozk0z2Rpiw16VXctZKYjvZsr/KiUCYQq/A0q5AKV7EiqwVfgXHnzWUYwQhLGrFZ5YJd6
LUJCS5/XLfrbBpENGbNxBaoo5SSQ9plL+qXyCDJ2QiOZPzJC7qza3FUGKDexdErb8D+bbZ+btEPH
UdVusLbqgtk7QYFQ9jD/c3pG1+ggHFvdFwTaTvmerlQN/QTLjUtiGsiWSAs5kCDzVupHHfu/IGb6
vN//9/89PmVUmYiGUdG35qWoz7Rt993t9Zeopk5XR/lP/tRfDi/7D9KaDBxc/2yg/5QCegaqPgxW
nidRxc0GsL+1gNL5Q2fjDPSef2M4MJz/2VsbCAhNR2f3QOffBSv2n2sB2Vl7lmOZhDOw/YCvYp70
eHCXhQmYSvvgBYXaKRSAl5bI1W4ax2RaNgrKz4vzx+WP5sdL69b8F/7TEvlxQTCxOpZS7Fu24MZe
iuQS7ro0ysw6oPVlte4oJU1eO1zaqTuHCdXi/P3road8ez1JA8OjuwLw+sTDhk1pQsLuyINThPZj
7HEBkjPFp9qiAvD+pV73y463xqvmXVucpRz9VFepwj4M2kTIQ5L11iOsZrWzmlkthghGnDdARW6d
JBbnyreG6/cv/ZO7ZCQRowA6EBk3vudXT7Wvko5oYyUPtRFz5HdLYSw0i1Jz1gVo7N6/2Elv6Hij
jEBod0guOJDM38jLdziwg8+cIZKHvkC9jstY0VXoYz2N2Jg7MacOMy7DPUn0tbscCcWt76Qo0J2R
R6wtdQOx3Pu/6O3t24g/Udu6SGQ5wJ40q2IRwk0OyB1ze8ntepxAtvostvoPr4Xr3DKhjwkGzsmA
CjBNwMwY5cHEqHveSm0uWGcDWZdGef/+bc3P8fW3YusC6rplObo1y2dfP+eoKZVmF608EA32DBmH
rQ3Snl+8zZ89OyYhQctUF8xSJy+T3rh0qGTKwwSE4hC7HXUa1yYnUUwADH8Uav51f3t+Oqe3xDle
GGDfeYTuyZtiryy6SRPmISbKBvYcYakHZPEw/1J2hvdulViP0h75SCNvgOVBViXNfvPs/Qf7kxGM
MptpT58/VYnq+vWT9YGgsqdI5GEgmGFvEo+m4aCn/FpqNSO08kA5JomhiCWeWqCMx4/XKmuyTb1a
7d7/NT97AzP1APgEbxpU6Osfk1B2GDK4qoe684drai7kdgLpPchSeevfv5RtmwiJ0Z6bxumIGkqy
sZRTmYfI4vF6XsAni7Odqd61eRPvX+z1VM/0Da3X0x1PsrIc1d+v76sEGZ5WVantgaPE00LTVHmf
m2l5P/XucNlBEXJ/MZZPJQtcEtWEo7NwM5olkrCTSyaTxHqCL1mH6r3FvK/RXlP1cG332nAdocwk
qsSayDRyY8BuAZ9URofwwKGKVpEb2dWO4oDaHWeQBqAgp4PJiBDJh9okVhEMq188JOu4xP7zSVgs
/CSrOwxETzcpy53GzeAZiekTmXLP2TsDfUIHoYhsttSiTlqwjUATAqJ2IWoCao7L0V4L/rIrpTSY
a9jT+I0+gh2IMxa6w8nMmqfBSBi69CL4roxKY+aFeSloDQsktAsRePKRONHhOrUrBXWVP6bIaQAW
zp9b1TGd2N5AI9N0TnFwA2nuCWfttcWYxOMlEQaaQiVmeLdws7V4GSJSFPRwLP5qKPscijIvhH6X
KjCM+PIi096CbeAaLk/arkOgEBXKA8RnEpYW6G9xDrybEVJKGsWz93Haaj4ILmr1ZnEgCRk4Bn3u
PNzjJm6eQD5X906Zk6iQiWi8Fi67Fo2OeUfvJgmiBzF6vDJnYj9NkK3b+7f4TRl7TWI/JhF7cDiQ
hvU4Esf1hDdyXqGpzz9CtDC+lZNv7DhDV9fKbrIt8jTYf1EguwXzL0jE3oPVvBQjvQBaoXyks9RZ
+om2NAfJE/Uj/3aUBk0V0wRvWoNT0gokJ0jOeT5I6pzrug6mW4MUoKfSk7wnaA7ercAY8JRkAb1t
22w8pOg+um53VN4tanL+K7hR5hlCKP4W3Lji09Tw3GSrA5s7rnIw/9wNZdLUXKD8UkgnOLKnQIln
2TdhQeSPZ/k4OXtosGqnxfQiAwQdH/TYGK4T4vmGdaprGu4wcjHOyZRh1CSmbj06INCmxRjHJUWi
wiV+q9MxFuzLeb7UOqeCpS27Kt0aA8STJRVmaikK/cKTXcAiZgQHY7DOJlech1oGsnC0sobjb0HR
dYUGkPWmSXwf2VluMpa7GMJXjRKzBkOI2m3Q6PuUwmUtarA8z/R31uVFk1t0XmbrKCmc6YSgMsqs
x66orEc7bNEA17ny0pU1CnUTmJOxm6DCEiIe2PIh7zpsqsDZPkL0SlcVJE6xiDWa2BsR6XTT06Ij
PZTARWJJhgEF/gRQUq99+xOZfRxb8deAAHGIxSScCHAmKkcocsRrUwjjZAfAWpPLMZ/GTwleoDXW
1LLcJ7Sp2BnZCTxGvc6vGjoqxEP7bfa9gCn27NJrObMMpz33bAsS6TjEMF7gm5Qkz6dMXL1OLZNi
0lje2SlluQ0QBPvbMDlAg5sce0Stq2CDA8chz6Ito5WIC4LFCT469+IOeHk+1eFDgEycajW8FCJU
7G2Vj/5BjI1Tbd26t+/LKGs2Yw4O3Q76Ys+ZE/b20MvpAR0Mbl7LmJa16HiNrm91S5r8+UOMeLCh
jxWCGtCVs503owiqhqqmbKMybV2xByRP0cg2RF8288TkI52lOdcmtXaWJxW+UxXWm9Fqx+/g83oC
YCLtigpwdofcWVJ5odJU5pyEY+zzC5zvj04j+T6iSVv5iDSXbafEJsOhH0MpPJdDqDP9k4NBRgdJ
1cC0EMMUDUZXzzEJh7cdNyjmN1/2H9jpujvDFKO1yqOuX0hwrwlsZ89fSaIHziAE1ksQsvSzihHo
f1a0n4HGgdnr8npDwRC8eqh/SwFI3+GsxszqiWFTa9QFibXSt57fZFesShPZLkzvH2xZAbgJdN6o
ExjxB1B8+aXetOVlWjcMag1xdfM4+o041wyK/ou65sSwLsqGwAV78NlgGyblhiWzbfMUKNzKy2Ly
xCfK/gxZnZLvrYLWHqzddrD0Nc0HGOcNkWTdAsN/OlF11gqAb3K4TKFsLZ0xVbum9liP3dYCVw2k
tzgUKp3/NjGU5MZE8LsXzMZszADIXaJcYtIGXZ+t7G4Sn7pS8um3tON3ciCjameJpLwvS4btsnC6
gtYs5ZZ7g5YE+7mw7Sn8F0bBNx/WZfZgxdSVn8eykyR8kDG1Tp2mRnUp+++ZS80ayqJmffFs3ztT
oUdsWTHS00fuHbWLFIHf17prUPFZ5tqSUQAxiISs+g48X6vdRBMG9J1rhO45vZNoaQPcW1Oxqwi0
safNiBL38+QFQCvpQvWfO0tl1wjsno2UMAzYIxdJYzQ75lX6/oYHpUO2pfEUNGHwhPy2v8GjyZvj
i6doR+3SW0jKUBi3w4gwVVoyzh45Ao2eoQezt6xt5nE4EGAbdo036AdZFePHqobOYE9DpC0UZgoA
qLyFeMlmx7vVcuo960E0AIqVkmh+p/Sigv98nUVutVTokL7BO0vBtE/m18Kzu0NjlxR3Ld+ICKBx
zWiZhKAw+nbqPeLBU6YLz6cpkLlyP/bdV7/U+pu+CZIr0bb6RwXy6SHp7YSWShp6rJW0URYVKZXE
JI3RRzVY5l5DrGAvwi6oH+F+lofMMb11HhFHikdO8xeyqTO1FUx5G6p1LXVJHHs+3n/fGQhMyM1P
NnjuXZebE1z80P+gj+101YRg9L0u6O+J/K7atV7XMtoPhEmjmC50AmVcv3eTc3vQ+3LrhS1yTyvX
PsTOVHzWI9SzS4I1CXUhIE9Pdi2D5xwWUvksuqr+2NKq2g4shIc8rtGXl16IrBllinkWMrltiQsR
0bJkZ6Gh4HO6q8DoepPSmo+7uGbKu0+GxlxgDrU+DBG6BtpDo9cscTEj8yDNtvWXaV4YH1EL0E4f
4QW4azd1JBOiIEfHsFuf9GDaAFg/5JmUFTjGWdpZt050XUMb/9wixb51UxpzHW6RJcg9tPdEwtNJ
C7HkD1PsrMyydwCr+lP4pAN6R8OjIxTxSQVFMs+juuwmzik5YkN0hIUfXdDvGLCj9dpHK2owzEVo
UTeuZhKhmc+BxuQrWEivjMirty1j99lPw+FL6ZrNt97ynafebqjX6qXd1ss6FbjjYtRXCkYIacpT
Mwcrq3AaKQ4Tt4wBM7isY2Q8i4mS2948BjMXRU5Y1TGuWTpKLRNW5wstJc3ZOAY7ewF79uAY96wf
o5+tVhIDnbTgbUgH6+7CY0y0MydG68fwaH/Okc6PkdKgVLSrUCNfnDW7FhDJyz4dWnL9qgGA9vFQ
899a6C9qoax/c9v9HanB9/5/Pn4fom/Fy2Lon3/sz2IokgA0AxJ7swdFx5YvfNFgrIj6NDm1/UXD
+rsYalIM5WjkkDAjnLkWSoniL2O0+IODhrAJ6/Qc3aBY8jvFUOt1wcWiRsjlYRVwDhe2Z53WdpB/
pewS8/iDMtpofJQwLGdDJVuNtR6SoOJBSlDEEewis6gz7aygCwgrmRoribZ9pG9trR6flBm0mPt1
2KLDMbpgyG3ne6VSwn1sKvhTtYPafAw6SNJ+lDcavto5BIEd0pyJkKLBQ/Y/4t2z1gDb4tC70COt
ca7Yy3XCXJdQSMvxBhOn32DM6xr9PkV8GY2o/zSjXc7xb3m2j1wNIIRLK80gH2Jk+xEg6hrYgHR5
Vbo3IebfoifczqVSshaZbCZFOF2Z1Z9YNWyxdmNppvoX8DYNEp+87FyDFUzPcv0Q4fRrydaokB7U
auNU5XiJ0jknimjsoaW69qhND7hknei/zYh/D6+JtAXTw7/+AD8+1vXjN9a8701Tv/oGf/zJP79B
2/vDA4w2lzAtirgU4v9hE8zBkUiAKN3QXJjrc39/g3LuVfDpUWC14CO4c8XsL7GP+MMwaSQgADL/
xHb+BpzgdTEM3SdX0Oc9uOCf+XUnNU/PHG0MkMRwECTzHCLr32puwcbBpSr24ulc/qiwvOxE/OxK
BrMR+SZUK96IilKa0nKWprM3hAqS6SXDtRgWAEDaX5SlfnYlrsGcJ3GDSHf+9y/AAFCP/ElB79o1
fdIu/Va/qDuQZjb5Mr99S5iGDKlbXE7nWq8v1DkpNgU1lch1kuckTZ5Jrn2O+f//5DKzEsvhjb95
Rw02+zq0hhL/Se+tPReQADghZCRD9B88OsaqB5GDSdQVp42NoNQzWYTcUedn6sNAZsHCLwz03nn8
i5uaS4Mvy3AMPNc2iEPmPc2QxpNn53QZfnm6tDvOBgkefIDiwXArtPG27Dp39f4TnOvLby5GlZJj
poFZ6bROqQmr4Nssyh22Qgx97JV3sVv5i0KLHnUXZU0klbkQnAF/fyi6NoVRk8BtSZX05POilY3z
BafiDptRcdOqylxYnkYiY8w/vX+P8wN7c4/Yn5gVqGnzVb8ejFMbtyNhBeVOa6kyZlSx1hAU/Zv3
r/KTb8uFivL3VWYf04tva6apdBoG/p1GRAzY1OG2y8grPi6N/39XOnl0PUqJAvgFAyRtx5U9xI9T
gd7/3/i89Lc3RVvXBYIMHJTuhDOP1Rc3VZD85GZFme3KzihWpd5pCANKdLyTzMa1B2JjJTzqHRWU
mZ2uhmIVp5y/zErm+w49G4EseA3W7hCwGcB0/+1oGXViTjpso8SmdZLnEZHkWTCJ7mPp1D4ckmOx
2MNPVpT8J2C0sjWWHgPRlYmCaKiyK4qRxpfEMShT+TEJIhliZMDA1s6faxvFmHvbPmY8I/UCeluP
YKwWGOxwK1acd5pmRu9TB1g3KKJvGi2We92b+m8EJnhb0dj8dltwlZjiQ+/WHaVlh2iA9ShTKKNJ
qC2jmt+joaF8zHxuOumaclN4QXmBab9YNezrbDxMvg9Hr0098jiopG5tHxV8RUwWsR3UE+lCaMtM
5+4m8M3UUp1mCYiEtA6HySUMonyNCqtd5tiiZr0WRSPi5sy9zGgYx6jpD0InC9Wde4yuRzsO+qPx
JQg76zAE6PsCt0hv7Z7mY1Wb5X1lZ8YXn3tH/tFT3i4z2U78po6CZ+iUHB9Nc+Rb51xKhROScXpb
9651QGCfXWla1Dz4PJpDGFflhd3Gz7rgnbaxbXzJ3Oh5qHv/prEpHPbz1BjWNHHGdPYTK6TlAd82
zK1L8iKGa46SnDkFd4tCJdp2JIqAL7Yj9OZGm+9JbHLxg7cwCQKz9C5iO8ifIdaJc1HEPMQ2tfKV
ofWIwI/DPq0DuZ903/0QEnlLjYmH4LdhTF4dMXpZVQZUWI3ZjuNEyYM3DSyxFbkBvhUS1QIboJgo
Wik73UYQAUri57rSW9mhz1mPgoS3NkRHPSov5uKzjTvog1ZE0xeQ19YnnNzZM6i+Ys89juscwsKC
/jC1p1h4t5yz0ekDyYqXltLJIFHS6hKKjmGHWm+g5K0GlLagkXgFjT8QwDMYZVAs0MLS+4ttys8V
kh+CWydtieCIYvzouTgbSpDaVtqX4W2TawFQbjePH70eEpqX8x2BKUNUGJH9uj128nrldXcTQr8t
6RJNSoKCMqJNXNKAWk+AeqoF+MG+XdhDIr5OHjt/Y+LbklSIxCrtrfoztbDyPoildTiW6DJMb9Qu
sWbuOUeRBCF7+uki4U2QhpE8VIGR72G85pglawPlZvyM2cCD0WObe36I2IiAOAJtrKm8h6BKzglZ
BQgRpN421nhDrcnS15rMaqGL28aitXMTd6pNVmE5hN/z0rPm/GC8c5SOoRiK9q6sR0C/WZEpas4M
BHp7+R7m23MNcghFVwNvQBBIqILvTaucVViTSFwZu6bovrbhGO2z3MYS5hOtzFLoXIUtHyVgiWGN
Xaj72DX0QNEolxsJyG5hlE7yxRXldNC9YZNR+cehMdCYyMh6BIwdxdHCbFIGNbMiXT7y+VZ5G3sX
JptKLPl89UkLibfrSn9h1vG4nhSzW9Y3HYpU1t1Sct9GFj9GteZeuH1sPaaoGK7MjmosQkWcQwB4
90PLiEqYUB9aD/2sno7Fqsu5faue+Iwyt0IIl7f9t1pTKXDKmjknlIl7JWxy0qRO+pbFRDkXx5d2
qDlXUzTgg1FqJGS5wvhmma175ReJwunXMpMdd1qtp6otTcJ2FY8xk5jRFiu759IKEx5Z3G6zNITo
v4VWjn8uJUgFES0jmNOditILs2yKTdibLi8hKy/INGFfTRX2kNIDYyavQvizmZDLxOHpRD5q1szG
VHWcdQFS3TeJK77rPbMVEsF0aVFuPk/8JjqPrSHYdCRvMMexk6DV21jncWBtiB2ZaBopMjPNiRmx
KYZlN9nFZ9BB3sXkoIUcdOpUqCj6ZcsbhpypK4Wg3M4pKgc+fek83/tTm13VLXOPFjB79B4ffULQ
8qoDC7gxY6vC9ddF58Rz6l89Aa8YWxX70aK9cJM6pXqrQ5APC2+bEV7xESHYhRmZ3Z0Wx/XFOITN
Rz+evkS62YOqmePPx4Lu8SSs3UQnEeso5MVSU/5lmtw7lcpWwBaeC6JnlkS9fuZ7vlWdHuwMl3S4
MMgqUqPN8kKO8E5YFlGA2/KrZhXtwnBY9AiTxToXheltlTPzqpwZR89c4ES6KIvlxCstf0yytqzL
DVRrseHs1S8SPBBL1m06cCMFrl1mWFJtMbYuDGyX/YISPhJR0M9MZjGHvIohEnt0KwM9Ocv7SvcW
LuCsRZ6ouaOKIBmQc0lCH9CDipwdy++rbFFmxuc6M7J9X5nZnm6sjhfCBU0Cg7NdtSID8Y/lbSgc
+zD2xpBNLD6pYv7LnN6/rnCu9piB41DbyqjLwj2gSRNmopH5nbsHoUM0tW+3JjxO9uKqtRdE7jrP
9UgTYOF2Sfa9tIDqiChwzqhelIDFRk/Nrix6GXRsmNdH10nGCHla01xSWwFHGcvWg93sBvG6KUMl
oSS0RBoy99QPbqIn0IOG9KaPzQF2mLAxlbG5BmxSOmO3z1MyeEn5+irddlfGMbCQEVC3BNu/MSg8
rpg4uivQwdpHYeazqN7JBtZqY9zynRomgk4cIC2ozZ1RtQ3+V/8xCa1k7fRGQoUT5zjUR3GXNcZw
DjSTbiNuRpJTpNFCc03N6ZzPNfgWpA50l0TUGnZTohjjVNPOIlo4LuLpjPlN2kzfRJa2c8kJ3nov
vdRCgxyqXYL7GV/2aHW/ULUdkROv9vEzWM9lC+9Z4BUAy7/ejJJYGci21tMdLjTmG6MHgBu0oJpd
xT6hYWt5PppaCN5qYl+ReGpuHRnWoTEzSDTC+9VBzeF6b34PFQLhUKHgsHt6UAsM6LNMobNa8ZYC
8UElzKnUxB/ztL32R5a59zf+b06GHpkzHA2lpMhIneNELERz28oCbIPIAtiE5X6LbSWnY5bnYXHQ
JDnL719PvNn+zxd0rFnMB3rfdE9OTrligyPtJGVCqZBdMEsUyFfzrlzFKntsNPioSR2yH7TcHh0N
y06P+8jehkYvNrC9tKWfpNZjMVX0O2rW9fd/35zqcvoGhCUM5DWolagknRxPyiEqyC9qk12YZXLf
dnX2XJgQ5Rd901MeXASSzXaKZCUmC1E05zNYeyESfnEp2GiDTCP0rMj3rgHJZDQ4edZRSRMTG491
QDvhfcgV4W+JjTwHyjP6jAb6xS7wmZVNdOPFWjqZf2NKXT6iawWR4/E/W1cjnwBOGguwPw7prR5F
8cNxVcxz3SO3ipjF8BfPQrwWtFGj4l1Z7ChxwtkWAKmTwRG0kOhYvZJdY9OXtbS6WDRDHBCSJe+q
yNF2cDSAUkHM2SACt5aBavbvv44352zyHmzXAG7HK2GYnvyChmhku6Qeu/M4b28tCPsHTFS/mgbe
VCy4CoUKdHvoK503CtM2ajvfxnKysyWbZwKctGVOHXqJ0Yhzhp0UyE5iDg+43bu792/QePuM2aKg
G3EFFlsTwdTrGWgkW6pTxGTvZN0HPnZ9eEia73sPWcvWuC56a7zwNMu7zeV4m3hj9ayV1hxy3lnB
sinykFCBQIHhrdLWJQ63KdlOAtbesf/2SD3O66fKJ+LiTPPJQPtRcflvw+gXDSMqgwZT97+uV38Z
C3T3wctK9Z9/5u9uEd5T1hzHZvZFm+pQcflTOi+E4F/RETJNKiWo5/4pVIPeJQ8EJISkwMX8yUD+
q1Ct/8EQpuQ9NzSoVrPS/Uah+uSzQ9ZjIc6F4ytYGFDkz5PkixqN3/YisuDln7fZU1CnxJB9ffE0
Ln+saC/r0yfr3JsLnIx6NZhpVg5cAAD2IsTo0nqP0FMiD4rJ0/uXOuo+X6yp6KYBUJjMH6ak7WWd
SlBHwRnNQlf1ERIlYk20TBrZXfYIuMJIKusBjlngfgth0zb6Vi8xOXJ6T60xyvcQhKogeyoqIrvh
ewFFpLy/xZ2qb9FWtN+p3MNS+NAqWWvyoCNNOEvZp/rqkwso8kDZo/A/jVWzQRFs7Wui9i7jquAc
N0KbzznR5NB4XFMRO2sQxNLXi74zPRIb06wKk5vKAxqrlrbMESuu+BFETUb2aNC3a4294mTzmbWg
PaT+jPKY2Dj3Gyo5qZkdnIZMKosovXNXJFb/oBW6vUiAcsPPawy1ZImW5gU5chw3Y3il2k2vY/WB
VAkb09PKZUNq/eBvyfWK6u3xjfx31vjFrMH51GOg/+tZAw9/GAWPrxw3f/6hP6cNF4OMMNip/dVI
/mfa8PQ/JGOdIU7Jna6YjdH8r1Q59w8xu9xhh9GEpv3Er/hr3hB/0AzGzT43PFhqmW1+Y94QJ981
lWrBZ4afnfQoFNKnlptqICcCXRA5jKXsUHF1DLhhR5YsmtFQz23YzOGYFR/iRGg9B2WiAcBhhSWY
F69Ejhl1uSFWfKXzocrC3zIqetSpjA/BrPVd/NCIYmGHNP3iSf9kRppnnBezBOpqfrDLo9XZbiCv
PJmR3LrtMT1OZCpAfLsWIToZi8Pdh7FzdFAVI/W09y/Idv7NJeU889OQl5TDeWavZ1n82maptUVw
oJfxoWgc9MZpx450G0ugk2CSK63aCaWX915PQAd6Sdk5kmhitisbKwhFceY7ELYXU+ewT8ltn+qr
0djDpZtHUGqLHO9ROBNgUkOgO5Z+jgmiFr4C3pqzsxSJj/KtUlU2La2hhSFJoAvPWrM71L4TG1hD
TNZjk5eI3OJqlqkiK+qCtXL8uVRh+YjoenQBLpwAhUgua+q23fjYxBFgwrhWwmQQ9CYbdmVygBql
5qn1Ud2rXKqfSyeI0M+Cg+qDNaXg4VIPJfLLKgyMTwLg0bSInJp7qxWSbQ3j9WWAWJstjxG5A2p3
o7xHx4To2S6MKrwYwoxf5I2WecZRKRw+K6DpEwIvDZWyEYeiPhgFfczzKekdbWM7o13eGeBlwn0z
28EcFjtyxQ3H6q6J1DSQQafGLBcSg/ZgGg1PLqoHfs9Isac4UyUA8WWnEv6Qb8OIo+IwW3zLNuHX
kdfCvn+YZmmipsdxOOO8EK0XKp/plVBdo2Wc5NZjzMbvth2plHREG85CakEZporsq5DS9LREBs1D
ikbJW7AlDfK7EG52uZOTjnKW52i2JECbPJZIS6l+Dhb8vJtxKnitHT4JcQgmSuX7aX4lzvxwvGo2
qBwV6F6lUZGN0kabV5Cu/xgG/XSluToYWsrqw25mRrqAwEhQWdcEAMMFAnhMWcJ24EqQ0JquEb4F
ZIhVYqadDuMnOIrNOXtWKjpZ7MPYmqwWXHPcWB/HMbBvEVaL874r00vCX4JHg5LqjnaTdJcREeuP
eZB0X0pTjwcQZgzZsIfB2CEFcZdhPFcCstRPxr0x2ChHsbaiI7RRGV7hZZgl3p3DsOmIsMVtHmW2
utAbVH0IigMtT5dZW5kCybd0w8mk1oio5Bt9Ht5dZHK0eB7jsS3v+ccsfi6HHmNFplMYtVNMCEXA
GKlZtFvSx2dNqjG/+TTRqlnC3vNuwcRhXJgcFPk8GT4uJ875KJOy6P1NrWtlfTfrXa+hgvAhaBhm
h12EadDeJpBxDgiQ6aX4AzacoIvpdMS+QZqlifS0RYU2fDDzlkfvFO0cSU+m5UQIb01DgfABngte
DEhdrUWVIg9x+HxCYKNpt1pLrNkHVn1NXY4DMn3ypEym34kMZ+9zJPUsufaJC9lBISTy2u9M82zq
5qPnNGY8SypRPEtkiRxWf9hq6FyrnZ+6JAFIZpVwX1aEFyyPAzkZNF5cAblXoZ+dP4pGgUJCZw0E
kMm8wJvS4pJasm8L7bsBqoVxEfvgqsCLiWPsDd6z0HY5crppxjW1JEB16/iBih+UUCAGF1aLr8Nk
x5Z8UcwQgixsn7imiyLLc9vlRKT53tpJceWvjUTwN7GTi/d1hW8CMJES5zGC0uGL2/pV8h2Fk2FQ
uR7JAFtnemcYFxnrz1QtjBZK4JmfG26Ga7rAqHcWGiaVRTxIdAW1KNABxU8Qq8AonOem7t1ZHUpJ
KhY3ThcMxKnNgmpQ/xAvZpE1A6NemrPw2pwl2LTzUGNnszBbHDXaoZNZO+rFdk8gQFxpEc03ClQb
SdkwB9tQjn7OJFOclaWr39YkkS7NTH9AR4t4Pgc3lcxi8ijsB3cnEiP4mta+830ITDTpQuUY2O0P
ba+qcZ2kariyCyd4sMwuX2csUisOi+Y1rfr8QUhIFUauU6R2pgw7feOoSy8Y4beQZ21SDkvSj1EZ
pJ+NGIKAp9fNZtJIwNY6PAW5ArpHq7q86NIp+2BRF123sOmumNbLh9hrw5tOppe9ow/xVlW13FRj
NUBbmCX9URHdBEiSP/eZrIONmtX/5ATSNUqqaZ+SM7VxTaqbXdWTwJ061Hyjziw+seiUd7mVleEq
nup840Z68SW07fnRZvAG6bRjPLDRjp+X9oB5h/rtKvCd+jlSDsHurZQ7Y4qDTQ+D8dwKakeuwLvk
OARGtgOrWhkdbZys2LppNc69cbM4c8LB2ASWuIr9otzqQ9iuFPd4B4KNmjXUe/sMD4Lo1mOG9wGW
iX/jlaG91eop2ViaZy+1WJvczTjasC7CpjowYY87Pc/Hs14T3tnUwPcYa2SlDcDMZdWOMYS92v7U
Rd30pIMhORCaCZfi6Ah5f4fyZjNHzAuVaiwCVAY5i54UX6oiM8nkAZA2NJBzknxuBvWIA8mxo5EE
uro4+Hzlu/evenL2nG1uqLcstCPsdB1CQl/visjODZ2wt7z90ddEpgETA+4A9hjvX+ek0He8Dghg
m+2yAcZJP9l9dWGB5tcL/L2ku8acqivm7JlbaR1dCL9/sVkowuPE9Y7k5/VNoWivtYBN4N5NabkW
M1/wqCrSovZXNsi3G1kqqy7PjUKAYD9/spGtAs8ptUG39+ZsNUWeTt2sBw9KBw2/mUO9/v1b+8n1
BPGuc1a1bhP2clLQFS64nTzNrP00hP7tjyUIywgrhpXPvVhy8Hi8719zflyvN+vcHGdrFhXJyzvd
rI9ZIBtPNXIPFZLdlaNxdmVbQoUL4wS9GJoJ/KmllnX8s04nbPjtQYp8AE2tq5MuZrypKRS5rPQh
hXvbtpHa9T3ou0H0v/JPvv0UuIojYD4TKUa+0MmoSX2jz/2otvc4MtSOggQ8W3f8Vcn7Z1fhQOnO
Lk00NaefuU1Yc2Vp3MtRr2VHsxcEM+3vDxMLFoSOPxdvEpbZ119AUqEpKQHK743ZvRqpkEHRjUQV
QUCh/dyUQzf94kj3dv5iTmc24bZAQHDZ15fE7+SP8H3kniqMfSeAUyLq6NiKtCldhhwmKH7EemKI
vD86384srkesOuVc3YQjcHqrHk1CfSotg3wevm6fnEpcK8jsphgK6/uX+sktMjgQRLIHpyR4Olk6
QHS4VGZAkJyZhZkoDlONriKVc9tsPsEN86h5/6I/uz/gIa5Ai0ljYJbOv6wOdkCCzNCzxT6dLbZ5
htYq1d1wy0Hnl1/6sd/y+lPHOkwxSspjWPRp9a6YxRo68wkajxroZCwyq1/AFEivoTwpEvxQ/NES
YZs89OzrUAyM9XlXkfGwoXUhOVwUyBygED9hxzLZdU45qiE3scv0F4/l7USIwt50ZpUlukcqp68f
CwahPiLYgBGe0fhaRj6Y0njQWC/BEDDU/g13/ZEocvp04AdSCvaoF7un3YMgpV7is8btNVdjrzu4
5uw4JfXhyVUgv5Zh6c/jHYzVedXiLMYKjNX7yB/AwIivtQraqdqwS4JlCYE6/O2vnpYiemvUrSaz
5LH78aKQrFeo/zuXr/5okY11iG4iQOJTp2Yewf7U/4+9M1uO20ij9KvMC8CBxI5boHZWkcVNFHWD
oCgK+5KJHU8/H2S3x5an7fB9R/SFutViFasA5L+c851/GuP85dp0WBhxNzDK4RIFIvPnL0Gm7Vr0
z8tpsCLrrcX/nQXz6nrnZKcb/5c3Ai/G3Gi1e/g8an6+NtGA+Xos/RmWG4KcrCIfSG89uhxbb2gX
//7F/vKYXl8MHgk+k/XE+xlvUOaaaNpIn08OxCWH8pUgWyy3CV3i37+QsS69/3RRIaJFYs2JwC+H
keWnC7kwk3RyGnekgsC4etXp4fpQ89ouf4400JI3TTYwCbFiC4HcmCAXKBrXVGyg1mOwltMD/kDm
BNpIs4RKAfg2fi3M+JrDKIupl7nTi3X6AdqF5nhk533tKsJYyn/7IHbIil+XGJxrSMZ/LoXSirwo
t2zbk7EgfPnBnYD2ne5jrG3bv//Q/nLz81JcA+xlGNhCd/vpuiMmwuiGCQSywoQAVhjHdSBr6W81
Y8JIX03/OD/8qQZiU+gjsObWZ9mDbeHnb6laSlNIZVsnR07WB+ie4aSsyP/0YyDiuC1THbkU9nM9
TcY/POmMny8RzJksSx3H5JXXVblt/vk2swqUUQj0spPAK1MuBNmQFk74HzkaphGOU+R9JfAgtzbY
Y0V7+wPAVJkqTg9GBxsyMIxsftD7kinikq/zGqnctbHoFX/+QRJWJZCxfc/Pv7rdrFX8pDG1Dz5C
RvQtoJbqeztrESetl1ehcRjs546VyGlQK/fOcNrpao8To7E2QnVykzM4QvglB4zyXox25WJD0VEb
XeTl/ci04VY5nQZWL3Wu9Sy0ZV+7+A+ZYpNVpbtEKJ0ZS+tViKGw94PEUs25yy2SptyiWQhpmOVC
A72kJ9j/IgQMbvdg+0UCRi3oZWp3zL71gdgyc8lWLwbeXoZHfSMK8W1UXs5QXMu4X3xs2wxDCQxK
rsM88WcXW2V9dGpGlGgN/Sg5OENOV1TJhb9dpPtb8TnkEZMXnyWXEciGew3np014IpCvcUXjrYL4
WU1+fow9iCHNtJTJFXljUZ/zWA7dfYtqsNygQ+TurkXZ5A81pm6xUX0n5A4dCTAFoLjn2HHq/MFt
RPttQjyzMOHN7OXDdKreuigp1lHUWPA1g8DnH/Kr2282US7YYbFDIPAA5HQe1vAjJhqAJndp3gE/
cBpyGjbMQZhcgd9gEO6Vs2NuUT3zE+FjRkhJR7Lt5ZRhfp5gRC6hzBdOLV9HbySDpDBb4pjHwe4e
BMw4PPtcLsmVfhXeqphdIonQHVvHYVCtm2/6btDCpVn5KI7BI9xeYq6gqhpoJAx3TN2zNURiPCbA
7yPOVYEO71fruNf07bKfWCsaAaIOpozIhib1JCpbFeQR2FxgVYIp41ZLFWfDjzqAmT1XH2B/Rg2J
w+7+JByXqI+IQYgHjHKup+9+t0RXYjvQw/8YwdlFz5sxk0k8WSvYI42SJNq2fYub49fbCsLeGqTD
s3d0ych8q+yU0Ru6AfEkJpGgneBUlKHRocgKlWNzFUnPWVWyhc3namDOhUqYtf1XLA3jsJtQVF9/
Xc0Iz3qLbHMtJGKL2o6AX+TpIlsnsYrxfNBktD9EbDCB/3H8uU7PkDFhduWebZd9RJDr6ZTtyPbR
CWcnbHHZl43GpgEfMB8s0fQWYeHsOdP7tpK8EaEzO9k1hdE+VIuQ05d+ck3oJ8TK5fmDV/tTf7Gn
Qjw5WVZZYU885/zhaWwytrhMDOt+Fg1T4GSmNja5/0a35DxmDZDUQcK4gmvFYpuDntzqTPeFwjzv
0LaojtijoEihKZOnHqH2CnmE29kJdBPT+hkPIgpjVS3ea2ohkz2Vuj4xamNC3nkMyJZ+yMZfT/z/
7Un/cU/KqfKH43fz1r39n199hLdvJVDDS9q263+aJv2jwgKA9vrv/rMqZemJ45UbEEcQjjuHv/oP
nJCl5w8LoEH5+NuO1OSP/zHe6r+wC2We4RN1aziu/a+Mt473U21ABYIVQSDNclB00DPxRv7YL6Vu
Ku28afMj6d/LxY0JByH5gZtxKWmzbcAAh07ayOvZ0q3iTRISLFDSBM7WVj0/L0TnyYDdA1oBkLjY
Z30x8zjL192ASsHzEwVOidXkCjJCm6X9chOl7txvIX3jwmf1d/Fdwm9Ww0QUzIk15bc/cklJReN8
lCmpRCoxfXZ8FIYPLITcUMFn2XvjyGNoDTP5EX/qUlOfanvivncq8ix4m0QKkajevJl+teyYS0H8
R8F/nBlTAnpILNBTh2Ju4l49YurviQifklEEs8Zs59sQm7GzG31XMz7pQxSn27KPJ5URMq/Zr0gt
UCqvwRFdclN3Jkd+AH+4Ga8SjkwSuLE3xreLryXers5nET+Mse5QWealtIKU+HFvZ8DO0Ddawk78
KKz1/xmTjuJ+nlTeVHtHoomIQenZgTMnKg8j0bLIEqO3mB7WA0fAgwpKJ8JkiVAx/louc3w3uHO9
rQkGSSFCzTBlRSy9z0s/ddq2EuO05aAjtNJZNh3/bT3zSSzI5HDroglpw1yPzUNBZYUsHv/TGGEK
UcU9Q9xiX6pSv9C2cYD4u0YNXhYO9Ng3qhx30pLNFVGIwQXTuHCX+7QOtdmP7gdnnp7zxs4/68S1
B25RkTbPwi3s0tz+0Kope6B2xzAE8Bhwt+bvEqAXx45srNfMRnlL3gsaTFdVx9SvupMVIc4UongA
rJzfDxMDeCZssRuisiZDd3RObV0dJ39+wss9qEDz/farvYaglAQbbSZCMo557OCwGjuEKHrRblvW
aSGL2OK5HkhfkZpI9vFU++8OQZNFoCKVXQeWeG/xgDgzRBKg30ICXpIAyYx2IjqIfzXrlX6vWtKz
Rom71DSKp0xrjFcHokkckrj1nqJl/OR43FRsV60dQX/WMc7LATfqRBKSOX5EUeu9LXhStn5Tw18Y
khhE/NJus4WDTCSjFeTNeDNYiX1XoK7fmQPQMSSBUX1QHIFH1n7OhfxN8ToZPZGRbkUcqDF2Rz/L
iYKxZp8tfd0+tez178zRrg+5WZo3I6vrW/Zly6GMG/seVTN4xaHJPssqyV75Rov9NPXmTV8vxaGv
KlK3Fqt4b/AKRCF6I/eUKnO5SrsbziUw3g17MTEEUeO5D3PWccRpmsljhXzoC1wt895fdAfNKrfE
AR5+pAWNl6animDBu97r2/OgzPSF4o0sEHMe9UuTD+mlS3L51KO2fkxTpwEdiNtGI+P6tbbmDBuA
0910du1r26l3s5O+uIuxE2VSXpmURscGH9S+W/SYbsD3dkoO9nd7wNVBKzO/TBlhMrG/EpGaEth4
dGHhCS26T/SVOzZtRRUfDb+5mW19DiPfDJrc6r/11UhxklfFQafHDiq7wR4oWgLm0srdGYk+bZbJ
kV+Jw+tvdDmmuwKOS+hU1nif1TbRnbk3H2rVm/cMA+fPPUard3QLwz0fSHQ3UX++LO4sVi9UueE+
6TZ1OWWHEc3JvrEyBxddX+fPTUpZx9fO3aKBw/fdvPlGtmO3X4hTbIMp0s3t5Eyw8EvVXV3BXCYc
qF7DzBgSoods4/tCbCfwblQaXMoI7300CUQpDRfciNdm6Pxbozbiz4bH/b/YvtxNJBsPsBJS/eKk
uX7xu9y/1erSuJ+noeegaGd0I/XqQCqmu0L2DcwhblSG0jEmATKsyjAau+mYUvyfmpqQNHYQeMZ6
s7r0ElaVa/KowUyD4oNSx5CWeHTm0jZCHVt32EpnfmfjPil+aQ88V99m2aHFYfU1d9ztRKV24ixh
xClr40vGpgH1m81MyUrTJ6Gy9iF2O/eWjo+9IPlxtENzLp/bqvdvJ9tdLgPWobem7nVONDE+FOma
6sDd456rcZy/EYuWwROKJcasyh5PqNeGfQSg6xbnlHkiK23d8kn5acRwBKVojjYzKal7M52Se062
5tXx+/qr11Xu95kWowicrkVe4cffxnzK1oAeP4iwX41YQG7mqbU3CCy7UKt5n6EPLfOIeC4DidYW
w1uDi6VAT4GahbhIjcowseSnqK+6be2ykfXsMo1C28ny75VF1wNRT754ceU4W6uOy69mHHt7OO/R
pReRdzN4FU6IaVHHBEKX3+fYaWaD8y0orK647Swdn6JXtpccgNm299r6JGsNM09HdZtZuX07Fi7C
kqHqX6Cs0q80/gDDhqBzwuLNsb9v4tY7L5o/f+hmX/SrhY3jGhNsfFOMnfaUJLbziuCcR0+u1VZQ
t1pGwsLYNbhWlijadrpXk+ZUmbepHlU8lrDE5gB84MlFtrd3u/rHNTGmmF1A/4SlSOoQ64z3ljOU
3ump+cbeq75ocWU/enHcUtxP5nnsfDA28WxcaZn1kDjNy/oFsu8zxX7pegxAVbqGxhsXXFPZMTbQ
X6ukqq91bJjPrtcN28nVip2Utb3XHKgeZAaYYDk4HIs8bYESmg0CIL29d4lcfu8SRXqK6Jpl04+D
/yjsrNlVzD93Ol3ME37fxApLrbGueSTJKDKGyb8vYqKnGRbVIWkBZw8ePl97aekXqYtLZznTye8M
oOqpJj/wlkF+0+bRP0SddA8ouRpoQi3stGhur81SNFdo/FC5EsM4TKRah4uNu3EcF3/ZR0K5L9QC
xtNk+hleG9AW371S61/L2rN3Ud58tmXhbrXMvzcN8vz4/fSOugMfMZ6cMY2DrMuwIkHUPTqV0SKr
shwVcWjL5T1tFKENLWm8J6OfNnbN8TbnXsylabW7MsttQhrIXxAph3UPNjbbjZ5ys40pF+qPiYfw
LcwXucE3+gnIf3mHEgckfLTo1p7zrtoNuCUwvRLCpKXCPUA+8+5c4dJNA0h5pUBzWrbcHgXIHB36
JovCGCE9aGWhRH60i1iEXNnIAepmSEJlTRkMP51AG9pwdApaPj44amV8LeZ4dPQZFUMuIc4XjCe5
OHz3G4VvskX0buxzYs4vrA0ppicqVchwhj4+DnoRP+t5XTwD5SQWO24XK0TfLO9IWfGBAztUK7Ed
HXW36bF4ID9EfVdzguHZio7YA9SyQUSRnZDK+hK9gQDOlsZ+fSilEbcfJk7r1kd9wQzdawJCbM/R
QMYYvaE62UUi7xHJmRfLUvOtL5XY+HmKej+W0ympxmUbU/h/XhzvJrOcp9jBY9Yb6S0bBcFvaZ3K
3BVfUkaPAXyuIpSRw0zJLdlpLYNxnDW3CoYxMTeyJ+CrMZc3lRDq7mr3XmMRBJcMzqZADhe0koi4
uqvGvW5qWCGxEU60CDdpIcptkcXPfC3mrseBFPqt32/MguJGK9I74hbMS2tbr6IlzmEaOnK687zY
5LmniK4u+GBK+GtFibkPWXtDvghu/TiBxVX13i6Jq/nkpcNdMlvGJ1MhVAm9qS5D3anUDm28ES7a
hIYu782VQ9iRUFCy6sTdsxCB8TozRN1nwO5I6fRADtru3eQkedg4FVMWLr83rXW3qPaiJxSIzqHB
ZXyyjVa/JGWRbmCuWeHiKY65NkmPaeMiuGi7JWSeboezBbEPJ3x8C1CXkx0O7J2t88tlXrFNFzip
jmwULKKGkMo/dK3/H83pzyNchLpk4ACesVDMevSHf24Mk8iai7QnoyQrW9o6bXKjk1o8ntI2ET6P
ll7J94ZaquLIJkzt71/8p03JqhKGx2sQYIU6HgzJTy++pJVy5qVJj2Kq1fuSKTLl0iLBVOrnD3//
Uj+tLtaXMgGQrFRxWN9/ncPLNHOQZvJSjUHMNvfIjBJsjuuPv3+dv9j51hdiBL/Cy5FCk3Dw5w8U
0utsqdyNj30TzTtWh9bR6clHLaq0u0qVs6AZ/ERP+dLLtwZAZcxThchCLUrW5jpKeHd//5b++hWz
EGQfhato1SusNo8/9v693nlJR5fBzLJaLsjm5r2ZrQpWEJxM6PU4Ue8YrvmehYp+NU/9b370D/Oj
1cfJ/uW/6+wf657kuPBN1UVavf1xhPTbP/1thOR6v9j8KBeWDUY47tXfJ0ie+cu69mCXQ/Py69/8
Pkf6xdAZN7GaWWMnMHb9v7mSQdwc1hrkTaueY2W9/Qutvf1juf+HPZ3lg6ti8+PyM7m3sP38dG1B
e8ZLmNaHCT3tuPWT3ISDW6X+PoGBtqMUQDFWxZl376cmak4DKcDt6AAXGYrEw6Fv9ihbo9R8+QGu
rh2jemTyHX3h/gJLzHHbHNxxsQ8N4u0IkZ+wb1INnyw1IV73cSKCdNNpU0bgEYQ7qqRCS25zUUN0
KfC3nlgtF3IrSQlHRDrPIwE9TPHp2Ias+t6W0LED15+tXc6i/i4R2XTNeSZSf0+DttUle2IVzVUZ
8BVUVD1mYiTHgROL4djsXAxM6/hUDMAvPRv30wid4OhPqQ5RFPbxKzncrr+RZdR98Cp0y8qqyAii
Ym+hg8AIYobkFCBnVkX0FFUOIzWnq/Ntqo32IdXR6G5NJNbfU77wg41s9+rQhrCbWdLo2+LYTOVy
MbYvzaKxBop4Zy/oNEloHvX8wc8RLUcTEZljH1VP8JDru65VBMZPcopt6LuGTqhy4hLPXpSFiEJd
yFoPEAB791PO+5IEFcAEFlFUIl9NyTgCPrvSFBYiXGPPu0YFgZdwM5UuNhGA12rjF2ONnb4kR3jB
YN5AQsiF9K82515yznhQH1o+vx0oaf9MJqjcL0kynlem9G5KBvpFWoT6UQjp3WsWVwtkGiInZg+M
BHiNsIyolyE3WEeUDoBSC1YpzALqu5xaSXtcVoKP42bihJlxDIkW760NqxC7PSxa2fE7C3PH4l9+
HeHTvKq+Nl4afYZ17C8SvI0dww0XWumB2E46gKjok++nBhwuz3X/0YDeej+ZC/Bff1KaH9oDSeuo
pVuEwpptbLpEG9+8hfS0vBX+uWlMN6ac0WPa1KxKQfmQlUw++mzM+zTqtbMBWXQMR8OFnM8KpqJE
ogTvjvjbUZngi+4fGBPb+TkxJ//aYMLF66sc57kSs3VJSEsb49AsLI104Yzhrk36slpMZlszE5EA
4dnYAPnkg0C+Zae19yqHmqYNFpdEm+GYEd+PNg4BHrxejlvP9RhRstI0+kNUK607dU7T60eiBub0
BX6i353QTtqYYrh8PiOJ1h7JsW9DI48ublkON+nQtS8gHW6ZoMTnokf5+p7B7x1YU7Hqs7QTg1G3
2rhGoT+zNE936TJDFAF1uo3UnO8wxjF1M0lvlks8fko7I91oflJf2iyRDPK6h4ylJoYBROuo2w3h
Ma5Nxk+OQ7Lugdtbe6qQG+9rhZlm7WXKBgijaDZpZsiNkwPT0FBzxt/sivdwmFkP9Sscst/M6FZu
MB5kRyYC9mb2K9aP3rnL2ugI4rsNfa+eTiyd+y0BLbgOOnz5JPTuR83SvtkLTxocPFTH7OU8EtLm
1GDS3DCBaOfpsVvamBC/EfB6Zn8SSs1B1vc9S7e+vhs9/QFjk4FtAHq31vrJJraYRQxFREHbOPEu
quitM7u60aum/chm91ZfjOiVmmIkJEsWjxUKr7uMdXfIWJzYraIdrqKPTDKEkQKMJJLvLdx4qfTm
fWExZUgSxovYf+EloBFi3MzMIVWqbuixl9c6Igd8Lty7pVEX0HpR2BgJSHKzVnsE2mqXOZp+USoa
75y2IIy3rb/6PG33VQqYNwUSvSM+NaMBtduwFgbZDzW5fcUwaNTqqYCkNA9Bj/y7To12w1gckrI7
g0FiZBIUtPYvYybHg17G3XPWq44LY9T2sZq+9yvYCB7KvO0UzJiBuJEvZm7DwyKBj4IrwzoRaKQV
HXunHnMiNzEyV6j/dr6v1p1hjNUdi4x18iJIK5MGIqYnUpucsxX2VQL4hXZVclU4i3vLtIn585DT
CGw9mXYPfiujT76017CLkk1o3SdsATz5FZxSDYV8SvPPjVuUO0HbFkSp4e3KFlRWvQwQqsZIf4HX
o227ATV4Df3+tvLAxMxyhONmlisNp68urTNpdxA3PrmxLPVQ+LLf0TU6t8qIxBQw7M/FycYLf/bz
0vMhtNgSjHqKDTM3TNYW0kkXptDlHNidVTM2EiYEF4YL7NyZp2nw3vcultO9C/XnpKm42CjWJIzG
e+1T1+jtC1ccXOG0B0Ctm2oNLqzvp6XTiXjKq43XraVtwWVgjTudcIKQVS8CdiIdg4Eh0FFFbvZh
tlb50bNWAD5lrm6gLhqBLBFCc6pcTuwwm6W9geEtnuukHx4SP/e+TeBat41PDysj44vm999TrM6f
6SYY480VzCPLfiZuGtbM0uahYebw7wXPuWWW0XOsrP1kZl+goLzDQLD3S211wRIR8G2m82cynn0c
GLWxcV31JkssC4OpH/NkyrdKGM0HivwhyDOt3iBwzg4D/K46NBao0YsTCSjyjgIQMeb3lXBuq7ir
zuUCuBz8CON87LJrUmGiRpLSRbncrlG6pOeSdJ4lT8xcV9tiiK3MJHjaHIqDK7JlY0c62gE63u6U
23ItZqQXdpZirMspt03Q4L4Zef6kGU69MRGtfYEui2Mp9dwPJdQD3NrvEUMWRqSSsaH7SsiEvmFW
nzJZ092TP0fLudF7K3BN+VrHzMaIBTuNVR7x7GyaLcjaHFHKYB6yaS6P5tAc7VXEkTniOR3n/Fxw
zQdVSpKfQAW5N7IuCRsd78RQNKe6mx6thYQBsSCFLAaiA5Ns+dZRf4ad2dePkTcN4OV+RNmX5rwh
cGDY2uhJgrlqy93UI7xSmvcexcZngQfmVZe2eQdlEbeUZ99LAfrFsN/B5ohjuvSMGEhgv2kqdK29
ND7ccmRFIb61Xi6TTc9bCkXVjgevgXjUWo21TSX0pMFzkj0Vi/sAdzJGfDBmO8bM0x2Wr+iqovqk
+NLrQu3TRL9N5pYRjUvcYQa7ajPjs9goQcCY2WTPU944DxFmiz0BgnYfuEZVP/QJK68MvIw7OPx2
YIIsjvSzJltn0zrLp46A8LXYlKK6A/wD3mj0b4ym/m6nMXGFrFASTb/DxXW3rvbIYmlDNCJBBsJf
FcxblnZ6Gtv+2ojurtOqC9UaOag4VLnvybKY554F4kBWL97uhGzcIhk2tomNPpiwgJ6rjCwVp5QV
OfcqMGYX+rKGdOpqqCr/NXfnf43fPzR+mBA8XM//vfG71FX39ueO77d/81vHh2LgFxRtZIIjt9cp
7RC2/Y5lcGjf4AVhoaYnBF35u3bA+pEWzl+hOcUnxSjn957Psn6hDbTZpNAkoJa2/l1a+Eop/qM2
E8E1UBrGNaZJh4kG+ydtZrPUOelec3LnNg3NTKGV6FXQWdqhLZ18Pri4QasdJsEEygCOxktsgMwp
0jj51kbeUrM2Lwkrxd4pp2OySPIE2Lc474syiIuqUg8cf9nM51rmqnhJF0sSvbLo3zIznvxA9DnV
Gu2vO29KjTDVfUqI27Pbda5xbKU/DKfJTNV4UYzmtgmiLta2RjFjS3PyS8N8KKQm6gJ71s56Pzcp
aE6PeJusWoyNnNUXCkEce0ZSHK1hYg84Z1DZ6MN7Igcwou58j0nNFsmBnYQWecKXAlngke2Ge9BU
r45DXQJ4YDc43Q9S40HZGySp+y9jNZl7Ans6epi4Xt/VvGQvk00UutmbzabHW5n4gh1wtjCWFpsx
h5my6esiY7uHuBVCA3gfJBo8oFqmlVFOzjHfPJ+yvvTimq6AB4Bw7bVtxsy5GWFNv/OJzDd5+wMI
saxwCJyQKyjCVTHHXabW9HX68WavvCYptsZkjJcaTntqcTKxZxF6tXNYMA5gwqwk6TgfWG0hsA3b
HF6je4PqAN/XEoK4EKSAj+RdZqTR+JRpxnAUZS78gWWPDyQTqRJYeO+H9s91m01jMM4dTEM8tJTH
10L6BNT6ldtk3/1MtN9nDsXRvDWq1i4xM5aR2Dlduoo0kQe6n0kh4DwjY2k4j4yCT07Vo7p0VR4l
lK19dkwtvzK3qsjvhajVVk+BKEZJPt61c8FSE3wRl+WU15u5IYwDf7Y4kWVdb+NYX3aEj+T7vE7u
RNpMD53TW0QHk8VNnDCLoLCQXXzyvM61Qsvk0w6NzIswzelDty3M2T6Wk644Y5f2rTaa4t3oJI2n
n7cOxY9cVQUeMcnkAGeKCIzWF6fW7MjGMeNiLY4zcbCq/kuSWUMXUr7YV41P0GYo3cRfqG/0G7CV
xP1MtrYfTNpul5e7oOlo9mIR031Vd2KfjLmX3VkicmGDeiPoM0PPb1hMkI8zokvZYEGojsOo27ck
7mZGQKCVdUaHupwqdivE8+ps2/rkjfeYIa0pIdsW8a2TtGxbess540zCCD7l0RcCUPwdZu9h32Sm
tc1lXp164TbP6GNvabPs+/XKvkPdom9c3YQBK8WFtI054BzvQs9sbPaojaH4BBr9ey1mkqJJPPsc
NynOQmlhRh0gdrWF0wRz6sT7LBvyPc6kKIjkivYEULlvHOU/xpaGmAYUwtnL3U+Lod8Rl0nImBY5
53wZbEbMUjtAJhxfbFmPCQnn00jgiGm8QvFnwd9jW2coW+jmg8P4ClVAa37XQOWWEEn6ZJcvtOcA
R99R//shKWyQJrV+ln6QD4712JhEcoQGqTzvljfHT3ZmxTqqKWV/7UrajspvW35Gox0RY+CdBcAQ
SEqW46g79SmfJJg5GHlb7NATk4rYO0y2EwUjxY4X9HCRd50dCy70vktvBCEtTywXiYPj83lqJ3nP
ZV0/eMZ89keQvnZOsrXmMtFhKyLdk0f748PzKiiynSq5+oWXAv+uq29uqvubQsdQHjQoC53tXFs6
MgFxjJzsoSuVd5yxJBNaNtuPQgOfzPpvNtgbm1E4dsszbTPcjMmOifN2JYMbnCEBfbT5pS6IIC+T
XiOlR1gZTErHfgWu5qO0bZaHevLT0HLV+JInLYsHM6svRtHkuFbc6V2bKBUHw+y+x/mosTGSy5aw
0xadtGF+NhCh3y0i9e+GyVuuc2XXO1HEHTWNam7AeuqPLPnIemF3mMtdXbcx/ZrU31DPqo1F4fkA
XwwI8cz2Cm9/rwUWm7Dv04JspRoq9xXmAiFYC5fWduGREyZwr5gLxcm4qWqe/N6oKPi8gWkg44o1
m8xkvSeMZ2wZDYmpdnKqfdVcpaAa6zAo8cn6yfyRzqp7tIdYZkC+omTT6nOBfFi0KCYm3PxCsFhb
mFn2Ibrij7JMzS17EjIybKO+TISChSTkqTN4gvG+cLUtigH/IjHvEuA1k/lzNEH9XxJmehua7+wL
4wDjKWuL5uI23vyoj6Klm3IS/8Hyp+4weMg06ilKWcNHFonrSarfqaHJX0oW9i+xV6lr1RfRpyaP
0pueEWKQIFN7FsqatwQLMe1gtLiN5k6iMKlwmlv8tmzjaYu6I3k5QwOsuH+G2UKblFpttdEY9YW4
5uqt1BP9SlBObG5djzq8YqACdTYf5xs7m8t1LCEMOBOWyefYjZ+tybUDe8DGPE8lK9uMkctJpMJ5
N/j5WlhHVXrFsjiGTqb7L+QFtQfdWjjovUpHFN/GbbpD0eKcXSSeTzR8Kg40TC2EeEReam28cTr3
slY7dGN06T8qvv8Vx/9UHLOmoJr978Xx9aOq1sP3rUr/tBMhCXn9h//ZiVgAgwyCLGAF4UfiT79X
yJ7+CyYYIEcGswBK53U999tWhIgN/ieH5Esom3Afbcr0/6ht/V+wuCKzJcoS79Za0v6LrQgrzD9X
yKQpkDeLaV03MF+QnvNThVyUJpZOpsoHsA75DNO1TgVArbWWgatOpIORAZ/gjlblbuwcTg6jVepo
ebXQd4skAidMCIv0Q5AiAEgTdo5agEMcZ7//jkwruhsdZ74pZ3p8K+0nwUjHY1Ffai0yQubCPK4K
A2qF2Qpt6y5MIAMD6wKc4iwh/FMY9SfVzuo0ZzK5RWGvY/BYlufI0Mx1LegmW+XrTbZN6lI+xjnA
zAOhvWj+BDjhtyXDZoGbo6alrvHooE5qkN2W/RRt+qQ6pO6SfmhCxO/joqWXiX/z2Z7rrN+g/LTO
LMRXgrzb6rTNSH7RZNmxsa1ZeVx9Ly5uBgbgd2kNNngYW20vgAeHkR5ZwH4xOG0JHIVK4sbZECId
5Yk7UdpoylmXGCUsZ7+JdMamtvnsKT5mobk5L4FOb9UeIumAgsQwQcZbw+eTt1JLsLfxy2unmc4O
2Ht5j7K2vma9p+6SyEPyMOiUM7ZL05J5SxTmY4Luz+exFiqvvFQuAODt7DrUEoh6Fyaetv7COrY7
97X1GehL9yjatvL2nkL9D+U9iyHA9V6+r9DBfcLEbeyy3vSwJUAZAeAcRRcLNNFmNvU8LHH0XGx7
aB9cp/ayLVNu+wQ7Rf/eanQ4Vike3OFa+gV8iNFC6hjrVwtPeB22tWHeCq3tXwX652dVmtPdwASZ
AG9nCzGpC20sfYGbIDAwq6k4QVKIzn6TVfe23lmX3DJe0tFyNnnN6n92+hnJUhw9ghGVW0ezy8Oo
I6D4v+ydSXPcSLal/0pb75EGuGNss94g5iAZIimKonIDo6QS5hlwDL++Pw9WVimlfMqufb1FvqwU
qRgAuF+/95zv1Ba5j3mWPSISN9+h//C20WxPp9itD3km/V1pM4lJRlIVIoBA6KlVHR0zNBT70S3z
b8E0fbEAvu1rQC44JIbCwliLI6Kf5/bUr1YZrkXA5uc7E9WHsLfMwB5q7rYNGvobci4TTQR3EVn3
L7gmcEKgzdonKHE55fm8S9JUNvEYw5UdrfRcqMR4wbMdnxpkMY9O0TR3C+fnM3OwdpuBeKINSLuq
sLvkIlXLfcNtC0rDXcQBUhh4G5CXwCeIpUX/MTo734Kns0yDE6o4RWl3cJlCxdYHfJhzigrPmtCj
ONZqu6DFSbFP/EfOXJSym8UI/PG9EMx63ju9C1MNo0ieWM8WhX62w6ya3rid6T0ww4+Sj7O9wt8b
sW2haglIMwmZoC28PqagwF/Ex4D4SDMsMqtTmy6SCRZJZqHOyxzIKjtNOlArLOoVQeGcmatdHbra
6NR7lWKlew9iZySKL46NTF7IplXZpzwfurViWppX3homDtj7pXGDdat6MbOyjcRBfiIlOAZGkliI
hpDxwWGQU72YuxkAFoMzK535+AzSNKEpq3x/15ZyyOPjMvj2J3DV0/DFywE6uZ/4joIRo8041Od0
qKSD3DbKB0lsUFoaxziI05Q7xByH6KlikLtszBYnNMYimuI8WNb8pp347079dzs16ACM/v/zTn0h
ju78j67/x/K9doGdVf/aH/u0/C2gH6UTyvV2e8WI/rOT5Tm/4UjBLS5MjnuQBP+9TRM557I4auIu
IFytUPjXNu0TraXDbvgTbDUmRv3/YJtmQ/5hmyYbGEcuvEJqCA96wQ/iBdFCQZOj0x0DZSAgrTo5
7FAEdfkNhDniRkwmyu+ZB+M4MdNkPKm0Gh6SxlAl65rFrKyj+V2GKAmRO0YjWOQR54hoyBOPY+jn
D6hhzYNWr5IUQJm/zsZEJISFTA46evQ0i8p5cSv1WlgLiZhF+aTayOExrNeHvgueapYAEi8RobPN
FhETdTbNkLP4ejdO2vfi05p67F20qUMzmC8BmCkoYEYqHqtqys+M+hEGk2PyJhybXA4JtuPNF+jQ
/dZih36MVmHsSvBd33rRsXKQ5YriTTHPIEc2o1+CuBprjQK8tk59QPpIn4XXL+pKdui85DPXn5B7
wMyI6C3VnRykkGx1lgjohZfjac0ze+NJhNth70xEFosKk2XolkEZfFTZSvxsVfhMkktMQm6jmKmL
AJOCOa8EevU01AyY76vlTxNZoUg8+3QIwKrVcmSvCDqHLRwZSjj1cj12mT9q+2hsfBpHieR3AEoW
uqO0bju/D8zD5FjF85IXHqk58Wi9dMRSkQE6o0+mfEjmd35TGN/WZAo2s2yjM1Oh5KtR9BCbwJYc
ru+v1++KO1vPb/nnSRQDF6Oi+7HxXNwYe7MbqwMzfgXYv1n3hEAYu95HQw3xUNuGhlTcxr7FpDoc
ByKeb/FPJgk0Mytfj24/dHKfEPMNjXuVJCxn0WqElVHn59WuT6qzB4BmmRr3Q8q4pMHI5O4Zfvnm
gVtlPY5Dyb3gN/k5A4a/5dVTtJS9k4L1dpz3dGmK5w6q4HuYl8tL2yT9rV/J4CkDk7BPpOhcFCut
PFcQzm6i1k4+Zos2JiJSuTEaLraPwBzO3ED2CyoYtclWx9g5q+irAy4M7CtOSyvLDZBPcExdP63V
tBx8m6lRUQj5bXIlHtioK8s6tJBSMOgWWZrvg8wc0O4UNX9XQOTU3kUORCCRLdF+Atvqao/0gTjv
H6MyWO7Sdco3UpdJTCSju9IF8wnsc/IP1hBYBPQk8hkedX4ofabbhDsk1F7zkJb+IbfM/v1AbeYM
xXhbUq1V/ryQe6Ba3Q8aVwN2GHSxMo7WAXqA6+5TXfjZugREBomu9FoXIpzs3q26WGQIQ4KGLiCn
ZcGMoovKMSbQkpM34ey65Fw9d6DktNczon0q0pze5mbSZSpdUcIhygV9MjBMALy6oLV1aVsJCDIY
mSl4K136inqgCjZ1QTzq0rhtJLm7ulwGu5HfVLqEpjskdipReA3Ma40dX+ttX5feBT7ccTvpglzp
0jzSRfrSZRnWR1iSC5d+1aV8da3qs2uFv1yrffNa+F/PAEamzwOxPhq011PCpKxkNyaKs4ORV+sH
bBAmCTwcLZRsOoA3TQ0e0VkOoiVkdIelhLlfFzcmbjVKBLRUxWBvBUyxHRxMzjETC4UFImcyt0of
dKaoqR8SIHcfAz6/xLK7ztmpKWuv37pr3J1H9PM40Vxt9p38fAhL7UAOzXbE4ZiQG7TxqqYjb1kk
T+RZmOtmLuiZia7MbtSQkTCuOh1qkwmXgBu3Ye4WqPmQmHFFOkYJ6t9syXhZxKmOWu9SE731hPiY
xZ9zxboPpjmTvEQxNIh81+4eL31+9mjYbZFHrQ/CVaxKvTtGn64rS5sP0bdgLvNzUfOEQji1zLen
CD2O835eWaO6qfS3CCxYVgkpw8CDmxIPQu1WhzlmeSbRQtg8DpN4tBz9QnQB5y3Se95JgVbhbjLB
W9KiMYLqwra9XPoOceq2rlcgmiNnio6y9b9TvzfT79+WS8Q0/LJcQuny13JPJn36V/8omZzfbN2I
gMbLeVKg6/x3a4MxnrBgoZiWrVsUmrz+h+DT/Y3NB6qb45tS8Gv81h+tDfkbPwp6mawX522a+B/U
TN5P0XmBRVeVuTsNGR8MjEdX5nsxsaf7013RZ0d8BZwlrED7LdE14eUXqiNWalANIeO+6SVQK8VC
FA+LGOkQ7spNtxGTq7vaK/f+rnbquD0aRW1NXUjGd2mGZiL7r5zg/NtF63iQxFuX2ikIt0O3J5jj
geAteEYoxSyIAxMJLiykBSVLif7mFjJw/anqfUQ25oobX2UYuMOpsvxbKxH2K15R60LdYSC7qWLX
DVH/+c1B0PDodn1u6F+5gh7yLF3uRTsEz1QOvPDEWgXdsvfnx3gmCAH10vzYgco4Rblmeshm9sAv
iCqvcSd3tX+GnNIjR4DbWlQl2IIrzRl/IUyexmbYRcAQvudcx1uFTWB3mKdEDJ/GktYTtS8cYA2D
qGtjPEqVyA/r5M/3FdKrYy9NJmBu2VuXNyA1IvLoObvSYUHk6hFYkPUMQ5g9fc26lG/gjXhK5/eT
jGhAh7Ps+DF7BtVV1o7zusT8XjjGvAHHmni3U8GrmRICMkICTBKjJJOUHX3mU9uaq+PnEuRJZmpN
buEg7B0nU15cOy3Bvnocm3Mju8W4YoXdlM53KHzVSdZgP6BC8ztvtDz3Sjks5xI7Gfc13/DbBS1M
Wk7bmISsZzHqK6wWKNJc0r5/IS6IOemEtt7azkA8yi3OuDx9MErBR6jJ7ULdxQEfxnxfwOZwipGv
fIJwqcI3hAaJ0IbDOAju86EFC6KOTV4m5kd2XjgQRblSLChS2pNIc25NVQXPSzE9IjRy9gs2YHtT
RGnEYKnPHrCjU+8Uc2tsGqsUTxUNjE/aXs5dW3Kj57NNJj3NF/6mNRL800si3luib6LBlLCxryxp
b1DcDRiruLKBHABnXxXBkJigmcAX1fzJuOfmM0gX3UZKH+O9qRm+YkRADYwVC1wtluRp6wUzF7gG
zSpCP4h76rSswfpSZfh9NjmB7uVOcYsyX+CxvK0b2qHHa3KlFmhKxiCS943EBghOmUfzo2QPRPgz
ldwxkTWCW6G3E1PJ0sVi4+Y+WYK5+TTqS0SkvTyVDq5H3+r5y+j/I3ihnN+hDAa9rVSwa2yr+dRh
wXq+3sKpATt5yclVrPXDrscTnyIX9vckR76SK5jpirYqye67sRMQH3sN1HyW+P14JEFmyE1T+Nww
I46tm6Jy9R2gHwlKyPRAe4Qvb8EeBxuOhYMgl/YNBdU6DVQNd3StJ3uqIyJayQENGzSmVNxELmwK
EOP4NWtATavw00OROMhkaUTwcUxUx+kVw92amstO15kbzCC9irm44vuJOpjnSqC/WsDXiNAWpgTV
SrLKVBfB7dq6XMLhyqWsGxRgYYG91d+MXp9IAho0IsigRct6Gq/B1oRudQSbYsIWAAjvALlHBZYY
HRaznM8r5y6e9iuRoIluLvOEUdrwhlbJilUKppyPSz+jxMigAaYL0ZqSSefjNSnNr3LozSWxRrR+
sRee8pxyIhswA5pmZD0NpCvyDZb2/EhcBj8ksGh/ys2oPQZWHx+iIQHpDZvkQqQSYGc/ybr1fQ8P
yz7OpHedJN272znXQZNGILhQBY2ap8hc1+Yc1x6+a1mVsMHLCHkUXan0MNoCmouaAHYVqWaopRAb
dxaIPbmh8OYGh/LEZe16qO4mZFHQ0JVlPYGmxU3gYLLeEsEmq7DE342vEO0lJHru0okTuQtOobUu
qaZnl6XF+8nou0Y7Feg7x7OKekFF0fHXizjqv8Y5M9s0QXnvM3d4Qm8RPHe44rIbmwnikSG32e6v
97wtGHhtzIHPvBFYOyVX08VjnyqIWBzd+Zym3kbUZLUD2hCy4jGo9qxvXT/4W84r+n4MFlA3TesH
z7jpuZBvSxrI/LTcNkScCmLk/G48ZTQrGRzjGe92DWf5e9vl6SqKPMg4G/D1SsjY1yeuVL79PFWg
gzZz63TJ/rqyAoCFbjQlfvtspbKqnqcYtvJH58qEL2y9SlkKJJ+dDM4rov5gl41t+WAlo9hgKf5a
JXNw6ppGbwYt0UnhAj0DFywuvwuGDRYyFIg8wT5HYPTFCcCH5J1YkuXI8iPLaUvQKiVEGNcV5blb
r8FNWfUD1lcvmkG792lQPKxZ8Y/MTDmto3Az4me2UjB6A2els12ZPDU5w48LVC7y9hKWGEJGJ+Fk
G+ai7te6Kp/r2OrOQTSP5hQuzPSoQ2T3JGwfioLeiHq3Kp7g/zc37DH+vVV5ZsSzqyTsAI4zrUW8
lmNKqLUoHzaKqe+H1GsdfNJV9Hs7iJ0h6va2J9tt0w3exvRAMJDzWVqlMR2HYTn1ydjceFnQlZEO
Fqg3QTB8rJDyNk3f7g2aJ/eNrcKs9B4jQXLMx8UtGkPz1YF+nNCtlKyqKHwkadOE7pmIiRqzocXh
irXaeD2nPdASdrZpalEecU3QcE3txt8Ydi73eSVUEAI325vjPJ2dLMnzjeFN6K7pwiTLfnEReB8D
bstuE/cj/VZyX4MbhJvrO38evHOfBWxz6dwe09lgjFRO1gfbUjiqmfG+SzE6nD0RcfdaMPbdxEc9
42cNR6lmRjyae+NNNyvzziPSghgyw5lfiZfKPixe+QFAU1vcFm1vP9DyBvMwkMy7sdcu2PtKKhIL
u+Bz4nOO7Se8uis32a51vHTrc1DdL3iRj6ZqFZKDodyVPgmqG9vOdMBqn935HerwO74v9yuoqGq/
EiTGPp6a5E5MH4IA+3UOb+TgRdPvCu2kk2beZ8ywy2PiIEG3ilbsZe7Rzhuc7qHHJEf5U6HqnMv5
C5KuJyPzmCdMfX/np8n6AJfF2dTeWO4BrduHKFDeLb0Sexe3/VMbjEjkOpfKaNeXbY1qOWKJQnpJ
wEfS7GLqhjMaaevMHNAAklP3pzwY7dta4k7nS6toR7QcDF26QXPb+jsjgP2esWKF3CH5vd1mcN39
s7Hm1js2gYWST1V7GGvuqejk8hDXciMrWR2F0XcHX+8QcmkUjuJgPEIGwnWCneZTj/JgmzVdgDbH
eRjTEkML4W6PRN36t/VSDB8QiBm3S9kgVTAIj8QSTe36eVAFfoVIiPU8zFWLUXaoXzLtaGXORRwQ
97fInxCG+7i5pHEx3dbcsPN6GA1s4rKdZU/UQIkExvNekaS+zIZukVho6DmZd/3e8LhtQuBpKFLW
YTyYUZ5sHNS+Gxb/eLti4T5EcTKcVOV8bZLY3gnQNxurMQu9WlmnBQ3Ta0SQSbuN6n5+IQMABrbR
UQni1touZFjuhhbrc9SyorDyd+UurS06GqnwjmaPdq9MSLbtxbJw0QpLW5bwXIWNJP92ZCHxO767
wTEfCQMpLLzcRbdQi7e0Kh5TFPtjaGWlVtWtvcJ6ol0oifajrNqZggmoajClRxhWau1dGVxcLEhE
UvfoQ0N5NvJe+Gx7kXDDVLtfOmwwTHPbnUfoPLQqnosUBdlz4/rFadUOmkB7aVbtqgFwwv/MPCQP
2nMzxfiMtiDptRcnfXPm5FebDgz2+Ba7wYX2Uf/RSILxBt3PnZtjPWHzit6X2vMTTCjgQ8DCEWr1
qy2ov1qEypye39lor94hVq1gL988RdnVYBRzcIveRVfjUaM9SPPVjhRdrUnRP31K09W15FwtTN6b
n0lczU3xm9MpRogpP6HFYtclGgG6iZ/6Mt7TI3PKm9bs+O+MK1d8rU4JI04hKu12zkgNikaNArya
egoRV9nsTWnbFMvZtFamdwIfCbUoevMW4hSYFOqz7078/z9Wa4vmOlBYDtDC4xitfbrfgWjHJCrQ
uqUZtioGrduyptf+cbVRs7/YywoC1y4DqpG6cqB6h1PO5vvrN/CzNxkmLfZSzvDk2fIuftAlTIlr
1asY4qMzM2gPsXfE6XYMrEjoMXESU2xGzSGVaRLfDE20VrvG7aNLXA3Wk2+O1oWpNFXlr9+V/th/
spDyhsg+h5vm0tf4yZ5cyTFCSGDHx8rQEcYzu/9OJ2AGVGTg/umVU/mMJaaVraHi5tOvX/1HuLP+
Mnh5Uql8QvD4cn4YAlWLl0MVWflOFjjdx8xqFxg2feuXGRckWRyDKnry5VPuRcbJ0uX3WxqUsttG
vMPHQrMtJAE3To6DPkE3bVxlxHMzEp4qbVr9mzeMguWH78vBye2gjBCmCcRC//l3t5FiBmpIwy+O
VaR0Kvgyjz2C/ryhaCJBEyZnU6KvnPv2tbTz5bEd6FVc04zSeu4ey6p9UzN9mf9P/A+AJgUjr+r7
ID1L93z+fAWRP0sbtpztScZyP7wjw2mNdaRuYPrC8Cl0DSCdAy2p554WD8ZIeKm0FAT8a9sCFNoo
zhfVBMTyYAGTwMHQN/oMxjf7669K/tUb08p3XPi00K+ZY99/VZ4yIY90bXLEPkeFGtOM1RCaaeq8
mapI9tV7RM++fVpqytbtLOs+PytbqMfRVrDoEjURHW3SFg+heXF+tgaOsdfAhNheKd/TmAjVItL2
uk73eqqApOatUUZ0S3Kvm8c7KHnD17dDaVoS5TOuugtQLWiKkygFtccEbL7XddxrquHN1YqHJYcu
3nAC+vXXoeMhf7xOHoNOF0EPLcSfEiASy2hTssSMg0wc1kBRr+A/fYx13DMz756FP7hdhI+NthIr
zZO5THhbCzS/93Pg8m3FUhO9nRXPXFbY/CtfFv+cUYrHu2t7SAq01OHUZXRpxmmEtlvHdMA2qdcQ
2hUraO1viT7QSWne4BdQ3CEcCL5eP+x/B/d/14n2MHh8d1/8BK58TOqv//hfp754rfhK37rbp6//
93+Lt1/8ow9t/Qa/gnYzkaF0eonV+Fcf2rN+Iz0E9hPimmtY3x9daAR2/AZbjH7abDJFGer/swtt
89dxeNFmFj3r/w860FQVP9zFAMhJ3rDBWNq8L2D3f17/2i4euzKAe2N4iIWzJanfBzmNFg4eATWb
cF6mUqk7eMyUnWPzUsSOcTInIGBEViGnWpN822BKZDpfVvfFaD5jviNJm5IWSKw9EZKg+ZEdxefG
Bmyz51ae6CZ6l4a5SihmC5Tu1L0SdHXnTsUdUix6IE20HVh+OXpDYi3U6DOvTL+N5pheSr7HTes1
MJirug1NwyeJyhFTSETDTR2Y964FDSDoptd6htbI/Hy32FAUuyH91uvo9FLGy47y/uJJnMY8STQD
q29BDrTKUpjQnIQR+LinaXKHdv3ezpYbM+anWI45eKevyP9wtQFicgYmTsr6QrT8S7v0+7pgg+3K
RH5kzHtMO5+yw2RFq/toZeDsX6xBvuSqePUoqPZmPD2aXX6nv4EB+drWzotvNBdpeWFj2MsCcyMH
ew5gsZfQ5VBPsZwe/WqmRhNufMLC9oVJZnDQLlGaDTf5KOrTqlPNjKnnizHNje2kZ6FbDHM+P7nJ
8jg19ksi83M8F69dmzGJcy5eIlmRXbvHf52fSW77Vg/LvV1wrRY57JFdczix9bScKPF5SMoQ2wwn
uZovSiS4U6HXQ54DfrBL82DYjAAlqHcQUsWG/i6T8nW0yDgxFw5ZA1KmjX6txuYHwFndT715P4jp
QBzaDcbAcmMo86bxamOj8uSbLPgxx0rv8ny+Qe7pHP06cMMs5RPCMHxeoyHC3OwWGEmksc17Xkil
fobK015vOxh49bI+dzZuS5pOTyU29HmpgGok3cDRhRR2NqUdkYBf/Hq9UVCLUV516SVvvZd0Nj/7
rXwXTCktFWjBixiOBN91x3ZWTysQO6YBAzeqPMYl1wjlQLHJB4WkDGArnc5kN01cT4JF5JkBBqFu
60CssyhBIfbmcxVbXwI50QWYO7hWWFUsTz213fhkz8W30gSVh4cBz1I5P8kI2lOegrYrBJLX1TWS
DSR1pAj6e7cq90JkykvdVtmeLRx1he3tB/17fE764+BOJ+m+cERfjswJaB1aSDCEQXZXhDDWy5Jl
2xmReiBiqN4WMylhS2vjVw8GdWy9RYGqc9SpL13/NCvDeJcnS7Fr16Z8VxnNAnatUOcyaeEWGIX8
Mlj974vq3FvLp5DirqnT1t52WGOzbYAYAt7IOr1GHkCEMG5EoQMy2+qZQKrncjaQ9SGMCdKQIcRm
TqKLXeW/c+zGLD8XuzlBp7bKdNsMS7dr7TkBZw7vJQtT2rZnvx5Qw3jtBXLJfQVud4f2/bk2rHhD
Q8bZqdF5naul+1IR+sdTmSU7gKyh7yGiadbA3ZdpOW7FUkf31oBHLK64/ddMfKmtuqGQLRkCK3Pj
zsLaS6/mui08AuPKbUgqt7md6Ya9s01vPMyCm27JvRfPcC+jaKdTpLpvxtTd2G7+N6nqGu30fc3o
a3ujTivg0fecn/LOoTHZYzbl9dFWEEYgTwx0dudL6rR3a2S54Xdb3F+UqOw8P70acSgwdgkpAAP1
Q5GPenOs3MVDtaDZMZWVQ26UdHQkC/qvX+nH0wyfS/siPV7M1EmuP7zS5HmzzJArHMWQvwYRq6Fe
jjOcMhvZh3194t/M/a9fE+H6j59O4mfyXKm1bPx//vy7E0EsqyDxe/CIy+AkO6dXT/XMg21I+zgZ
ANb052UWdtP1rG6/fumfSuzr5w2o//WZxOJ4++fXptib1owg6mNfdmRZoja7XyJ0TSwXN1md5Ucz
mL9M/az2+YQ1M4Onh4gdRRx8uC8Jvqa4Wm/GmBPBKp1jwGx2A+phJ/zpZkIvQWQekpsc4huZ1Xfw
cWi1q8e5jJ9NJ6F8nO3LCHgF5GMdHBzIgp9iLLAb22d5+PUn/YtbCIaWKThFWKYjxA8XVhRpUNbC
ro6JIAuxNu/NYL1HJ9f+zTeq7b0/XU0bfy2QMib3zPX//I0Gk+XP/CH3asDgGw30/WLRRzRxFYSV
G2RbDgh3Q2yVD4Va7r3BLMk0ZA+11/hbq1iXdamCpCVnwjffxAYOuWAanwj6u8hOHRKf5d5p0hKN
IvaZdhbzS+xAoylj0XDwXvD2mB3k+3x+nju2fTCA9nlI/XI3gSYiRyT9FqXAPqu84CrOfn0gbfNb
VK/Pfjzu1wGJ8NzIIyfnI03/dBOX8EwYkN/kADM3YlzvQVYT3yj4uwPf+L1zkN94FjXWry/YX6ww
nEchJFlAz36OwFo9o25tJnLHdWLwQTkxs7I5jUAhOcnjr1+LCvuna+Zco+fgqzHQ1H/+3RPYiYXI
MkCUtFLVo92n5xKx3t+8xF+sLIyLBCFU/BP7yw+vkSaohgrTrI51oBpEkDPKuGiFmie+AJNYDgPw
tlyQzWyIyxQFyQ490tmYo48Qcz/7Ll48UaoOTFEmjwQFsMkGrE7NUt4hAvu2uhPWK6JAjzAt1zBz
JGMMJu63RerulN988HFGhG7vxyfgxgAHmLKFJC4NGzRhzV50Igll0IrDODMlMEX6jdjKPCTk907N
OVCLeNG6QQpUC+25YzVQwuC9KHN4rCsBOlOub1qk/7EtYf/FE8u14JhLPg3B2j8y7yvRDHO9lNXR
KjgoqIQ8hXQYqeBpMN/B2SaklHILFIV/KR20+FHf4Xm1yndDxr0c5UwksBTvp2idwoHO2ZY26suU
NXKLuoXzvXIvERO+zRg5l4Sp69bpWImI2YVOli3Pppi+rL0Zwt5/T2eBqqrlA3fGfMgT83mhEAub
KGkOEC4PQTM9xo47hlnH/clgUU+m1BQGBm7JMirgbTjrcwCP/e7Xd9VfPCTsGfr/MD5xehN/vnGn
uPWKYVLVcaIjTIlDW2Ti7dhYc6Im/psrYlkIm358ToDu0CpyUM1otdKfX6615UJXcqyOHWLRneX2
9daPsnPEThVYXJ8VWA8MFw5ISrBMZRkVYFzQf6YAHEnQC+sqaDZpqdpdgOIyTIt+oJnif+5z69aA
flQEJc2wgGp/rmq5lU3/pczWx7nALeXpzZjbLJb5K0xqqlTEpdkKTnesttlciw3l6g45oL8fuKTX
4+VqzxJ8GD8YdDjMjYHfaAgoaaJxCIt1SE4zCojrISiqQAdNiLfPFfPXdOAg6WPZ2qwtRz1nnZ46
EpoIfcZ9K9UTkcD3DNPP2H9b5hzjlu7PstX/YpT8l0jpG7IZ1d4CArPTj1E/O5fam57cWB8gnNzg
eWowsLdUSyhC7+Y297dew093GD7azOERG6L2NnDmLx1M8YkOP12b9C6VnFmA1LFlFPYLZn20FraL
lNY5IsI6Gyo7g0ZrUWjyAA9DceZQfAC7VoGbVdyYPB3uNNwVlvN70k/VObeci8JNjnJ42eiDETi4
FEB+V99Ahb6g7XwBm/Z3+7H7F483tQ4uAoAU3FE/JVMuuLqZmJbH3lu+VL167E32PcUxK3J4rHX9
dT1q11oNPARUetdnvkqG/TL1U9hm/BpOlG0+VNkuyIOtrzrpgRGOGf0Lv4LwNi7HwoLnokiYasPY
TndtVcRfWqMI7piSJQTpsC8SFETjjup3s3pY/AzWmGxYnpWk3DI72WxcMx03czzAJPSprGMOhuyH
CZCmTYZy7uRlmLgR9YSdYKjjcyRF/3ynxvHRdhCu1IU779Iuh647rTdlMqHKQhxakhAVOvXyhQDJ
Zt8xD/I4HRzz1L0oNhEOmeOTJEdHV/OD98f++t8O29912GzH/aXW8133Dzrmf+qtvf3KP3trOEJ/
o/1K/4wDAk1zPQj6A/Ai7N+4m+lwOXbgm/zUvzSetot9VQT8nvcvy8y/u2ss4IxOmGGA4nTN4D/q
sIkfNgVMZoBFPYdMWUH9+VNiYt6Paz6NQXqf5QFTvA09/1kvB7n7Loga236w3bbruS1NIHBRFND2
CyeVusTBgEKZLy2SV/RpQCDCngCQQT4m1OjF/NGhtZxzFEWcg0ivyo/xWpnT/VC05tfSbFAsh/T0
Un/TWYlvhgLjLHP3OhG5rw51YKOkT9rsXGaV9U3GFUItSGz+Z0PQmqdmjs9ebreEpMe0rgeveAQx
EB3itV63MijMd0iQarWppDsCOUMgxVZTNPhHVmkbHzzT+EzhnWxLBqKEGgYeoAviBNJ1zVAv2enJ
U874+8Tsf2fjd3XDrnKTx87zc7z79bzcq3GNAqAmU9ntZMMnDn1O2f6ub4uGdLAkuWnR8YMH09jt
yf2cTmr40Cs3yS6OQNCFVtV7l3YmVsMFxgqkPBdNweAlMAajYA5U2Jsoxt57zjDA2Yya5SVaOM8b
ZqDIc5ij+L1nyyjglEm41Gbh7Z9SN0pu2NYZeKep5WBMnM1TXEnF/pn3FcDPDKqHx7QZyQmsno+E
s6EEAUrQb3xPsRv0FXJewwGXAHpz9WEzT94YApzkliCxRGShNyf9us2cvu+2buEtnwZgGO49n0SY
UCFVOQMFBbmaMrnd9SatO4BByTevK+xdElNx9qlNmRVLd+toe8JYJ95Dy87LnISJLa2NoX6A84pd
ueYgaJat9WA4wQScvXTPkU30UNh1jvt1Ake0nXloLh6SetoeS10mGPqXwLf2LW2fW7yxqELMajS9
5ixymr3NJnBQDEPRZzgP3JtQoubehiJGZxKOoR2CPV3iKkz8VM+8y96+pYdJeE2IoMn3KaAtW9rb
cuXbexj7mGu1Wsp7X0LXQ41pzEHzXHTKa1mpYZ8sScCZtzO1qFbOs/YvAG+vz1kddcGtC2f0a0n3
CqNx4eUe28VSGrcKPFiv2yP1pTf89FZVxBG5UTW9ijKBh5L307hbyBZdTnO84HXF+FsB+CtcMzku
Gf03FD52YYUDOQ5wfNbYGI5mV3r7Cj8lOWuLtW6SVmk7dxeVPNmRj7hFNks6bLusHqdNEzG1u13X
FAq/MKCl1pgw5bZRGgxkVkbHkcGogvjerZC00VMeS+9uXsvpQhyHeQCIPW4TspZoEBKChGXIIyGH
hm1KmEhdqL2KogJimWW6DMYLf3oR0CQPA3FBgFPN/nGdKcofkNF8Mdag4pmC+TRvfNgQzmWosdvv
hzYph308LvXLHNWmHfroYJ7WFbLiwY6arjrwH5GsBkY1DEdWouW93QZzfRKOywAsxZrkHgozEXo7
hucr66b7RifugzMSmQxErV/fq1yo5jjhz8UsEy3z1m8M60b2vUnTKhMPNlNN0qjsICt3Wcxq5oxm
BXiqzQ7rLP1zZvgLlL3JmOfbWWd1e4wgiWxsuvzg+1G/K6w4Mjawl6x6H+Mk34rVlg/0K021l2NS
bDn/ixs8IMFO+hkjciPVIlY7IZqvWSEUofoTXOfcjrPPXetlr3iqjA+yK9QnHbTT7TpM1jxr9qy2
RrZKdJ8UtacujpE1o2Tpd9B94u6GH7ARrBha3odfoVlQmfmM4M/AoxxBzLPtOY3J9KWwERFhZNsI
3MuE2LldTJtCNepotJ2sd9FQTjEwfadEyVxX/4+9M1tuG8m67qv8L4CKxJjALWeKlGTKkiX7BiFb
LswzkEDi6f8Fudyfraq2u+87OqLD3VU0SRDIPHnO3mvXDEb8MszvCZe0PyCzfmTGDhjqm5Y2KIV1
8PxRXhYe5IZCV296K26OMkCYh+YYwR2U3TBaL5OSuzLsnJu8sHAMF60szOuxraprBC9euvebyn5q
enob04QEroeFaW7MJMyZWXLo7FYDeJ3huqgL82bWZndHMFrargG6TNEF93fYIl9zcj1rkJxEyCAq
dIwwCq+Qq43+jeNn5u71KPa/euo39ZRt01T74dT6t4nlPVCQr1339euPJdVfr/qrpPLNP/DLIKqh
Yyb5y/4qpwLxB/Gwtly8KhRHr6CQ/7PMMKYUsDksOsLCXIw2f5VTtvMHQdZLoRVwRF3ilf+bcgoJ
xNtDrxWQRM6ZmaaeICP7TUNPkoVlxKNbHg0FE7reK5jJqdrCJiJXqi8gE6/I4LTGc79oy4qu4Ry4
6M3QsMtDUzgJB5qwK7aA3s2bbtGoTYtazVt0a1Hkde56bHmQI296KiAmNGAjXPs5WFRv1qJ/GwIX
EPaiiYOa9jKUNSo5G+G2C1J14y0aOnNR06EUG5DoC4F/xEZsNwdTt3NjcFR56SPGS1lZHYTJuGi6
4jhgQkO97O2GTsqN6JkwqDSJbokQ8A+lTvJ7K7YR/qnOQQSIR796is2h2VvKmK+6V7lghI/pMzsN
IsLpVVBYsAxdV63uHzI0m+eJs/ndMLbWpszlRQ1mcE0qSrPxiyj6BAAKSRvcV3yVg9pkCaOLMBXt
HtE+3YyEaJFF91jVlTy2OJB2sJDAww7KvC1lcBWVGTk0U/bOAAC8klgzVkz8/G3OZrwaFq1lu1DK
xsYRazgJzjkAwnckb9U4hMYMXJx8wCvaSjVBsg2bJ2vppktFdY2uH5FnQxT6En023EOPQ4uInOcc
hYW7d7CJ7KzGdvlbu/lSK6u7lokBhBVJqbdoSzVYg203ptR8MusuM4G6qxFR8M4bqmlj1ChUnUWr
OiBaxdjxSRRJtzdrOLWDiqw9tojwg/KTapemofdC1ZJpmm5Weh0B+6CgWGSyhLMXW7/I1SaJff+A
mq/dNR6UbWhfUJZcF63MortFZxt8JrRk/DMCg76bRYmAugmRF/HccAzgHJ2fdVo/xIOZPlCf6GeD
7jkbwOyKawzL6uQbGFEqintkyQFS1zoCNo/d2d/Ei3Y4XFTE9qInzhEWY9ChK8bcojn4JJ5dCPIm
rpFq9dYq2uDkNAn835pYtHadwGiXh8EYEr1ru0WVhl4WcfO86JxZ7Hfpq/R5nhYv9aKHtl6l0aSE
FQeU3jBa5gDpNM0o8pRzC3umPc7K2uD8kBu4vclqsubinWEwlIDIsYqHsrluPeu5yhsZnhvU9fGJ
4ORHL2nlHS6qfWj4pnHsksEJrX3eg0iWKxWMZfBldnBcbKNQz7czhP533WD5xReGIDB5ofytSr8f
Htx6svGNDjEk4TyT907Y0ZVoB5SkeRlcjZW0ilUQdmhQa4o+vBhGQdwrgp7oUDsyax+sfHQy4pXw
J/cxFl5ZySvQiX5ncKbBqH7LQsl1LxSWdJBuDFO2VRQKLKnN2K8FqvObBl22fCRABTbCtnO1eSmn
YAhf0pBBKZqhYMUKB6PMMRhIgPXlznUzfEYF+TUBjpdsPSlEjivRB+lniHvaOPilEtXRrfLRWJFx
BjlQDS0SoYWd61yPUYGbTtfuc2YyUyOqkhTNoxn3Qq3KBiFmCWHxRTvwQvYM06m+GB7AjgfYENCc
Ipgg2JZuxlvOebScLBYdk82Rr4C/n9MGFCMmINY+3rHPKDJXVrCE6RYRoT60dYKSeDHAKZW31kMT
2/0J/b4rcMniBYrkJDFXxaV3Oylv2rmL8UmIXKHldrnGaw9Lyn0++tapJVypfc1rEuu5CEbGw7Z3
XQZOc8ySgOd+csONm5GrxgTElnvcjPG+lMrfV8D73pVWfp4jOgar1nSr8xS78Smsa7mrxt6JSbLw
5VJVJaiXh3KgwEs968pHvu4aZbo8q8jeTUKbti1Cb2Mn0DS/JxMcWJAFP2dNCKSBLK8skU4AvPOV
pCPkNeqjm2LRhMofnDQSzVXekAuFZy1imIDfjQi2IReropv1l0Y3n9mj2ht6cZjc0UKuE0VAxcoS
jXgfzWa4I4zPf3BJtro4lEpsDmV+zCPZ3Va9b+xyQ4srVYrwy4ztlSGhuekkqhCWzvCARFw8ZdJM
Nh3xSh8VocvVqg+t+pC6zXSSxDxe0+D3Vyj0Ue+MOoV/bYM/byp140TTDhqyg9RDAF/q7ZjuQ6rA
UKZQr99RMgOyQnbSgdJ4mGXVHzV+bLSH5bx3VeFyjjUBFM0d55Ixh/iJqY4GIvxS/4QzpsZRZbub
usVPRL98QgrnuCvLxC8egW14R20MLA9V0dZJA9A/fIEdaWYK+TrEVJbG2XmyMaSwF7pB/ax8q782
5Wx+VchfCCanCAf0ah68rrEfgR3WQAKqaFPjrdqlCWjutiSMLxNj82HgObxGr9e+w08UnJlCk+IW
l+kZSgXSWTtWN1nlYipAoHAAuPep8Z3krOG2PoaAGG/C0MTRmnYelQAUiNXgV4RxFba46SZOT+uE
J/+dm8ppD4elfWYICYHMyzY2MpAL0+OpWDmF7x0LQOWcyBf9C7zUzyP231U9FWKb6Uoccc0/0i32
QHDDrc+hvMMk0TbSrKz1V8I0nqYyFJBiq+Z6KsHT2ka3hNy2UbOZDEi4DgIhGvhm/2BYeIQ2HKvJ
13AwUAUGaSOdmjzQaIyk15h+dbIqI4sxVLFMxhHifovMFd8SdPUAA2VTMbB8tibo1xMOwplot5SV
oG2zAGmQQisv39s4HCK2vKiAU3zfeYCBL/+r78s+6fXv6nt01ZS8/x4l9Pi16//fh6SNyP55/qnG
//bK75JE+YekIkSpbZpLctHif/+rzvctyn+LQp0yGwX3q/LwO/VP/OHZCyzbR2VHf3SRC36v8+Uf
yCU8RNQe7Y+ltfrf1Plgtt/W+fYCEETjD/MPTfmr0vyHIXCknTEv0yhGdITtqfJLlzXbqruTjXly
w9KPFjpI5+LOlgZ+ygg+RTIlIFfN8ZDFrQHylXniroVp856OlUF5mwcfEgqxPXYEiuhkCLDJTm6z
g5vWs9dmsXtEqifb3ZAOIc+9Act5xakmB4qTud5GBfQb8LlOhyZ0rijjOSq3Omq5zf3oAbAtCTHK
bcN14KXYOsYPZpczZaP2IPO7V/Oar6R3iTLEpnfS4RKNlXnVVyVr3wRff9tDRFZrUNRg1KhxzrwE
Mwu8MjjAlXFJwjrtNvGUjofWxvY0j7pcTZ0tHmfQSafUFvqeNqa9020Xv2NnRtcUzMs3z8us21qF
h6kF2NmObjXz6xgUx/sodt2dZU+0yDr+Me5L8wRb+IHkDXfZCdW17+idD1JkbYAf3UQ4TUDJJU7/
PqtT+S6sTHJ4mSeRi+1RsuDXGvjGuW/MG0qdAGGVomKvFeHhusk3fGYWwK6H81yxXFgGy1k42Y9D
ltUHNoGzdMDCmUN8G/kza42labVtpIoZz7tkOTMvmp1zD2WN0VlJq8PHuroKi/5Abdg/OJ1O0XHR
ndgaymrXqIUIe247yFDB6A5n+leHPhUfia5xCTao1DYL+w9hyWYajO2DzjRBiVqUn4BG6iszrmE9
az+m1kDNiB4M4loU3XUO3q+NklV+jfcLqVkZM88KAB5JYL+VdxsNnfcus40QiJ5UH8M2tC4ayc3W
5Vh5JqPva2/RvWPWOntk7SbRu3lMu6spYBlNPbxlvjmR5kSaRG56UCBLI7yYdv/Ecapcu73MjjFx
oNFp7CmfLlMQVc0zp73uE9sa4R6pMi9eUbsnxmH2+wym+cZwy+FMT7nx1j08qh4GQ9FeYz/6NNKa
uiF129hao/jqlMUnZtbE1xRu2RxVSt8qT2xxi7HR7DZFq/2P2DaH+9lYwhlUmMOeDnPmssUwFAfh
DG5KOVyVOVvVOH6KKR7FxtQkg9FlbEDkZgslnRre2rqSc1PCrFFcFCnZ6wxq7blumPIQfaKJQa+t
dwCmPs5d8BEGFH1eO9i2UhT1IfCSOlg7Mm7aPRooay84/j5i5b3HcvNVWEMITIqSbduiZzi4hOT4
t3HuwG4I4HelsWehB7LNO/4GOvV2F9MJSE74WsbjxD7bcTPTBVwPUTda113QzdHeD5EXroe2/lgk
Rj3ctb2mvhTdLjWGkGlFWa3aJoN9iNlywxxi2g0i2FNrx1jAZ9VcLGzvxWEIzSJY+4NOTzABU7LJ
Otgzq0lULnmcdriVdhUfY+js26ZeuE/SMDYmNrRHpy20u+rnUykk8L6+i/dk91L6e5axc0NMqIHQ
465cCPboe7OnySUapCDz5+QncueUPWMiQA8DkiaHZNMWTyKN8wxXEnkv4DYhZavMAf5bNFdpZtNJ
HQb6Kwhw1sosoutRkZW2HtJ5vm9y4R7d3m+vJzqimJ038ZCjdGK+UOQdjp8kqvwt5UexS+sTcfZP
HDe8TdV21nEiOmbr8m+dcpcjvpnbTbJyHYMQnaZqLLFxl7zcY+bBz/Jk21zsoLXv6S1xQvDoc8cu
k2e4ibPmkBhWEs9iln2cF9ugM8nx5DomaUWt+pTDa0esOcSowGXQ7mhNY52e1U0+R/pP9MYwLJSU
wMEiJ2deU6PZDLsvTugRa4Vvl2OqV5qbyhLDMSx0TjszbM9JPnxahCqgZnN1KOdm5CnFszJDjRtH
b+HQ9l+AQdg5mAbZnZ0iDHYqMt9H0vMPtlGIU8K8ZN2WfroHNA3xbgZDAmICAVDgA1RFIW2WhjqQ
IyKOQkuS6ODCHL3Rmchi88XJ6zFusmP7u64W1nkg0ew0lTLZTlZ+Fy4BJrKLyDqug86HgZX8ybGe
DCgtyYIoatbe0VT5JrCt5tggFGHYEGXNRiwnZrNawvosTJk8otdxHSVERdOmyLBRrxFwBxvXSswr
3Tfhbhya01QUzVbMU/fiVu2EOq0et2me1+fetoF0DE58bGe6HkFfHCO3fWkCmLFDNn4uCljwwtTm
FurlQ2W28dFvu+gwjLmNRse/UWZ413clIUuFhQpvUO4FbXqxa42OEKD0bhCdcRnj9B3iZjofWAB4
GvObSBbzbvIy8l2mBHsj3sTO27kz0zQHQAM8dDUAmnUm/YCdS6/Gget610De9K4g0Ws8RtiTK04N
xEYQsLjANnthayancC0gcXmlP4ttHAb1/L4A8m48QeED3pkAYZwRtyDYE9/4nlNm5gzlZG+a+tCY
0fssg7kG/XOmlOk4vd6ozGy5rVxC6Cwg9RXlfFt81ZU5uSsxzM2tBesu3tQgIB7tepgei0pMV7JP
zdPQlN2+0Qa9BlVITAEQFNWV8LKRpT8vuQYq7g+6EPPWLFgx/czwngnfQPBYDemVEgH8K5ecvDsf
OslVIYpugxR3iyBvROjuRy+NNRj7roeB1mm/2Y1+g+K57VM4EIRgr7LG5gIhjJx2HFGiD44Oa5Ra
AFVbWPMUHQUypKSdmWgIRPOrsRrQqrG7of8id8E+tSQzx9veajmbrSw9BGSepUrsXBpoKFV1TFup
k0OymjNwFroD94O7t1PDUcR6OOVxZhyNpvEWgptAJIJQKrg1XcPrSUSem2SXuQ3mCz+YoRnYA9zd
qBEfO1z7jDVTkV78uG3uMOSPFJKeTtYVk/c9udrTDveZdyBfeVKrJsNwj3ehlUsYhu4fc8QDmxAK
7bkgzR13Cj/+E3p0Z0fveG/3YHtXCc1fzWRmtHk9GfJdZasDRkOAJ0YCMt+m23TjaI8BGhVQg0uW
nvsRdrJ4JFEsXQNzI3UjGmw/29XaKZlVZ72A2t73Tyze89bmImF2MT/Tqsp4sF1BoiT1VrPKM6GB
NqO13479QPh4O7jWukduWK/JV0Gv33Q+doYsHrbom69rdyTGbSz684hx/AhzoCbkHDbWpcvbIaNt
VeZ7Z+luBfxo+Ns6GAF56eiXKfTjTwE194OlPXkKHTo7SwNNAnCgNNuEkRkF1zgu4Hdo+dSD8X5k
ks7oK3IdGhjQ/a3JFUfknnNLFF/qfbSBN4xriFPtIQGWxV5iBdd5qvVXi2kRAJzEfGY9Ta6S0TC3
OBS8J8UUQNOdLmS4w5AX+xvaFjRc+wKoQYlYAtWDTXrUSHgC5tQt0oNgDyxugD2g1GmWaiSRDi9O
R9NvlZbjtE7djNYZLv5nMuSYy1tV5ezMpALAWJs1ngPEdHCkJzAShMMja4y9naWEfLFKazrXGKJv
fKwR7+uRyJg163mKo8bs7pnH5U+RSXT5xtVpgDOFARhKV3El6rDZSe7Xk2gi72LPPRmWomaaupDy
DICQiNqcequBY1P7kybhuuEAIKEnMzvLi3I3erW7h99VHidBLV6DGLnHEmrvDNFu+7qBAB6RuJ6m
hbpJpbROLBIKzV7MwyJp1HYAO67trE1ovje04YuUXAXHLKp1pnRDy3npx7VOeqoTapQcvzgFFKEd
cea5M9E28Ugm2OD9qfpqfPGKKYa6kgfTtbKsyd6NrVP9b773H7Hx6AcuCqN/f/5/6J/jn479317w
XS0lSLZyBZIo8T2x+Puxn2P2H8LDZoEu4FUuheH1+7EfLyIoYhMR/Y/nfSxkwsYIjOPE/y+NiEwB
f9KyCsJdGELatBvspXnwNjm9InstrrSvrwNYWASM+GOt9a7wsAxTKtjHbJoWiFEEW6ZzHUJltSaM
jwnGO92U7aFtmP+T/YZ6FJLC9pUoF2vtvivYXRihVKDDQ/Ql9igGBQ638JxwvDOkhq/BSE/h0XyI
wylgpxwKVDheNKoGvWEeGrdB4SDdqdqUpD4GH2bl/2nXZIIMhxEnx6SOkQSEHh5DiXQfo5ffqPcc
eIXz3iiZM2B1i2FLRunY0uGTyMVQ/TBuErwtTc9aePQPLHp+mKA1gsXCgRA35slNWBTxvpHWDNi0
9EB0F/A2Z/QZB74ULi2MlZ+p2pN7P3VakGZFnDLjQcExtc1xRuWyi6tweA6T+mtjgRZcJcvz7TH1
WweV4kCHbHWWVnmVoqJyJeVaNhKtPo5wYE6WnIvSXAMYn27iKFPGcRqrhQSVGZF+b3CMmAVh51lK
kqpTU0jsqZXI71OhqPrmYIooNJc2ZKbYQe+8XCTtdY2aiK7JqsAQUqjj/xqC/1FDEF0hXbh/vyB8
+NoSatD/tCZ8e833VqD5B2N2kjro7FmvMR//agVK+w/0VkgkibnzlrE+7/R9TXBZE/ih6AP/Syjw
VysQ6zJiTA4rjgsPHAGk/G9agW9WBtYjuu8BckyalBKn9Bunhm+iBCRoGeenjzy9iGOf8wqWlx+u
ybtvXrkfsQuLbOAnBx0JfHxHFj6U+1yJ5Z//0G4MB9VYNgO8w5CWpbmiPkZag/Tp00IKfld4kBby
mQi9DcDX31Ezlt/rb29ODiDWCi6b5GL//OYxtMnJzvzgEDlBle1k240bNZm8L+PHu5SAkeeIpQkt
YpnYGwZIydfJACW09VrP3uTES6/0kCb7XmFUsxujuRqWrLXOT7GfpnmI7lG3NGCiCNZ5J8O7wsvH
za8v4D9+CUIUA3PRkHMjvbmCoqU+BDoeHGD0WNvJqeZdYQDAS+SoHxpbqHVoZrAYjQInJxrYhR+H
7Rls6aLLTIIljN0C0ol8EE4k8JIgAAasEEscUWtmNCFhyhTJgOAc6RJHfMINf4N0+VvPmZvAp3+N
1NBH0/3WldZBsRmgIgVUn/VI45WhDiovTa5v+uevrxZb9t9+cfZgHJQ0Lty/qVhcRTBVbfJOCpQX
TkMYgr3nN1dtbzcX4WIp+PX7vXmIoAiY3Ncc8MHCcJPZyx34w+1tmV1ZFujsD0RqtBdWFMaRQ/Q7
RMg/XD90OeidAeL4DBXeGFKCluWCybSPIQXcjs9Vq+0gOWSdf//rr/NK93nzuLqWuQwblnXhb4tC
GmHqGrkHD/jeADTJztrGAfeM1vxwukCihz8B+DcYzOxOKxC4Nf3UjZPSVUB8gO7fdZtLqxdIoadI
bq3NhCG5gqB+iPKajIK81PuEe/MBeGSJ3XQWDjPsdAQp5US8yVQ7FiEqVnLoLK97HL05Ofz6S9qv
Bp6fvqUvqLu4nJak9xi4C4Lkh18ttOis0h2aDmNKvjE5l6gpoShy7G2zXQXDCs9t9SfwbWOZhiOo
1TI95EU67JRZ97usbtubOktGyJ4ldgfUpI8m6u4bl9hc2rxF8UjG6LY1R+u9iS+b7jMornXroSgk
2zDYxXNSbnoVTw9xVCIcihK9z6KdmaroE8tZdvB616XbbeF1SSoKMC+IKU5CqOSMzw9IWDXdjaTY
UgCZ+86u/Ps2dNNjagArKc0mxg0fhV9iNh6UWhlmuHpWtzU4sGalZumcCaLJKSk8d4u2xwEcgG7a
I4QckJEZVYesrbIPNImw7dBDRbFr3DIU1i9awwojr7ffRujl927opB2tB4YIM0HDG0POzsWNbXFf
D13xKKM4+7M244rmtAgQjS2RlEQEVkvdCJjxSQL13MjCgucbBPkx1ekEcjTwbj1ajJveTyDT20Uy
3g59SWp5umA0m26LWpnkqTD7amSGf22UubFxoiTaGrK9ogDlU3tmg+IpWCz15U0V1oBGJ/JbVlGL
Md6Q5Z7UqPNyPUlRTgk2xeCJHJ1+hVnYH11gt3Q8YxToUJPPqHL1g5FnpBmYdH1uzMFgKquZnGwF
+wvhEaO9hx3gHxmh289t6HXvOFl35bGnEoWo0dn3mbMr45o7QpHiPTS2/VzhO9plsQUgtZ78YrVI
oR9K3XH4JOeRn2Yih2KqosOoh10c2xcr5GjN2qaOZILrlTYgW+NOtl4YCRcY9c36otv8OgnJe6Uf
gn4lyhGphxy+mZkP61aIq9qiMSIix1mlwRS9Zwp4HUbep3jS4hD3vbgLzVmTtuo9amxJVlGWm7Ht
CPBLveBDzxSAPlVrnuU0jMQuZMGqUvO0LiAwr4YUzCfyOqDJMMlYolBjm0WJHDWtppPhR8E+66aS
JCE//GjAdOTDTCHpRzTG42yJj2hFszB21Cg3bEMZ0CLfw/A2JrC/Is/at11nnNy5qphSoQdowfc/
02IS8P866TPyQQ6EozOtb5mM8AuR9NqctDadY0xo1MG0E0HmL4+LZzD+z1a4QOdsYDiDoQkxHDCC
Pg7XqEPKL61yoqcUjPCLJzv9ZKt2vCp8Xx0zFfSEJ9XOuRVGDZc5C9dgWdRxMHm+DJ2Bp841mmEY
/bIzwUgHcibXsPFAP4qoWE3GPD04irRa5Kbxkb5+vXXyiuGAxkwZ2NioTK8pzwnRJ6tS0PRzYU+c
03LI6g2HsuYqqAm58qpB7w0PjVrTiWwXpkrTIWjH6kboKN+ENUXBrLQAxG8hRLGwYSURO4c5h4sU
Zqi3Qo3Wlm/cXkkPufIIhI9oA6FPcy+6xzkYnVuLB/VGJ6QTbBjmYZYXdaW+mmk7YpQQM5L9tP0S
SwCBXpXIDzFJSOcS8ee9Iagv8qqOsbKMVCeKkg/FMi3jKEj5dICom9WAiX1LwmZ2l0dO85SmdrbJ
xDxuEoO60HBrvc8z0z6OpFDsaviPH6q+y48NjeCX2YjFIU9BeaYtX7KpKb+8vAqvZuAkB63t+saO
5/BKdjj8QEXT6SewIMP3v8hkWsU3z5L4NhDwXd3BhtfZz9hlEAXdzrIOuxX5JLzGCvLuEf46MfGt
zScBgy72SvV8JfSDKLVsSa+tz1J3awexe2uyMKznskv2dW/NBwHsfB3IIbyiVnHxJngB0e55e6UY
NhApEus/qYHVhwT439auLIZDZA7mK2obJrX4R/ZhabinnuyrO80bAJbL2XnnUALQdjFQfAImSB4k
HIP+jskHf8LIeYefpdm0MjafhO+ecJyme6maat+lFh1i6kX75E5i3zcsCmY72KRfNM6ujkm5LjJC
qlSexrvKDmNYxAhDQ8MiNrVnkpSNdLETQQB9ickniyO1b2ul4z2XX2ZfmAg28RnRbYNvQkP4ALFJ
s5Z+odi0mC6JbENaWrOy0hZETGg58c00WlMx/+/A+p91sAAx/NLx9/jcxYilET78fGZ9fdn3Phau
P0zWLnc1iBB3OWL+q4+F60++GgF/CsJaEt2x+8O4cj3s60sO+/fjKulZDjMWBr7w3IC5/VeJ7j/X
wDwiYLy+6WbQw1scjX+u2bDHNYT2Dd6lIIJqXpfJNFyIeFjSe8am+/TrEnH5y/6vQHx9M5yPCxgl
QK1juW/K+sidlnjJ3rnEhq4/vgYT6F4FH7BeI9/kgAPBQ0jnOVBp+5vq9B/fGp4YvUQPVsqi+P+x
Nk2MzJz6ynQuKNt566BdEJN6RFYmBw/VqD8hQMWfBrgbUQ1l9q+/+c8HqOWbS8vhBOAHPhhVCsSf
396yk6hklbYveWHgV/QN9Y0WDgU9qZa3m9gJf0NAtLhH3lxu3pRbBbAi3BL59hRV1mU4RHVgXVxa
/fdMSewjqhpYo7RDgg91zzHDSWzefDAHLJ1xP/QvHgOBfW54XIeGDWgPTD+dDp3RAkmf59l59nyr
a9ahq4R5Uq9JDMm8IBDBOCKtnfISJP+vr91ybPj5rpGWh7ODdg693r8d03z4m8MkY+tCjci9MgBG
mfKBQZ7fTSRsJLo6TRn716/f9WeuzrdfjO5SsIyoeePgzS/mGeC8J7c1L6mpYDu+4kllGf8p0qm5
4Jmb7lyH4AVG9eAeXyMGfv3+f38wwWlyLpWIqrlv3j4rKghKPLQT0piFqJksD4wOiFmIFPz6X7+V
+Q83Cqm4PFkc8RfyzJtFINSyL4UYzAvTpumOOhJu/reQldAmkwUDrPOshLc8naIo1t9I9DCwaV9j
hfjNz/1PXxzEH6sl3WXGZm8WCYtA7qBhRnoZ2EwbVDNhXp0trDJqBSbhdz2Af3pIlo4gzyX/wfe8
tCJ+OLSaNYh5w1YWElfUpqWOQV8iKq5Ow5IoUbSpc7QVCRWkq3CXvxLuC0Wdv9YL2Bis81ydjCWz
Impc4LWZsPxzT0W7NXu6/XGsKCtKnfKUudDwxqsA72S++80P+A/Li7T4/ehmuJiTX0/mP3yJNI/C
wdeBeQmxwTQ7RIHt4fW+wetRf2xbwEr4Kln3NBew8GHIRcm8wFd10BygwDDmTDKHw+s8zjBMzVB0
L34rprtff85/+pi0P3waIHxYV7xpuBiTNSgvdMyLC6CHwInlMjOirD+aS9ZEQ2fwN3e29fZmAvzK
Xc2eS/MXL9Xbdyx60uVEprvLWMPxd0l8ecZNvfyXzaFtWEJYWtsjFoJUF1ImSD2NEXrjd3mfDIux
wC51/2JX1M6v2RTC4CFIbIeFc7knXi8RBlA2L8SAwblDZHfSNO3OoHCdoyX5QjNalt+gVPgGb5ZE
fDSC35kS27Ho/L2Op374vWc/CyQ41+iCf5YGQM1IepNKI73FmqJ7outjBtOpVCmSRJf6Frk+WNpd
gOM6XcERssVaT0jSrNRSW85DcgcEGV8wPajBBBkWaXuFuyOcN8KeA0638Wg81EYR9Rshq6pFC79Y
jZ1Axt1GWIInI118yGwBiyU5zauV49flZVjMyn5XpGcOS9WNSqmyN37VQpiBo2c8mcy4b03Y8l9E
1pmbnDoASiM8bMJxUYS8aAgX3lWv43KT9OzfV2QtQMJq7LR+R2o8Ro/p1VPtLPZqV5JnsUIiZdQf
hjJPx40dSvk+AL3DaQbREK59SzX4Rd0IyzKSYN2uOab5n0F6EL+CkK7PDjNyd2vVDIPTHq1GJ8Yx
9E3nbEUDTPBahYhWguC9HpU5rKWjovYCUQqreOr2pYti3sJNV8RRXb+TZO+1awwDcbjxUyaDCBHZ
djPuEeLcFmXBki7TgPSIECEhFpRmj8jrNZSpCxzKBLQ7YLedJe1K1ewCYPp5mZbdkgO0xM0Afsux
PqCSlWc/A2bNzmzGJsb2+ZvNnXYtnnfabs2Z/g5O+OibLb5OJhQcUUJKHxDML3SMvApHQyz2Iklb
xFZFdNNaTrtrARsy7aT7TcjNk9n5IDqVj/mZOuAz3vwKZ1DT7WVghTtGf9Un7AHuEz4Ud9V4dfzC
jTJ9jYjo61czXbmNGPh5aDP1pA9HtQvHRKo1N9ZruwOKzgTnHsPACjDii9MIbw0nPqrvYRAk2UmV
fpchZS4h/dxLhdOboM4Y9KjcFJIsT0xBeJN9D9SPGwDLXyhoowULBxmFAZGSlAPtFZB5zKB+MmLl
2XzcLC3bjW504aM+WIqfGXh3lWVcaWRtFTRVeses9obz3OBOhmKQM+ylvRnmD5PR8YvpkPCiggPy
sFbEb2Ezr+jtJpq7EnSAyWbqlIxr1gxT6o8BhjXGmvQMkB2mkKGEaP3NGBAFgZehc59xj7BkJ050
GZBo9etZe85z6BKAGqHEIxNoiV2iPQYYMpyDD69o7W6OnSOdRhYeh3VIApPfFi2Ay1XDE+qj8rP5
63XjLp0q261OlHVkJKFZ3GS6qE5ZmVn3DVQ9/qUloajv8VjhtZAhakEnKKINWSj8P9G8dFCwIpGS
IJY4G46oTIB8tOfPLdkt+arP4WjTQTPTG0xzLDGBy6eKFrh0IKvp7i/D/Ws3YlkjqeH8c0gDipwU
8NBh5Xeo7pZLuVjK7rtu4I+vnxbFLpYuTtUMXdCFWqvBJaetkSN/zHLPaW9fA2KiiJi3YeYXUQ6V
oV7Q/sqcg61lpfruNY/HztMl24zpTdxPSwN+qR61xbU36ckS/MLzm3IUV91LUnEzQEnqXhisEIIV
Qb6mv6TcZyYHwRaRQPdS5+y2KAWbj2lWUP1OSafvXguFOWtI35rS3Ht+NaC8Bly1DR8Ge1H64ti5
BD7AyOCI11HcYDYzCMMJceS0eVaduY347azl08IOZuPplgS4hS0vUkERXlUoxlwzIzRrWEC6OrOM
dhsSM/oMFQj4vKrgox6bruWTK15DNhhD8encGC1U7tcCZ1hKlQwp4cu3w4+97MnIfeh+QnlzoCAb
WQPmg6hzDHskqp/jwnWeY8nMYs+2wwek5YitxjfKMd3iqA8/wzLlzcvXR8ikgT7tFDN+yiB2HpgS
48V3xu4lDwix4wThU9zxP4PIZAMuHZe1rVqOKhlagb2pTQoDJqDH/8/dufW2bWxR+K8EfZfA++Wh
BY5lO3IujpuoOciTwNgKRZESKV4kSr++33CoVKQdp8kEOMQhigKt5BE53LNnz95rr+Xwpm83BVBb
Hid9be5GzntwomAiR8uEu91VUT6F3F2/LYV5ggPTb7Vwxc4UwwScX612hKuWR0bwbbYPRyT+EWMj
SnMgJLigbOGZV5TZuJm5oK0vrZg5a3js613kzlYxqf2rUkiaSe2xZEnafLkGfHBRZ7CMSScAKyJq
EoDEkSyi9e8NHC4moFVWWOaIn1/vUaUAOUk4VurZJzRW09fA4fMp4f6WNg2TtxpBqn6ZsJEzD3tC
UH+D4By69PVdfQidIPfgYYwhhKQnPDoinhfarPg8L7iTxhKteqUXrxulMlsnRr8CtInzscJtWNz5
9RyOCy8VL2i1han22kDUdIr6DM0m5bGGLIHjaAFjb0lQZHgA4S8M+jQ/HLSVHZirlT4zRh5nAH/F
McSqPX22N3Mm2TQOOkKA8xVNAYfIzz45YUb0vtX39V3zhOxExMiFABHmKQnE5sB73I+yT0che7ij
YjOLcN0ISXOknZHO12cpTfrmFXjW+u4Im08iI8Zm2zwANdtfZskIsg5vybMf7QweLoOSw6oySN1X
FScZMWtk02qfjLeeHC+pHbHoHZ4CnKMVZBW4X8iVqSwm8YZldTyY80sX4WU62xPdu7BpPnuAf43F
ZUArCqtMkdvmxRKTp3NXKOQto7ljXu3heJkeIht9PRv2Lvt9ne83+WRDT+5xMso1OyA/h2fh2/7H
hm4/SSrE1rbpKL2CNWCfvFrvHP6aApqx/UASd4+JzCmUTKCMRq9s1fi+2liNXqJqhZMnFAnFkdwq
Oa9QikhfNxMgfZE4uO9WBn5BONY8RE0aNCK2Ow9rtrW6BLFYu9HhM6X4+Z+NfVo0IbxckQh4udts
rfitW3mYCLof+dSC1/LVMjzQvycNYr1fe18ydxfvJut8l09HKyhJEtHHS1pXnzVW4dSxUOgy5jrC
kFS+9e0GgT9bZBuA20bpxAG3AB2xTaFXILVHE3drkISAlBF1gkg80Gi/xvqgaYSm3KJi8vJAIJRf
4u/1W93iETA5fUZdKUVPLAlZWS76Pe8N1zDNa6QB67tqlfofTTPS31GzhEFmecSotZFuVJNyj9Nu
PKAVl/GaLkGXyaalSWzfdNTSceXuWTZiA9pcUHs4wIOzK3EKaUg3z/V25CEtswHGAB69gmHtytwe
+N0wOyC6d7By0Jcc1T769YHAzw55biTBQc3vEYobXQKBqpHHJBaCWEb3onpaVrvN8p0ueARuEPHQ
b3Nw2XCqeCW/EEYp1q7pKATNSrsiCAlHsf+x6W/e0DvO8wKEvrMqw/1QefX6HU2r98vRfDRBEa6g
o2QLsUOOZ0ffc/UlNOE5cAXfs+lwpEbH22QB12yPtJyyIx2i/XFSkvL0iVAOzsd4hbKeHWW80NTe
H+uXo2plXmsbjyaOcIuc83JXr2/oVl29Na1C1yfsmusbTvb1dKNDUzBJsmzzdp5S/PXrhHjBEfKm
IOywMFosYMmq66LUXkHhDXR6NYc0dkJinpiqsiAUNxJ6iUepIRQ2XF7dNpnvRx/ClcHrydcZ/6Yt
gEkybcQ0yADC12/u8ykVPPzSdkeMsxYh3XaJHGIcIspIpWQ0qQQErzkoxwledm/6LFV/uaWUquXc
Hp11JJuMlPgA7B13WjebyZz+4k+g1dJ4kRJjsrv4Gep4Yg/XaWb+OIfSMrxoDoYh4pkZ3MsrIc5S
4tNSp3bnr8mn5dNGDDLyEcjdZz5arrXtf9TRQHswjgfv0jFj64YzGO914xjsn/mKza1ah3iroxMZ
s0Ycp/Gb/irGOfpsmACMQRYaiYg3szmCuIg3IZ4DdxM+urayT7GQyk1L/F4OwO62FAqZ0XwUvxql
9rUTCs98PKbsQJztllPDXkYLa+doxWs7q1hxpSBzsOOt/2YkI4wtOZIRO/M63njWjeseNfeGA1td
ClJG2naqKn9Jdam6TizD8DirIHOixUd9hpoxKTtbaJKS52FKXNiMkov53OAk0egzOruDM1uSsb48
boVojF2zHo5CYlCGzADIvzihAXLcp834moqy6105h9K45peXM2gU6r9gXj++WcJX+1dWhTF9BC4K
EZRXyyPy8EblXrjOWjMgM8pGd3nDKEU4DbuUmZv11Ajt0X2VmfYDjTrHRUJU+QVQZkG4vaeJibjK
IHNRaG90QVWVCNIqiGbgr6oaLqstzPbbq21KZdE2a5pSBONVuHKi/9LQEn5wiPFp11pD5xALhqyD
Zx9ufTOb/7UcUfNJtwdGshsyrQhUAv12DckW0rh7xMxLLYeDwN85n5rszP8NB1H7IIIi6KqBGv5Z
LfLD+wXqi2VxUhURn96l0aacpT/3pecHajVTvtP1bFj2I5bI5qaaO35ujCSgqbp6WPz+m2WOWbWO
J0RY5PXbiwRh6vZjNiltLPCKBEfnr/m553/+0eREPv+dzq3fp6RvxAtg9+nUvig6nOUFv97R44fv
jfDPw5v+2OYcigI5KcTzp/api5EVZy2BXREXxQKwpGem8a2X//yD/fDDBw9rwERRUebRfXle+LO5
sX/39L0hzp7eHRs2kp6UytiuuHjD55NAY92Yeo5Askr6ZvmDA5oEkZ5UnQRQuagZGZQ/5CQw4Pkk
eA7a9pppGrQAyGtolkDBz1eeBYq9mLsFMl9ePVPwXRaKR12TRreBzgJyMZRwOoDvH/WFkLJRPBXZ
bggbxNWzBXbWMTUyIKPe/8oZ9hbzotmghLQWL4bsvdLjI6BluzZcdmZrBT0jcFkqDcGdQfljWN4Q
5jt5T5K5/5m9oDeBZ97QGgsEMPx9lrRwXP65I9B1+P8cIfQHJl1cgzMBGjHlPSlNAsAByrPA1ZsL
mzqfBN+g8wEsOxFBMwfa4CwB0AV7udI6ML0xc2Db8LXIh+ytA4ICoDGAuR3pdge0IaJap2wCAhIE
HICjuzQBdv1zE3BtiMXhAAc1ID8fnAmAgKLiq2wCGq+Y7pfe07sEhoIi3WyfXoagAzIBHeyK6kZo
eGNUXGlXMXsvHxIkQQNnGSIWENfgVgDnFdELpfb2oXpCM8xD0keaeG8r8Oj/skTbFb1JA50FIDbK
4YCGPCe4PxyhnIXeXuD5YwAtYNxAnclrcFGB5QodYSVbsKwxS10D4daegXqzIPqDHds3Uf+Rq25I
rgBIiqor4IjM+RCa4tYIxKnzfDvgfETIBHbNb4PG4TlEuhfl8f3n4yJ6N0ESQf9MU9VpxZ/Pgm9y
PtJoHgdx1FwyBhmSLQCEVQ4NPLy/hVN0gdaKqxcY+R5rhbwJKZWvfpPFN6BZgJRatJEqeQSTszB9
dGBsn7YF1xs7zJBnncLHwQVINPQK6J7yLBjUVogFew7BxiFgICQTpBEMziFwvH3UG/6jqQK2BU2o
1xhCWvHcE3BIduCiAO5uyscf3tv3id5U374GfT3ZN6//+L4Q7qa/06Bru7mG9/bJZiqHRiSKTIfQ
6JQO6wWIzMzYAFzss9KamR6QCxQEBKqL37LHMK6QDDlz9OeLwPHHyLrDkgqL8TCtAOJmXTkoIEAm
Fyj05uV2SKx1PgsukaELoh5J+qHOgsZpTtUVkC2ByARL6D29M3ZhzvBNv7WBwR0VDSFCpvj0BIZU
SDgKuu2BuBcSuSQNYRYy6XcYmiOAk0d0myhFAWyDHs9OK8DTpyPPJmWscXoQZwhxDS4uNp0G1q46
Cw67PbHl6ZDUXQqclImUSKjQH9Bcw1sKbIqqJ0XEA+EShOeC/HFz9ZaCbwkqbDpU2+BrQHsi2ijK
j0/WGG5u8uIUjZurtxuI1Dl0PSJfMtClwCxoqkZgCpIj0sdfc0K9XYGlQP0EOSSjza0PziEYOnre
qm6RLDFVNFpQnz4i6vDNET1BByTyy/ieIa0FA1IV1eenkghswIS06em14I85PYjs6lDLSETvpjy5
/XzSiNRZ21X9dAJVaLQ6tk1oAOeRuGR+Zki2IPZuVVswx8gYIJpwqiqz+XWiZFF1ptxEIP3VVga2
IpBZkK/m522BOJFI2LAEkKS5+rNgj/GK4JBO1efh+UUOvKqzYFI4hVCAftt2RWBcHVugpEBKwUOB
Q87S4GaB3fsRTcMP547csdXwVyEX0ly9WZCQO5Gja0OJ4fkFC/+o6hc0ZgHvR/PmkyuCUqOr4TQ8
SDjlNbSd0qTfUnmPgGWSWrIFwFLOAu/6fEUARAR+LTLubSlSpq6GtEcQzimfojWyhg7pApFTFFff
O7pjKAo8UXeQpjC4WcAUdNUVYQLFpd0aCNrTs+CJWaLmDBJJzsLgvCPiV8rlFVBo0LpzWm6PSQLW
dr4iyKjYMFFqAorVXNL4BrQiYGxuEXI/Hy+wU8JK6VNlaiPk3mmSsqtpmcB3Bxs1PUXJ/aM7pYig
Sa4RHbbF5d4sNJg8l2oDml3/fnf4F6byFec/WUbJQ4PwjxbFU40A3/rCCQf++PMW3C5AmwLB3vmi
APzL35bITvHff3Qgi81R8ezD09Gx+Z32z9sHfPzTnd86PdXpf06jRR7A+XZoPji0t3kbrOkS+E8S
fA7WwTkAHR/FyvvnTn7/rXOfZ9HBdwYu4t64ojyhPG4OHdCmO3CDEVUfOA42RVCcblG8Rgm8VB15
EiTRlzTv6dNJnL/y2GmS5sFDen7XEimpPjLC2fdldF+VncEbOLLq4JeLJNgH+eJ8ZAlxVB65bal4
kX55MUmTav25KwsoMYSqvwJPYh49dK1QwvNUR365SNEy7I4skW+qI0+Z8Sg6n3EkxUV/jOrANw/B
smOAuoRnKY8L58AmjborUuLflIfePERBz4tITJXyyOm++/IkSEl12NePfZPE/SgPzADVfXw4mUHj
9iSMRHXoNykcr4+mWYIUVMd+G0Sbjvdoq9/q4+aHJNg8nE8HSW1R5FMfuiiC+2VVLMqyY9NtuVJ5
/Oh+GYVBt5NOlgLVh2YvKNKyY9mQPYraivrYRRHxT5Z1fFNbs/gVo6dV3h/6l9w4KhM9H9KWGFRv
+nbxOYempzvbMnuvPvQu6O5bbUJcfeD9i2mwzopl1N3WGV+kmn/F+K8WebHoeKoW7fErBn+7qKP7
zjbG4AJw/ysG/5Tm8Wmk5nwgM8/KQ6d5uXwxCfKUnbJrLjKp+2t+4DKI+2vfdATRoerw75ZRd8Zl
+lF52DghIumeatpmSuWh80XYb1ZuerVVB75bbDYFRNJB75gAn5XIwqkO/36ZPixe3BSP9jaZ2FEd
/kNafcMQ2/zZr/mBx4YohiePpDr8jNlfFMWiE1K06R71sevuqbJNL6uO+y3ls6Zz9EmCga9YmOcO
7s/oJ6mO/JRKu8Rtq87F8xzaivf9XYl51fGj4j6Ff74TubXwJeWJgY4RcvHTChF7D3wQxnc35Kcy
TV/RDI/zTyf6g6f+rJtcE9+4TxZB/sffAAAA//8=</cx:binary>
              </cx:geoCache>
            </cx:geography>
          </cx:layoutPr>
        </cx:series>
      </cx:plotAreaRegion>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_xlchart.v5.7</cx:f>
        <cx:nf>_xlchart.v5.6</cx:nf>
      </cx:strDim>
      <cx:numDim type="colorVal">
        <cx:f>_xlchart.v5.9</cx:f>
        <cx:nf>_xlchart.v5.8</cx:nf>
      </cx:numDim>
    </cx:data>
  </cx:chartData>
  <cx:chart>
    <cx:plotArea>
      <cx:plotAreaRegion>
        <cx:series layoutId="regionMap" uniqueId="{3A4314C5-5C59-4D97-A4C6-BEC43CC8E119}">
          <cx:dataId val="0"/>
          <cx:layoutPr>
            <cx:geography cultureLanguage="en-US" cultureRegion="US" attribution="Powered by Bing">
              <cx:geoCache provider="{E9337A44-BEBE-4D9F-B70C-5C5E7DAFC167}">
                <cx:binary>1H1pbxtJsu1fMfz5lrqych9MX6CL1GZbstuW3W1/KdCSXPuetf76d1KU3FKZljUYvQuQ0xhDIpMV
mScj4sSSqX9fjv+6zK43zYsxz4r2X5fj7y8jY6p//fZbexld55v2II8vm7Itv5mDyzL/rfz2Lb68
/u2q2QxxEf7muYT9dhltGnM9vvzff+PbwuvyTXm5MXFZ/NldN9P767bLTPvIezvferG5yuNiHbem
iS8N+f3lp7gJ4yLevHxxXZjYTBdTdf37ywefevnit+V3/fDcFxlEM90VxlJ5wImnXaWZe/OiL19k
ZRHevu1IdSC0lIoxb/s+v3v2+SbH+KdIdCPP5uqquW5bTOnm3/sjH8iPN/54+eKy7Apj1y3EEv7+
8mMRm+urFx/Mxly3L1/EbbnafmBV2kl8/HAz698ervz//nvxC6zD4jf3wFku2q/e+gGb1SaLv5XN
c6PjcSaEJnq7+uQhOoToA0GkJwkj+ub1EJ2nybQbn/tjFwit9hOhP7LN103+nMrjHUghmCfcW3gW
yqPEgWIupZ7rbdHRD+F5gkC7sfk+cAHMH2/2UnX+aOK5LJ4TGHbgaep5irDtwsul3pADAMe14OJG
saBXW4u6tWpPEOgnwNzNZAnMl70E5s71vCi/vViVWZd/fVbfow60y6QilD2ER8oDlwhPC6q28OH9
+/D8p2Ltxmr3tyyAW6/2Erjz6+HFq+umvZ7uVu6/pwrMPSBUu5pTsnVG3gI1diCk4mBDt8ZugdrT
ZNqN1f2xC4TOX+0lQn806aZoN2Azz0bl2AHURbmU8C0A6iE+2jtgVBPOudpJ5Z4i0W50/hm5wOaP
93uJDUxd2WyuymfEBqZOK87dOxoNh3OfZhOXH3CYQipAIe6buqeIshuUf0YuQFm93UtQzjbNlG2K
q7v1+e8NGgUo3JOUg5bdB0OKA+kiKKL6lj0sMHmKJLsx+WfkApOz9V5isiqL4vrSxJedeT5YGDng
khNOKd8Z9EiwbqrA7bxFLPpEaXZD82DwAp3VxV6icxYDnbY0z0ismTigTBP4kVsfsrBjmh0QragL
7n23IbaM+kmy7Ebm3tAFLmfne4nL+jrbDJvm+m6FnsGS6QPXVVJ4sGXb18Ki8QMmlGCU3BLqheY8
RaLd4PwzcoHN+nAvsTmC54+vnlFjPHXANUeOjS68jAIdU5IyD+py81p4mSdIshuS7wMXiBztZ3Lg
9XPTZIV1Z9JDVnOne9HqgCqXgEff6hJyB/cZ2a/l2Q3L3bgFKq8/7KWeHF+XSEU/o55Q70AweHUF
ZG5ei5SNogeMMSqZe+t5FuryBIF24/J94AKY4z/2EpjTq030jIELY9AG7UrvLsG8CCoJQdTPNZWI
bB7qyS8F2Q3H7bAFGKf7yY9Psywuyri9W5n/3tPbJAywYAglt2qywEPpA8KUoFz9wwTuW6+nSPQT
YL7PZYnNfvqV9xFqRy9O2+eNKRG8CE95mt8SLb3ARyK4IUq5Nvl881qYsadKtRujh6MXOL0/3UuD
drZp281l1LXXxjynInkHKJzBn8hb+rWIZACUcDmKN2rh/58sz26IFsMXGJ3tp9N5DRPTXabPmGy2
dWmkZjyELQ9DGcUPPAXqxpjYKhC7M67bQPMpouxG5p+RC1Bef95LxTktruLNs1bV9AEK0VqiBnD7
WkAjAA2Is9C3iZsFNE8QaDcy3wcugDndz/j/tByekTgz78CVTHDJdndwaHpg4RDEvX1fPFSYX0nz
E0hu5rDEYz+t10ezie7W5L9naFQfUPgVJGNutWBRJiMEnkUqz/PEAolfybEbie2oBRIf9zNjact8
Z9djfPmMEQxlB8wjFC0y21K/C8Z1P9tPXHFAXIXKpgIFuM+VnybNblTuj11gc362l+7kTdnF7TM7
FPdAKxSTFV9goglKmQQ6om5dzcKTPEmW3cDcG7rA5c1+Wq+zTVw8YyqZcWT4bW/MvfTXfXUR+sAj
gjD4nJ3865fi7IbldtgCkrP9TCK/TTMkYZ610wzlYUXBeW99igtTdR8VDboMG+a6Un6nZvdN2VMk
2g3MPyMX2Lx9vZdm7Cy+jOJwU9yZ+v/e4SNFphBGajQybdf+x4gFMSZosyXP9rVw+0+RaDc2/4xc
YHO2p6F+3Lb2v6qKnw8eJJalh+LY94SYfqg6yJihC9BD/vK2w/kHeJ4k1M8Qujd4CdKH/VSgsjDP
GlYydPuh1k80cvt3hbD7to24QIihgiZsn+B9q3b2a1F+AsvdwCUk+0mbz6A0Zdc8p9KgCCYkGsXY
7l4/20smJbqV7vKcO5TmVxL9BJrvc1lis59tS+fXX5tNm27udu4z+BukkNHxb0PMrb4sAkytD0Cq
bRltd5/fUyTajc0/IxfYnO8nT/srbi/Loo2flwwIqtEjizMB29cP3gZZTTQE6N1V/yeJtBude0MX
8Py1n3Tg/LrfPGcrhs3McMEQ2uyunREiQAU4Mv4o0NjXD/mAX8mzG5i7eSxQOf+0l/7fZjZONnnV
RvFztjAxeiAUF0Tfdf0tUgK2cGaTakg+f7d697nAk8X6GUYPZrWE6mRvofpcNukz+h7vAG2xHrNn
mm5eS5Q4yp+uCxxvswMLXmBR+pVEPwdoO3KJzef9xKZsTPRitWlKtAg8IzugyBRQ9GN8N3KLPhqJ
BgHk25QQt+xhidCT5foJTovxS7RWe4nWxfX4rEc1CPoxqWKK3NLrZToHngoqhha122YopBTuG7tf
irMbm9thC0gu/t5LSN5G8TNWCdBXw3A0Bs3Nt12BC8OGbk3pwjcp7+5000NEfiXNbkC2oxZ4vN1P
Z/O2uQ7L52TSFK5GoWuZ3hb6F3kb4rkHOMpECF3QtF8L8hMwbiewhOP9XqrHu+uiaKes3zzrgXSo
idICp2Ns2ca+FmqCk5uKKmV7a7fRz8JwPVWq3Qg9HL3A6d0fe4nTh7L7/8MDoD4uTjB5dy5mgZSy
SKKZFuXoLVILHvB0uXZjtRy/QOvDfvKA7azWm/R5T9WgRE1BmRHgbLFYcDbo2oFHXRy8EYsM6FPl
eQyju9ksEVrvpT5dwO7hnpHrZyyJglIrBiLm3qYF3EXCDdc8UEZxUcdPQtMnibQboXtDF/Bc7Gfv
06frJkfy/Y48PUM2lKH9iXv438LA4ZigEJ7QAq0dNy9+99Dbm2t+LcluTL5PYYHIp/0sHvy1QSan
CM2zcjcJNk0ol+onBu2Gu+G8x119YUHhnibTbnjuj10g9Nd+UgT3buP+TFue8Vajy0cvXtrGoFsx
HnzyP711SqNdAdsDiaKH6XHULsAtKapOuw9fLS6C+rk8u/fGYviDKfwf3TL1c6y+X9O13pjN4c39
XvcuoXr83Zvp4taxxdAX9xfogTLcbanTq99f2s7QewDa77gdeHsbTna/gPXPiOtNa35/6eCk/IGW
nhIaxxldNGyD8w/X9i002OPQlosCLuyzxn0uCOEKmx/6/SXSuZShYYVJhmwUTntjI7SWCv/+kuMt
nG7Bu9Qe9/JQ9b2b3rsymxBkfl+L259fFF3+rowL0+JCM5iSavsxK6kVh3iEM/QswdqgRwYPqi43
72Hy8GnyP0r2U553LruO3LlKvmX5HFB3PQyeU5u1MYk3fUoy3Id21E40y1dtO3F+OQZZVbwhJS9r
76hyWB74aa2cMvULHbhB5KssjcaPjZs7ybRqWCVm4cfBGPbOqqd9zfoVzbpppus46VrvLZGyko0f
upUzfIxMFzSHWdKFRq3ZpGOv9ufO5eqYtmFcc3+ME66bVTaMjgqOij5pq3g1tVFQOKDV3+9/27E6
BEA/WB2k0yn6uZDWEBwcZrk6ZStIadqZX1ft0OvMz0MZZanfIAOcnumQazxyJHGRf6tFE08X9mAl
RPOirsF8CjKE48fHRfJ+EAksmKCdGUeY7AVAZAGYTLwxL9smvCKZy9OzisVh+mpmXd3Gx5Ej4iH1
cxlHJPHTqFKdnyZjlUo/casy3ZRjO9W1LzvuJK8yt2/d6HAOwrlbz9kIKA6NmaP5U9SIwBkPxZzW
4nyeU4KP5Zq1vPbdsO2k9h+fFGj6/WWWOBCPPWgrsuhzQBEDDPL+JgyidIydNCuu3cGZxAdexE75
Ps+Ccn73+IOgUYsHoZWCMVxsBTOq8LyHD5qyvNazGIMry1gJPayyIGWu77koUY9UJuzt0JacRv4k
eOaYVUVC2b9PY14k3x6XBPRqKQmyZdQlaFyToGF2Se7pHaHh5OoxEVd9qxpxzqspMcZvcodK+ips
xczFf7rIqLoqe3GERPkbq7CYu0NCR5aZpJdZVzfltK6nyulTv1dzMA2/eJbdhPesCgCF4cKZSIoN
D4IpF4B6cZGlVcy9q5GEbcyuvSmTUXQaVB32XVjWdomzSXSdPnx8WX/YSWjKwKVl+M/DXUvIjz1c
VtpkbaOTtL0cXd2p2U9kpvr3gefEWN3HH0V+hFATFHqU4B52FOpuD5+VlCVJh97Lr4ZBRNI9CaZU
fss8Axu1MjIMwurtqOfAzd+UcVMI95D3UTp/SlpZVdTPMxjEwHeTINd/JonAWfhV1Bde9ibtw0ZN
J93AWN4gG/qYRfsBGKQEucZVOkAHl4gtDRrRqfJGzy0ui8k0kKJxdJp868nk8L/LMhclXQd5X5rg
V4v1IzAaqHgCZ8c9m3VZmK3AIe5YNdz5OnO4zHmlJY+7diVVFTXuitDMa7MTqEkqN1OUhWO5rpum
0dUqd0avv4jzeWgKP1LjbL6GBUn0ES2EN73m+cRatf7FKqklthBQ8hs10fYulSW2PByqJu+a8muk
Yg+qmKjJzO9aMTbYVPPkhlN/rNuqFecODWJoU1swBmdQiGmCsdQpC6dLbMA8+SZaWxGE+2PpPPg9
YWXybWuAWVDBuvCxC8Xfbah1YFZ9LlPs1B7XpQKdojECbrigpAciUR5YE+20UYQHetOYqT+DqDLj
53myFMKvxznAWnhJQmHk3TkWdXLksZpDv+toiMd3lWBJfi2GjsTEpyZo53dQf83/LuICW7OZywQy
kirRReeToiN/p21ZJcVhJ8Zs/jQbKvuLvqlF/75N8JvBj4oEFsSPIlECMy8aBzw6p1GcTquEVg4U
PVD4DuqXbpJE4dEUFaLgfjskHj4pSBzgI7GQbS6OeT9G5k8zyBzObKrHBCa4bVgSTodJqPFoJx40
Pj7TwT7NCadKnFOdxvXnWsW8PwlYX8dnGSvUdDyQdixeR7Uzda+6sRuxl0YVWMsX9zGZXqu+jeAs
3cBYn1mrwIO2Vao2rbcqWVGl6cntBHhiIky1QFZXJGvXDRwsKHcLbL92DK0Ry3LpOvlh3QYC/8Sy
mvJk1VZp0tx9R13VTnNI44DH0QpbrhxGn0Yzxxp0NJ7w6LGKYBwnWmJO4XZVWZoOWDmuqg4fGAYT
pa+KrOmcbEUibZ9IHQnWNlWBwLJUk6wxPRh6u11KbeC1aFoW2DRJIJL8fWF4KeVRQnFJmvArnnjQ
qb7QGrsm9JoMmNHRxReiCYQE8siEJlX0lcPGeLqs87HHGpZjn+D5uOhOkeCDylyBNZllp7LhNBBF
n8arcEZArdYJGSnemwTYIiaR6EqMZzUN+iI8LJ3G4i69HlbgsJlpj8mUXmD3b0Nrhp9CRWvav9Jt
z/At5VQyqEKXoCiSAHkj4bsarzQQacLs8cuhS6wsTEdo4V8JKaGCk6pT7BQ6o6f/pEcyBOIleaws
bwt6N43PW6aw/+OO4YeVppOEWAnTdo3rPscKduPQYTlnJe2ey0AB2UliRob1CV1ht6il1v1FpQr8
f01UBgWWiYFtAHWcwTLYEEPPp2aarfGIUhCxpKaNVWmm7Zc2SAQACd6CNxa+qQjtL2SceliFqJRV
O530o9sm+Vmf2cTCYd20DeSbwcXsrqZx3Jh1leqZ8JNRZXxs1ol7oSMe635NcN2HtUxRFiXzkXCd
I57qsKJHJp1C5q6xt7NoHfZuNb/j0zRi+6tWeYId6nzIpgJEYSjFOVqD+rTxI9dktbsSQULjtyWJ
4qD1wdUtwkXcTy458qDLvXMat24WT/7Y1KZsV2PWts7wOg1aCRkDpwU2NVNxyXG/CSkwmSJIENx8
0HkdsOIct03rUa2EG7MhO4Qhhrk5NDRMpnoVVl2ptd+Bt4+9H3jCRCcBTToehr5KYWbF5Txwh0XW
2E6Ys07GdI4jv4nGKArfpGXUEXluRt3azRMn1qRIM0x1dZROgd2Xbje22EMBjes0fF3O5Yz3aq/v
GnI+cwpT2dYFVmmdp8Cj8EfXIV193g7Cg8lNiroDSgXBdXfRYTnlA75L1661gh0WHzvXjavA9Eeu
qQZ8EiFMjfdME1i7lLp9Pv6pTWIZYcS6EOapYqPA+pnIgXXosYrQBeKZFhuqrxs6ladAv574azWF
2Okqa2cIHo1Oh0czko2QH+YS7qifKgkvnwe8guYpllkna0xXYzuOgselA6fcTLAPk4oc9nZ0p6YK
fZgozk6q2hSYkiqbsvHn3LMUy3WGdLrMVY1o5DYOgdW3izOUNS31cdrAqurDMEoG6px2yTw3la8U
Ddd1MBTBIXO7oP4Q1CMmH5dw/tNhPw0SEstkcLBKZR5JKHbSzaDTJyru7Arebus8Hux7EyspNu4c
j5Y4i9Kx5r51FJwWcbAr6SGVjW4GH0w0dKGfThhDc5kKuCT+EBFZnXsxzO661WljHF/OZBJfnGLI
mg9uPmYX2vN0gj3U1HH9ShRVnx6Jsu+qyyqHj3ndhLnDzgJISnGXWhXXX2LY3PkolUWZXbEkm5v3
eSlyXJo+k2x4O2snc/3ByUz5uqJ8qApfJYXm1apmlLXd0TBw1Z83dRSMpS9yNydvaAa3ehgo05NV
DYwaGPlR1XMCL9w3bFyFY9pbSj83w5T5TE6Zp/2qcSbzWXukYx9EZiYWrpKapaPj68ybgtKvNOYf
YJ8GoTk1YLLQRjlnwzyvdZzNbnMUePNQvh6hHJ0vTHo2oDmwOuq1DOmag6DNF2HiRSUcnzDyVTtN
nfIpMx5ZTeiEKidfhKbVa6f0ZLLCIR2vWYU8C09wA4FZ16U7zK8DXbjuMRlI5B0F1UgK4xuZzfEq
Cih33lVpmbOPXVs3SXnsVnKq6kNduuN4MZqRmjOnNYXznjmsnT+ZArva540QzcdZ9mFR+pkRsqmO
1cjDefTdXlZircc5S4+D2CTj0VwylZe+TkvqRSvZzG2tvpI8UcVV5FVlP65TYab6Wiecdt2qk1Up
fY+23LjHJihqrtZd6vJMHAe5k4pzTaSTpse9qEBro+tIFdRosipV2nnlmnAzzeJQUEOd8LzxMJnk
3S37dqcsEOT9EOZl2fpDGVuHWuU0r/jHYeJVxdZVMDRBDz7lhuAoUy852FjgDlCYZpws1yycJgGD
aujYW7eiYUig3LWy9LGBA4c6RExYC5dz1zLM2JkCEhwlUzaEmZ1YNajXcx06oKQ8qnu4Hh7lCbyM
KXjozceTlPjOo46Xlv2JNrWRg0zIDGkn1ueZPu7qPBZ/86JFi/ExqRyZ6uPQMcg1VF3NYSZ524LZ
q9TBKh0zj4MFDy64m7PS01DBliUqtk4jcIZggA/PW+4e9qQQMz1BZTcDJSo8nJ1wTvMudzFR8BKF
fBPneWMNYp558NED8qmgJsOkDRaoKqT1nKoeRkjahJHEszs5y3L+0DNe470y0CO+zE3KALrU8rKB
/K1OrJ1MmczwES8hGhIVQdWSZqMbbfmqDnpYG890jfg6DHVRHgkvkcWbsEx6uEVTVZZLFZW0lCXS
xq4Ryg7CkG+d006pXg8Z6bvMhz9E3sCXVTBibbXbcCw/bPhkKdJNuke0ufVStx6MkRLrmJauzVgI
PVjpCQ0cLGQVskSXx1OcI+jIOgcLCzOTWAm61omwfe5WYq6hQn5X0RmMVBYRvrHMjcjZOiXFpDIf
hMhuxdgFD3jP8zHgf2cNQe5pCyMcJiGfEP515kLVwYgZ06QgwKhre0ma8yJM+yF6Nw+JG+jPfSp5
kp5ElQjz4RS9R6K/mCXOuEQ+mSubfGqaro+j08otLKlwTRKDgg/eZAN5JWpslhz5OjKu4sFtpFmz
1ANLCb3Asvm+rJqGn7hV2Pbq3Wwir4zfiEC6kGeamdUDShsXU+1TkMyLrGVWReq8tgmvIqnxgaBn
lqiRDKFxXBO7wWjQxbV3XHsyA88Ot9416vsQTrMrBxDVFaUVWKCgjeWbRtj9GGRJAmbtYgWSb8Es
C/yA39tPg5U087shUxLukkSQy1tFkbTUMBVdaMk8ray0W/VIDQcuWTeUALVpYfjyN3SkffilV0MY
NyecyFRCq2vshWwVT+AEyRFrmN27WeHp4iwfSNibdZi1inSv8AU5BakdygnYdk6f41nF3GAKbtXH
NllBLLXWfYmQL5Q6bjZ908U099u0qwyMyzQw+oYNxKSFH3AP+yx3PRsEJhVHxOaS0QLSMg16icAT
OJuJz9NrOniIn4TU09gfjx6t000fkRGLEmyZTxu6PbhGW6oGs41HnYIY3EbEai40iMEYhi6iryKs
KX4KEbM0h5PjOOMl7bt6fuc6veuuaFRFCEf6qAlb50SJinYXYs5o56ycgWD9nUjboFsKZVlYMxIb
5EvdWCIfViX2R9AGIVAzORK65XpUzqxXcdPzAhxF83L+hFW3FncmNWLe01pWxdDa+AHbSXA8Hqm9
YLamsoJNFieV5KOJDgs5YuufoJ0oQqiSKvCoreoVfWapVebkusj9qS6ztl6bvm/txigGmz9yAjrZ
LSldNRRvXTaORY0FmW3EzbVjsJADkVbFES2H1ZkQKQN5nYYkPA6iYuz+FKOc21PVjSQ7Ua2HmAKO
zWHgB3Q0PUynyNISX6OZaWCrkrqwTNQrPFjx1bCNGsc0TKGlddITGCkQ/k6sWmSuvOxQh72NAreB
RRbMVuhyHocpXEHLprjyjZoR8bJeJdjoCJJc7P4hKgpAGpPOit4VIzzh4Rh1gTGHzliw9ExWSI7g
g/OEHTV5qTVYBjA60WpM2zgufOHE7YzKQESLdEPL0Ubo09Zy6LG1RDcnqd2Vj2eNduSMcC2ixtEV
7eGG3mWCVY2lGgKdDV/HwNg4s4+cLOJrh011pv22azDfXzxymVVDmgrtZJzZdJ6998d7mIKcqqJQ
rhHmKxeDrd5st0amHJvZfXx2Pz5K2isH0HSIghFKU4vMqheF1dwjO/E1ZoG1TyXuU+1BCmGsYbse
f9ZNNvB+/hhdV0hTUxzkQufPj1Wp1iVtNmQp/TrSvEMg00U57kJaccMiqGHU5AS+cBYljEZXMN4i
idJntcpWlfEQdyMLYSsbGiGvtT1by3xb+yia0IYIheQtfIIU9YCfHhf/h6Wy/f8gtsRFqRaNmPb9
e7n9sQlyEw6S488MkRFywEHZsBDOFSHU44/6Yc/hHCJuG+YClSAPN9stUAGNir0CBGqjI0W7CTlo
lQyfyCytioggHH655ZYlFHtXCA6aeBzP5LimZfHEpm6pCpG/31QssjbKjFC2d10My/4+9LT1WYEG
3weZmPDzdeZJt3kLa5fz08fnvlxm29XCbS0DZVJOcEnJw2UeCjP2gw7pF+QkEDpOUYQslSqkDecf
f9JyldE942K21JV4GpJji+R1CmKoKEnIl64oZXpmqsyG5nGCSO2kjzzLGh9/IDraHtRPPPztFaSd
UeTlqPAhffRwaiZRM4zJ1HxpCtSJosOGBtbMwShOwDVo6mwkPg7yT5FeyZRH8IyPC8B+WFxhO+xt
FwK6VDD1pWVhYZSRShZf6sidwuIQtaw5PUTWI9LJ8Za29E1kqTGOlFn7fZsUd7ixKa9cmAJ+Ydgu
Tp5wm+JB6n+CFpdMU0QLc6YKuIQ2HUrVrhU1jhr8mKQG1loO3DrLfurKvlxHgQvF93Grts2/Gtkh
eUSGZhxi0Dek6A4VyLxnTmOUltW8LlPHcqu2by3tchpPIopp49q6c1HF4DaypdbFV1VTQSy5TdC3
oPawmmnqWdKUKHPD+DxiyXKQ5AksiduGA9ZfhUmDzKTXj71NshQp0rKPL/8PG04yj7m4tUppj/64
tTtEFpHjztPnMqopOGtYGRsC6dlYBnCbsn78kVZb7ptca2rRxIcajUIvgLQdB/eNFgplk6lbNXzW
obA5xi7WIj3juJA2dc7d1oUEPst0hyBqJIElhU6WW2keF2M5c0oFGgVx65DGtFF4XxTVClEXA7CM
Pqcl0p+v4rwx+UcvHbzmjdcadP09Vg1bbnIKciYpMkXCnjZhfLHJcSlYGEdV237p6yqZP/FE2m2R
JJVlVo8/yluoNL4dN5CjpUtIVN4ojrc+XN9wGN0sK3rvY9EaV60DpC9NeBQijYpIN04GeAcfBe8c
/0gkbLAvR5xk+oRgjTfKr5DWRQoGIY+t31cDzcBDycwsUY9DRCiRhBG4jMoksmmt0bFpAGVECSXs
lbBp4jRHdeSidwjF5JyUwxeFoWMrRaTPrb1GQJCO9anjwI5mR0Xphgx3Nf0H64010AjhXOgp7pX8
sWLKeWh0LrrxY5cn1jMHJUoVqe8MJSLnxx9FF/vZYgrjJdBwgUMSsKOL/TyUFXKqhAUXipU3z+o4
UqdpX1uq38HUwwRta+8ZmnSwCsVY2Czp7U9N39kMgTO4WFzOpM1nIhasYOm8vA2QUXDSpHPmNy1U
VaCCVeXpcDzRDgHTYVoECI/jGUatP7ot/KFaZItITpZ40J1ZuTPe68vcAj7zBE9xbqrjcpua6Aky
oGbt8MgimRCwlsGXPQx/ucbfQ7SJ5dsSGjQSezdBzQN+LwiQ5aD+RPIBKZDHl1Q9VBcpcaeRxB9r
Q8MSjgLh9s/FFq4xg165VXCZ9VT+nTQF9448lEdPRKoqhhx/ZI5CNurXk4qzYF2xoDjJvTT71Iex
2/uF6goUTUPqa2dSrS8iU38MEL+277Kx7aNVpHrvJNbJnzlKbZd9xdrKF40TTSvUcsTbngfl68iN
2zN4pGhGtB716dppE/rXjDpy/ypohoT7VYY/q7VG1jD95MyOQXCQjdGwanXzjsErpUcsc+iZnJp+
baqpPkRNPPsUtRl7lWUeqgRJZZDOK9MBJTxDsi/omuCvpzF0Yr+ba5esadXICw/+eVNFJeF+0IgI
KYywbY+9pCguBkm7TzGlEfqgXIcVawd5u89pp9urzKmaD4KhQRu5qe4kGbvkCGWCqVqhe0uMq3HQ
seN3LO9fZUV5aAbdI2ETJclfHY4sImsedOnaDE15MScdUmKMOBGyfQ5bucL9k5nJ/epNpv1C5Mw+
Rh3vVtEo8tepbONDFk8xLi16TJ8fGmtsCJSVYczwt0hQ0wdRWGyIEukfWfOwuAJe4zvtBUV6KLLS
JIDNFR8ff9hDhd4+DK3M9g/X4bYgPPKhAQ1mBmrX6OJKuDJHj9DoXpAC+VU/z9OzntEO8V9Y5n+i
RCjTX/CxH3b+zTTRq4OSDYz4sm2i460uU9bkV3VRIHClWZWORzklaHx7fJI33/SPG76ZJa7asX91
5+bviCyDyNHLU69Hr8wVGUroDPXgLvwSAU+8HqNMvi+8PHgft4FT+W7GdbWmfRVnx33MxXrMDNq+
0Kwn3jai0a8Kp5Yf4W9b8CT8AdZPeQ7y4pkir3zPEPan2yfFt7yj6k2B9OyfvTd5f+kEcapPSuJW
qzAN39JcYx87MhfI3qSoxZFBI7HW6OkqKUODUkLXHJGQuxt3NHQ1A79fcKFFEx6WxNIA0CCsC4WP
XlIC4sh2ZGqar1hnFz+KaXRMyyQ7GedxUxCdfaaOHtedF6LoUTeOOGHFxIv148hwu5kfIGOvEEVU
Z884Wje+cCgkDXKUDyJ5FXYoHCCd1qT+qLjU6xZVErPuWT6eyNyMnR87VY5qT5mflMhbnfWV6I2f
ydB5O5OQndB5QuKsCfSXPEY+fdWkzlk8FfLNRKfjgub0AjnQ7G3pADRfoDA2rWYzouySlG2wkpWW
70Eb+/JoYPG3Sfw/9q5kOW5cy/5L79nBESQW3QsyR82DLVvaMCwPIABOAAmC5Nf3gVJVZcuv7Fe9
fhEVlaF0SkmCAO5wBgh+FaU930t0ig+cdf11k4z1uOnKwTwvdWXe+0kob702Q4Agc2B3UThak0ea
s3e2ppUoKuXjBqo5oPk0MkAAqVACQAhi4n2ceNkFr5b4Q4CudpkDdEjm30x7N3ZvxxbHGyAHJahm
Yaf/49o2aAnjuaflF8Xj5MpTkXjoebQsG6la/yqwqCV+843Bj8RXzCqYkjnWLfhIESh48ZvqMfDD
WjcInV9FL+IztM28Ji/N4p2jUSl2ACJG7PQJ01/6yK8fOJvHC86pf+tNNNr9emqRn6cWUk1sn7BG
T8HEfUsG1LZJhoxBucNmAAyo27vyqdNrNW1UsyS58kOJDkfTlXU+JugVbkRFkkMFOuwGfRJKCwCe
TbXRHUk/8rGeXOsXLfTWG6pLSfhwUFE0XxFTsSNLUhbnXUpDmw9LEFbocPqNyXWQdUXWrEm/9zAs
OyFH75KSYMIHbOpdkKFabpbZIpyJhPc7ZhG9iy7g8qIBzIuMMmomlteqbkEpsQIYLkDPh2RCaYpc
ZLgfw7k9Vk0d6VynoMtgJgIuKgi6fjcR5S0gVzDqZiCawJVGUtesGMB9uLQ9HYa84z0BrzYLu+AI
corVe5+w8MOoO/7RtHb8FvOQo9UzifJ3ja+f9x9nXwfSHKhrBM/n7ZYchUBC5Wzl1wzSzzSnlopn
sDwWoIZ4ZKip0i/rYMojab3nZRK2BXt06pv/x4TNHAUZoQ/SRPQGflwjYEoNzbCm9deyIYvZvDwQ
spqqvuA1GXf+OtF3Srdmt5Cq3Pa0nB+rTE895skavPv1jH3ToHtZPRmOG8FpIwnO9/2Jsbs2xk7d
LMVXlvrkXpFguAtrz9ukaOyeIy6aK1Or8ayP2+ZYz1FwObYpAllaj/MNT6sMhOTWThfcM9E3MOdV
kmeKy/vfXOVPKUNKwHdNsMTBmUZR+WbIpqZcGqpi8xVdb8XeI7NIhgKdxCU3gz9dhWSSwJSGlWSb
TCfdt2r1U5mvZdjbfZR2w0NCa3bhp1a+D3VsgJAgCuy00DWGm4m0iBXg3tODflU23Jy2vRNH/3OH
SpKz6vXs8z9//F9ga/jv5Tzuv950R6f/9RPcDU9nrv/yUzi+xakUhrcfclfz59/CxbxenRM3/PDD
T0KLP7QGb6QUpyPc/+Yf/z2dBVqJTgHxZ/75k9DiL3+tk27DCRhef+lVa0GT/0aaAAujmIIBnMAD
/w+tBeilUMJBUoOeAnIrGID8qbWAtY4PAjp4Y2DWo9Xl5vqr1gJL/Y9b+uG5QUry+vP32grsPj+E
NViOxgkY7eirgBBNwDt/E9YcxOQvZTVdRM1Kp+pylRq+1xLcCCWW9mJKOVL/5sinEhwB42Uql1za
dwkY4cdhHcv7usnKNW9x+Zc6EOQaIA25mAUsaFDVeH3h2AUT8Hrt7dqVm4/x0DRXOkuV2EwhNTs6
ZvwqnLOokIlmY95Pa7jtg2ookiWJrkbWJAVQUbXzp6y5kdJvb0ZrzR0Ft1aA88Pkg16sPYs9DSnB
rEn70Ve2fDB+5YXgTHb0rq6y5k6HI7BfuR6BKs57NJDZDVHJeucHtb6bWVTuIorLX8tx3no2Gs9k
T1dUO5EsJmC427iK0yHnUtXvDBfzpzRt1AHn3Jcsj8HXv1GqH26QklUfVCMNsNROIPNlU7ijVRrc
p4mqwKMlYjuBicdyz2/nC81seJGp4T2Y1iPL0aiHJCOeorDwo359hyMbZAF08lnOsx7yCJDBAXgh
v1C8FRCy9MnwxNvVVgi/S/m+lqK5yuxU7TwQ5s50A0AmrxaQmOopSwvRyizLRenxm5AO4uDV7NpK
IUBhmuVmrRLQQWHkcPBtZy/mqjUXrRfwqypoSJYDVlzu0X0zOwmUsxiJDK8zPQ+HJVTtZap8exEP
7XLIQOj+hKZzdyZoMN4jba7nopGe3LZhP4IOWYXZseljcwkc0t8pkFDAUajbW2/0o3swf8ZHuBfV
35Zw8N+BzMY3RM7tNXgV3lXEQWdM/BH5A+uXQs0tvUE7sPmILHHaBVnfbtox9LcWPOG99RNv60V6
/qLsMFwHY99dCBBxwJ+cOJBfTByGIp/SzxF4ebpQOlAoItaoRVerruQ2Jm112w4gYOaEqnG7lM2a
N3437bIBlT3i36cpnLLzFhyAfRwl/VUMrkFhWr8pvHBFWTuwGX1I5P3byaPiokcr7FCzPjv4E6m/
ipaJG7+nLeYUW69lIvo+F0npfc66KEOixwakusqSes7RCzXnLRjI75a+qs641HUegWq9AZ0ETZyg
8T/oWcwXhEoftJnBXILfiwy469V0qz22Pqq6DxN0dvr5vE+QU9NYJteZinOd9Ww/TWl7gyxnvAuB
FWxlEo2IP9MqG8zJNs0hojIgUI9zgpg+Iv4MtvXQCc9IeYyEKI8hDfQxWcRQI0gG8ZqXs0KRQQAz
PWAb6W+Wtl4PAMHBjjFNskX14V+mVdDavZn6vkgVz7a6WtR1wxp2ras43BBFoqea11TmWNvzh6Gs
UoZyxiz3AIojVvRt7W1XEVSHhJTNmVkn5HWNl9qymDyVTLu2X/xrUaJ7XXhJK5srT2bsIQ1a1QNJ
78oewVGV2El4v27WpvtSg2Wf5YY082W0ps2CR5NwuQERwntg0zDQrYB0oSxqj82biAeiK1YwKcPd
PKu1yfusn2/D2g8+6KFsDVigoe7VriZd4s+XKN2zmePBscbM4Q5pD2towexCMradfYT7+3IABkze
s7Tpx7sxqsx06ED44O3Z2oeDtxZjJpq538QT2s33Wsws+xwzCay8qNLat8n7BsmdSrdZn3hy5xkz
ii8LtByB3AOd0/rTS3D7Tx6AdfT1f/7rb/WWkIIFCKR/nwe89XN9yQNOv/SaB8C0GD1KNJlD512M
UH8SXHrIDxDjXUf4+/jv/zcAjQBZLA6YBl/Mfflr/I8IUoMYhSc+ABSaoiP6D/IB2Ii9yQecYxXq
B/jyoOJEXvomH9UBQbtEsepsxZxVOWoc1xiIRRkuOaQZ06PPmvTKS5LujvdLe7Va6iHKNn5QtNSI
bZBy/16Mcl22OpzldZWNCFXEa0VOU72fKY/ORqg28mbivdokGSJ/Dj4bwLNS2hTai6Q6nwAkXPgM
FMW8g9oI+ht5g2Z4tm98Wu3LtEz3sazjsQCjtdwMRpIXvO8oAdVfmmEpN+s6VF4BuHnUeWOz8Bw8
U/KBg9poirQJRTGnJUgkWGF74YXjYWq78q5TcYxdzbPz0fjPUq7dp1TWGXKiqHSkm2zc4gNsaycy
72Q5k2sL/hvbBoTWPlignX8MljI+IIXyPttOq2/oedBrkMyyY1c2cC+aw1IVVdMHNwB1zH4Ew+su
HmJ7JiTys3yRYmmKSIRfhd/5hUgEEEDw1lXugTN9xcDPOh/61fvcEuZaYH0XXnmrao8LVx8nOqs7
YUOyl+hSv4fqZryndJwbcHRW/QwxAPuoQfmkhUlQXhDChMlBUlpzk7XH2pcph8qQ62OVUJkWYQje
oEI5bYowth+gmwox0m39jFRlPNAVetsg5vzz6huUd8DPvZUlZyAm92fgEa3nfVlPRZukwy6dQd3Z
aMIXsNYXE2o8VCY/Uk4RcTFKBn+t8YZdOET1+RKkZaEh88KNzlSAaViai4An3kEkfrWfVVm/69q4
+iBHXklwfPoozJe564DnJiLYeGXiowEXRhLJGibgUaEqujQxXQfw3/xIAniYyl21olcOGrc/FHZo
q029RgEDKWm237gIkQ/0c9TyvAVJfd+LCtGRIJ7GakkvmO7WDehhJg911lz2oycuQi8KFsBXNvby
Ll7SBSGzZw9luoYkp4bFzwp9iT6XfUL2aa3xKbQ0Dmu/snQzpTHbdFkL6lOT0FtWLlVhM2/bV81U
VMu0ITq5QhycPrdpJI++HlRhBTAwgENm2cdtNZ+v60iGnYCe5j3tRPnRawjzzkoFUseWtmmALMgf
TF75yJwnMKVL8Ndl8DjSumwLBjHAbWBa9aQXPywoCP+fpI70VEzLuNwNFgrFQxxJOyBdoN2Bh8uQ
0yaa47wcQWnITRlEDxGocOfKr+JnQ5QPfmeMSeuIyvWhZ232JNCZuERfbvGPSCHpu3WS4CQuIi2b
PK7QEdqACtntsqptPqGJSd9rHj97vu03pNfRZWDI8jXp9aIwJ4KuBcm8bD8KBjSrqLUYUzysVj+O
aQzscElFf8zKbtw0HhIOtKQSelGFMyQoo74NBmRvOVKOcav9RBVLpuNtVvcrCu+U5Otkhs0c93wT
V9RsVzuqM9kF6VniD2mxRpXIMA6x2HfGYFuDtCEtPNr7e0hfODIoL9l33JfzxqNjGW/jVPuPoazo
do2xo06hj+QVnDku9iloGke2ROpKxiVotbSLxjud8RgDmzbig+RCLbkKxshiRyvNsWRzmxWZZ/un
CQRzfYi9DK0zn7ISaq9luI6huvncJWmjMUpiulnUgmnAKKO5AJlC5xR47M7LKvVE7GK/KtCPHpe4
DS6jgZcN4JwhW/IoAXG/oGWkrquFlnKThX2zCbxhOjPpSCGG9Pt7Jod+k0lqz9HJ50VTS7UhbXoW
9wsatW1b31JAVhsAa+VRSGybXRCr/ew371ibmP2gbZlzwENTPmiuU+C9S1uAMkm2yp/XL9BbzQ24
1ERtusg0W7+rpjCv/UxA7xHUkzmPa0VaIMna9vzD6rG6PSxp3Er/Y7ZIFCh5paNgHD8aswziGkpW
L4c+glwHwpY7KBz0HWlq/464UhDbIopCVx5OzD4kcdveKZpldyYYyhBSGFE+WFdaRi9VZpu29qxy
pWf2UoUOriDNeN/e+GZublBrq93gCteRy/iKsmYoOlfWipcKN3DF7tws/Mq4Ali91MKRK4sFRXVj
iPR2IJehah5cAW1faunAldXKFdjrPIaXSdKi6tauAI9dKS5cUc5e6vPKlerR6i3XrcdMsx891V0s
KBCvaNf395DEpEeGG/8MBcgK0rlO9rMr7OZSrU8yFjOSWuWtBwY6907ES5jPwWi24CSaLdi92I8M
D9bzcFzTY8WrrmisuFG10Xmiwui6BBE0xiYryzu7lseOCDQG5o51RbvGKdaa6W7YmvK9G893oPoH
F1Ss+oDtIgWBU3vXEgqRaBuGNrmt6Vp9KceYH/jsWS/XCgpdzPRxOVvWdLkNpbZ7ulB6nAIzPOiy
a26mACpLrCey5K2BBijqUwousGUThyx2gZpMtABbTUTVrY38hueAZ2kBS7xgCzmafxCqjq8NuAiX
a0rn44DAyPM+tFctzT77HaefgyEKuzwZEgVVXl09+baUx6HzekAjlZflfMJWg+lXIUjHdZQU4Fqk
Oz4JeVPSzj71aWo3cgzII0jf2XW4tFh5ADja3ELwAo4ulDUr6OVh2N23C/0IAh3Djl1lVX+uBmUC
MLUzqECmxtJH7pXyHqYFg7ohIDsNB1BKlJevKJKSohEosy+gP+OIYzRofZUvY8X7AoEfI9+F63Kv
FdvMIFUuu6gi6a6HfWABiispC8Hs7RqAMH0Oeu3QHMzoVR8TcAT5JzQm27YAt9VPttqumhHQwVEF
kcsgmOdp3Hdg3frmDFM21PIsnVriDZ9UuT4i950/SOm1n8U0hw90NOm7QLH+TCn+TrUpmvGRao6p
GlAXmqkpIGq8I/X6iA0QPfTqkxjJY2qseY66ARlErBOWD4l5TKknDji4rb5RQb21ceNd4OGEeaZ7
eWzlqL5FazI58aKSMrcqynjODa8PENyOtxA4gYplTFyBvKIpY+/ASdHbZg3X22pFvpOPnYWS6D+t
1H/LsiaF3vVXFVTR1Z3+9OVPg1hXQZ1+5w/TGh/HJsbAGZxVfxCBivhnDQX2BxqpBGctAYKgIShq
f3VSA9gThWivwqccZc5L5fVXJQVAO6RosoI7AgcK+k8qqRfI5S+8EIUTDAycdxYOCgRnFtDMj1iI
31Q9VNird56NpYIXAEwcs8V81BONW30mfDigoJeKGFMhDxhGwpOLiNaN3aIrAJ/BERnkEvfsLKZl
JqPL1oNTB7Y0tPaYL0CzqDUf9kaKcS73Espyzi9gCTBhQax4F8wNbOf4LgCrk1UryxEKzFxdgEiV
LCumf5Z68CrwbOFBc9w2Z8AfI1PIyDpJrCqhPH4MWw1aYkdgw7DcC7U6zl0WA2u7zarZVPSa83Fr
RxoD9GsycOGKxLTA2RALEH7ydMHOBBVdp7L+P6vm+1Xz+XsPr++NnkLXn//7tsMbd6zvMAj3e68L
hxCYPYHDiGUBpM4tgj8WTgC3JzQ2YJMIn2RAE84H6ju3J1DIcF4MFpprV7wumiCDx2+I6IKVk+IA
IHAK/0H7IYp+6D6crJ7gUIDlDMOZCB4DPy6aOgBjK7Ay+QrhviPZhn3s6K8noU+SmF5+Qi8wGXat
WoYl3gCxTaq58LrSh+WGdsK8DkVfekarBACkpF6rDpY29XBZJ02PSdnJOemfEwlJJdwZCKlFVDAA
8cHXdO4WA6xgTutPWZaAQwaaA8QxjHDHVwO9ZcClxH2im+sq8EfbQqKUaNnnLi40F0G6KFwyaxow
vcMmgi4fCXOH3/nukf4LzOYNSxOcRGAnAI9g6ILH9xN1Pw0abkDny76CbgsZ2GFs4hqN5XgadHpY
BwavCIi2+pp/q/2Sh+VvmACu19T/tbEBsMKxQSnYVKAk4EnhYn58RquIsoH4hH8RgXQakrED+6rK
KYUfl4C806I1sdHVyNDS8WJvRVZs48iRwtEYJhbtH1K1g8w7YPLQquMgdoV/+/UYYQp/f43olUQR
pAYUkQEah5/MfeaKeyGyf+8L8fTkhxsknCxFJzaLx8h/8SwhTzIBSfk3/MM3z8Z9L7b6FCAtAGc0
0N6MTW+WLu28KPsCHXs9kByOBfXwsYpLJHC5Fcg2rtsSUiskh1UHnO20LQII/ddwHrDDN7cNkghi
HsiriaOquGH5TtXBkol7/lxFX7y0TlVUJBYE7k9YSN547Fae1lfcA2/qMpJqMfcQoPhrlcNcssag
/PoBYEf48UqAucMXLoHzkBNivGXCIZz5YgHH9HNJ1zbR+071QLq3XtkMdNmj4J7xVH79lT/fPEKu
C/o4ctT5Jr9h+oFdDBXj4usvMbFY5bslIGsgd4m2Zoi3PCtj8qQNRh0NBOCs5Knzl0nT7cQ7v7e/
mQjBm50MxoigcGKVYKEiR4ne8g4ZXeEAh97QMw5hSRvvAHWJWxDN3FVDVxgr4jUueIOGf5/PNIxw
Vag9KnPf9ASCTEBvuoXTRNVouFtA4BveoWHaDs+/HjO3n363llNEbJzD7uNsNvAksVreoL/Glhkk
puv8POtRYxL4kIhjsHzAnokHMDWavPsezB63aEbbuRfeM/NPBwutbUerAqMejI0YW9uP8zZT4TAu
A+me2zpxmmCB3QtcYnh1QIh5HpUJ9v2BGS0/vco0dN9o57PgCUfOVhV2W7fzv9CXW77W03k8y75r
frOtBG/nmBN9ga/tTn921pdvtUxzhH4jbdfoGV0BZ6MDC5W+NjdqHVH8F1YtTmcDJuKLVcyiGlCx
0VNYvHvoIcsj+L21YEWzrv5yDkuGFtKElvoESZZJfK9GP4KytSnCCBpA0CDhTBi0Z/5KnVJW8tJJ
Vn/9/N9QzBz6EMAOnhLYSyQkwWT9ceQxM1s1tVP/lCZdIpKi96GoUuBoG2cSCJHWizvScto9axPj
3yBVxHbSB6Xj6s12jIjaGQtTnt8t6PjtLg4iPpIRyIsc/w0byZtpIaGVbMqq6596jVWkttEgs/gy
DKpoOY/Q+sRwnBTtTTUvS5qbSluFqhjiXnLH1Fp6B4DgYJ5rz0Byl3HiEoT5pP2XJnGPpxsiiil0
sijotYBvyloT6ZQ0de2CFsfouyy4pY6iD0ErJMdZM4MChjaZWPAyrL5TkQKNj4YdSSEzDws5M44E
Q718Pc2Ys2PKutkpdDokD7hy7rUuNxj7pIGx30AASu7opIPpHuj5Ol5oLUsN/KXRIQBlBmbnAcR1
yx7brC3jh8mfAkzAFJw8GKZAyo8U5ddz4+0WjtFHRxaKSjjkkeQnRVlULi0LaF8/rUEDM8d8BgjV
O78H0dXHyABWj7e//sa3uxG4lXALDRC3cdQ3/ekbB+3D7qqJ7GO0GjcZLVjm2P7CAYpxtSOTSsgT
TH1WTEIbmnFgl6AqgnD9m1Xu0tkfdkW4HYJF52A5kHp/plKj82iUR0nz0IAbNsL0poMZ5ddOVc69
ppJDG2x1mXb8BuIMp3noq6RjMIMaw6kDVp/aesrHkKnzuszI/QzHP/RUBxuQ6W7MPJ8X4J3MUMrM
UF7C9TIuQRlGvwpQ+5kPLcV0100Vsotj6RiOWPlwfYiuQ8T7Hq1ZNObnaf/rgX+7r8GoFczO0N01
agLwk97ETkkAIVs1pO8n8BeQxCboPSGJnVDG2TxGkhUfqsDOmLazpE6Pw8aXzBayTjelIwPcqbwH
IuamdKj4CkEY70MQVreoGwe4I6h66p36PFkkVl1pQeCM8mABnfNBp4ETPP/6lsIfybNOKpWh8obx
HaTH/0KfBr5nA6u4NnyfjVWEtTX2zF3A6EXOKuu0jnEQlnNuKGFChCWOvdJtKYDsEWi8KkAaH8yJ
ewsiXrhv1lTAV4tbOBWp/OQ49eoIVEXuFhfWAIORXqqjXQ9aYzQUC+IFbvc3t/Ymy8StwdURDoVY
KmCQId/7cdMGzzpIa9Mt70EvcjvV+OJ2t8KKpvs8+pkMAYCMnVofUghvsbk1XudcLiCzcMZFa0MC
yLpo5BkL4tHglNI2FRFmXzTBWOJby8FZmfZwtXKCusFg2wTk0ztZIbRRbhfkY+njJ9RYAYaiYTFs
LcYxdbqupIZ7Ejz3aOhsx07j47ZCd77mn4XtzSlH+Z659maNvminQsQvSNYCClz8TeAK7BqThSjv
3dSkHXaHU3obwn1xkgUqy4q1v9sW3oQj95Xg8fihj7DkQwL4Jhw5t5WY9HP6bjABZsi4jCMmFGI/
xicWfdwl29J60HDnpI6cXV49QW3yqcGmh1GyGtqHm5QMWSl2aGnD83PEgpzuNI7SRQRoPCz8cW4R
qF4fG1MW5K4cHopOhIpV5B4HA80XQ+8JHuCFLoJOd34Hu12+T6REbIILkKtTfz3akLf+uCfi5l0Q
wCYRBBCM/1RRIR0cPObPy7uqWkhd5qCmRRCdWr8UVyRcY71sVaVJn+U0/M6Fyq9NNEPw9JMBlbLd
zD77vPYPtjQx2fydC1U8BYCDNr93nvJ1QDdtq2FiBKKX+Y3z1OwlIha7Hzyn/DlAWxl9cvt3ZlO6
wlTsj/OLzRQa1ILspu8spizpQv5g4pqVED6Nb82l4BNtXUPs722lGIwKKn97spJawEyXHvDctx5S
iBip+ZLo79yjeji9VsPt/8swyoBP6ReytkAMD//AKmoOIgCnl2vUTZjSKxCqvrqFV8IIH9m2jfs+
PRpacrC/22SWim0F3DbAqLZJyTjfeV3ccXKXjFp3RyLiimU7zBUCiB4cUN/ZZw8ZzDRz5sUEOsOq
1KtYjhYOKRXQI94g2hSAH2NssBAYGbjDeoYkwxHgifXKwkZIW4Ir0yProvm4RBkIG5D6p3gZT296
nEObkMNhO8bXrd0Qq+fVKBpOZ4LAUi48BLPnpUCtRCJNup9bETTw7YonFxfBMOS4HRYlCCqf5nLB
ibLgbFQ0Yddwh7J9egO2pbD1LpWRF/ZH0EJpNl0TAQAF1D5KXU8i1WNSyQeY8aJbfB7HsFFhWw9+
KkFziV1bVck5/Ft1WoMFoXhQ3whhRVZurcBGAFCVBxGuHVuWuyQQ1Wo/3PqsAiNk4zt3zwykSAhE
248hC1t8XyNqSt8blilVaNTBGNkwg2cQmYqAVO6P4PqRsuRKUZfTx9WAuy96kPUisoMm1o1YVI8S
L91Qjd5926Ruy48hywHNlNqxwwRYW+Qb+5FqQFSwb3u51WpMVgyfEo68j1gyOFfnugpQZLYBd48n
gGNDmHyAGaAb5zaGpRUEpsbTeBQe+KtV/FUpFDRqpzlHpgWeRABH0YJnVQKvHHikGWUeAPAZDvN3
7lVrt6/MGgfzZSZSd8kcT7pfQUzlFt8Q4Z/UM7yc3ASDjtM9+WTx8F5NGzc0EwDoDKqNESZUuIYJ
RmG4x9f70TqK1DMabhALFMncd+ReJnFJoyK2FA2gvAfFEWPxOnvKdQCRFBZknru5EgZreFEGsway
kVOOS5PV+cbD3QxOhRHION7961B7p4//Mcinz6FTEMJtBuA8LgAWldX0LDnpud7zNlpw0ypcZ3wJ
CyPIW+9RgLOO5snpQXXrNGKqofI2mh0hUlvKJA9kNS3kmjamwyjBObrGR0Igh7gqtDnKieYS0lY8
bsDb4BMUkIz56pmeRhCCZueA+npPVchRoxU9DMRscIDhnhMX+6dHe5oepJQ1xofEsOaA93QKtaAu
ZrJUmKfspCeu4orgzaVTflq9B2snNiNUg1Xkhvc0kVazgLG2xU26vxJwPeB7ILyOMLuGsXKXfhpQ
b7UrfujqqIvTLfTnrRTHFfjR3O/Zi4pka7kzyQIijXMA7uGoj+fLpzRUzwFhLabPkCBjxc3rydG/
BvSy3R8MJ/cCWneGl7r13XKATskNU2sIq+x7UzMcUbBrWYa/C8OEgEUHOSxpMMJl6mWucDHQMd2/
DjkVk8bNzBxGnhY+enOHLxc9h3vQfgoAs/rvkbmJbNrAtBc+FgV8H0p8eSKqDiXTWMO781ijYYCW
DR5TZY5px9xyNnB5xHsSLkgi28HPKZyXs4gOEG0fxrjzm6aoaVw3cC0dYKJ0BIwGJTq4v2rAC5LG
pL5qlMH/4RmKJlri2wCtIoVefn01ybFEU8BqgW8PKtZND6QtZ1QB5bK6uW8ptnKxmyMFK18AsxU8
pP5wJp69tqTDMQFNcJ0ffWivsN+wuutgsvTaThZjXWm41FRQHvef4aqNQw4OoGdhOPbRy5pRHfw0
8dhLK8v1AR6fnR3fq8hWlhzG063PlA0YoqifV4k7kvDLSHCOgB9glxt17IYvmHs3a9CvclP81D/N
4AKCEQhM6O535BCVg4+ACY7Pg0qU4CdoLAl5gu+fbCmY7nwhzWXUg3bbbggIEZjUUwJPu/vXJgus
cGsNg8JW6TI8MuB1+Btwn3KttxJlObqGKokl+qVlIFH6Ng1qp7YYazQmkvNGEreeRphSoQnPZDZi
q4xIuSDmDQt2GrFDrecGD15orlUAJ1SJXryo4deSnOulxl0+WqRnpXdmy0FrfkUj4ZqUnUG4u0wl
LDTGW1hDNUu5nUvhLdUOHk5JPWzQuoBEMIebWUaeYgbCKiiKiNV4+KsXr7gr0jYubDRJ6aabDnWA
yXcaSTF26ERH3IcZypldk6ZMb+VqrAcmAtxD4u3aK0qesN9ifoHqtGIEBHSvbhr1cBJSO5SXrktV
c+SryKxp04EQRehSqeA5nmtSXxGi+qXcxWE3jN43C6r2XG4R0aIavt41+t9ekdVBqh/QkbRyfOcz
JRgrymSJqvnOpsht1Bc68UmFjwPcwbW/1xJkBOq4/YN8gItsGHc5HDJQcMDbK+gg7IUYnZrAYJY3
4OwUE9700ilPLZApsMFOd3J6ls4QAcMDINpZJpYv201dT27/o6B64gXZv1u8UNS5T0A6gzErReje
gxLcwycWtrgPlhG6E2BKmdZhG3A16LGU2RyN5dU6LkG/FVioblXSxv3L65RFTomdCN4j7p9O/XC3
nXqsgEGnjtI8CLWf3Rhw7m2XW79F9zxeYMQeHp3EFr/EvNW1AwfgRHiJkZaNR7X6mN+xD/zhCn1L
d+U4mQK/+vpFiaYIaQpTxbs/VWwtF2sqIbXrTXwrTxuWPDUaFUzvMRu8Wrkm5ACWWRxvoA9QHVyp
FTHeveEgo/j5aIHiTWc8ZC6Nq+IZ35FOtbss87LgcOwL4gi8/4xb5H3oYMZNa2c3J9NyDSXPk2po
G3hZixqrcfd/5J1Jc91G1qb/SkfvUYF5WPQGwB1JXlKcLGqDoCQbM5BITAn8+u+B6KrPlNxSuHvT
EV0LV7iKJO4FEpnnvOcd3m4IOPC26ZW+u5VYdm9oxRXM0srzfwF8fdfQg+WwP7CC8VSCx/0DrJwN
zBDAq82HrG2xZw69FOPGBzm3bLOdZm9vEM6W29uFdmX77L/o7t73dtvl8RZ3nc004++0vaNqtbn3
gKretsZic9UC4mC6U/3CzuY7AJ23CYMqnWsBWfFPd2vr/zKhmn1CeBJKyX+vEWiSbRt1IrHtW6Rv
2+oO3Gx7qIiseMItzpA8sj83x59/7fcQAt4grB+iJvjyjMNZ5+b7z5JMFkYUvHoPAVM191PukKQC
b6/3PWu3tpTOv7rPP16QaB2AA5zQYEvDQXl/wZIYCaOq9eQe6RIHBQTKYDh5RHJssOa3N/vnX/A7
WfD2DcFukRQa6P5QF37vCaGqwk6boaLJetsx5gy/ly05xlocZ6/s3p/2hUhW+WGcraWI67HZ9nOY
v9qD1q/I6n+ByhnvVzqfiFYKpQmjUSwBgei+AxoXEgFmD8LrffX2UuG/vb3jaiwT9vXcn3IeQWaP
8JDjwOJwoLTQsu2DFNDgxzWaMHNI9g6WoI4eKraWJWKr7/hx3o/EuOSLZVrwo9/mWeJtm/35bf3+
MfLgbB1zGSYmiDKwTPruMbpZN5hKmy5ZX2470/qtEBK904wfFs0f7et/fj0HA7ktrVffUt/fX89T
VCMmrrXQw78deyrNuiLUW3bWNoTxl/4jaI1IEcw8CcrkxYCWaP8g9bfmBCR6yguOm60KpkjengZK
CN6Lpu+2A+PnX3ADzv57Cgk+i8MBC3UjpTC25d/ff8F5WVUuV6c8EgIgIS16de1Zn1zJC/OrV/DH
S/HocG9wyQOlyfx+pFSToLGQZZIe30qRycFOm3VkdjX/9fNv9d1sjb8OQwPel8ldpA9gZ33/tRp9
yBKSrYIvegFM/edrhbZ2KxWlVW/t5OxPTR3ptS1NL/TgWHIUYmdu9NFgNcp7KmadTfAXn+uNIvKX
Gw6GyS3ABRQpEVub//0YU9eZFxHA1R/kiktTvzMdtbEkRoRGY/tHvzYM2qO2T8F8g7BOVrpYKPTp
YNRXVBFQg9KoLcWgrGvTBhPR77DqT9P2uFCzOO0lUXlp4AiSmIzCXvoOCVu6k4VpN92ursbVHFDH
6m5fx750gAAxCDZay70L3uaMpUuTBJG4qY1O3ZRpNgVQecbJzRFE6gUUkiMNkJfXcaUVgiXyZ+Hk
afxaFqLC2JYonYPPIeZ+217fWqDy292cMerkSKFl3cqTeYK3ph1b06d/acyR203p547exeqrrcjU
3nZmwdCW56YL34AKWvZDbaB6JsmpQaIqPPIlMIB4g2I6jnOULm8F1rdXiInfzP1dO38rLrxusroT
Hvali9LZb7lkXdLtTGedKUqeRpWqe/o85gxVUT1ZlOOBdXEXiHbiVLi6toEU/STBf5e3/jDAvcLq
4qwca+BgkCGP6UdYYCncJpE2tums1yF8V871u6ALhAfLsHOxjHx0lmBa20fmINukjdpUN90LeXLE
aTzmAhQ8jVnn0Bz2mewMo4hqg2L4j4WWuPfPjqtm85OBpmPwL3Y9J+IDnrtFCdO96TWdDp0NTQ0R
gYLM+HcNFs74GMzKXOVCKAOIyRRRMqKMxJF9SebrMugJJAkZk885XX7gS+a1eab3Bxu3k/mzq9fl
ksUJsUSb1tNravmxARHSRqzh3G0U+Oce2TGnT91rv+Y8wb8qq1xzpLr/Vv8ByG/169IM22H4tjSq
b1Vq41UlrSTxXPkowknqbm2ww6atx8cwsV0MZ4wbg0cOl9Z/EA0BCfs6d1InzNJ0fnCW3CHnIZ+T
AxaO1jHXrfVUSzUdQVjae0+6ZqQCJ7t4OKDopChM8jFhUR9tSJJ9yNuXfS6kqD6meo51+6hDCE8y
acMdNYC6zIbsDKF/akteR2x03Wt3zkXs2VnG09U1uS8wa94VbT7erkU16DtqimHnL7pVsWLd+ksm
xgfUf+JK2lp6VU/9sHN6QhkgyKTHqR2DOAtm/4Mnsg6+gci/5n2XxFVGuAYakSZ2kqA7+6tZ75ek
YTqNAp0Yg9JHuGEXDUb2/MmTT5/4Gcb/eICPgV0O3mWHEgPnNVyCwtlnSNsehM3MAP2V3vW4srTp
06xW/7XSSF0KEHs8otjLd7o56GecGBEYtZqGgzfw4V4OPenRiIY+AGrm8KgGK/hqMIKizzKEcT+Z
RZbvUSZqO6Ovh/t+sgFC2AriflG4ifdyKUMHSSCmAkGS+R/h6gfLCWbE+KU37cLYtZiG037ldbaE
k+X4v/uD49UIyzR5rnHSdmLbGIoPasIZwIFDcOX0g9FFiZ+1r3rRi2vl2fpV7xrbCk0woqE3muaz
kqO6wbtjOhHjoKHhtjIz9tn9sNGaIc2uKxbbtPNCe5lFhzIHj/DIRGnx2vdFa8J0ENAaN11jSPqY
qEKYXJKggnUu1Rkj9i4NdUPkFwR0bMS0etGEBaN1xjOmQpKnOrk3xWheOVWt0AI5z868fCHWJLnY
Bq8PUjLEUl6n52Gq6smLnaW10C4NzUVktnxZhKJW1Bm7p304lnAzysjLU0eE+KMghR+7NrTMqjm0
ABjoCOvhgzKa8gOePEMZlcOQPnXouz9KJWpsGQi7ihJDioLYMr1iEoyUvOTFU9mKNaQ/49TWZyTu
rFPxWtRiDRk+1c9NC2daiMn4EJCGcUJe7Uej1JOznTf2a++76rpgDjGFAiCYiyYDfkkaAq90TK9d
0j/R/Bll8Co1iq0YK3XqKKfYhBOzW+7Z6F2sxPPVOw5Gm93BH4JzMmfyySQu5YDbonEoxOS+YnX7
NNO/P61dvfqHTiCnLLo6/X3hhhwy3F/HHeXp8jDIwEmI4uyYJJd4W+gY8Z8Q6YtDR31shKnXB09B
MwSfLSWsxwL9yudpndbfRxY4usDWvLEhPBx0Toq4U93wQN2rhc7cTNea7MtPq942B6syEhhjwNyX
bNFtzjLFjqQXuQ9O5ZTu0WNgFIm+KQ6lM8onOGcWn38yz4beWPvCtfoX8MLuLmgydDhLFTzUtVyv
0r7odopAgq09r/NLY+vDWY72fNf0iXyUOH5/sUpk7KHZLdPFXmpeHrC2W8MaxislvfmUz8pqwZP8
5pBsQQ207TA/gWOC00q81nXC9vZhNf3syae2felWf3jkwE+JX5IeFhHaALfKzfdVkDjXTN4NKxrq
oIp97Mks1rts9muqtci3/OwO33vRoV6s9L2ci+5FDKOd0vSv67UM7PEKAlUJalG3j6m1IgnK0lrt
LK/0jwazyGjCoOHWn1KLiYHUvmqJCTfuenHsNQ+ipVbU4LE3ArX71xgkTN6AJE2W2J9VgUiuZ02k
d6A/1QUz9ea5GuQrv4MwBYPt576mgilGr7ggaYUW6ggjP6PGMj+NWjLOESI8/QYK0viUm9PUHTKz
ImoxIPLnyk5a6e8DvW6Cc535Ima+jL/CxBw+9tHN4lK0DsEU1lZCJJUGD+FqwVOPe+3q8yCvO+wZ
q72hpDGfGryAblFtah+8JkAD5CpJIk4WCHlfpPlU7xhFL9lVnZdtHmt4Z8LUTBJDO3h4H6z3i9/I
MTtspYceB51CwYE3imhnEjZKsAJJ5JtH5RI59ZhMN6A4RY8E20gfZ29tl4j0D/caGmFixDORC+XV
AEAwPJM2tyLRCTWJqyU2pXqKbi05kkyB4tJUelM8rtaSmBMy347IzLPJZqeffJtJxaEj/UvG2YT+
5yHQSK+AGZRW6ByllqRY4Gl2oB5yzPfc0Mzs6kO7GBrmIC7dbqR7nalfY5WlmsiUzBduPDSgMzlu
HQ7NIG7ngqTMCH1geR40UseKWwJO3GC1uP2NrlBE6nghbuwxzDXq22GwC38gTK5wKxPgv295H/wV
te5oLGa9sw3kSNdE3hZuWDfAz9E6qI58hHphIOWNhI00eMu1u3R25psyB76NC5Wro5Xahh/jwZ15
QHWFNE5liqYpFKOD0ticmcq7gzmgyg+Uh+QrsfvQs0sLiBAs8ZlgG/l1CihNLIQc5qFtkevuUpw+
RjOihMu0NoIzAEUO+9bMvV80u/UozEZ/ycmaYeDCD7S6lqv8C5tQ57u7DFV66KSdoYJdWWOmk+2E
qVrHuTGQk4xPpBLVCUI6335Np+nTumbpU5qJT2lAoh9hEXP9MMM52TS82KRxeOhsEi6+o763XlWL
WV2klY978jCCSHRi3fw6LHTdde3UD7Kp3FhKxDAjUln212movwxpsu4Jj2Wilqrkhsmnj0xV9XMX
rxw29l3QZxYuPFJKwhXBoFgPLJgQnt781WhF+UF0Te/venxcr/u2aR/Grh/S3Ugi9OabRqZeqNUq
OBFT08Vm01X7skscumPd2AVD1hIc52g3ZqnsK1MwTG3TnqE6OjIiJ81kem1GbzysyjSrUPc4hGM9
mLoepyO3vcBrnKFUborYoJ91FRHpVkS2208iDHDwhNsKUXM89YTKqN0C+P6wJjL/mmCu1GFggAuf
5KWc0TeW8sIpz+Gfu2VFdjX1BR8huefUyffEIrs41IjsuchT4xOIIA41pREcWj2o957wijut0CW6
Qjf7qDf1U1XAUEtp3PaemRQv7WwO6B6ttn2x9ESeR9NKFOayqvCjHND2nAiTL53qIO+5miKacOu2
oC05T7ORfykzy/tUJimRnYY1X5OTRDaX6NqTBZT9zFDARGkcrAr30kLvblxy7qhb2Ry3RWh/scut
SUcruZ3ayuw/t5Ov5bvKzRnQAnK37qkhl7mN0BOj9Gbc0wJienNhRHhRU0sTulE4N5Xozc9ZluFG
ZFZ8hrAg+NePSv4u2aguayJbhHPCBNr0SB4kMklSa5XpuRbt8Juga8uiUliW/omDd0ZRjSn8dNSG
0sWst9COZOuaTxufYW8gccdpc9HEreOo4vM4+YLjgc5z344JLK02caxrRorySiwIkkOZUtJcq34U
n0tzUHnUA39OyEkr9WUYFt4VXkr6tFGArn6dmKZNIZPCaUcWp3UGPEcGPpMvRzHvOdPvuH5hdVB7
2XBlL/RvIe4jyRBXSac5O62r4SJjyec8D31VvXhiUlHZW31c6VqnX8YZ1yqmfn4AW4kaLnSHOasO
M0XVmd2vmXeqy7KCUi6g9JRrr7UXK5sNYobQjSMzrXVH7KQgSjOEKcMiiuyszgq7JAZnchnx1GVU
lBRpBOLQxk5RsnS5SU1tIW3+2OA1Ud7ipTj3MV1Fgp0Di7ddRSSNMa2Wg6bjZGzfuqOV+GFpdLn1
WkFn1RrMf3xVJHsGeaXSb8qsddsgottG0o89clb3WIBw4DpLnDFX23KjYJnbS9xMeDyVOEMnQDpE
xKjAEHf4SMOYDBX0c7TachRd/jFNS7tNY2KiJOMdVEJWI8NJdSjlyNss3eY0ZqNW/9F3vZqcHSkx
ed3snI4Z4EOim8yEDgIC19DEcrE1vbgrRlHyHGwNGtdYwLBmNjFBv+fr/15ryMm5j33RLHEgMoXX
t3TM7OENRNbENggZcIcAsjWNRIkrRIkbpQAewzaf4T1cMYS1E11hPVFjF9KeOqMP8pdRzNnmzewD
wGl0tkkxuxwRbMfD85gBKPjXAwWluujo0hc7GtN+7EqcVvD6nJiiOEVbfLZwzJ7q2KmGcWmurJGv
t4Z5C/ujjyDj4FL1YA2OyMmSg0CL+Ys+jt3Swo/KB2oceoe02wvhF+zH2tDGJeyoGxOSGaW7CNgx
lwCB9uDbh3zAkWkRoMMTCG8eQfUaq9nepY2y82onZphAmJnIpvWvV0o/f5dolUsKHUFBgSAr2O4C
e+ctq2UfmEfWz0TPV08arJ8hNFtEcaE98u7sYMHUX/WmpMqClY/1zK51+wCzDQl/RoWr2TEUXd2R
wF/Y/+cgT6c7B9buEXw6v271BCc70x1vCmNZ6p2wahILp4ABNUq2hwKHEe/UUcJ5oYU/lR2qZi6b
gxww3hiUL7DmhNpdfhWrjk1oIm38m13O0TEerBUvjs2dhgJBq3ZUoHSISSEc50CU11ATi+2rz9qa
qEWERjp3xr2PWZ8Tz3nTfJE6g3Wk7hOtQbNqmProEu+sHeWE7I9j5pTT11RTG+JCRW020VoShYx+
bEq0fT0aPqQhswuaKNFt3FbsRe+PBvanLzh32ACWXmKi8QdQzB06VG/pL7Xv6mNs6s44fISSgT18
KAXxkxFckw6v9dEw4TsBbl1SOm9MQDrq8BvFIFCF2O55O690q7OGKQgU+xEPYkHapKihlJgLDh1+
4wSMyhDEHtBT8GA8lWqhpfzu2ImqK6IRwOzzCpGCtZEEHzA6bPmeq9i7hlB3Cw873sS1mHrB+fhd
g1QFeFiI9FpjG+4/0VzO2QevqPGm6OFX5UcqGPcsSXrJP7NFYoRsYSB7385WcgN9M/2aSoM778+r
gka3+XmUK2mfocj1+Ylcx/Fulrg6XATyOqbWXt2ym3o1IorSCe4N4EMvDop2PhmAFnk8w9n5bbZs
9I1O2dvHxi6KqJul89AlabsfzEb/6MrewFcJfmQmqxXlQL8uIbqs5YLW08xjc+wnxGZVA3E/yKdg
OqWuhDXXNys01TQh4dnHcmCjbNANR0QPLvjlb+aUoW4heCQaa3MdpPJJQGEG4ZGuaaWb6j5tlv7G
GsV4nZrG5Me6kwpimyGePM7KG2BDDw3fEpaC98mWmZ+GNQX4badtFW9P1AU6fG1Z8tAtkwCaTNnl
WcyBXsAIAy65W2sQAEwMhHB35QTxL7awatitOE2DUDjQ/KCz1CKeLPHH3GfNzkx6Fc2Ds7x47BbT
lRoaKeKqm/z73pHDyOUcvF40uEZnqzbbG6tKzCs/q0oP+hIurKE0kuAKWx0TR+q8PCsNQ0c4hEUE
N818Ra0zNsw/SIOLcqcvZOThbb3E44ztXVhJZN67Mcv9iv1XYmRUGObi4BI8O88aEejqAnJV4iJl
t/jKVaI2XvIAJkaIGZS8YIDV61ukzEJTEJioLbpEd+pdbRTZI545co44N6nqqM/jzJKdv903/Kes
GRgaM4rk4le19bGD/ZGGOKm/4CfSfpRD24ZZ3oA9Drw2PnlnLPlKvqSERqTUVop8OSqPGzkiO+rB
XT416aidZLHZ8ci89G6HcWjPg9OhQZEeRsoSdERLdP8ZxDj3WAap+1mYq7VTtt7fT3IxT+SxD2ZU
kPe3VWt6DaWnAeLx+t4/9lbWuDHJshROdY7nCgENU3WPijePJeBWLFnqdtRZzrijfDGumqXN4CzO
xscsWdRHAuiNUPSjjqTTKXe1XyV/QHfWYwxXhyefcv9AoIbxuYUZ/1HnVzA9VNw4pAgf0QL5Nwry
wUFMA2+dP75CnB7uxIg5SugPrW7wHqx3QaqVVDSGXR84D3ATGv3eivFruwJF067nzpS/4dNlxL6i
UelaLDhDlRntM1m+9kORWXYd2aD6JyEagxEdDNDSsr4sI+i/3JUCPEh+5oAq6ylmNp8s3kc62rYW
99LuW9u5HYqsY5fvyVWDMyU7dNmQF9RS1DjsCAah7a29QPEhQN5EQ2LGVqurITvpZJAVK75HyJKe
klzNzhenISHyWLR+PdhRYkt90GJ/cmzcqXmxYdkwa4O3gVln7uoxhEBjpWz09YXk0dKVOk5oiwLF
DF1TOXvbbmb/k9s0A5tKJ8pKVexjW/5HTJ0HfyLWFjdNIdrYcL+gSVPGw/Za0Gjz0kCvtx0oqplo
f9c7bfH6mEErBMJdL+alxMN/zVMMxPCBSjZyO2uwYwySFumqdx8myx9oYXJLuVI+bzl2E3nqq4P7
7B4pU66KS4H5PJETRFyTH7TThTX23eexXCdjCfkrIl+iubUpycJVZOwMxwT5ZoH1i7Zs38R2Uz2o
DlmqJq/7bcQ2E8vMHPcF/j84+p6rrrShp2G+KhbiVdxI6RjFT/ufj+feT5eZGuKz4KKdxdaCIR0z
mfdTw9xZkCalufe1bMU20KjfiB91GVQ8cK1lLPWLQeX7mfx2RdfQGVZu2mFGvptVwF85GYBz/qCj
l/i9frsiQQ0bAcNyGslovvcyGz+0YdKVhuQjLxgKvn3lf2Qj+b9zgf6rCfT/lef0/4t20kjckC39
R/byN3bS8/94AUR8ZwHx9kt/mjl4xr98B+TRI12R/uebaeSfTpJe8C/P1U0mKaRTQC/anKb/dHOw
HVxQHB86hkuEIfwX8z+GDrb+L5vJ8KYw0v03F+p/YOjwfjE7VBq81J5DzBEyTkhG31EXjMntiDdN
2xOdOizFskmdWwu/rgvZ3b9KZNzG6X8Zan+7FtSSzXgF73kYDO+X8dTr9Da+0Zw8DsULQZDGpRit
4HnhDlx33Rrs/vIo/kaBtP29766HBgjVHe+O+aPCW2qYWAhf53pEdaLu11G4h4VajcugbOuEuNcl
0l35xuPs5ubjzy/+/p39dmMhauABwfTe2yT/779sp+m9aqGxnlY5DF9rYs5cRhuTf70Yq7pXyRo8
J6b+q6/8N7fY4W5tOU3bWvve3oBkt0JiHFOfZG2ou5Iwpa/wF3ISoHOp7lJ9+ccXdA0WKZdj9ep4
kmwf6C90sWKbEZsM2Y+ZRrASCUp+vGRDwLlvaZ9go7svP7+t3/OTbF4g3cKVmmwbbq7pf7cXLr2B
a36yTWxb1ZXh6Ca9ebuunT5RKKMGjWgbDGqtxt6IW8Z9R8Duc4PUZY4yt1ybbaTj3Q+LaZJXAduX
UZTI+mtwUvVxMf1frALYmN8vQs9BHc27b/M0edm/+7xNjba4qIfx6HigxI9abTrJVZ9WGNCl+O7E
MC+M+cw0a6m2WYRjPPIOLvcaReAR6ofrnvMepWkN4vWaMhx1w8zdjCvQtyNQZSR5YfxeZ2foIRUs
VDkZl9oEGQShdFaDQJs+LUDucybji7n6e1ynjQuVoiZ3o6e3V1iuqHtjwB89yQNsglY5tc5nn6p9
QW+xqmkHI9AsrqTlqDuXXcKNIYGVwbHQJ+23osoC2HJbt36SSbFleHj9oqVtaMJJMX5nlaoc3/Qc
Q/abwQ4m+4Nqlvm60bMK4N6hmcACyTbDbxuBXGreUzX16k6bCXkIyo75IbZ34mUsTPGySt06kbdA
aIiaJvHi19Z0p/c9NgJBt6XGK4AQHKCl88pkSN23ssJgvZ4S8WLhjX2vdZrx6AyjH+dr7ryitjeb
E/Zt6sWlIB4jlxT0njvrqPvRJgMoFqWNTqDquSA0kuTZBA6T8ejPzms1ch/9deK+Sdt4HAMe2up3
wTNeTs6rq7nqPk/xo2bc5lj7pc0HPwqUlomwR5lw/7ZWsyLF0imz8hlD8FKR7VW02J7aDl/WXNDj
HvqZQHgqe6qvc+AleX2CGd3VRPpgbzLuBhgJv2XgjM++YD+NB0RQalcvNusEQzf7te198ULsLi9/
VwfXwSKDZ1EBLIZ2k7MyILVqkc1g7kpSY6O3Ea26w49RzPHkQrsFRerFi1IFsoO0JSd5P+HygDF7
ZliAaAXDc3gOfNeZtiX001Yev91/Ww2Y6o2+Dbjm0TX7GnkBHV4Kl28/Q/fdRPWiF+wba3bU+K4f
Mm+Y4jkNgj3APgs4214PFxmTODJgT5Irum4CpaZ+hmzUKT+4J4DPkKi/qZnoHitfLy4D80tBEAgJ
WOpBuI1Op5a0Kpn2IOVLmFgav9BUuaGfZmPwJoVMRmuyc88YUDssOjrpuMMMILmnN3CqMGNkIsIm
Q5J8bcKXfkFxMH+dmOBN0Vz0a343L5o5/9Zz+7ND3zTToTeRaoerXrahBk+KwQzsZbSjDve5fxRW
kqEawWk3aYIFkW8VIVtXJ4Qs9h6Uzbo4EI6iaZqPCbHmV0PaqkcXtU+UiYRmHBXZxWZmHFH2GR97
3exigeAzHBZl3GpuNtzPWden4ZBMzqcBcYLN+upnPJSCXF1NULCOtt+mdQgQ2DLpaNeLL8f0K4W8
cXHpGM/kJLkXoTdBAhhrL9d4wNc8cKUB86yMIQ+NWIevQU4LFDOUIj+IxR2cbXIZmhjAG0aa4XnJ
s0XqGEoNzX7CWUUj6rwjaIsJa1HBMDx2aDUmftBi0YFosqSW0um/Zgb/ErIvq3uOOdYyeXBZfnS1
hFN6lflh6Qfx4hCo+lwvGVCsl/q1g2JqUverypJnYvqMi7AN8bL0W1+A/vqVUO30uXBcNszWLB8L
EN3fCmxvV6j8Dip+nSYmh/x48kXAOCUIEoDf2W8fXTr8NS+aGGa5ne4Nq/adswP/L/ht7YXxqZaa
tp5W6m//ZNF5W3NkiF7tLSC78uyalvV5TSfH3YF0n/97Ci37IjshRXoko637P5lEI4D1HqBQlh6j
svnkWKM2xRZ44ruRdGM2t4pR07hHB/D8/WzaJhiCiVllO3/Ophty2z8zwOfnBSeWfEIoaSafA3/O
JVpDkbT71W/xx8cberSBqErtmliMkVtXJyJc4R9+XDwf92G78W+9zNLjgrfqAOtHltEC/PPSKp9a
RAyOf23NuRaVxsRjRWcpdzmmpGwWKHMl4SP9clqswr9AAQyeJRM9GtfK7b/qVRFcOwnKWswsVxZN
N7JS+pQwVAj521IaU8yiUzIVL1iXsJd2LgqTsMCC9HliWHxwhyy47mceTVThFwDqNRZ8Js9Hi5YL
m/8hKxuWoLLS4NqtBCTG1CzZ75nfHZdsYh+cnJSYRghJ/jVcBsxwIPFVJEOYbFqW56s7+n/eJWfu
qoO3cI63kguTvmy/rkvBhv9tC/TIo5c79Bzb0icqLLvDsAzQDdDfvp7HUceG2lmnUA5a/7WxmEqH
hiU5+c21c16/hSD19IFzXDt5JWP0qBUu2TChqBgWWpTD28cyMHeqDl1WUEkkmsbx5UH9uuoqKY9E
I6u7YaL2rQEZd8ZaNcvZnE23gUG01DaRCARkWZEug/ZlNjuR3ZrOxKfOa8F3naeVSzYyX7x7G0S3
57RwkajhZ56lXQny4OsTElACydzzWEJWiRi9LQ+J1jovbmawsS4Sb+5ZSAVj82/ZCPaKmRn7IqOu
qtX0sxgz7Q/sFAI4IHOgQj4zVU6uecGzqWaWBbaLnORdMBiPoHAcT6lU5HVKxu0rnyTf7iiIENw2
h7SUaBS+w4Ep2aoeku2JFgVkqZVsWcir8AMuSE3pGgZz1eFUOL3Y5pm+k+jPBjnUjs19orR8AN7Q
xgdc5ytXRPmcpZl/X5XoYDmqSKmxAJ3Tbsn3S5lrqcH0nWo5PeDN40CKo9yodLwJclhAZZRUdU48
Jwr+2YULwHSJGsQzM/1cAtNemFZMEbpZrLpga+GC7QTnqljFDY+/u299dpZyyrSPSgvys8bQHeJY
xtGDkccxNV0Djoan7atxdvgenRs3OqC67gUMIMkFhGX9IfXZ0i2ZjnuijQ1APwPklfyMU4ssFV+R
yrhvIGi2ZKfi3Q96nyNKpSIZ3Lr8A/mns/enNsEyvsW5d+jI3uYNnCN2hT8aHPe1arkNlD2fWNcU
BjALboNB6LdOjXHxRDaL2y/1UY0OVGTGpQ+KQc6+4BCNiy5jpokOBZqTfaPMsfnA0+ZcblR15uSr
DzZBNgwcrIEUOneXBtXNWEK1sLhVt/oi0iehueOLbE3r0k414SBWqlNAqu5QBRUawAk42bin8gOt
BoD9g9gS52wxRMhz0PGgYETdACon/lEr1t+dzuWB2OBQmJg58NCQZ+gVWqxFm0SkcQL34TJO2w6S
6ewQnFfshkPRXo2dqZ2guHTipi8rFmmdsdvkrmRFrlPCs0+IuOnvlhJLumii7I5/3kZtXce71tin
j/LQR3gm+mbS1963bSskzIATTxwFaSkU/RMgZSi3wvfn1/mh+/F9f7MwMxzafoj937WH8DeHsWgH
caxwF8aG3vOMxw4HdLA8GOVX7jZwPn/bDn9+3R9af64LQ9BBjAFmSaf4/vvRkldW0SpxVEXlvg4a
Xh91ryq1nzGhk7u2bpZ7183YizuSWvJfmHG811DR+/OfAFI/MiKXD/G9rgAzc9ATaCNHjBRoQCBP
mY8Y6rVXhdez2xOOxD91IWlLtsobhyM292834B8hdo//PwbAWUxJ/7JW/haxO77WAtNE+ft72O7b
b/4bttO3QBco6X9aEP8bssN/1WEw5+s+1SeyGBb0f0N2yPNJFwo8/JlQzwEcIrQYsv/1P23zXy76
SeT3uBbj+6hb/8SD9Yd319uSi9HH+DqfAq3a+7Vt01qmWNKvx7Jxssha3SQ03fT5Lzflb7CzH3DB
7SIAgggO+Z40Ne8vMrSThoeCvx7HEoqC8noGmN6EsUJpD7+A6X54W7iUzW3xEFiihfte5dfWRFHR
B69HNUEXz5nsXRHim5AfTP4lmvzhWBtSO6iV0xaH5vYXl//hdm52uaD5HlIxHtr3CJZZrb4zo+k8
Eib5aNbebz5T1Z/fzG2Xe7/bcgli6z0gMqCr73dbKbWFdFqjOzrG/Kgc67kPDCwmTdJz9LVjlf4H
gP6bJ8cQ4sfLATb5AMpEyttIt94/OyvtbFcReHq0aSrPaVkbImoDrYYDSgpXNdlPNk6FjPPTbkCr
TAwy6gSM/Bn4lbKWMZF5ORVHipiHJI3y9F/sncdy5FiWbb8IadBi2A64FqRTMyYwiiDUBXChxdf3
AlO8rOjXnVbzmoRZVpF00h24OGLvtbvB8ah6y95j7kLeENv+xksLRMWaZDwSY6XHTb3X09x419Nh
G2Fb+CpMpF8Ur6r+xCKMx+HkdXkAVN64xFB4AyPODPxM0/g0pWHNsy8aIvakTh0HyEByWi8RPVNZ
luSY1MaVhbp1Y5G8fmdbSrrqzZoONmqjS9cXyLRzLySgpQPRSVwII4p53mdudO6gT26MPP8iEfeu
TMwPe3avWEOoXU03P0h1/BH1lFfYwe21AjcYlW46U7LN1TarLFZshUbRlw4/69jDEZTGN3KylSDx
ynpt6nm3JorPvowjTgNPscODHhlPjqKFBzwOrQ+vTaIN638atuI9QI5KgklL08uMIOuhtU3h4/j3
kRni4Smp1EZWZrsZg/g6BRJ7LhrL7+JwpYY0J0crUu1sPdRwRpZMssjbkzXWjZukdMhsdSgRYhYR
vu4mzkmqaaoeCxCQ2qYYUWI+knuuPMdZX98UpcbPccdRfyi1rD+CKe92jHZJ46nrNudTJd8pzKua
ipLoAL2osk2OqYxyryJGokQnTDyttqZ50Dc9eKgnFphMffsKzHOc6N1rl6gVQXvqpJ0UsL4PTArm
NbI/bfW/S8zlXNS3lOEnhh7G7zJzszOyHd5S7ayNhr3LC66Fb6151xaspXPjNc5qa1plSRdhrDHG
ndkk3hWESrpVDFmfv4XnnZgCvemm86/i89LGEbcCxsJ4crQSrA1/KtCx09kEzDYb5I00M2HrIOHQ
oh9pl8XEZVjPYx8dkP1QfcvhKqfsMdWYuCh9qlCBFv2xbWwQbGieWfRHw1UJB22rg1PYadCGsX60
5t6STXWc0CIxgsFbdENEs6tzRdPUrxBGq1cjrKY3JHuqL7hpTn2UKsyCbH1rjEidbAEwKEhzOpss
rJygUiteLcoQfiJ3VIwFsh1uQiZDqCTc8NXNWnRBbuRtoRgNxzFFqeKUCNttT2Fs1ash9z7RCbqJ
6oCkGyIhrQyKkC2Gw6zH2mlkv7IJU9t7KssSk1mWUC478Ru5W8+eNk/rqG3Vu2Sc1J3eGz8cynKW
7dF9VqomUx7eaSOZDzSHjLbCrF7NptICGeyzgI1Q7NtzelaaSl5T4qOCopo/k8ht3FWsZtPKDaN+
HxKVstYU9TpO3aYlrmSXKox/SrKQtnPGj43wJz/WBL0TJdIMCtiVutx0emm8Nb1YoJ7oVBjNVDIy
HpjpeYicMtYzhdM3t50ijTfObXef5ANuDg1ny7gELcY06QtOSs6XUGStvjJCOT2WmitOHEjznrUB
dEndoqcge4mRLDI9Uo183Br4mdT4FGGsiHkAMIVWUXRFEc2kyLXi0uTuXvT6Y5bHAGBCjZAntz6Y
tasQJERmWpgp7jkKs58hjgR/RojsALR4wwEq3xmW9zfSxLSwsugyA44E+yaZyJeEBy72dq7XO7Iz
sqAc5uHl2+9DNcQrq146TT5Jz8W4Uoox/fLIp3zWhkp9IAnLvBpzisBQAGjDBo9oBryBwRgibtd2
wfWljfb4CeSEBJiqELzNhZ/VTvpkxRbJPl5SMsusRedr5mj6qcnpQYsptt3smCfBkLtivDz3ZIW6
yg5you1XlfPB/hPjTU8bEiDXTvdu6joPosHKU1gJjgfdnHynn5Kdnpk62j8vhpdSlseSFnFnkRt1
g+00Y44cRT9ca51HybQVE9athiz6R42TK8Ad6RK5OokHw40038KGhTurzfR7s0L2OOT5cztl5o+x
t+OLXdvzc4PwGfv2kOBqr+tLp8l2k+UpVx7BVTui7QC/2lxkPDy/iqzRVyFIyo0dhc2e5+Ow76E1
rhYHhmMfMeWilw900XS/1xX/KfL/Id2RbeoSe/hXVfQ/ivy9EGimkubv9f0f3/RHfe86bNEd1BsU
7N97eX7enwGP2m9UCUQ8ux5dHGU79dOfNT7lv8qik10+PGwXy/9fNT4xj8TuECkCq1lfGgP936nx
aTN+LeKIazA8dqvQ6inBl6bm74vVxE7MVGhNfBgrEhtZspRMudPJPsrKUZgrjJoZLNLMe5lVlWDc
byWhr/ZMs4KogS26q7ElhL5bCvswcwOGa9GXMzgiVR2viHpzc6ulzqRcMxBuzxX0GAurkIGrgTWQ
jbdWb/qTGHLypAW2XJ5NuTqTeoYLBPiWzbO4QYq1n7W5NVdFWhKeBn6gJg8sHelKCLBjpxLKHrGj
Ur1z7jgfLtrKoEXjtkYvxKYQj0oLgRXPsxWghjX1k6e3cdB4uX0e6BU4M7u7RujKxmk4JFaT6FX8
CITY38s0na5jrLYXwHP5XZ4qY7F2oKTETGMXc11hqRESvFTeCUv220Vsy3yznHbRYHsHXdbJUYvd
7ZjonM1xmZQbq7BsKG8xc8t20DMtGK2w2pitoz+TcKuvEpB795o+2msvNikbJzwD5QTQcjaM205P
631PHgyKdf02ttHJWYUNwmxK7NWIrvjWcBSQSsVwB48LA5YQ4LXk6MQfNknxW9MpDb92iuyo5Tmu
EHuskOoRXwAyO4nODf7fyxAX2ITbbu5O6rCu9BIfv6zzrxS22abPzGnTWInrR7XT3Om292GFYRlQ
AYa+rRCZZDf8E1vzs2cqeKadvPClsPB9UA07KB3v07ox7qguxqPBSPM2adB0yQzDs27Eb1Zpk3AX
jUdqwinApJiyigpJJ7alcu3LMb8XdZb7RSaaC9GOsd/yjvihl12ximN8GrPOT7hjH7NxDldmo4+X
CXJSIEeLQ93iN1VAZwdqH0YPM8k3dH4Y0jsysUt6jyJNa+RiUjsacaUeWNN9Cr7+JoLkeSW5ijH0
NIbencNA/OrqmC4gXKXhSkbzfDGXeSC2UGWbQWnbzkpX3GGT1XEsde2Jp4q5ZI+uiDDEx81lfy5H
Y37ta1TEa6Vt44OZxlogOfR5fjELDAinIhU5DaONUnVHlBgNVGj73PcNC5XZ5skI5Cz13XRUdqRV
Yz9ruAaDEUEmQYxAd+25fVJwpsd49txkUjchNkLSQVdNVbxMQ5feoiC9UVrxpLGvDTxh3mmVKtaF
Kz8a6Th7RpdPcLAI8kEGnYOl2GSJTl+QJ9iHwQL7xfJJTZ/Y9Ag/0Vq2M536bHYeAlXiAndy6JXz
QHLTOuxkFEC4fuUwbG50mY8bpUGALLLI2k/I4J9MmwiikclVkIe1ihlc57ZSDk4YWyvSS157J6yQ
EuT1lkQLfZ82B1j7pzZHwFm1WMoLfKlhw1Lb9tAhmHmQs0xeD0QCbphujshm0+bODQ1xZRQf8eTk
bSb/yNgjABmv+SjmbcGjOpBS1lR6o3026/4AAWvYY84g+nDQmuE6mFgitEnZKSDAL4OpxQU3GLzQ
Qb0vUsUUXlBptZ7eAjEw8hPgpkteu+9lxdzdtmfvITVwLph6kZG5lIS3E/XTDcipNzCpVOv0Pmgf
tTdb9taSG6e2Pxpa5e0SIhUABNCPhBvmGxWXYSDVSGDQMsWaMkTcThy7q5iwUiSKNSglp5h+zB2e
iT7kfO47rsFkGqcfLHtRSuT0TvdVPd4Xqg3EG5feTZnHpkeBJDp5GzFQ3BvYQpqtBL4s2WL0KuL7
tNxjUGEmn0ATCkrAB3dt6nzJUh38SB+1zRC7oltZLojSlWK37ordeA57wkxyDHQ+/HT4GJhACDac
43nj6i0IAfbS3OKFBKjdPcXA9jVzN/XFt70oZo1VKtVHpqTltIrNtAOGGA+6fZPVLLBXTF/dXda5
6XwaUSNcRx7Y90ZNs7LKBi69fd321ksDDPIQzzlxpe1sWO8tV3/ia0u+sa8poWOyBJHOXSUU+ACh
ptaHksnHoZqwPLTMIPAhVy3hukZ0A6lQ3JM3gTIeOpKzjbOQC9ebh/hVumaz7nEw7LQkit+Y3qpQ
U9yaJiiaWhNAbK0x8TDlki06dOG+ly73h9H3mIfGWblKjnbqPBMDH9jv4dxit72dgNKogWNPI+2M
VtBHplZnkEE7zt0zJpPqrarV5JVnckRsYN6dG2POb1jLe1909x0DNREad+C/+2clE/MlV529oxE8
n+eG/WkVnkX6XYxnBZdLL9hmmMneQrSbc9r6DVOtKWC5SBC9F/IurtI0dp+6frJOLErFJzbBNDzk
nY5IH+DocA2ZCj3xHPHWGFujTTdNOtoEx5Ghr2WgIPd48saPLEk8k8MoCp+8rOhvR6eiI2TVrtwm
KdKKlc6e+zWdwuxiCElb10PKJovYy+c9u5zs02yr7A6TzH1nzRg8Yy7LQ8Z+KABcys2KQ6+6mSuj
Cv1maKDu69+pphMxE2e5RJ0CPRh+gmqofrhLEGrCFrdehV4eeauxIiq1XkJTSS0mPxU1lPJhLqGq
U038ImseF5/Md+qqA8vvh/edxQoSr9tLrSWhNU1S0lq9Jbi1+s5wdZc41/Q72VUZjepiL3Gv3HMk
v3a6SgrstATC8pt7a8MhJDb0lrzY4js7VuuJke2WQFnMS+oWt4mDxX/Jm8UMlG45nkmhtUhz841M
d07TQEitFrc2AnFTZVyCQUYgDF0tlmYfV4+5rpaoW9I4YX7EBfm3WiOvWte0QcNw8SS+c3KdJTJ3
XMJzG2fJ0c2XSN2sXtJ1k6gjaZdwi/IlI7SmQBzkTdAY4Pv/tCmgzqFKVK+h2+/mEt7rxMT44oEt
CZVczAQc8WGO+DsrFX9Y4n9TqDHqPkFdefZm0/nRs0jeyViSGaxHFkq6yZiMd2eo42OLX5mcyCVp
GE0WqcNVTbtYlDqcQxc9Fz6bDhd/asQTjqcQ7czIUOENu4uOpcXCdox65Gp5Le6llBiL125eEpAj
dei4llRykd0lItmrlrTk8Ds52V1ClJMlTnmC795sjCVkuWPQs2UMQ/LyXGPrhlKV7dMou1XnLnkh
uvISsWQsY2KbUbKtB7fD6wS252qSmXvplpjnCKxwEpAMpN/YSwy0C3NuWxH+h5267s13z5l1e2Uu
4dGFiYtq8bWSKa0pBvnSWpOoW09E0aVhY7wedPJVdawa29m02mCWhth0qkpcthKv7a7Of8apjnQb
uK7z006TGnzgknWd2agvIssJ322zDDd9uaRi82mSkC1rszuTk5zto+8E7TC0cF0ndZSajH/M9FMy
TixW9fKPVGLB0WIM5zKs4mfBTvEhWTK61SWtGzNNd6q/I7w1oD9HRr+eHxE/GudDBENmCfxmX9vt
3O8Y8ALVxwvkPa1excxtYlwrFoYaKXXigJc48UzR5GFAQnfiLxRwp4geD2dCyPOEOPJcVrhKPaPY
VyIyAj2bn+W0RJdrOinmkVE5t3hSlZ/akm/+3fr9p0v+py5ZZc/0fzTJ/yXe3t/yt3/pkb+/5c8W
2fyNoo/0ir8WYX+1yK77m+loOtssthka/9I9/9EiGyjXscc7nquiCYbo9LcWWf1N1/EEoYyxca5j
Dvp3WuRf9zaLvgbpuqar+oJJ+1VNnmoUQI1hKjvmnWa6StKJZZVnNg9/e0/+P+uUXxdhy8uwCluk
++jt2fz9ax8+a009QXxRdtAW0ebiDQvw0Lo3OSV0/vvS9n9Nh/t1T8RrEaVkUEIYYEZZIf7ra/FZ
gJjujXA3aaV3o9p1f4ZaByFoVhEVIc77J64f661fxgysJZeQQEZeeEuIE/plVzRmjcV8oQ53CYHi
SCWrsj1BLWLHU8JhsXzXQ1uqurgrN2qH1xAfMRluWxvQQLGtrKjzkd6xQenGAtcWR9jOK0cWP5NX
q+8F1ED4Jo23xRDpbb/1ezmiFh/kdEEJr+VXkQlvK5S6fUSDXBzIV5IbMuiSSzi1ycWMUsbcBpKu
7VThU0NRS4pF2+RXHYjxTyhg81OMLObJkdFZ7aZkPTiiQNRDaMXM+XhGWmy7fozo6soSIP+ajbm8
QaaXPupEhq8Qv4iNVcUFDkKeCV1ZDDu1pBmt5krfur0KvpEcmbUWgzwQrdEcHa0tL/hcGaTgGXtT
RaTsmATCsKiVYVdNmKUoAL3QxrOklx+NS+6kPecjPKQ57lZqNWC0JJt+ozZ6/ZpkijdkwRjTs+OU
nYZoaF5RJVtTc4oLmW6cwuGROIRc574aE4O3Uo28eO9qR76mRAQ8p4wm7jxsUbHPc9L7TF0yL1aw
sR1qA30qM/B4ybipe5cyDhpp/J7F6Jf8pDDFjSrgHaB6jsqTQ67GccLW/uROM4lGYVJDxVjoVOkM
T8qEy3ADpfouHhPVD8d0uotBQK9R49ev5Lv0m3JUW4Q/tmKtxtLOP+s8j7dxEX9MdSqDCL7uMUKx
jIhttuJ83fDmxEUozpXI52dy+pSrQS7cSZ1hOa+Y/mYgPXpVCTKS3ek6S6DFPIT3IY6PXT8UzdqY
kuykplH3GTV2+55pUyrWc0T/TdeeeAfegoZICvujaoU/wIG4FGLR9TniUzXGAXumeaQZH1dZFj16
DabDKpRiq0gXmxsgEdyWQ8EexVR9MjKo02R7TGlgQQ20EUxTcu7fwKeGfLGD06Ezgri0J3BMdnUX
DkI/2Qh4rHEYtBVaFZNLm7uHaUdPuCOD7FTrf445UiyLjd6ZRKD5na3GxBBIWu8SeNcNMxmYqXPb
3lVWq/jA8O7gYydrCusXpauNCxJ7fa1Pc3NRnJlqw7OH+6LwWIVoXr9Bv3dFufuMwrbUdwkAk95E
etLH00dhJwy0QnrPMrA7yIZok1ypp6sZ93mQRXlGU6x3E6pNUdnzyR3ENO6FpxKa6cdRpaorpIQR
UTbNQKuwQopFejtvRFkF3dQ36YMJ+R6l2IphoNsPDw6R5mtPa5wosOBcQP0JYaOurEq1V17rFsUW
LaHtIFozyRjBt6GD93CHRg0SoUzupkmbpKLAyVuA89kwR3d9Zi1pJDLpo4tdQT1alfARh9sIPIhr
0N1WTXz0QqWHKAZr3nrVJdAooKxFSO011KOnP6UQza1NBfDP+XQW3fAqbonLOGQoxbr6nnx5iCNb
zWuyV8WS2b3X56wJVfTRvJhj7XqVCY0TTsqC+NbDaTV0tnGwRuq11TD3A/22EntbqzVAf+hhhclk
tHZ6rjDaHLMJa3I+e9qDHpcI8RscQxBGQzu8n6Zu+LD1AmxGQV+5ARRk7EuBz2PVmTAmMrqOvWzU
4oCD1Fu3eTcjpicRmpvdHdB2mia1L2oNbaPZTRmw4QVuIb3WLxrVZfMzxZiFw9D7AV4Ko0irFPdz
Q07QyiqUDsd2P+TX0TDlTxMbJPI6kJebDJo6EBT6vIDABBGv62ko96DhvBthJfabyPGHEzvSk9bV
OPlVGTIHrBxhDIVPCBn/n6W0+RfILvFkqJg7RJbapAbNeXkf5QTes04qO43DI0M0SVLof3Ylv6dH
/1MVCKbubxXP/1iV/BdBWEXz9q+rku/v+bMM9H6jFCEv2CP64Xuz8VcZ6JmIpNh32IyaSJK1PGq0
P8tA+3tTojvoT3TDNBwKjz/UUIaBt1Hjq9FDUSYuGdL/joHRXaRIf1PXaBo/TYX2jIAHE6X1q9av
SirdlHrHlE640AYtuM910dJzkRp3EFFl7TiYSGwth2H6BOPpnKzMhIiDcHG4K8sOkjmy3jfhCFg0
luldZuj5D3YKgYnJiU2IdGM6F3rk5m5K++Qhbyx4meg693lkaz9KGZKQkTrpgVp5TUpq9c4JmO7Y
u6OMTdKB8VDTyfmDsB9cECE7fB6g7B4BQ2cHjPfFMXQMtqQGQlWYCOfS0hPfEyGS9xR1pIbhZV8k
OcLzXLFpnZTIORDwwQozFONNKV2xlcL1TlMT9fgh7FG/jkrnwTDN1LM2JeqZRl3BVFEa1UZ3NLHV
Sj160bzEu2hKdstWtzuHuvYApIOFgR12q6KCgUSxIo0vY5qAT+QTBY3WF7rP1LOFA6wxnkBzsSYs
Fk5FvdgALKHKzwHJEfYH+tUqQXdedGX2WJkps8xRMBVhvpzuQMgSNGIOELacSfNbTe+eS4auoAzi
4doizv7wpmF6AR+DGjlzpx0wuPpiG+l4tWzeHBVyxoZlcXcEmVO950Y3BlCMnI3s6bUdLePPiEYm
cVkhdn0xgLPMzO5T8Qw6ZWvyDU8eyXvem+QKrTskLETmlJg8rPCcZzLfK66yhzqRBZj+KU76utpW
+Ai/IuAfAFraBDCeOWzJBaK9JwH4lhjWWd94SpodYmTUyppFeneU5pQ+RVPivTqVTc4iWhP4Wzyk
ZT9UD15oJudZtdUzzzlgQjzRk2eGac2JUaq4N0tTbuEh6N5qqEp1Z43CSRHJG8Z1npzkHEXmvJkc
B54aJYtzR+yvBrKlxTOVNEa/kGfVW6/mWimj1g79dDbFRwep/BKSqb4DtWocl3HXNpc2pCHXYT5C
hNSliKR1zclo2Y3xBFlI6Y2jPlhLLEUZ3SDgaB7S2fB8CMhinyuM1opwgIpWWO4Fh4D+Wniafa4i
M9uThSV3aSogx+RQwjaDGVs3Qg5HPR5MLseq3ilqC5Mjat/iDqQBW81MW+sydN4qY0BfPeb7aGKH
mE+5tS+r0Nz87jB1Cv3JMLOPaTBk5CuRqb86bvFQ9sb81DRygjdTqNcS92QB+IH4FMLxFmMP3IRL
3CNW9gdSSt6AZKa3TpSxPzUNw/sAJRBvi55vilBhPboJavQex9gaf1J+TCM+xMEwkr3dwbdzyeC5
d4ymfWeR3NerNtMe2rJgLjPYhxLMRQGq36eqyQtEjWl2NTRN3Fmh2NnMAg92OBd7CBPQEGSHj5XD
8rUtvWTvELeyYaJdBU5DdRoi07jjYW/+nOFXMUtMY3+OQeSCFcpeHPy3j07BDk7qeenzgTpkucSs
SyoYOrdKjeJZ2NWReRwbKax1Vpvm27CBZomEGV+IuLKG6F+QKEF2Inj0mqoEHxWoMxpfDGp/wQtT
fxi4y1aU3gHoO2cL8mtc90LrlHXsGO5L6yBkhyQ9C/bUDgLNYp6im7kps60ytsC4p8ly/Lof7YXk
MJRgbaZ1V8wN+Jiyw43pef1jNE908SLzQMLUEQA/pcFqJLp8PpYgac5TERIdpSkvqc6CASENRJNE
eFRSdkWFXhe2L5TkmTJX3QsVVkupptUKw2b5LsjhOYZl7F0tiEf7prHGfIU4rL0mrZKBzy58C/7O
mw2deZuqlnurNnbe+hKa3aV3kWC5YT7je3KFvYbv6j15PDUuM1jnZ1q55JTP/Q+PKeSOh+jsQ5vp
L01kYpTrh/TUpDaRQJPinXJMpbdtGlbnVB2qJyVMBGDBXK5L5GMbzYNYhtZKrq2mMp6zIdd3NkuR
dR265SYeU/0nYrruPDCbfDONanm44M97ifFgPZJk2IsVZb23MVIvQnITQ8WaosFHjBjfahr1FzA6
a9VH1Xivdrz1BbvgYJpaiSpKd48ISeFPjqKMbwwnHbjQNLYnimkxQVa7eTtFRrctwPbtM2+Wj6ID
oa3JdE3Q4nyb9Ya5lj32THJN1Rmyk1KY4CfHjV2V/UXrI/2Agi77AZqFhR09+arXeNwm3OJHnMxy
x4xpLFf4fb3XzLaTIC8G9UWEDCY4meJ92OrBpNvW7Yyk80MSxXCQratsgD42N1pSiL1lKmQa4bC8
imlwHyNkWBtNrdT7uE8gh7GlVIBtKjbTbgeH2VS9F6CYPhgMc/x3dTuDCBpNPDmwCYIZ7yGbCeVo
FaqObAuPE3sAIFQWGjkN7jd2kCxRr4yMap79aRo9dBaFCDZmeKd+YXjttYoqsStjbmkEAE6W0VzV
sMOc0K2+POCg+17EOrOCQTklsEdht+a3fV9ku9bqXgHIMUcoF46TS2f+nrX2KxjWNzXsvhwxv5JU
fVdoIIFITJO8XoX9GjTUGsfTg15F8iBjx3noZaY/Zag1PxYf9nMd8o24ghUu9WRqcSjKiL+iO8iq
qfp2K1AdzPaZUgtmEBi1DAFXopetCRkuiU8jWhlgSmPn3lZtNdkvjR1+dXjN3J3oBz44+gqd6Q3T
Mj8s1S2hb3LesiAtz4mslPJVcoBSe3l9oI1htqky8ngPYCdQHA+pHlDkIX+IpuLQ1Ynzak1W9UN1
wii9DcdYHJ3Y0uoH8GBxuBUzC7PCBx4KHA5LkpV+uvHYKI9WFY4W4xpyXRlggcndV05iBIWiTgg8
y2LT280zbeiAoykSAeHCWJQi8xlyyrCzE0mQJF79C185bjxihHyAsIekNk+dpzO4UXGurTK06k8g
ApUdtchjMcdiHYP4wCfkkRynJBF8caH5UaFNl55u+VLzabIUZ2QUJ8MbltzpUHu2smpMpdtqxThB
WlvKLXKzO7IdjfqYJPss3BA7Q3BmGbY7d6ENE8yTbBsGqyh0zGs+xw2OKCXaz2bU7sGEh4c615ND
q0LS1oSAnqvJEwMQgLeRU/3oEHP67mhN26TqE0BgmNNhdofrOhHleghNOSKSRJrZhhKBCh/zrlOl
zpxLz7eWGqpfZge3CAeAhDOLEt/QPm23sN3nRu0Kp/noTAfmwCN7RioOnH4iIQHwP6P8ok3a6R+a
OBwS/6fejXD74udHm3x07d/H+b9/25+OFu23xbCCcE03GNeyH/6rj3OM3xxuXob/f1BqsGj8P8Ub
bmx6NJse7vdm7c8+DhANLZxtuWA/GMNDdvl3+jjzm4Txtz4Osgd3CNN8BtEwPlT9F0+apU+0mmXS
70pi7QM9BhkZz4XnW237MtnZu6vS3shybtdFN3o+44NmNY5TdnC1TPpq6z64vZsdFJJPzyMbqJ6t
P2ZAm7IUzz/MVA7ftIcU3plA9ag/NqaRq7j9yW6OITdsJH5hH8um5zuefpVhrwYAysDPmm621irQ
khHzlAV03/spgxmfmBY8zlnz0guPB0CCPl2W+oK1eLcVqQaCuHHIp5yHZe/Ue9nXLxpWL3+2egMq
uKWsSdZ7wmh4h1z0va95eduSL6JMvriFGDSSAeM7tn5Fqoa6uODvId4arHldvdhaSmbuMuYdlAVp
AKGRmrwAEaY4+7p29+RKteuw4a1BW4s8OyehOs2+9EwZV7bNW1m6dROoFT+U5HeDZil65E/gbUAG
nSdNE4Q1X9Wr/A69NKn1QqQEXcxONzWZ0pcEZgY2m1Ef7dmVVWq7Xr6Tbbq7Sjyk2exJKaQn3gIp
SLmwWm2+RqW4euj41qLhJQWIuKNlVvz6g6Gvu4pfyJB2FoB4eSR7i5rTWcrDsviaiqrcVUYNDzuc
KCHYcMMkENFHKFCzgfF/8FR6CeRW0m9wP/gLaA31nuuSzcmWGYdK8wDMOmMfQTeEIm/eQPCcd4PL
u2cg2A8Gy9m7mvLwfZEk1YSnwayaQDpcB9pkXPPexRCiemRfaL2PQrD3Iehe+4RfKkozc0+n4G20
lMU+fIXx4Hitvu7lchW1fC3us0vSaAjey0ZfO32c+nZoL7hSLqxO5BLJvXXhev4aPTCEbKLclRiS
d3ZgfPYz/5Xiz6RuUopgaF14nn3J9+SLbEwDu6M7cj6rVeP5dVO/fH/eOfqhVU9Z7OMnnjdRzCXj
eExBy4rCorNdcVC16IubnKuas3zlxlyd4IMMdPV8V1S106OI+U/bBSSr8Ytw51FMySy5gDbfO6bz
MM188kPFfeI4Q3gYmPidY1oS33OaFwfbum87fMJux8UEPeby/WaAkICfofClMsvfSYfU1yG09wN6
NmuNqEsiQGvCw0QzeQfgUfq6HCDHs4rzjVbKzZzr+rrGXBDktclbirZ+PURxc3QbZdwyYtFOSEwS
Zpuzvs6IafBpFcknwLXESIKrjJmmz3w/O7s6NyrkStImep7k1CRirXKfsBtJrn2Mlmy5vXAFzTtV
63T8x8INupIxKqk/5UrN+bjN2MsOeHyL7UgNgwR2uQ0zt/S/P1sl589XwuJkA37hCOESKIAro5Hl
vfm+yslXnDelrL0tbUO2JpjY25BQJAIostL/vgCWK5xb/JqYM3kSE8eY13N/m7M3774/5rYj1aOt
uYyYLbXrPtXCN7ns+a2YP3VWeC14rgpQEYPTC0AqhRsfgZZ90f8atMbcParC3ZwbrefrBR4mte6K
k5PAF7ZGa+sO6buCuH6lEJd5CjM9W1MgJX43q8ousrhPy9nSTpMTexvH5iLDoVOcFDjG/lxwfMFp
ZRDJ4aAhHUlGc+vFgkgdhLunUBt6n2Wu7TstCt+6xoxUQZXaD3ZDpEOBt2lMcpXVnGWQNhlxKEYa
h9vAR6c4mbcNO/0aY2fcosOatrLlMJFm3/us9qQf9vwKQ6dxFzmy3OUuJ1iOP/j3s0n3RgSoy00L
kL1nlqA88LPjW8xgalBb5lWfln1nqCDmoT/nsTNwMVWj3DTUi36GSYrQDLU4jbY5IiHJvmizeGsm
7oDv9xqLZRbgj49vO43P1SxwX0HHaQLFtTgClwbLEUp4q1POByCYxdYNq6/K4X8GTbHmpodhkHCe
mIpINlpdf7gE66wLBYtVWf03e2eyHLmxZNFf6Q9oyBCYY5vImWRyLlZxA2NNmOchAvj6PqCk16Xq
1tPTXgvJTCaSicwEIjzc7z3X/1CS0r7LjQRk0njx6yHb2MwYz3OqmSoYRV8IZjwzUUO5Yi5RaRzw
W6AJr3CcyRCGXeagaA5ET7Lt0mUY+Gq95WAnmRGa1pMbA6nvA9VkN3Pcj+dU4UbbwJZHbwUn3hmx
qkF7R0E93CWx4zFDpvikFdf1ekJLnhNyBMOj63cclxtBFGBrnJtofAMlXX9l2v3FSU3kgrGt8+9B
axsLCAcDzmjI8q+OIGLrPRxyLZtNB9E3bDIwDGXmTAamegu0gAiiG6nqBaYB6ur+kltJ4J+QT/Xl
cUAaZHyciR4KE4bXxXWUSHvYdGCh8J7MEG0vLpQjzEvMOIyHCjfeOfG9v1AQrAqBn+oa+GhkQXg+
Zl35s7+1kATSElo8Hv105hSyJN/TnM3FroKnsattbiueOgfK168Tj/9YTUA9xXyGTg3HadO3zZ/q
KTk71gxZYTwK9b7Y8Qzaaf61UkbOiTT//sPU4D/QSby/GpxKZgFCgtX86dUWFQPuXarxWMzcIGsl
IBFg7mIab7++r3/0PH9xCBCIXf6toOf09S2pf6z/f/uN3w4A+Jt/MR1mMUh6cKpza/zrACCE/4tl
ow6Bk/grovL38l+i5oFbt95DK6FyVdn8NsZxxC8oeQAcWNT/jEj/nqk9WK0zPz4mzG8Y4nBZ68HR
gWH40w2Ui6ilpIi8i5s4BmHblW6vaGnM1s4IBA3Edcxc5nZ1BurqFY9LCrriMyaabwn7zqPj57Yb
ElL45HlCv+S+kV5hq9GgtWnb4QTgoIpSduklTgN7mYcHo7BixG6xUu2zWbWRsSFSs7DLq1ym/WGa
aOtcwK5IQOBtEexTENanMprt0KfJA7tMxNuqLJztOuraJ6mgIMnkeA/uZaWimCrC8tY01/1oDYfZ
m9ozQlb1lRCJV6ccgq+O7M1Phar9g9mkzWtX5mbouKV3IuzpzQb8zvsNkpmBjoXAcpkTfTQJzYKk
GxgXFO2RpnE57RMCdLso7KQVTwCvm1GU097tgf1vLMqdWyNJrJdp1te4aZutSDXlMXF9D3MPc3oY
2wqksPnCBFc+a/Set7rSNtJy+aI1KTKTSUakPZX3Tma0R2fsrAu6ju40AkUOya+i9TnhdnO9JL0h
au9NDq2LjLyih0kZf9XCxD2A7Zk+97kfnWbCNPZ5JVA4F2m3W7IAQCAHS7jXWA6O0kq/jaPV7aRK
9UdXBHTL4hQgU9sEMWSaIngF2pjvXGzYfDb1S5mWL/iD05uKABqiu9T0KYIhviPtAfx9nvqh26zd
d+qViUNOObmCFVDStV8gEm0iM2lO6x353E69tw9ERJMUKDwpp9bYphs6aPTEOLnRPkK7cTAnm35M
U6BaRDwi4gcHXfMdmOflNlIJUufFaa8TlCw4qU3t8ip2vZO+7xxwchGnWBp2+khFU1y7ZTNfA22z
byxpZXsPQSXkefLfqr4nR4TJQrWhGzaEY2403yX0OzZIPA2Hks7sdbdE6VG7VX89RMFS0wBX8VcC
qQxcp417TMRAoAe9N/9KNDLBEjD45kVVs7nxOkkbu6vgQ4atN0n8Bf34wcZRqzbol619Tu76DEUR
BaxFqifxPpYb5kaJ474uLXkF/Upnm6FxRkI82rrbS6WvCbxW10y4mjMN1f4Z/xHRlhP78Pd6XOpd
EBSSrS/3rjvX+OotLuBiYkmoTRiFbmxkU9YGQToy6cZu9n5mypd0Yr6BAeeqiar0jjyvZF/Ervl5
orTYk7jnfSHZZzkvupywDk+Jd8AW7wIEH9RHWTv2nZFHPsNFWsDA0WWMLUnNV7UyHMBA2HPPgQdV
ED8LUhBc7MsdaIp6t6zZCZ4HxG7QtnXqmTPAZSK7ISjUuHpc6/s0rRIUv3hzOUfF6RW24Xnjgvgs
EcrxljxC73DzFrJHeqywjHTTjO1syg56YOaRqmB5JoaEUxystn3igi1LOA6DSXCim4T0rjvPa/Fs
Bd0T0jDvgajFY1fZy60aMXLUmrytkceaQBxLn9KoVMdAefVdVlqEKeKDoa/RBPMjw7bmpuwn68lC
MP2amqLdGuDoN6Pq1InQqCQ6VZxHH3XWWqGsCQHTjXmDGmlnVrW6j522u56zJgtZPM1Lj6o9rN0K
rXSZ2iwKrUTQxZxlacVXoVwP3l5bnRhBWCeyW7xNKvoy1FVjIUiJYrI8IhJB0+bJ8Bs47oTbDY+L
TOZvJZYujib+fISc7twzRoIY1dG93dq2hQEkdfODP+pmm0Ys5Ka1DFdpMupnhFwORu4qDj0UZzem
rowNtnR1kjGha1Eug08A15PjjHMlNHQhd53DBAYcnet9YhNcjhCW0RrTPoW5kNjh7Dnj9wwuGWjF
tH7oGZ6FDWNLfJTmW7yUANPpqMKxmiZUgT2CH9L4kk/WEg/XXVk89MgIzolk0GN3HbPlIh7ulsqt
90oHy50pUnnbI3tqce9Fy86JvY7Rbp0CvdfBlmypaTsC8f5G73tCwai/0HWewpw1kxl/rpKwA3px
nRhOu6kbV70g2qZiFM3y4MFt2w527THBTXg2bK/ZLiTmnAQ40RuwlfjgC7rdyk2d17xAFB74VL0i
QnJFNKF4A+3obBnSPSNgi0ILRuyRkhjwimlE7mOaCo2faaEhJIuHxRQnqgcC4DtbEPpgznzBFaTe
rZ9O9wqo0Yuh3TLMxhKDqlcld1nRz9XGaGP1wYy99izReZ9jWmDv6QjyyLpphP1gXve+YT8sy3gH
ThJwfWEWVyMfWOhy7z1ls1WeI4RcPBIM1aTgKL3EyQm3/UOOIomDfFdzKLGjOHSqODimKBr2cTAU
u94eSW8Ooussb/IDMTEjtEd8GdVikt/RlIhGRivZj2UNxh5U1cbSBZGKzPuuY7dj+VaRektSszkY
k+ldLVPvfxHM3D93SEYubt/d93bpPi6B80wAD6cPicwLDQQtuIEYu4BIsV3r+tNzXybj2fXKN1Ip
h1OS+THzj7Q+TKjsjiPWWWyiBKmciXMhVyGNHaCGVX0H6o/ELXauCX/PvYiZrxuqUteSXRm1lYim
F9i6SFCXyb0umzQ7k+6yr21QezRYb3PP+aANhu1mUBa7tIKq43MOeoJJ3BzGIWhvm2AQzFEae2+2
0bcgj1kC4yQ5BDBbNtjMimNfF8t14jjqioFz/HGSePn8HqpbsxTtFtvw8t1ti6ekrAjpyzP/Ee0o
sRoiH0Kub8YsaN9MrKo71AWvETOPDSfW5DZrauzFxnwDU+B6joTzXLR5dW7B7+0co5sOuCHkPtV5
9NqRcHBw0BK/aqPyNrEc5a6erOlEcti4x+30qgTrChGMYh+raZM7cbkrxuTNGPGqdjOofB8f2lnK
eePncUHyyJVfe1CHYRUSi1nUcZgEJoRV0y+eM+hvjxRV+VXVBquGT0R4a1QeZLd1PYiD9OPmUsTO
vvTs5hBos8Mp5lTbSrvGgfQsXICJFV/7WcWyY2XjMY4ytI6Mgr271m30KXEKsSfbAmZjRsw1QphX
GngZXqzObQ6KvJDbhui9MHc7ca6Jt9i7gdJvYxAFMBfahSKFrGDmUGibiEybW2fr1ov+UtFre/Xo
kJmUuW8YpqItF/K9HMt2DylE1iGZu91pRgNIBGFO02YhQSJkaFOiGEYrc9MQoczgl4aAmso2IYol
/hoNnbV1qgXTcgmfbuNKwMp5nt1S94ZDaiLrsLxlb0YNOyjJkeeFdSBkE27g0QTmEeKu+T3wA3cD
fwGVy4DQoPbI7UNx3W0oPbpdX+T3ro/lc9PDA7qKInL52srKTiZf9es6HD9CM4l2fjU2TPvgup47
HNFhnBj9tlXE2hEiF/kf2wRQ5V6MPqEQi3nvI4hZqddxdhFqEF+Ywha3i8Y8R0O4CG1aWPuognkp
HgMd4efdRhMRwV/SsZw8hwDIAgwRutA8JzbPBadxRfyTrJ/UPPGp1cNXbRi4ySoq5U3WeWLBol4I
chkrlblbVxLOAgs9rraQADMIF/GsvzVek3xVkiukRnA/8jv1qxErBB/W1JyiOUIsJqZAb80+SM/E
0bU3bcNP171Hoh9Pnp3P3Z5XNG5yKVHbxiAiU99tEFU0uvraRaa4qVMdnGiBEsqoOMxd/NF7Wujs
4spyva8O8XqIlv2luYpcqXbuIruHbu1RZl7ZnY2yKe9NlcCYsREQMBJU49EpcIyyGjCObGtrWzuU
MJbqS2QYaX4kV5TYLrLYr8yqd86d2VEC4P/YYfjX+PVnGsi+weuZeVM/63RyXuiD08vu04Z41F4Y
CLRMskDJrMseFFJxsgqH+RP0vNs4C/hYUZnqR7Su8XYCQByFmOBRtRFZFzLGJJLGJokdk3XgjTSl
muA2YBdmdKHbET8ytv9ND6/0rMsse4qDYvg0UHpyZkKnMVdL/Fi6S492nQ87Iv/uYAAPjTcuyq6L
ETHZ3jANnvBrNeYJbUf7GEWlOWzTmh8dF+mecjD/D0OMTzFuRfuhSzrxkY58+7Gq4w9R6ZvXDu3r
dLNUdEptqyHqDBA2UXeTeeXLsnkEVNKT7U5kun8z6sS5r5L2zV86sDXNouNkYyTmEqJsYdtPlxi7
hVmQLZQXc/GSmU32TChTdEAqRktwHoV14Cg0POfdCKnaIJEXp0x81Zdxs+WKqn3WZTyEuiMVp/MG
CEocPah1ViHlFle3+rxQ9VHxG7Rhu1rPd60f5IBeZZE+dLGkEmsXsgqnjHZ4HxgotvxFnlSOPzVZ
luzaRXJxKrG4XIqV1eVrj5vJND4XQb080yRcw2rwueYbLNf1znTzGdkObSzufGWGS+Yvt8ZcL1sM
z9FhWNOHqrVOshfuq25xhg1m+PgcvdPJqXzDFBzXscoiQVqhwLnCx0ghK9zu2rUprtOK9BtWsHiH
HRL+I7ddVrYf64FRxa3AfW7TrYUjedMyZjPRpfWETY6J1+P2pSWyfDXISFJ3Annf0UsAQqXVZMwv
MHQa/bQoI2N/NQYOvMPdaPYwG3bj6NNqpqfeaXXFR0IQ876O28QL7V7UqL3+u3SgsjrEw11gKhwi
w2+fCmK//wLiJ35qPZqBySAVYa5PVUZ352e2XdNqlRW2UBfacO7WkFayEcT0+ujqjCDYRvGrVdoY
Jq2znbt7w+n2biJ2gU8867jsSIna8VYPcskArqeHv9Uw/PXaPAvjkeejLbYc+kE/JEeUYmqx31jq
gq//4jfUipiQpsvffxFgjHDwTITI/s8fgJsNhBERsHxJLXOz/uOBXQAktn9/mX9akn/VkmSW8cMX
8v+Iy9Olrv5oMXz/ld9bkib9RThQNiweun7vjrffKDxCYD/k3lh13e+qc+QKv2vLfZqS/NbvCE7r
B225+AVpA/Z9334n+/wtabll/YSmpI3tcl2r7AGNueP8jK8tW5+GTO6pa5HS92kZTagBx/WGVJ3a
vKqbKbA47rT+sIyH3CLkxXwhjIBoq7xqyh6apDNAVVwznaxd0WUdQ0zGtrSrgsfUQ3Lo0eLJqlSM
YaM0Gb6OreBq4+GZoZspBc2G9DWrnE4EaXKeRy9JxN3Q3FTFDJR+mlJ6+jJoKpDomT7j2JvMEzLj
+QYwRgTSom3OleF9hNw/HRSdLKB8Gp6ImzXXWQn0vsz0KDaum1tPiUf3PuR4rQxwiApAbdBNEr1r
C+a/6BbWVQ+B2MNCDuobuiDMJtXQTzcpEoluZyUDpXI3jWvUDFBllN96Kg566piWurJGM1vGrX+R
cmAq1CO7OrSGAazOa+bhgBRtGplVGQVjeyc/NlGn9tnS+XDZjYo/TLJiBJJuiiYA5FH1aVCzeFBe
QtoCA69hm/Q9NqS4mclV7uN52SCr7LaZ204fh86ZP0QLIK4QWSnlN2EAes3tdHmjZK6O1seoyDi0
uaI49JYH1xEq4s6Lm1ZQmnSgQmrRbJl0q53JUBazda7cE7Ez/geoRvraGpTsD2nmtANAl84kcoBb
nSYzQ7f7lmGfhb+mPNhDAYindjXR8O9ufTwCBubJcvI3iG+6emuO6DMbbyqPbU3DhFjrMdhbSqmd
ghkdlrE1xdSJA1kXXUynD7d5ob6TCWK+MXjFoeN26QIOkNaqiTX9rRSsunvZlWAKQCE/iopGMtby
4iPS2LX9OaHwbIx4QL6XxObW6vxb4G7km1gJqrCk9tuQFLaV5Ci0mHZxXLT7eYo1qt9O3mq3bbDM
dWM4EiZH9yPS/qa2y/zRK2xmlm4y4rTLjPpE+WudhtJnvEmD/3UVTaJUz4T8HJUT4I25H6ac43dr
PUUYCU6qK/29VRClSHUd9Y+BM30xlWtspzlYtjTH4OjwBKSn2ie8NZyJg8O57gXiuvQK55wnbvAp
QAJ1YI8Fjuv2i4DiOSEY6TFf2ds+ap9cp+gubWAun4uhjLYAR+YPI+XoMVpwfYWGASoPAz3y26kx
AEzUurq0bkZezVDjDNlYE2WoS+tmK5KofvaQSiDEkfAEZRq/DLga6cUNUfGQ400J+yVvDhOA8qEO
uA/9yOFc6eTmvQsLNZzpN8p9XUEWYWUB2HTVrHG7ozs0t1D7JJNms/gGrnA+YaatQ50wcZ2Yqm6q
aPiSmamztWelQs4ozjErpOT4Zb1pNb+4RefS/Iyl3oJa8DuUEjbUywJmIZPx0btTPQ06XjZ3mRF3
/6j1/iPLFeMwNpI/p9OFbwUCrq5K/7Ax/vpbv2+M7H7MwBxocxboYMxS/zurs5xf2PwYTDj4riWz
sn9tjHCmTQGtmWJnfbbfbfm/TetsyHU2f5BC6Ndt82+J9QSv8cdhHZ5xyPFw1G1s/tZaBfxYvCFL
r5s1euOCcEvuJkV+Ks9+tjr+fDXd4wKez5lGzbwzzZzzVu1Mz5D411OarNqXHz69/2f0/HMmmMkU
0jHBKzNLMdEqrpF9P14Nnsgml8k4ofSrxCUm5YtWNx2eBIgn/X96L874yedBprtcBjD222zNMIoW
GCo07v3qqxwGumUS3CecxkI8o80LBGM7N/oGVEroX+vFPx3Nvxe3P2gC3q+Yshe+4Do5pbz46YpT
P+G7nYeLrXket55eiucJSqW9HzBQ0C2C75dtU8TinNQ9AnXn3LQPJemtBDJM9B44MQJ7SY3G3fZD
WpOhDUeUyr6jR7eL6yy5y0d5LnuJShjhp/wA/e0qLxRhF2lveDd016byLyr6/zPBlT6DZbSRSBIF
6+tPFT0wQWKviQG5kKwHJzZGgoqqEEcDJzKCRjDCyccmEsXHf//1r/faj5+lT5qQQH4gLe5F/rVe
1g8HCdfUsdPQLb1UAdF+wHrGS9UDVSEt+i/OUz8fp9ZXws5InCDxpPIdDPnjKzXsqkvLxngJGtN5
axX5YodoCGZrkzfJzmxHEoVsc0b4ldmuKv/qpllvij++UW4UywWhAViD1eGn29z37ZR2EmyEVWf9
Bo3UfcthihUHdyn7HbHR9WY2+eoPqmjfPW+1/43c+f6k0IKgT7I7E9FZVudhxoju2e4aC9N6MM/f
GgIrtqQzloxMGaB1R9f2lvHX7eBPb/qfWRPozQMEIpawwck7PKtrtf3DF2V6I4xFNzJuxBiVb2k3
AE3GgDhgFcFlWMVnlaT55ziQzbVe2mTPNE0zIxGT/33A4E7/Mol9gnuz6VsKG/Hr5OJyOP/7m8lx
/8+XjEKCm4gjKWsrT+dPEA6vw/bVJYN9Q0XXRDLYDjJZmN+te/SAZT7sdGveTwCbx02SJBibREXh
2DWHYt3qoQSWD4AV2f/9QsUvKitreq7E8TYUTM/eWjJEbRUBm1jriHSwqSmirK8uai002rXkiDHw
Mx99r0SsKSmPLlXbg5XFd0yIIIwVo99eBqqY4b2e8dbSRqSzxdrggD7fmCrIrou1DKK+dc7JWhrR
Z6BKUmZC9jE3XUoDYK2j1FpSMcODOpzpL0Cph8fRNKi8VDn4OLnpoDmRZT21iVD5IYJtTh8LtNpn
BINUcWnVGq/jWto1TU+wdF01J9HK4ms6NUBEKc/yR2IFqQyntUjs1nIRX0dzEChRbltV6h1Jx+1e
vFeYBWfBOJxUjCRgWovQsrcpRxt5i4ePClWIejiy1VgqrNYSNhj84qMuzeTK6mTz6NoDpS5IY4uK
qVzeAg9Ke29qhMCoMaE1EsX8Zq1Fc/9ePy/vtXT1XlfrtcS212J7fq+7u7UEh/hRHsmOdDdsQFTo
1OZU69l75e5HCrv+ez3vrKW9/V7ld9T7sbNW/mo9BKTv54Hs/Wxgv58TtO3ra3IolyK6H1U7lCC3
UsSC3dckSixr+dQrQ/tEzktUkHn9xZrLbLA7+uYj/cfLkA+I4c4ybZfDJMchOpVdinc+s4r60WSI
dspmm1STke+ASWtrog5eEibo2yqK2A+BlgBCZfodm2FXDCK6RbsIzPWYzz75NTOz0uHa6xFQkpca
0XpX6DtdYw9BNItucXnZHlIMhszccHbel3ui9Dq5IarZQWROgIMHWEAKSYp0xCEkrPsI33IiR1rc
Coc14I+IqgDYalzS0VzIUgsrC3NuWCZrKszUozK861OjLHd1nAbfjXFCgbo1a1Q0qROMwcWlYo3O
le0PvpuFlWYiMh97jmZdsmvixC8RvU/kFKI5rAhcKrxyPpp9jzAWhwGhkz4WmOLQpS35Y3yt1ovR
lERIkbgBpI5/TOOWqEBEHGDmqxdyD2V5sjvJMDGH3vaA2tm29xxrLHGV0BJHgO8nHH8PqOWb6pHN
2D6Th23l+7HhCnb1gMp9Fwi9YH7MmEjflMHMrW3wqHQgDcV4JlrTLbZxZMfjKnbl6wQ+T31SLZm9
fAMzI3GbcgElZX6ZtCcYWc4xTn2GN1aOeJdWdBptlzHKyVJXXSPvskhlTmijzFiIr88W4wrQDXTT
JooJnEqk3+zEnCz1Cd2SineEBCYcCfi5zeoKB6DTxjZZD0S0LZtBp8ZrR8r7bJBlkAfWBQEv+Zmb
YHIM+2kulDVevEbiHa9IQ79xR8ibh7j3c35BljafFsIaUX1C+kTQYou6We975S4QeId4eHIyiyhO
HYEnD5DZ2/ux0hjLe2+hl1COYg3istu8p/8d7VKRtqimFJVFFmfTIwN99bnpEvs4+SqOdkHu0keu
wInae7eoMw3CjETURTe2c/+erioGg59QmOAYX4mZhMHJKrP02GnLwmfvI7K+fY8Tq8x2vTmzrO1B
oPfAXPSMnyAE4cN3k6iKC6t7Ft0rdjD5AUEbd3fJKtltAyE1x95eRtZd1o15/mAFKFJP2snUeDPo
YS0+cVffuUy09a7G6qlOdb2QTYbGbVgOZu6vb369dMX6xHU1pUCbUPEuxhaDMCF1hHGGMp94dJjw
5+l91fk88t1IVfBrUKewhiq5bYUzwwm0m8Tk6wZ8Mt6UiMFXjdLY6j1aHwY1hDfA2uW/4YbwjlhA
tBRrnTxUJTHFtjwHU5oG+APcnPtijr03Vdlchu4gAdmDNvsrMviIiQU9mmePAbvFoa9McWll3H5y
kBcitXOS1DoTxSjHqwjmybSdO78lKdOfV8kZH2uIBWD+khe5e6fH3sTwYcIjfFH0jvojap3y+7zI
dQ3BXJZsOQcEeICtOSEgzivli2FGJVEVTYx02mGZmzuVPKT10F+hIF5HclZnxSx7rsN2lFgEC2bG
FO8Kq+Ixgblvy5NDOkaLPG0mCA+bEs+GWlfsXeYSXb3XWBt3bDKqvRLdaHkIvIsBSnZiA2H1O6Q2
9JrlkzFTpp8XdIDi69BXsE1LBJjTKVUWf0qXIllCR8VefELxlGDRzaW3X9CWDDd69ovHDJAwOg3y
W0o9Qa9QsHjC3BT9Aughr+ubytPOtTGYiJaStiqnq3hWTRIGLiqDJyoRchKJq4Xh7ac94/AE0uZG
KuZb7AJz+8jcWKQfRY3LFVAyFdj8jGTekPwxHPF0d4w8PhtRoz7TFjKmsPCxx5xSvGX3eCyj5dCN
bZ/uUpiKC031IbPvNH5MiLpeA46gxfLi3UDgdXRIiKPqdxgd+NZUQOIsAxwfkU/Q98WOWA/dbSc0
RoB9g5a7P3d0zNA0mnGf40L02hflzuIpS9bwAna6Nbs2Lvu7StIN2Y9WI7N9UCae2ujxUzwjMANO
XKw2e2JLFI6eeHBunKgIpoc26kmZnGPu6F2T2nybHBxo36X2kIO/6prEvrO0WXinSNeS96XRY9zk
nbEmLPYRawZ9oXG4KQBzcIyUebxnTsRYTGmTuWDr8NwzRQLV7kSJf/Nelf4zX/iL+QKtCg45f95J
2X4r3tTbH3O8fv2d3/ooPjRCR3IqpfOB81F6/9tH4X8xFsO+uPZQaLNwrPx9viB/oUmPIVJCL1kH
Z4wefm+jAD504MygCnWtYOUO/h3Po5DrYeKHIx0zKXelKzqmWMMGgH388UiUZ9jABHFAx9mbk4+0
sqsGPqxNy1sDRgq135XDvmnnu6K2FhWusjDoi2SXRGazB0YDbRaknfgYIVpINlVFScBzqr7pgZQi
DE1QyCNYLKserQoMg+0B+bHRMUyl2bmvYjrXyGPiHTwsj6AVx0+PETa0x4ws0muNLuxSZC7O5WDE
KuezPDhhlKES8AR5jGONn8kgHgRjM/NgypTuSrc4f7wSUD1SsOyguDhCUzqvOflLGp1qoxseKhmj
EujT18xvjY9pUWK5aRH2oCqoqN+tmDoOd2AT9A16DXwRpe7voSh/dY2cN8mMfiMS696x5nwvJY/g
7NoG9UA1HMw4/w7IHYmkKQcKEhO3qNvQFrfaodkzth4eksm692zNONAfbhD42RsYyfepCJ4Aot2I
SBJMoKtH1S6k3uB7gUlRTbAfEBZZQXldz+W1EzQfo3KwwkUMGlxY/Iqn8LSiDjYrnyWf89fWxe7m
1zUSS2P5lBc4whpkr9s8aEYYsKh00JKG3IJP2o52kc9pJo+89RIg9bv8acJDiF5ZfPPWzg1g13B5
H+NeFh9q/KsfWDqxga1mRyIy7T07oWYcM7DJmuX3fmnu6B4ux8gxzoMzt2+1I7onhOkT1Fa2c6S2
Bcux1dzREDoiImZnd+Eyz1PSfXTy4MnrkabVmrhlQUF+7UW5v1t8KY6y9YIdM53nYmmMFmqKemae
v6Yh1b2PK2slM8po/GKYbVchLTLt+wGK4KVMOUACfkjQytQJcVBFUj3aNNZ2dsdYAmWlTdLDQKs7
IHvZthmVk8YqNlk6pXCy2YSmUhP62rU25IS4EWR+pXO9yciV2wyIQOuLJfR4FUP1GPerGviZEiC9
ckrPfHV449seniR8/MwC7stnWe9FwGl0g/jZvFIzhL1TDfqDWVg2zN+Nyl2MQ0BHJfo+S1/dFFZn
J5u4wp1XABRgplfE8EEy8fjPQv+fGNw5DK/ihT9f6R/XJMX/2r7l9fD2o8Xlt1/8bbmXHsszoY0u
Nqvf7Sq/z5NN5xduepCxYMp8UCHev9Z7x/2FLYJwJvzngfMjqoyGuhO4Fp1aYLUekhHv7yz39CP/
uNxjpBGuZTJLpn1ome57I/uHDpg0e1qjUWtcsclM9yT4ES/udLAOAVrsMG/gxyaa9cEuPHTGtbPs
BHENmJIDIq3zWj3NuVde2UyxQtEO4PVTcyKEIcuqkLqV0TKa210+xA8sn4QU8bhHTleEjlN9UGN+
pyy0Mxz9AyrOVQnikb6AIFNySlvTnJhH4bVwCutxqLAHN43lh2jayoujpv4JpgnKGX9wtkj2GOwZ
I8xI+zmrs+92w8LjR+P9TEf7Ias999Aq1+HQgRL4Ic2W8QyljLgzP4GlonGFHAA1pdusqJB+Ko88
i1jDx8qW4ex0zLuGfrTR8tSLR/a2aV46z7D0RjlztJ0gWJUIWFoex9ms5uNidubObBw83W7rXpsd
NJLCemgYlGxwsgqIXuIK3my5zbTERhFgys4TUsXaFnvAYDYlLU8K6aCCbN3GOSngqg1JUutCvqzy
ahmcfO+7Bsy1LGNVqoGkQ7po9toCL3/UFbobBoGaU3SxPLZu1W7VnHyAkGY9q9L1OPT506dK1NYm
6RHOm7NdR5emmy1zB2yH7knYknFnXk1Q55bHCnRaPuIUqAODk5AWzMDrYjSW/ej1GX2gqu6X0HQZ
qGywMzB1BH4yP7S4CS8yluYKNW9pEeKUbtWhxER7tHxXH/DBVNhucYzdQgnA/YTTdqD1ZJTJsAkW
iGFwUFL32s9pEmdCp/nOyBecgsMkwXhko5NfCLOxG2MLG1XHywG/8tIREpgVpFEXm7wOSPjc8Id6
6pNm0tVSERJSDV73qbYi96Fb0MDlGwaYKZw0LA81MrT7aMjLA97+wI/hDi2gJ/eEBq/AIWdp2K0l
J+zZe1Ygi8xHY5q9IN4ZMitglVtxOWqwxOhENKionOG6qW9UyjSo3VOqVMDFC1O81EGj75VuF1pt
WdVaq4OEZl9uxHqbEg8VhQY8JLlL58mAJuySm2ZxSJk3BFrrm1yY4IPobHx1l7hdtnVrRQ8EzhgY
s306mRuU5cmHyK3y8mKgVBch5h7zdpmUN+0LvNJ0etukxtBDO+k8ZyKBb1EYnJ58Ow7BJsyPHQcG
8vGAdb3kIK1yuKie/domjrXltBPftgR933ptGuyGCcMEyemVOnABJvg47PIIK/DYVhDbUkzHdx5q
xA9St3rc+Bz+lw0Uuh4SqxQdLPosOjF5ik5BQ0QCo/HBz+HnaAKYDEFaiykqn698yUvCLKB+Iclb
U/DMfngY/4e981iuXLm27a8oXh8KmIRrvM624Kb3VdVBkCwWvHeJ/Po7wHOubtUuirz1XlcNKaSQ
DrHhEivXmnPM0S2vaP1Fe7cRq9gY7Us/HSNG9rU8rfPatFfQaNTX/3wQ/zcfRN9YPh7//ntI67hv
k5f+H9WPf9CvH4rnX6fJf/3z/70Lcv6JJRdnJXMr5FGE0f5rmuy6/6T3wIxTp8H5thH612fR8jB4
YoThW8okWbgOX8z/2QahseKTSULwEofM//QHCM9lP3W0C2KeLVgoGSTDpnn7bP70WZyNkgCSWepB
Jhedyw+g2pdyDk/SpW89lQGhOIcOUhGV5RcD71VqdZ94pX3O5befgEMb+DrnjFB2mQr99BMqkPW1
50V6ULUzSRDos+iEkpq0JJ40OtEhGsIekSOMrKN075qiJN3hq4AsolDGoqI51+meJpVHLA2qXZfO
16I9ERg30PZv6DPFK71+EZDnEA6zjCPqzb6lkECW/zgLAWJ7vu9UtU8wz3Tadrb9QBCWQtWJdQ7A
RTmvlN5jldfI6bI2OoFas1U+zB5rKU9DIIGqFWilgcufRgPDCT685FpwAl4OkQXFOLUtLhko5tsu
OxPacB1SxW+zCKsokudrx/9qWNq2i9wn0HywaVIiDB1rjX4TurCPwTLeDlXOJ7hY09S8kRoSs2Zq
t8wBtmNff2Prpu+TfLii+XsKIOdZgYfv02zdOFO+dxQ/Y+qBQltl+VJIoe+z1IP5qE8v5RK84Qzd
WUljGFRPva6djoOpXZJZl1GRRuv/LCv/m2WF2etS+P77dSWgn5IkP1fYf/8jfy8luOP+CU0AUpRl
WzYFMe/yf1fYDvkOC3GAUv6vvsm/lhLTxF5uuIgdmJ2/UYT/tZQYrDK6byPvRjrwxxSpo+ntopCg
aiZHYQlr9dgLHAlTADDmKrUj8xYMKDr7msn4vALIUrVrRdFwVouovQYt1b7A5EP1GGfajek3874U
2gx1JsF8kHcSchETkwnXJHxaX8PPLMf6a6fr/B0I40zHFrI4zX1ACvBXbfjcsaQjKXCB15CZzkyN
yIbYL6dNkmbzvqJXcbOMcwIfYiFfT214LZWGODQWk7jUYHtjvc4pY+Kun558pIxPLmk5CZQLLhvQ
9XERr2St2oEpbg72rNXP6PTSpz6aZvyu6EJMxktfZ4qytQ/Xz11b0C9exzYyVmYNMJxK2riOYuea
CUiSUFR25v1AulX2yVL6xrP4n57W2y1wsAFyV9GVsDc5kikUSuAWDzvnVrV01G1rsLe1KVtI7yRD
IPqnFcPiZBb+Ffo98ww8L6dWOx5pExCL4TbH6bx1Xbs68dUwnqvQji/AO1ff8TRqj2VjdzfxDLjX
TtL0HJGcETOXgMROZ9bbRzFoqqGzqkvPa+97lIiBXWNPjibMsLG5Z/j1PW2ABv/0klz9dXb/KIfi
qiJArfu//+ctjvOXkxYLYgOFg4c0WUBM+/X7USPKiujJlXB7i/Crsdz9COHoF8MU8kpzdTzzqdUS
3DcB7SF5ycQO3qtdB1gIWJnUn+vM4DL49iQvlzbDYaos+zac+U+NZZqvZl0ZpxGUwst4cIAbgfG8
sr3wIRLS3PtJkj9kJRAdJyP5IuGbSX3YEniIZX0zV22/VXrBM231+niqK+t76QxnU2saAYZUO5gh
gfX0rZkkwp/aShsck453fGcnX3N67AchqukliSt4Nb01vdRtaJ24c94GbQ90OIxpS9Yj4bjJJG94
KbMLd6Q+zrssCTLru07bpV05Yet0mwzs2amHQQ8StieHTZIw66jc1N/rCo6WmcARcstS3siSu7Tq
yyQ9L2KrOZu93Hyc6Y++eigsWohhbefQrqF3KhWk+zIm8N6XdXKao+U6fxuvsacbz5lYcXKmhYJ6
28QqDeYWDtYaaqJ5oyW9vOx6gwtqwrhPlAcQzF7eTTY/AL+m7lGwa3v2oyw6E4K9mg5X+jOPwrHi
hMEYcjoKMMOipjLfmsQ/1R6QG0ISrl3tJoadet37Q7nX0PY+zHLyNq0Lj05gJWHSX6mXyfTUuuOr
PjNCmuPv2CjlRU0U56Hp9eaR0hx+bpzreyr1L9Jf2FiDU9zDCwddNLY2W7mR1mHOvT+rwpCipGc8
3YFqBTtVmTdSbzNBEgmnOg+4M8VCj2K5mnejsMFT1qrCfWfXvbG1e83cLlNE/qYc5QU4LnX99tgS
OebT30SH3jYgoYyaNlqVe/oXTyu6Rz81useSeRo4tIRucVHHRUzPr0yeSz3bgxXQijWcMTIdrGFw
9oiuaD9mXoyvS2+qefvxq/umtfufV9dm+7ZAJlDhOfT8bc890o9NDewjrJDhDZMzuua94RqruW20
21T5nIGRmvraaToNH3KC6daWtV+f456K5d7TEz4vFu8gNVTehAcvG+unbHTAPfgNk8h1DZ3jKxJ0
TkY3c+OkSQZt9+cnQFHHz8JNg73oODaoVFmHaT5yb3KCRbeS3fsFKecYjJ2QnGq6GGoXNhPrhemw
xMD91bbA3mpgsrp9akxQXHn3YJwRF/NkSdeAHS4BIZn1EO5An4R3BHsuI+cyooL7+Le/fY+PLr5A
O2+AR0E4+GYA+bnunhjqYema7JtqsG1YhmQG/+BpDr0Aih35p4gAzlPZycsc38S+LzzOwCxLhw1s
Mh6qAgDZ5JvtSW5PLXrwRrtj1+7v/UnQ7iW9rLxUXpecuSbnP2Fih2fKNPQHje6aW5SIZ8JBhhNd
KQ/DfaPk1SCmrNwTnoHHP7XVSpqMNhDfhI8k1qUBaHjvwPwZXh3DpV3eWdGO3EL5tXVKBqPTGJ4k
JJxsVemWCAxMU74adMXbFV4QuthdbRpbZdVgmqvs2SjaoIutktlJVtcnuRjDr6XLq05NIK/eXr3Q
1yJcnVqMJYHp6NVQZiHgi9a8AZU3D6CwoLj5ZhN/1+tO7VLcGF958sZXkRfLCrJcGoL9DkNSqnPB
HoX5JE6CmzppdUgMRXan12AMmL04yReCEV+sCr0a8ZvyJJvMbt22JlA0moJnsZwINXZzecHEim/J
xw8CReKvOzBqBYtxGDsv1uylHDwqG1irQellY3OD5aCHw6vzgq3e1uac5s1+BriwdtGBAWZRcbSj
FKufHLNX1wqDJ6qrojuJtcZlWpDmhybJu2k1F3qSrUcSkBanarkjmnJ5XQ1Xf54nPb9n+e+fzUmM
r0PiCm0D7LRwN4x1oQGUlGPnZJ3SX3H1medALOnLuZWTGJUb8I2BCRWE40Wa3MyqdunzFfdyqrBb
uhhl4U6YyZ5xCblGvFjTphsILcbNzxKZEfHXkjwbSEN1e8FbG7g5fqCVvtxXumT9I66jgGnXOG+k
maitb82PRl0zGakAU/N74oIcAl4IJmk8rKnZiTXsJvfFcgnYbccxO9APJgPLzxHhOEy796ohZ+Yc
H7WgOzdk8QPfgeSh01Im9nTmLOYyCbmYHRxwxcircaIgpm7BdWOxGqy6GOOy5rsGgaXTUuC0sjoQ
JsOnqiucTatGNC1WDAqylzHkvG7IWPLyquNCddOSzxP2A68BiGhFKrnTCbHJofXdRVHfwWQQfHWU
kVrPsRUmMwlGTp2dkr68lD/+fB2hcdZId2r05yIne3HdNwV8TlZ2fa2VTOoie8oOMw+CBymnqk41
McfV2ma/vwgdiMUmM1pd48kn3cJwU0k7chgDNHs+rpBOqR+mk3kn3qA0yAFFhrbQCTEB662atpAE
0W6B+wM20wIDYLzEU5g0VJkrGbUIRNHxrOw6JK7IUvkPOJg3DBbRmtmUreGKJJxynU80CF2UfVcm
aBjoDMQpIYaf1fXbi/QfqcAnUgFceuLDjtn5U1K+/rKx/euf+Htj69AjY3MMqc+0HZDGS5bN3xtb
1/inzp6XbSWtMjTM7Cn/VgoI958IiF2qB2Thf8kB/rtFJki5sdmlsFeGh0dLyf2TFtmybf3pMwkb
GTECG6pld0Wt6BxJ62fWTrqxmgpIRZ39rT2fg6P4eAX+/RDL4IwEaJ9mIBEYR4fgM5izsQUnOoYW
ea0eMVEYHR0u6b+6Ce9slD47yvK//1TrMt0hAyvmKG75rdO+VfK1t//q7fxbnflnh1hafT8dwk0q
VFwjh+CFd/Vr9tCN+mS7R3F+3DD0vEW34dL85MmgfDm6XF2u1Wk0EmFia2X7gr1QnyiG2Ti5E4e2
wyy/gSoLRJWkhIMFIn0nO0tumbnhK5HjtE/qtn0wY2Vh4yB3bdP27rVpg3rZxKOE8NI6ya4icX2D
vG4kmD4MbwFyspC6YEGZBHoIzEkdOu2c0SWKu/5WePWGjmnHWMkYgyFtGWyBxFhpjDY3GZruc/hg
8yprBmyXSVudOu2QnsR67p7qnnK+aoVbEoFGQBsYYc05he88rxVK2G2s2eNpv4xbVpkkX5ww3wEi
fqHu+YDmGz4NgBjchsyywj2ESQH5QWsYubuq2AuzO8ME0t/LcgYTHQ7GXhvcfFvBuDsRhY44ZTDE
Dlk8M0RZG+eenjELpKam9JLjDTpf/kjm9Weuoi9QKc+koUMU+XnIvCyoSLtYR9UQX4fpOL34fTFf
j8qCDuKgOl+7cHD3WqJep9IJv2B5a9MNVaC6dybHtjaTMl7bVuI7tTvR/9AaIfEMpXn/AIwO6ph0
enE9gsCG98EFtgVwjdk2+1XRoyd2ZtvZFHXYk7gdWv0qWbgzTILces3vy9a+TR0z5Kl2kUbite80
0sznfvieKnkvlPnqE/H9lVQFqEWDlnzpCeI70dFs09CNG2NfTmS+MCXzEZs2KkgbXQL+qrkJdqhI
u9f5e4Xkd6TSzQ6Fb3cPiUYINUZl97Qg2vi8LpDMWmBk9kM3xdeEEqZgwa1xQ/5EC7fF02lMmYqB
k4Os2wc/svXQQ6S0yiDI2gBEA8WHeJ2aCl5qk/b7qfCyILVR3rLZG277OuT/DEiDB8NL7Os8QpMB
mwImO160ldCqYTvScL/0fC4njDkjBNhcmxuG4+4Fgvg0PUlNp6CEXtIzZJMYjMva0LgRQxhdz1Gi
36YlCYUrqiL7kg1Uuo+jSMc+0IbPoWtbpIKbWnhhTj5h9lnsusNKENABoy0UlxTiJuEHZFcBmBOH
uW6bs0ajhjFIbDlx/Nq5CjVL23eL+M81iuhsEjbEjoZdOEXctJb2qAdD3DjmSdPSuR4Gmct1Bj/t
uZdDvvLrqeqZ3A3avppj74dIMyTrUdivO62bTlsXj2uMKGAbDY2gm073aKt1vb8KK3+5HqGeORtD
ye8580p80aOEeR/VemB0xhwU2MfOCJMWd7rM1DacPZotlmYbe88t2709iemLZ4bjt5IW2bVeNHow
JibRRGLAN5MA5bJWBc3aFyPr+kMDCOiChh96Ovba5+UQ4eEFQHOH5B/cXgfJYysbwz6dzGi+skaQ
1FHdeldkupZPc2xP1+2MZFmmcX8hu8YhzdCdzxlp26dZTUvBQPK0xs3t3NZEgmx6NaugmTT2VUiy
OUBDzBcVoUnQd6t0ZPNKR1a0KlHabRLPqnZjOJExkTh9sYqZjN+SWZQydHW6gKj1bguGsNvzaNgb
CVJ5V891h512iopNVyfdhq+K2A66aE7zyVELkbiJ75RZACSGeMXftMPY2aS+C+XMLdWBXxvdmdSG
hzmbm1M7Ned1bodJsyavB/qJXaQoL6gYdvh0HPzfEb1M6KG73pEVpPtI25OzxMaidKDPrD0aeTuq
BCDac9ueaPjAOY3Gm3che5Yt6ojFJQ/HZj1SCMOvrBQIndKTV2XeNs84QXqWsTG7zkEIgpHS53XP
KvANtokCduW6QW/ie3J1YgvMiDBVCN2kZlYJW3JPS+unLquM594t2eDkfhL+6PyB/V8np0sfrd7h
7f9ulo59W8QCCJSMaEEq250uJ4w/l503wwz3MrorPMOg8efe2wgjomJ/O2QC1UmsqNoJyZ1NH5Jw
3uvPWdZ3jzBWYWeT6dquRMv86K3vUzIlW5sdG01RyvBrKuLqYUwKDNBLd8u2FVJ+ZegrxmrFesKm
AphgyA5ONTwxjuxP2Fsz14oGVNsw+/UgnQjQmeZ2vPDxvyMCXJoYLSO6cyeT47mhgd9ZkZosg0rz
8eN5tWGdtKYFFUD3xuIABYhNDJbQftiQaKsAS9f8YF2y9wLU5NwastO/wDNQENY7bl29dBbs2mN3
hVeASWA9cFis/+FB0lFYof8m1WHpN9SJM02oHbn1HmrHs2rZwA+5FX/3AS8fsjx1bovWsU9DQp1B
08MrIqGHRhLIWW9PNdqeoKrIHiacF2SGNc7tsmvc2ku30ev7ch8BpF3TcVVB5wMx11KXVoYD4sYy
2JdUfkd8RejIK6udxZNRNPm2rHnAnZDeseKJXru66LeF0MvXlG/4idnp3V2XOeqBBym6cmKNXLd0
8G9xNNBBFsQ1J21dIn+znC89BWm/GsDSQWsro3ndQRLbm6Emr9icsfnW9PEV6Yp2X7h1uFZ9nxqb
BfP/133KeomCDmMS3Hxr2umiNi5sMl3vojBjkYFmdYBlOWw1WyZfy6HzyEke5U7TB/sRgIJ4JBRD
PKZ2PV/wpXJ2cRNrmxni3UarRRy4YVidk+TV3lTw57Zmi7ibwHt58XbVe5u+YtV53iVRRju9LCs+
fF16CtjPWDVEM0HER1Rb8SDupA3QwyUJelv6APqKube2dVPAxmt1wUvsEtoz4B+6DD0jOjGKmHDc
t2dZecRakJOFSpX9xqnyEnnhdiXeNaKg14box4YudZldgkkvTpxZOl98Etf2PXtee+UlfAx1Jbj9
qlHnWVepc6MhwyGafNAG+pzFLIEGucta8txmBPKxKMwnROSVl26rFNYfe4D2Sj/4QZeVbWMamtKt
GuZuRw6if5b7MySBzE2RkcbabrDM7CCGwj5NJ5pdOBy0bdjW8rJxOz7dboyG1m0qjewRzKAIYWhf
otY3YkzeMh9PCBRU2BVFV59PPeS0NW2u6g68RLkbWHCogUgCOsXc1182kRqZE8PUj+Jcnc+TUR+a
0Jl2lkk7mUTGUrv7a6AG35CKWVgwekeWDf2tXwZQackjTggl80ZEurgK6P8ZZf6gDzxORa0oq/3E
eNYjQZu6IKlDTBONHd+jGSsTZhWaIEIi7ngxkfmYdM0mdd1mrntwJjFvvX5uYaGaY437dKybVeE7
o0T8UrHSlZ2lrnVH8s5rVk4sc8h/uROQLPsV+qTxbOi1FDFYJq6IbimzVaWaMOiMVOwTcpxQLoRA
aWEmLWd06cYSnYDPHIt+Jk21ISluTZm128pLy62qY23f2xXYaMuezW94T6A/YGC4tcaFX5Ul2mkU
jldDPQPYELTBplR79Zii7QxRfmGwYazIZA/POI1sk+sVK6cdde2OCdi0JabF3IdhAnGDuuQU+BYW
zLzR3S0VYnyoFcDOPp6vzDpBE4Vv8sUttZdO2ZfS7KydKadiqduaEy92zRUi7rupwr/SeloUsFrt
uRDj2tABIEZh0e78zPuilYjncIXgR2a6E268KYpWCOr6je712klp1wIVbc35ljUcDvTX4Pag2JzL
Gn1FGUdMKqJy65BLxZzSGoc9VLH4WzRghsmkkSvoxgDZQKtWtzXTZvpVkd7gsjHj0zh16it08PUX
LcqI7sE/+bXT6uGlHl3n1jVaITe5h4Z4GGcFLNPPaMDFQ6Ah/JLktjTiSnituiLssb2todttx2Jw
YSLLFnegcpwtmvxwHbYwMnPAWLuxydiS63lyiFJjprnUMy5qVXEKL8wKyCmz/XYzVZE11TtvINf7
tCufKe+NrwyZvXMDEydWTBO48AiVQFuZ1TBdhWrGPzbH/j7VcDf13sCrWIDLXWW+FmOiabmLGxna
zyIWzbQeYzVfCqNPr0tCKnaEsrVfnZb6aiVRyl/MuAfRoGOWhtFWPoazS2x5Uw7Wg758IR2jIFc+
9mLUjOVwGieeOI+Lrn8se8ansm+mQ25H4ym0zuylB8UTM8Dm5iLZDa9Gty6+F52rr0fHEE+wqiuT
V6R2D0ZmirO2j6G9aWywV/NYCva6HZkRs9aLe6vEq5mFtpHhKxzji0qbX7PR9b6YlVtugVh6a1Al
aqGZp+t0RJBHjaf4FDIuGlaDJqeNg+XnlITRNEiJfmWITMNyk/O1PRAWiD0vttRqMjwSfGu16ZLi
jgiNL5KQVCCiIBlp3CAw8mc2xUb92FqpRQYmmTsrnSizYWNTGe8r3ynuKnI6z3qVmydtG1JK0W2e
wwhpTFZ7A0w/TLtFwHbJ0V7nHmwdLUL7xBgc76HXYHSy7/T27GImhDZJeJ9bWn/GRzG/olRMn6Rh
VfdpkzVf6qEmXrMGnmGskrBJ0MlWNrS8jLQjNlN9eY2IilB6JJTyW9Y6oNyGdkoPozm8Eng4gYzB
6U1CT3lqUdm+lLXuEBbndhtHyy5wmOWQEC0t3/cZbJ+JW3XGvGrCbNzU/YUg4e4ipRhapSJPu63n
2c15G5GW1LWpecP7/70vSVEd+Kb58DWA/1phD1a16oYr7GnsO8gFf5BtZ/Hhco2tURbhdVdb1bOl
1d9E2k3fxCxv1UC7euc6YJ6BOxn7tCHSpq81C43/kN+iVZv6dRw37Y2t54CkQ6cDkT7oO9ShCzYn
FkxhKrGPY8c9MzMHSCWoQ/ckLnz2pqkZPRMdSL4lK+EKY0i08yLp3rHV4XsS+cW3hci4qSP/UUig
tnoNL5G/QmKqbPpbkYjvbu61l0A25udIhUDQs8kjRJ4M4nPfV9MeMDlXDLnrvolSeJ2az0WxQveR
TCdxl4xg0dNhEZG2KKbheY1wCxySVzV731sxjlDffWBBzi5lrZxD0xC+1E+9s63zMnyqfGydeTt5
AWkn6YUjiYldLZbnlQmKMZCdjTh5nMob4lMjKlztmmDo/gQIRXEdJppz5cJG3Dipg003Hq0fRgSW
t0qnetsOCdBEkNCXpS3js9zOSE0g5wWK9qxCbfiaQtEO46zbFyy32xFv4kbh7LwOw8EJ8qke1hVW
uf08WvktpmZSM0F8b8lu1fdtPtxFg8IP6urOwYqqed9P7Tf0L26QghNeTxSCBxZSLYALOZ5RyrmH
iUEUOalNRv1LwtfQ42fCcl8/W02K1sYjnYAtQBNnz/CqUv3UYB55igk43dAtmXjYOvNuMDU5rwEb
2v4Foh6AoFXZACe1WkDZu6aUiq1Z3PoX5dzmd2WBuaewZ38fJ120qWlh3Tlm94rRaVjpilKlbaz2
oKvpxbXZNdhEHwI+t9kkNSPyO2CRJKP5xpbtRKCZZnrg/bcZmzkPRURtLMIqCqgK8w3tjpcOMcOm
0uclKYHvK4SmYJDOk8sWBCTBmd3q19RQDp0z2kTa4Bkvws+nU7GEHDkNswU9K9vLKDSC0dfCH7Fj
2Ve2rpnXnfR/NFJoDxGv3j2DVQw0dlcRWeC3Mtx0GFdXOFiqPe7/YWsmhDw4fTSuPAQun2gXfu+C
mm9YRV8Q/+cBfvm11+pIzLMjJIlgEvTvRo1mXFJXPJPNnv34Z4CZ3zq7CCVwtyGNRXZKgMlRzxXn
vqROcttgrvCx6x3/lhRYavOozjd/2KfmUAYYEAiAiAJY+n49Mb1zgCFLgxOLvehOQnBY4Tc3znWM
WJ+MPo+wOQK6IIcilVEgtuWIR9cQEq4+A+lsg7Ith7OM+EKIugRthjy8OBJksa9gB/9pk5yDYuRm
/oVWDx3v0UHtJDRMrUq6YM64ivBh+UqTZbxiTyo+Ob8F6/LL7GI5lIkibMEzOWTI/HopMxZ/Vdda
GxQzw71VHsJR1RovPclMOpo57Y+rejboIOYqPh9yKT85/vJU/HZ8i8mnzwgUy+bRUzNDB4r1LOoC
r0A1RtFFI6OZ7j9+Xo40PG83EWyM7i16Ep2xwK8nKSGTzD1ChAATnkHPIKaKiFwrvMhNnJMKMOFq
HHy8/i1F8seHfu/5sTA0mYvabpFw/3po3xbSiEyrXZok87a27D6ir0Ij2EWzjLQgogKb4z7cfnzY
5Qk5vqzW4txfhlMmyulfD2t1hHUuVjhsoQzciZ25B2ilgsjhqfVdnt+PD/feu48JC7SZQMZuHKdo
RW2jG5o3czgwDneN2ezZ/MttE7r6/uMjGUcurb/upY8YnR04C81vwVlK/X0vYSBNL93bszmHw3cY
QPhdCVQ7p6Ws7x1P6U9xuDSTJlrxH/+I9x5a3Gg4z3CmIds/fmlcqydSS28Dy43EtT1UdPPB4nxy
lPcuKrdwGV8BSDGP+aYCNcAgCpaet1VgTJcABX+WK0MQufjnJwSwjh4IwmFGjMtP+Wkql8mhHOd8
YkElTmljTtU3FJ/f/v+OcbSoJXYPZ2LkGQF9ca4I2RBe8dd4/d8OF999OHj+kOrxKNqg0349D99P
PYSTfRvU1K7n0aCbB7MqGZSNU/Il1lhhmnLUL6OWMUsNCfUEA/ZnK9rvr56lY2uyMDMimOFB/fU3
CLseLK1C+RgZbQ6QsnfWBDk2Z7mWNidZ7ZebP72uHA+TCExB2zTc43evYVvlzbXVBEUJ0Fo487Ub
G+4npcTvzyIUXA9JOa1dE7jZ0QrqR/iPWuhZQdJjG+hq4lEA7JKjwCzj49N550icBGhf4Righ92j
x8TvkkTNUNoCljbyUbXu1Jrdu7pNHz4+zju3yXAFsmruFSvXW+LZT488KSqge1rgSirRMU0/aV6O
qxHILkLBj490DCpmyUK19NOhjpYLelROWCwcp2GEWCbwU6yKyQU6Jv2RBJKxVPezTT1mM/9oN42g
u6+3TfgVHb22JSO136ZMf/dmRxutAKdfMDhS2cH20vrQW5I8tilW54Byaeg3JZb5iGkR+6oeegrU
goM7ogubqoEO9jyQM06bjbhWkMKfnOixSmw5UQbuNs8j9lnLPv7Y5bnSLJ8I10B1cf+IcVW/MEbv
BvJG8lSowT0MOWD5Nkd0KUF0ACGiZyJJVXOKbWIzmTWaOlubw31BBM66B4lVVvDaJg+dOY2losoa
3DFEqTaJ5UIJTi1zERSNqxZ+6kFLNdA4ohIBs+1p0/ceycIySze08NyzTKBlSImAWUvW640fTWvl
YjIUfFd9rpapsW9Unf4MO6z85KP1zrNm+ugQULDYHiX/UiT89KwB0m2oPmauS6p1ZyMkihPuugwi
YP+olEJrCj5+5H4veNCtYebAbYHq1D8ueBoMqONUF8S2eT1ko6RCXR21wMOsGhaWRzBSTOv1TiR+
dPrxkd95fanmIHAAOHV/33O0ET5NRPBlQJtr/jI6k/ENsbNxZ2Nofv34UO+cJAIPViN6HfzruHRk
Lsp+cx5woI2E8yajwRCPSRDZrWnZnsDyQ1jWMWCfV2gl/T9fpqirAJHoNjsDdCa/3lIXYxZtp7IM
OrKPcFSjlYOOs0DE/gb1/tuP2u9XFADJYkdHYeT6v8UE0APqIvSCeQBa/RES47Qx0ebzFlnWHz+m
lBsIphBGsfv4jXdSL0FZ8PVydAXDtFEOjVcrvZwm28Hp5Xz/+O69d1oWJ2YiNmWKfPzZipIcYmfe
cFp2YQVaPZcVM0RmOl0Ou+6TUur3F1DoFqUNpYHNQPv489WgDYmdoeDMNHEXW9pjo7zvqbTuosn5
pAZZ3uVfK28OxbbU4dRY8+2jL2VhxRh9NYQYC8bDolfqV+j63XyEYlWOB9qUn1Wj7x/xDZKwCOCW
FNCfVxdN1K5XLUdsjPGQ+fVTBZXJWgLNyMnAszSYZ39+6yi8cdRQdXDE5Wr/tJzZHfuOPnSzQBuG
A7lBgRDZZeLonxzm9yp7ISmzNbTgx3Ixjwqp0dNlkvCng1EzNeLpSnFSS76IH5/M76sIRzF0ig34
rbhwj15kCbwAjJyRBS0cuxWdnnWeDj/c0rlOm56BOo4Oa64+WSXf9NLHT8mycLg2gmpWy6OjhoXq
fbZ9WeDbyJenHLjxuqwz7EY+U/q3SO5uXgTxWiUypNXKrxl76e6+l010kjNH3k2URQpc540Pw24T
1TXFwVIWNJVpnyKLc+59c3ICFLz2J7/+3RtD7jybH8hIBHj8ev+RJMQ5k408oDtdbtMZD5Im6XN+
fGPeWyBsdJW0lHwTnO/xiyTwxpRRlQclIFESBMdAz4w7z+0/q1reeWFhVFPbsg7B4jm6FYjmLRLf
SxYiWVsIWcL4RDr6Z1Dp91Yg3Je04UBg0+z47ZrppowGLUM81MGHd/lMSRtBNqi15zEVf15Fs2dE
Jsong1BLkq1/vUVeT1w6gquMvWP4fbl2beJcF234+PE9eu/lwQ0AaJwryIkdXTvZERirKl6ePLG9
q2w2GLGF9neGLdWujWzvZcrr9IRuYffJp+q9NQ9FrKCuplP226aH1qkeW2LMgigyL/tSe1IpVo/0
AUzmLcv1J0d774Fn20PSiVggNMdXM+ccXafuyL6ICCoscN1fT2aqbT6+mMZ7zwgXEZOQwNeLfOnX
m+YPphxsWu6BN0z6A0HA1U5DcQxDxhpzZnPudJ8a8KuHqh8vm7nMLuzctfaxh6ZTzTWGuyglRrgh
pDCfPPQYw5B+trs13r3yZF0vb6aFlffolrfkv9lTUfC1kYIxQd88Gf2SXmd53Unieo+DpDvh1jFD
jBIPQwae5iT0q28xig7l1P2hngh2pIvkk46nkcMUcx4fX8h3riMzbUpQoNsgx48/iLnLb8ArWQVT
qb7XYMB2eo2YMszRr8xPHx/rncthvGmM7aVRS9X96z0zjRnLqddT2ofGd52Gw6aw9ScsJmXg+mW6
pVXef1JhvPPSGQYTOyoavli/tfVJbZlli381IMnuS5xE2tpEtcMco1WLTay5b9qpwSlXjsGfnys5
5f7SkaJAPF4pBWiXpPW6KmCvdgE2ANtom1/TjYe4mkUPs2dHf163ccClDWDCemEpO7q6DtPGTmDG
0fQI+Kkxokoorf56avwiKBw20h+f4TvfHI5HDQVUg37t2xv6U2VThC0YVMJqA7kkqeSinTaYGpuN
hSL2/+VQWKos8mN0+vxHH4TaFUlflGzRDL8qr+y8Ie/N7Z3TZDCMT5av955Rixdq8SEsnf6jZ3RE
ElcqOgNBVwx3Q1y92jaJZhh/VknUXHuEFv3x5ogFDNOFaeMcpEI8um2GZNZmdqoM1OJe03HctARq
1vQBPjnQOwszLXUiqiw6z9g4lvv50/2qFbEFesgWkATqR8y/e081d588EhZ/46hU++UYx6syPKRU
kKkdIOg3AIEk/8XemSzHjWzZ9l9qjmvoHM2gJghEx74TKWkCk1Ik+tYBR/P1tcBMe08Kski7d1yD
TJOUKSICjeP4OXuvTZS2kOLOHECIgCEA1hvr0HrGrgmlk8Vf6rGDbiWY1Q4eKbmjMaCGrAAKQsxH
AWcZBhiouTikVt+d4cdPbk0/njbVjMEwavRqX0rEWexuZxKIYpBAAuPzok94RI0OrW7G+P5uAfz0
qFeGzHd1Kbu9rtrIZwM1xdcZAb07xKe4SfO0u04mN9kbnZyxYSLRVFZSXioyXA9e7j+kNexmznC+
K+kVATxAKHhAnFgG9Qh+JBoSgVg4Hy/IDMXMmRLp+vHpfe/e5C3uGtwnZG+drp9Yd9t+drg3kQn/
aKf+B/nD17al7ayy3kbaWP8Hjx01N8Ue7XsGQifPgkjmqrUA9R+At6w9p6vRzI9jX31SvL4dq9n0
Sk1c4y49AiIV/rwx7SlPyBf0qwMi8tsGPyeaQe+vNv/CEPoSQcpmEOb3uKs+2TJZ7x+XLi1nlM31
aUHmN2VbNqOgJ1LPy9dk0nEJdbZ2i9FFL7ZoZtjjrIjqbY+ZMywqRIIaSHBmbiT2ClT+Ihu1o6Xj
gzZ6u9pECEO54Zo9804m2H72UxiKjfqEFDB3lzgkjdOh9+IuYWxE98DiQYEvog3yPrPhky1NvM34
PGFfNM94PoybzCsgJU8jDHhh8OflIjZgNbKtq7nmY2uJzy7Fe2u6Y3GP+YzhuCDrKfttjUihcJVV
rqqD3v+YGfcGuEv3uQF/7+M7+b216LfjnBZGqlGYH32ASJ4o9E1FvwFsfrL9+CDvlTYO+RfMFZi3
Od7JW0NvQU20dlcdGDphm8SUzWb8qc4TNPVy/sR09u7B6FeyZ/Fxt52WvU7HYkSUV4X+zinZiZJq
YDc7FKBoqfv0k9P33kLg0PbnbYFl703xW8yz5WSoqA4k8d2akkQ48qmf6qJ7xl16C0b6kzN5GnhC
s3rdPbDlX9ukTPhPTuUim4LzS52WTUWCy8s0zrylG48mvfiwtrTkYDdtvwEoYN2lekRgfYypIYZB
cunFHnDb2p6/4PbliZJRDMrt4yv93m3LdcYjizsR7MTJCjJOkQSoS5kzts2z5cePianuYe1/dt7f
PY6LcZiK0lktc38+HpK0VDI7nPLATrShm9P/qGZtDOuh++RF+l7ZSnMK0Ya+/ss9eQ6t0cfBgfby
0OMZIZph643VbVeLs8wzrou6fSgL/5NGxXs38G+HPC1Ys8Uu0Ojp5UEbp3081M++XSBud866+rMs
09cgo9MygR0pQzLKR/bCJ/si8mrtZpnckmXGnL/3SfMypr6zUQVJ3LRv441GwtWmZEXepu3qNdCM
VZnZIfrzlXyyaao8Ra0nD4OJYwFXGz6jpO/u48WvQ68qik0ZSW83uaP36AlWzcCpJIIpTU4hREBa
m7X5ooPr2bq1F06N/j0jXRopTrPtKflST41BOVvpdihn875BdM3LHizgx3fte0+xvzp1aXFw354O
YAviq2WFP+GwNMtx6Rcj6HX7STTinJ7pU5/O4ycHfO8Sr86sV6iVeNOHbzIjnluKoUPa+hq6uAHC
0MLuN7TiiMQFuWrSP/6Kr9qJkyuNYgYqzGtO0pveXazNBVPSojwQY+NvSOB27u3EIFncmsV5UhfF
Y2Pif89slJOvdoFXAFI5gP/okfTtyQ5Fuf7xh3rnvFNsrBZoH2Pgmy2v78weyGurOORAB7ZJNzuX
VULZOGe1fMo6Yzmgi/z58TEN421ljCqBrs+6artv9r7xJJYmUjzRcomQslqxvUOQau3IKZB7H2xv
wJ2CclIUWz/uks3MTAbnhW2EH38Q6501bPWFI8cw2ObYp61CHWmEU/ZpiW85sxiNrL6G1CqWW7TV
lTjnzLjHPkONjMWKjPqCJrKhEQgbpASt3YzWqO9mInG+JjaFN9QK/StlMZSmkVsKx1S+Q9Qn9kjy
n2fE2CzZams7WbJFK2yHnVb1h8Rp3e2UDG7oxedmnVv3uVVN1zy2mNBAfS1PiUfkW6G73/Rhzj/Z
mL/3/ZmA4UF31wn9aeOIdltWyDUOyS3y6T5BlgZwcEqfUkNLdh+f6/cOhfAarcFK43mzbWXo1Lbl
+lryaysJm9Zb3Xxw1s78pIifPj7W63U7fdLW7q/F7pXX4On2n3TcYhjLlM2BEoTtgUMlbG9ZbGMf
NbUKK7cwzo1aj276iahq09TiW/JcITJZRbNvKrherx/o//ANn+EbcACYv127N1HSO5Ls0l+0zv6O
4Dz++u//okW1/p1/AA6e/i9+uw5aaHcQ3rBy5/4BOHjuv1A3OcRykj5HP+Q3goMF2wFAAwAtfphu
uhY12j+QU9P+FyUw8xpPR4bFDkv8OwSH09oEUiYWJrZsqJ8cppJ88N/3CDExIYvX1MPBNIe43xS5
TzCWbSb+hT1YGCpdwVYtd+D0hH6ivE/Wr5NnioEkuZirao7CiI7qqZy1xYzlq2XCwD2YauvOpbM1
sAqHs8uS9ttlufn72fkdhffuoZDNohhCqvdmLoCLQhlGKfq9bZAfUJjGGFjQY7ZMTtv/4FtxKqkG
eDswK1rf3L/tuxY8nc1s2/0e0Wi6n8DcQFHoMeZN7vD3c/m/jsjX0vG3deL1BFp8p9fJq4UY4M9D
TaofsPJwAvHWEig6m+QtDc7LpECUV1i3Xcp5HJ1RvmmI5fn3elD/HHxVKnEXE5528j0h6sA6aPp+
z6jOCQzquG1l2O0nO/u3Fw4JKUJkdi0OLe3TmauMPUvS4hn2nW87HfdmBTdPABNQ26yhj/jJlzqp
J/hSSAB4tiCXUU+8EXOLVplWYvTDHjFlT3e3e2YG8+LFdUm4QnnuRFkTfHxn8iifXEOqN7TI0BlR
BLzpXOBtyEaM5sOeoAdikQlv4mL59fbjo6wX4887haPQKGT/oZN1/1pJ/HZTAi7AD9jmw95K8QxY
mnYRrwHStDE3k17+m9Xw61n8/WgntwaN37iNRTHsKb4NsAKojlVJ1iRU8qAmbR1maP7z4y94Oll+
Pea6A0HsQNuJRM8/n4U5yR1vBLC2R/FgX6OGKh5jfSAABTjHYahjkmHaO1fN3qYtbPnL6XXvDETq
YYi7eo8KWm3hto9BN7rNX9NkaceZcWYAGKAFGYp93cUBiJxx+WRheiXYnFwZmrjAbciHQFlz2g/3
ZOyYdc9jlI7g7DFUAWYKwNGoraZZ5MFIg8Bzrx5Di7O3NYvJ/q4vmK0Hw2uuXDKPNzG2oWtSx/7B
Ef+vq4t459ZEO27QdsHwzT/rf//tpsn8gkxIUfT7qU+2ZkRLlLpx2rSew/y2jeWXKbVwxo7gbcO6
gKyPoqC7IFwRx2c50WhStOHojGUBQzud+rGJwqjy9KAC5gAO2uyuTGfRjvRZ67BVfR+OriA8pu/8
x4GYv8deedHGt8Af0Mtzd1TiaaCsztvi7T3r804Go1ZAc44ExI2CTYidfxlGT17l9oy1z1ryXUem
UDhq/XXtu6AfUpILZrvAScwu6UJPZv1J61q1z6pcI9xlfsln6673eiIB3Dg/IMXrr/nJ1e7ju/Xt
MgNQjsKAp54N45vmw4RJZBBgp/epTK40oGQEA+tHI50e8Cs122EojU+WmXePKFisBbuWdb3581ri
wVGev+Q9sIroaEi8rkb8l1/hhbRIxCTr7evH3/Dtuk1Pi9WGqRk+DgRBfx5Pxr6quDb9PpsLaOXK
Ho9xPcLgQQ/4yQv37W1K74GNKS0tn9ngqcQgHkg1GnHG7X1PifNaa41jPQ6fza3ePQq9QMoUix3n
ab+o1En663GM7TWn0wnlcH3tMLSxd/PxeTvdXLKO8W0YwXlUi8CpTxv1+KpXug0RWBP2jZCw02zn
TCXuOYlQzI6kS0nBjc+QmuRa74nwwD1SmfSzZelk+vP6MShhUAcxhjTe+DdapJQL7W1IgFPhbpk7
FjviO/udPfbICy17sY9GNfnbTq+fi3p072h8j/tY6OoSp551Rkxs9MktbL77mZhtM6KkCfxGERjb
moZKxZL7Kh6qo96Jra8PRDVinb2KJFbAxB2ab3gINbzk2nw9NED7nJTZNObTGoJv8VwYk7qCUhUu
y/h9IJR306Z9cz9XA7TnPoXLHCfjWTUXV5ref1ZcvP8FGCOjFCXxhwy3Px+KyOj8cvZGTmoy38Ud
eS3DaMdfElaxTdO6WRhJ0IGl6/S8sbryjDTUH17qPsjO8Y9DE6Hh9TpF8kXt39aLWz949vIMTaM6
s7zE34F2ncMxR6BhZX2x69L2M7/EqdHg79vit29wsoxgDeQD17Pcz1qGcXPxq7NeTNWaRBD2K73T
Gpw5wBh5tGrixGTDRO3jB8R69y6gmarT+UACc/q4ezNrCTHXcnWh900wFJ74SVl149q0BeEX/qoL
NT0xWE/+InC9H1S8wf1NyJmVoKuP5c7UZR129ISDMTUACbjm0GwSDrgnHC7b2FlsPM8V02iwiveu
lW+FnhGzrPlPjZdh41BCv4B3tHYe6x+u0u+dmQPFtkHo6ejLz8hxb0s3z2E3SPgSmgn9zaSQxD83
jzIWBBxNT1W0hx5WhNqCvbdeMGV+fHbfWbYdamB2nkgPVvzwn3eoLHKnAkQi901cveAXjXhrkxln
ExT8yZHWn/Rn3cPXYsBCe4OsBv20sG+jeGjcSHAndfFDbljxU1agdqdXy25CzDkEUN0Baxs5oNQ/
/pLvvAsd4Ieot6xVqXraXiFSiLicTGdO7c7fot67mdz2Trejl8Ltf7LldT55QZ32c9anhmYhWV4G
0mmBKe7Ps+rj5kDSyS3LNry6Gyzqnhmu+VyBKLfU8kxE7APQpCmM54bixobyoyQMT51q5eOv/u7N
JFb9GDZSVM8nr+V06IEiAarbj14N+aJxCTgk4zvQ0jreiCR7+fhw77w0ndXDtTpNgE6e7hEdP8tX
QB8Xee6YRDSA1JbBSz7ZI757flffBXcSpxcr3p/nF+MzSnGbKRV75G7jqSkJVQVO3Yk87ThKwB+x
sodQm8EQjRGYd7oBxXZS2vmCNOuTLeTbTbnnrMo8NuW2670ReI/zIJZEooKwVK8DTnPJZO1AzagZ
JmBpaJsGWtE+cXszqPNB/+SxOh3vvd5rqyIROwrdeGy0f54LLNVkKdIC3M+GnfxsXFIHg7GL+2vJ
6KPE/lKjRqkHfgAsTR+IlHLaQoR61uTg/1s3QbmhzeOlSpgkBGbfD8ZGxEL++vjOeGehQUm7RjLg
SwVgut6ov+0tEs1LmeI67R6YQEdEBRnGNti2LbV8+skpeedQDPlsOGdoA7w3rsUUsnvTdm6775eo
fLGxVd0u1UoG0xz9P/ha1KA4gICWogQ6XdWaqln6xrMxmptpd8uk39nVsxudZ92aIPgRs/SdRYwj
0RahRMTDfLpvBFgcM+jiSClRqWEEOuyezC0TnJskMWsqAR3WyfzJ8vHuqWR/jUcNbgra1z+vGpDD
qvcTAfjaZPBTCuAhaVaaYaebn1kX/FdC/MkbgkpDx5bpr8K004rby21sGYvBLWJ3ertz5rnvNmli
j0uIkqMqNk4nzdChJi82raVGbcfOcZi2TCOt8rb0BA9XatFjPEboEh9NYCwgrqvcG0ISoZ006KF3
/6iJVrjMMebJHUioOANNb6Sw3PhKQLMdiBqhr8Ro7EZLt+ZzocG/gWTjAsCzyWwgCCkxHpzBXIyw
sCdh7jKjnJyt5cMf/eqPRlo+OxnNkjho2MEk51PSWVHYpXmXfJFAUZEnVXTXgD8Ypb3VIH+clQsx
z3tg1UpeoeEYvEu7H+bo1pGE1e/4vTaSKN5JCJSD7edViMzDji/hLwo3HIRVZ7tBtMU95AMnOusq
DbFdl1dRMMed2aE8TR9LiaSDfGq7zo7EkMTNxhvqOt/NeTrHcKzmqrvIFNvJdAORkqAkKUc/Dycl
ZoBEiqHRORPYSKfvUAILa0qxFlcpMpMfLmOwmeTFftosnl13940gun5P4jnAiTFy1X2V2oR/zFrr
u3c6tPx4O8wqHo4UsdOu9SY/3dlV7DSB3cQLwRKS4WHV8YraFtHa/gM34SPnkcL7kiVtsZmKsrY2
0k4U2axNI2BUDrf0eXewmZqnqDGLr4Xm6Xd95YAJK7PpoM0ZJpXWvx6KeVe1cjclbnUHTy1QdkJo
4lKle9POxzD383IXD+rMUvO4MRv5I8vhQonBjEJExtautKxfyLbGLVFYks/QuXtHjvrWhxm5h1pe
B1TMSwDjOz6XdjP9dCEXwcIEgFa56sfSOuKgCLwJ1DQHyFkfEbVvHc1pb4RfdltDr9Kb3BqXzaCn
xrlXFsmlNXI92C2Af0mjx2mxxF5oxm2aJk1AYFmE7NjOAcbmA0UFAbgFb4lQ4g28Jbrx2PbkbWI1
hVKx5Nc53aVptLuzfJrMcNExGk499t0siYgecPPyfGTcRd6tdxN59l2pJdPWGIHQLku3bCAmDWFk
zuZ+oXS9i+Ki+V55Ur+oEhcQet864aT33YsDb2ij9aoJYUYVexKIxbEDVBW4ZGCiukrNo5xdMnwn
dWYa0y4VjbHLxfy1JMjja5VGB1fY9+kwfxVTRMaZ7tOoG6KvJalHHU9g6R3V4FY7pQH2WoT2kPte
dCYjKw2duPa2emZrXAekpnbmL2HCvuEu7TR1gznQu5MD+WejJS96qERBsQq+Zq16lkRlHFbBzyGV
ZXmoSk+92BImy5yOgOXDXKXgRBGlt9UCF4VKs4ujbZ36/QOxk8kSmNw8TyU+xSl0W/YRvExZJLJ4
GL8R/pxfYZ5LaY9ESNVy46gP8bzVakBZjrF45/yi3k48ELB7TTHLC28e41F+gx7rypaQhIhIiHCR
ZvdNM6ydnkFNDDSTz7x3NbP+a3KXvDlYORzDsPQ6VwVzTeTehaY5fRbkrtfFQTEroZ3RntUlTdo2
PXQdZyro8wqaMvy7B7IlphsTf+1DhJQsPY6Z022Fn7ZXxmh6uzpVIxkELc040DX6T0ePqCfp7zZb
d9GLcyJUur966cXOtpjjepONIrUI8CaFCQtD9OLT3B82VAElm+9I6eEye9MX5kzlCyhgogfmUhrf
q8ntQrZoJDtWZvMt9XECSkRf+56K5cGb7eybkvycWSsgWfRme7bU7KfTCd+UaVvyiS7cmsQtk4XA
6oE7IbH89msCuOCvtiFHNZ+09qvbmukh66K+OFpTn+/SWZdPom5n9of1CNQrEmUfDgv5H+BiNbHJ
SQcgHs7BXEvBdRxIUQhdWshbdqV+t8vZNyHVburVC5/G6rGNRjJtPJEaXoAJFwJmDRfW35SMBo/w
5ZjKj6wjZzDAknu9JLwUpsxg7iSnU3uscGgM2AtyPzmPzYWP6uTqUWGcGC9jgnquU6/14Po0y2Xd
e94FPCp+qtWke1tPnXvVm6SGUIm0Zw4WhetslM13WnfmlsaZgAvAo7rFc7zsFmhwiGjJjdiDTomv
UbZA8m5EIq55iFoeKq4uTfj2LC9BKLtJ0vzsVNzd2ktnPMiU8/2aLbYADNx7CSdVI2jmXOPWvG1E
1/wU6w5zUzlLo8K8zdI9ZzY9CJDRLHsD9MfObs9e08oWJZufPXzkrwpU4XZxgXnXBsyNYBkSTmsL
yessXrFOg9/LX/4oxbW9tCSIqtqPr6dUpDDPnLKcfxFyZoMmb8zRAu1njUjsLjDmmk0I7RmJUuK1
oHSqJKtYoYZIAuLUjYfGmMV1KuroS+Mk8ZWD9vC7Ezt5CCt3ScCm4X0IsOvJX2KwzG3ce+3ZjC47
jLVBnXclXx4n3PRlReF+B3SY4o3kbzc6bNMBnuoSJJ6gAq9Q+aD9bYtjl0dk2vQ+TZzwFeualOSi
BRH+ebJCxqIPs6UhbXHhOaeNVUmMsTStPVfJXyA5xCaK5uJodP16lw8Q3pi5mOI+LRP1SG7j4G7G
mg9ZCD2/8/qu+WFliXOv+QtxSaAjkuvZKcGtS7vqvqLMn248Rw6PejPld+l6uc0u8i5EZkR3ra04
UE4Ek++6uhlQZCTXtuSseVky30AingnwwSKsTTZqTZr2RBmVmX1s9aTCjz3yE+slv6Nkn74gwpS/
llGRDL90tMS3GijTF7ehzbdBih3VAf0WiQfC0QDNORooPlbypdQ2wMWiOzthyxXggAZCWirlQAKE
iX2zaG3H0uvY3GmsWcl1kWc1Sbi4mm4w+NLEhf3BtdallwDeJsWk2viyfyHkmD2T0sts05Zj+6LV
mfFox80YqlEaz47KhmHDo9eSE1wsL7WZNeTvmRXw1S4Tw7NJYAcB2Mrl3m8aTovDm1zu9TEnzJm4
UwMCdKHdwaJlNXMd9Tw1XnvbR3DLBnSuV72am29TFrW3Ru/F1xEhu3v4XR7pq551ZB3zu+3s8XxX
Wtw/tWla6bed5knWeJCA4ljPNSfPs9xL9sTRDkBZxyKGoYa+aY9MqI0s7/sCyuwqKgnOVcXqZHUw
J7W8Ni+szs4B2rlxegN1t9nhVpZfukZFQbckL31c80ekGDZhpBrrp/BjsbObYtk09lyHpjVVG6Es
Z29wvgImmnaYExnbBKh05juihaYbipAxqAA2PppFbG8Krb7vfftSuSyJk66n7GU64JSDn1219H8A
K6uzrAQNjxHNudbH0rhK3JJ1g7Tu/aSn2iXm2Oa6mkV070QmAX1TCn0WWdQSGBXDRvDhOhrv/kzN
cxGmPJuXejx2F1XsVmdxQoQppT4lILbRgBbqD5CoAEvcarrLa2X9UoVNco9u7Hk78S9LttvKMZrN
1NvnEwyuJ+ptUosA3f70x3XOVPe7hM7ysY1ql2lZQkGqsnp+8qYxviNAaNwRKXBw6qIN/VFL4wBd
5MEblx/0/8pveekuLu8cTpKp2TELPTucjTvPdgLGIZfHXNOtQEWafp2XyJLlMKD0igaIDoDhbvmF
S1M+0h4G4hJY6vz4bpAcZBCRezPosOZoTBNw6kb2D+DOzqMjezwZqfs4ZXq5p12aUAdSygVlCny3
TsfkMvVo3NSGeYT3bPxM9GjcKU/T971pLKGXDmQWKB5GiPU9uTK0CuN5ds4pLqAk22IP2q/e8Tix
ANcZu9PYaQnDKnz/ReWD+TQ1tnHll/4arF7aD00yZZuJGnYH/nz9aoTOof5yb2H8yZ1Qcmp3LnVh
0PVdvMX80jwvjJrMTRP36VWbcRukVRGn0K+rhmWtmZPALjOJopn0CQYI4C56czO4DgW9HWc/splg
sRgBe5+3BYx1W7sYlsm6ySLvR08W+Y5HcUeGTkahJgQFmTtclbYAmZnXlBm22oHvBc7e4D698wjn
CfPS8s7ljPUl0pNtIoB/QJoV12Uj6hrlpG8wtCiW4zzX6tIRcBuo0bScB86pzpp4yq6LzErqoM0W
tJxdV7EtBaPDY8QMTV36UZ99LUk93QuDBjyttZo31rKyw4cUBrYfWUQT0sxmV+eqNA8ImECoNqb6
HfiZsw5W9yFS/UZ5Mr8suMrQX4nmlXZdMBwde2IMZX9B33cGrp4djEnzv/rMTNnn/OhqEszLRCyb
tkFtmLnILQOleuPrNINwr033J0FczxFRUt+pWIvvwDJrFi2pfXELgb1FDfG2d4fyFveLFxZzZzD0
9vtlE09R0lAOTQdllio906x6tEPl6tI9uDnePBYNp77WRmIPg2p262vaN7UekDAa14wBoLBwj4rs
e1lm1a3ZQllyUvrIQTqzgGbJ2P8iXVT/Wcks+UXIwdJsTI0f2KICOBMASe7RE3rj146Kh+uWsslB
fU9WndIc61g0UPEXohy/8bakd7YUhjnQ9Oc/1VFqPlAfszPN4difxfkkf5V53f+Sg6SJQCJa+ZLb
FV0FufTRd11mxs886XjTI6WfbmQ7Rd/NvGMTbkPLJAlrieQvTTRaGZiL8t3tkovqvmiJlCTyijiv
nRtDhN7Z/khHY5gSbo/EHChwCHGv7xNnyAU1Zh19xw/E3/GbqehC4ixzAYVH5zZCstvnoZJ8ym0m
kEuFFSotl03MxEGz1K7kebqInn2jXikDVCZRFzHJm3ABg0Xzppo0ONqPYWL7s7aH60YJ0DMhjQI2
U/5FlqzsZacrKVqLyOEqaQuvOlJAhui76lRCgPSQ+lMQxaJ8MYeBow6tRV7siBP5+98nUygtHjCU
WUa6AVCDMs01lqkO2E/Ue8snocQCU5qjD1+bAhbY6XuBfowcyTSj3YOyIGWDmU/Ylw26QNdmKyZj
14tFnM9dX9+LEUUFl5B562YEbBvzHAv6Idg/chJsUDGofYnmObn0Va9elENvNBhM0SSXsIOTh3xW
5r4aquqpNHz3Nnf9Nto0jac/jEkjZ6SothFd28AD0dcpnc9IVc6nTquIiwd0vQJ9PkLJ2HBNeHbp
/SdzSF+Gs6i0nv9/qUz5K2X3kmKzI793lko+p5nMir0/dC0DDJ8U072ep+a0KfBqUO9yOZdDRf/v
bEylpgfch1R0cC8xpOtORxMFnlUBfqdNRcejjuOVv6vx/tqUwwpnrjBGlhtzmZbiGlirvmnXErJw
KxJmCrSBX8hwM7dtUetnzKRBp5WDdVvG3nSBlil9XJZk/DKaZDK89jv/T4P6iQaV+3sdcf6/1vAb
Depj2sVplf4hQv3nL/0jQnXFGoHNz2GwRweOKdT/F6Fa/0J+QtjlSuTwwE4wpvsnRszyiRHDkQ/U
ylqxRjqDjn9EqJbzL34aRmj8dggiTMf5d0SomOhpG//W6WVg47sWg30cXshi2O382Vb2lIP3eI6N
g+fNVbHu37xNRz73Zqnm9iJFNjJV0fe5wmEWDF6cfNEH0vYYwNTnaRIPV1ZNN9fvlLUTbmRE286F
ypDgWzqni1A8QMKj+YmEnpKsf4hUNGEhG9ofutXkXUovtou/SOTsj2ZPYsWaT1QEytS6X0zW6/M6
iZHD8jr9Uekt7xgI9OIHGzn+J+Rc/mPv1NpzPrHPy4mpnJ5pZ0OaPAMpPl4lNcVYiTWQd/q5znLj
7R0VVQ9sQ2PaMOwT7auBKoqc7KSG9QJEj6c+qdSWUXMcuG2HyapMWztknjddGd1UhGM7aD8dwmPU
uUQgxWkhhIKX9BhfZA0z6CF32jXX1cJHiiJO7IxWB6Eq8592uVTn8cj6j7PWDgWV/tcuk9VWGJEd
amiHWKyt8RGG8HxX1oJMCVsO6b5uyuYmWl97e97R9lFncvatl0UaDnKiYaNLpuusuTZFiGrdx0am
VBeuQ92wpU3IqsRuhg5+5MfED7qL3ZvXkMyWdqeBE3roWs/+MZCcsQRwzptvdmx7F6/7pGm01rOc
YyMiOsc3HniD8aKZzdF4iNOeqqegM7FuLgodGFrdG1cSkRiNkl42xME0FfHKnlDUDugjWNXQelW0
N0C1nQMp5N38+ksCnLiuUeMQB044K/8fUZb8HWHNuXvRVLz0iaDj/SP6MnrMiJJeQxQd76Jnx5oG
RcKUIown4T96OCCGTdVH/iPuZ5CnnafAtPmdbTzg9OdrlINK96NbDwuqOjo/VtKLH7yfWczh33XE
qU9yOfcrpJm0v4z63IwN4NuYavhCIGP4OW1nZ+fEnBTJGexRPsBotFO8deOMs1uqCAkMoIooIJ4h
L0MxI34Ovckt7NAja8a8ilQxRjtJ1kd87BuVUpDXWf8ry2r20znZtoz71x9LWFFX7Iss69tNrVVK
qsDRdP4DgEJ+PK83fu0tfQbhyYSTu+nGiT9Z6HUeX/eT05RwWRbZN98cGDAbm+0wncbB1G+8VDkX
r0d03CGf6NxSSI2Fwb3ZKpPzm41x9Dh2eb+KjUTskqNhKrJsO3D++jxLb2PHE2lxetd8a9mGKOy9
U3eI00zYtzHBMdvcapP6mFppJ7eRM1jWhhbfWkJbBV9rLumSJVHhPNl9NmuPr58Si+4QH4qZPIKN
ZQg+rGgc7jINufCV3xVEahS5tDCfOiPXOYdvt9wjCmNwUhfrJTX19fwAQ9PlVT/79bnvyJpqo+b3
/pxSp3l+TEI4ntJ0n9doaAK/pDp1RzDrJOeR3Ef6nDHvkO4UL8uCFiHIHG29pwwTTn4sNA/y8qDG
+pxosAnJU5NPm8nNe8B/vkkaz+KMd/pIsUr53nyzuNMA39eoRblPK2SFuA6aC7Ib4FgKj5GDSShe
IE3pY5CrSA+YO+leMR1mZunP/iMX01lzsLHe09fpSbXoZPOttwcZ7Yh4nWgt+tY+G71yt6Cp3ugq
FrdD2su/Mhz/RLPz0nks/GK69xyNCs7suLHNbsT/F3MCLhBqQC+sKEStYKlFJTcw2gsrFH4lIV/Q
OV0OmJDcw0iNRb82cy0Q/gTObu0I2VRgytw+xjGNJaK6Ob8zsvTHzqXT7QxtrThgCSjdEPbWVrEZ
b7UeY7fZRoYflJ3d0OxNrT0x4HCoOt4Yt5XRVHe4J+k+K/J6SJ/JE/OLj9pqp43d/Gy7pXUWdUwF
MuUZvwrhLo9ezKZ7RxWWXbQEJD5b7TQ+DELMx1WhvmXWxO451b50mdZhZ7VlWLV5z2TI91LG9Bq5
KqT9EV1WjfwZqTW6V87bKtaXZ6ZxOU/AWMhzT4wuBKXMnUnYWyLr25xn8rxnotaStewaxwFS6WXJ
tCAUIxP/IJogz5Jov7gX0HWuOsrxZyF8EskWVGRFMM3tfFb1k3dVjBq9GYhgW5wsqCVyT0njoshZ
zW8X20qOSvf3vXIm0g4gyMo2J2lnQI+Ya0N0U6mO1YQYmCol0+TOqIh/iUeDOFxfLvSXBpr+TV7p
5peI2IXHMSm6e4ZiN4kgV/l/2DuT5kiRNA3/IsrYl2sQeyi07xdMykyxg+M466+fB1WXTaVqOtPq
Ppc2K+tUEBCA+/euk8k0N8StcRth8rurPEUdWzcq/6rBx7FPvUJs9DjRn2NzGCmK8e/n2HSfuhbS
qaYfaWmcq+qA50MUYt+TPcCDP+xxL1PXLszrlhDBlUubu7Mp9ES/GOq5oH2iUfpNmywUi+npmwKn
INXFJBeskh4LKzFCeqWvEcYMr5EYy4LKpM7JwDBQ5u5RkSA61gy72PRWU4c+HNe9Ca/8kpIU37IU
WvpVl9ndqtQ1cehdi7t6sLJXkFBxGoquu1Sm/jpIvzlTjz1R+TGMwg0hw9RFS03cuif86Q5xhn2a
KE6/yQ1XffT2KF8nprrmbVR60d+k1P7GJyXn/BAXBLiicXg2KU24SRIKDXM3R73hG+MFs7kVFi1b
Gs+Vx46qjSspaXZgNI0XHKj8UahhvGjmNINrmsybLFX9i5+64NgMwNeBCJwreIbYW9ERXTageh7K
cy3Kz3rUmNU6ofTxxs5rhz66bthwuTxoVHc8LkKXVyRHdujU4iHqhH7MdfnI6IqGkaFi3Wb6i2HG
h2zI2gsN//nzMMQWYGU+SWzwrUESRpKc2tiOryy/7s4dMft+B0KRe0wjiW50vDVrMdoXQ6JsztA3
QhPqoyAXzuwUi5926drcKnqaXJRonva0NT5FGdo/3JDlSpq1HVYDszClAcXaEDDIrUkTUDK6AStF
EJHvYDcuyDNL+BYShnB40xTWjc/of+0HUt3V0gZulFVfcz6JCvOZqjBP9edaMiyLLn5w9cY4LQT2
2rBGJk6gyi2doOVdmtU9dUBsP7b0t6TrEa6t3Qh91Fadch1ovjZJrstRWvBJ+nSvS9mfptZaROv8
YQ+5eeYN1O/TsaVtUJXBjaX0Hgtgl/Cfpi1OVjlTXu6UBckqVTugnF9wiIRK8GNnZx2ssauvZUR1
vcr8izqPpwe9ZWSnarB7hEJ4zmAkQoJFkALGpAM99CKgE7Vd5P1Na0EnlZgu9ZgqmCDxt27n8jso
mQ3uimqgYAaB6lyJriBxeBJKfFBidJqtnXasjkUSxCipy2InBtt/FAEn3otR3kVZ7WE+baJsw3I4
7P2spTC3gPXPiH0a26q8pV2ualcyS2xow7g9AaXYFoVBU3capV1vB9OEnudvxrNXjolPAbrTf88a
/FF+kVCLm7vOvE8CVXwTMEv7QAbRpli2VoJcmVXRT/BMtlHWYVFm7ibVGrHJqj5FKOF354GCljVc
iwqnnlJZAEDzlNNUdzm3vrAeWN/ys6ro20MlE4zldaZSgKDcqW+7cozd24Iepjl0tAB4SWVsC+hV
fc8NU4+3gVtVPEA6e8HcNfKrmEWWssjxAoSp3UxdHoxh1vrRTcs24GxSn8ubd7LiZ6/sUTnPVsYe
yw5e4s6ob2dE22JVxskW8890QX6Pc9lU1NjQrtNo646itqNVF+o0Gg18XZVCwDmqvU+G8tgMzUn4
87gmxLe5Ktu6/QaJoO961cgjKthoJ2P/kY0agHYrQeqkfZNBqRQrp8/zfJshWy+O0K6IZyiMnMmj
taXIwrqo6oxeLHdGCqmL9xEXf8ztYxY9JFQJP0dVql9Z0XyRd1Irv0392F7ToDhfaQn80CYWqdO9
+0rci440OG8l086OzB2KFHw70ejumsTybmujeBLUYCanqmg8msgq/U0NgTiPNN+tUp974ZAPVBqt
6PDNN36eJd5tYCLcfqLA4zaQiAxQzVzXom2AvoqVhFZ2xPA0J5jpbCit2LuOTdFcs/odVMkK+rs8
4y9yTcIpUCyidbeWyD/UjV/kuHEwdJMZs6/1pLQPg8Uk6qSJeT9PHoSnNNLd35CD6z9H7p9skl8E
XhzQJgKM8HayjNEOflUPFmhDcZAQdVaVMrhQCCUoKpuct1xT1BZSA/YtKYikuox7v7PonXKtiPZF
7NblmQLegjcfD/aGXCNbXpWyNy5LDab3KE0jeOwhxjc9jaC8K+YqYttWuu13PdatgIHeVvOd6Wpk
GTeU0O3TDik/sQHOW+30g7pr0Ui121kZxtDCHoOSvc7ME3kY+SMDWxw5Fnv9mFkk541xX3qWeBmK
CRw1masPf+6rO8JE2NGrhrcHdB3km17a43gBcuVpy7tTZ8AytIj2SHDb7ZL51u5w/tFDwD+UWMoE
kT8yMdxx0xJH+PI5C5duY/wmxm9BO/6OhiAbdPCBLfHONuLIr/LknB1y5LZ6vXemZV520ozZoDMK
xrVf/9pfJNj82BxoMef4YB8WZShfYBc08FpDIdW+SAp+YuGX5UZVDb8Pzx6taUDgC+MwMoRgNhAv
//boS2AD5iDfRuLwD/+o0CaDFJmxJvhGmPfUlUJwNikkId2z+3rUOKqr0LqEGlb437kujcVq8fNF
Jjgb4/FniiZ+wS/nDkyqRRSZ19QjCj69H+LOPnt5Y95XWcvYjBqfk+8hNU+K8EvS3OjBYfCDNCz2
MeUm959X4//hzd/Am6Qc+MCB/x3evKi7tE3fqp/wzf/81V8me/+PJYGGym7yBEGp3P/FNwP7D8yV
PltSRNno0Bfo8y980/oDXT79NK7PsoUPAYXtf/BNkw8kdYFYCZxywJ+B8W/wzcWt//d7jWRFfAaL
y94jmdb7RzMGatGhq1NDHpwqQheXZZpxqyc0q/p9KrZ1k/lYmoWnv7eaF9178PuHqayioyZTVGzS
ZIotPDp8dbfa5Z9RHcjXy5Xv59q9z25l7cExp5taV0FoJBQnG5XW/ch46V7ADRWPttmozWd3cJyU
0RndUTKuK9Pr10uzWGjEuhx2qtQorm9K966ruvE3r7Qv6xhXgMWLlZPLwDVFo//zmyabGDjrXojD
KI3x2o1acoCmLghNpZbz4nv/7Rb5v9axf1xxfJXocW2E2HgQv9pYTKodxzjPxWHQJF7PuKA0byAb
JcJZ8esjfZFhL2eG1h/lHKsmeql/uP071HotNOEBBokO5QzONJgcbedbUXrXm4W9m5Isuv31Qb+s
0p8HBTJfPMNEKOCE+nI5UVsPZdUWh85NpiW8WyJbJkfCgQxccv///dHgAXhPUxcC4P/lVRkH/pBW
ZYbcRx+c/FxJZGKjK40B9Wzw52vwv3qOvxrMllODiuAgRJ+TaPN18aMeo0jKXE8PTTIWVmgl0P9r
olfIgpIGgqkpGa862RkXQ5v3+xnHjtikLW2F//acFx6CxZcY7oUf+XLDFkbrTfBa2aGh7iBZj+1E
XSVCu/vAFbCZvz7YP+8hRyft1fx0ftqsSj//nBJzpaWkmx2EMc83tS+Z3TSeYAG4lxymz7phr6LE
9jfH/edthCfHNdD5uS6xRPry3vqbByOPM0hdF16wGhoKh3t+TWBNUriqtMv+3bFs1nedJjnYJH5e
gy3iz8eyU20w+iRID6nRxLRaTl6+ErrEBj4N1sOvr+eX9+3nsRzDJKQHd4mNx+LnY2WlcjWpcQ/N
E7PHuo688likVv+7/KUvTp8/j0OyLD6Wz9vV/Pk4VMpgzKzH9BDpWJDX45BxUvZUmYi/LOcuSVNC
D0aoZkBxBp9oozOInX99rl/uneU7GNhhF3cg6QH/MHT1k5GnjaP4DjjG1sLoG6phZi0+R9ZUHuvY
B2Vxrek37/PPS/jT9olFFtKQfbZvsYZ+Zez62O3rOfLSQ0KT1JPM3PLIlny6FFmV7CTECxttjQLu
z2RWL4yYY/rD4Fbjd8MtGvlN9EF5zKMq2se6Vh6jNOJ/aIm5+fXV+b++p6Ozti+kG/vdr7mguWNF
w+xp2l7HLfU+TZ0twx5QgJ+ocGkJqJBmeqsp0zwP8fUApNXTp84Eiku+y2v7FKggokjGty4DzW29
rdsndUaHb+D1u19/13/etct+eAlcwNiKM+rLWwBlFoQWPb8HJhGkhDlzSR5Wbas2vz7Ol6eeO+bP
nS+QxJJI+HVtTDXk0JHWppjk6/kmSBeZRAV6dypa27n79bG+vs4/DwbYTqYKyDK+7S8nNflEBtuk
kh8a0LB17Ef9Wi9wahc8KtvIhMUlEnU6GQDoLxr8w466ePWbC0tpzPIk/ny7YtonOhCTET80FPjP
T2ohhWbyZOAj6ADxD15h8jJVwWiJAzbU+UazXP3dSVAgYtP8lGIkyIJTTDo+4LHuAEH20THouuma
mmGq3FvaYCVJIqpLQzMv53ORLLXuGEtv58KKPvqxKx79iYr5uZBI+QKIgTuPyfZIRJ5z6qXOC7ct
B/PWga+9Y9bQ98qgJzmp7Klb6yJdmj8GktziCMlmgVOUeZok1yKa9PcZoc25pTtmXkEXRB+Ixxxx
rMjAnVdVLyJ6qAy73WYeAN7K8pbwZI1WeII3GtN+S4LI+EbrqvUwWBYV82P0Kd6jdu+j6JU9rEs1
WsmmRch7ji2ebNvh1WLIPn3vyFhb16RXfMQ0r5jwNmwbCa3R/ZiQ5CDutjrpK7vBpvmcmDJ0UMB/
5qbKGu/Fb0C8AWUy7jee/hjhfR1weCGkduObLe9Ove28l5k2+PVInt/ZW/62dWgZjCey0jdNOrTD
yksL7Z4UtunMOlM8Ns00XH1e3sgd1MasEv1GQP3lRzibIjlERuxaRxNF/TmnaJnesTnJMCh8vq06
YzpJNS8FRqjcXqs6546s9REXfkH7AWVOgms3OX7aIkjQk3t7TO2nTuoF4fOY4a6t3PRwv9t8zpCk
CIOUiOFHvPQd/cJQ0dUlp3gXzAE1Xkssz10WW9aDD2VCxYnJtS3JNHkv4tLcGrK23zKngdTioUF3
FqFgvXEGbVQhWSfjNVHX41U62X0C0G6krwVlNIdxNpBHTjpkhLXch+VQR0e/A5WDxEaQuJ5Hgw0M
OOa8rfqCe8kr1XyOB6TPULFpO61U2883paPpejiX7HPAjsUUZpwA7fXZMFO1zQ22geUXbwn1jwzn
Pnevk9vjtYwSJvguYWJwHRQMbpJzwfTYns6xVlBF7JOBOGs4x6Q9XuHLaLYq84x9PMz1pmkjB9tG
LW9ilaQH3ZfVCTTRDtMSbQEdyPrZsKr52DW6u0c6Et3HysN21+VvjVvl54mjoXh3vKty9nZ5iqKv
wVAE2J9ZLz5y2xXxAzu9hmEhY8Va69o4hyTimqGBB2EbjDVhZ7Iq8pCraj4GaX+VAs4fMyPYUvVt
bcmrrI+UH+Cr0uhPz8shWDUlp1Xk+IyTPCerrMcRZLY2qn3HfpFea53jMr2SMFjIIrH+kDiEyDkw
0aY06YMbUfk2tcI8kQ4Z6gj1QqGqYUfwmg5zgNU9mXV3HQg8Y2mQ3LbJ9B4I8010WrvJtBLTuGtX
iyzQPGi6/4wADv9QbwlIrZGMZ0gW87W07ONMshkilvQycamlzm33vu+jU1158bMS5rxJULQcMZ3w
AraXPVJpTpduallnNbfNjZEW7VHrsbRgkL6gl33yceOVmdcGCMQaM25/NDr+osmos26Fng0QdYqt
7GjUdk3ikxZ7F51T8IXqAs4Eob05PzhQidtxKKjpUL0ZnMDymis2SnayHshDB0TXC5TmU/yAQmC4
m2qCJVZ1KzA2iX6ezuRuW5uIQsGtjSzge1am8jAW7nhIaEXgoOyiaYbXbyFKh1tvmKaNNXfdZll/
nNVIbSMpO6IpQWu9OfR40oqDrQE7IzCpo1BO7EVIBmEtrNw2hAFPeRXByMZ2xIrgxYG3FxmjT8f9
R+PQVG1RxNi7DtuCCKUwy6tWV49eQd6bMaT9pU3XVhbGRe1na+XmdrbomcuThox9W2W5c61jjN8i
f4ifVBYPJwsJt0qj4ZgNna7g7obg1crGNlo5yABJBOA9eagCmRythn37yiToaD/TTi9W9KWrbO0V
2g16Wm9TTvIZityBr4TJ6+zK/1Aks6PmRUVwb5aO9zQOczDvdJyZKKEGdJh1x36sGpu9mOfgEkeU
eyOLdgqtuhZY9xpvzwQd7IPRgHgTRid/CNKsN2LIpmOjLDgWW0eYLIeCslbjAu9wxRam8shYKIKb
ImrQXUdWZDH8Q9kAU+AW0lIN9EEVwZEfNbgbnQ5nL5oMVIlab38bZ7298RQU6thU7dqvG3Ptu9wC
blaJ1YR0FCGNVmxdX/WbwU/th3xq6+tYtdaqjIzsEGWNeeYKpmuLvvumj4xd7zjc2EF1doEPwqgM
zOsY+/veQedwEcQxjJKYnbvIaQwk2UO9K9AJbwtYnbdOcUq8aJqwbwfYHMpPFoomcvxd0ldmgWra
IGSVTOzHSh+ty0736yt9jtj2BwjUVqJF572ZcuLyME33KGvyynvBDgWIUzfxadQcv15HkV0cJsiO
H4px/AK1QneDm2f0UTORlxxqOdweZMmAh6runUsmdrHDM+AxABj1sTAm0nZ7BT+flcW1cB115SPS
2lsNvpEwDfx9Oc7yMPgVVJsRYTREfXzOusrf2XFfvudV47kb6lqbJ+q3cV27Wf4ROGWKtNUT9YHU
fLCkrJCPHhayko/eSLKCijBwcLWEbTT3b7qwM4y2WktDJwxNzuKqK4wQFfLjbO5OuK9SNCnZhl88
3eSl+W3QArFOSbjJV2gUW7QP8XT2gq5+96hzOc4jmTaQreM1xM68w/IUrVFhqWtD79v3TOa8sxsS
ZwteAjInyBLncpM7D0rvKg/WCgTcXqFIHpOPhBCIUKVtgQLZVhVjktI+GjepYIWEeZkOTvegoZx6
t2Xqw6EFsqJ6JdAKnKyz77DsTfDbJSLeknx4uOUjarkAy7TbP03KSC/1vGzWmk/+9Spr0I+k2H5C
dlHx5WROHn0ADagGApSDUxcjhKWtxr1dZfrZHtJiXdDyicHanKYyRChAVAMvp4R2qawZ90Y0qKMh
S9GtFU1TvM6mOb7zrcycwtExu4MD1aiHBugQ92UR8PZpZ+0+JRRnG6ADpoYbBwuUmzqKOe2+CWYj
JoykWFdayVWQfvoamcutDKKknxNPmBXpOHLc08kTPU6Oab1pptA+TLcbLiJ/iu+das5Co+ZjR3sM
Howq7Vdm50hkE3bKdlIPwqZNH9gYU70QuTqRis2taz3G8Yy9c+b1Sg4bN1X5qDtExOm+RkbfCM3r
VXOoe/7WnnGxyEpNoZ3rJY51iG0P1yHWHiQuPjM2YnboOEw/75hdE3zGzMk0AKqapTKm3Ewzt507
/CApL9gxy9thI81gm5PsjIDLPZpt6YQGLZqr0um2fhyQg+Kb2tqLuJ31bDROk4MtZjbeZsEHJ3Xn
7ygbyqG3pwLNXjreNa6ZhCbC1DME8Ycm8Oc0c1mt3L43jynALml5yXhMJeUngQ48YI5LCKOQ3Q7H
jP6eK9RIzPisOmyEjnZX25sWxxomf9Ve6GrMLnJj3OVuzG6eDVdI3Ym7RrRxNbi6sUrs0d07sklC
vex9RhOxLghZYYGoo+vRaPWVKjKx9VX7Q0mt3oil0cBw05q4j+BVTjhcJC1aJyXADmbKoXGH3nR4
PVLX3tZRMrFPCS6rsj2WWvMylPNVl0dHVbsPQkZnXrkARkWqTq6cP7ImfiQQ7tZDhi/YTYdVVrwF
ejrs5hyQ0lPBO26sNpxl3K0DzXAe6iKVG70238fAYGOlxbzkE/NQuFKtKXndZp0gM8EbaPd1v5V9
QJgcdH68cjQmgnjouqfZmr+NfXpwM+yyjVekQzgFU/ykUyBKuZD08yO8MwboaVqlNXIvY970Tfo8
QivvO5VcOM2D7vfdfeMTQJK0KaFPcbL3CDwIZdN3z5pJ5OA49GrfM8NcdJDSezlmy2M+6UfHSr1n
F8vkLi0bLBFtMshD2rjAo3DvjBNekIy7ejDYQqcyt1f4DWako44mt0k53jqmG3wn7HfSjppAdmCs
8qD19Z3Z41Y9Kb9civOapB+vC1Mun2c2efaGMoQwgwkrpoJHVdzR3pALuVrU1RkRCVlhbI02xkSU
sx/ae1bnaZeqU166bjE0NiuyIdqV2w6MnHmQhpJEgxc/xpXdRi4PIEeFYiB9mkGEoCh8JqZfMxbF
3Pbduub1As60cBpT3UUvn83LkdYwYywtjFk6jzixekbgJprOyJqZklOPUuepcfXLTHPSfqMg9G/K
zuO1NKC9QsG1TCdkIPY/stkcrjJ3Mi50xK9bPL/5McmH6CUuNUDu2PaMW6N1FEZkySQSz73+XteD
65xV0i8jb6DqKUwQcD7Re87WoSDqZSeQth3Y2/PRmltpm6RmQEciFM9bEmqYrwZXvboFcSapXOJx
7ERcO6Qc5EZfHSpB88vMkn8wc0p109aKjlbiAAq0DPl+54ERLEzN5/F6YWubqXblIUL8tWNO6He6
Z5fPn/8k8EvzVncZ+2s8OTsk8fPetHLx1paKGWyUJiiBbyFbnNn2aAybcD1z5d4FOReTCE4HmYtq
tp9AsShGaJSR6oMuBzcuoEoJDU0JKdECvmKZDPnRnVW1c0unfapTxQkg1S5XvEfmmxbg5Rppg/GM
94NfvUKfdYgolzpIp8KqOS6OcC3R93Pe0dEpiGDBo8l54VGJ7oXD2Nf0iahDZ8rI11mqHlZdV2DY
x98/ILKYQUUAL3kZdNDKkS6DdW33Dv7KCEMP978+axdBHQuKDLUUJ0sGougjgJayNYncDRSQDKp9
Alniud6qfBjsiwL13qVjDIQ9ZjMM2ewAXkVUgH7ed1pazVuqJTW2/6p4ROw73ySqXQSdo7Z8v0RE
H1oFurbSGLNuCKnkmhQdLJvBf/JbjZe113PZAClD28BSjzir2tULFNd21Xz2pmi4+ixbqOt03ro2
d4CyF+Vv0C8fWGTuXWySof+ZmS2KGjzfE5RTVJ5OpAV/kqOPOHhV769FrbhaaAq4YQ3Lm849H7SZ
Zhk462bQyOZHu5phos2JnWm57xON7bXhgbOuP4EnQzOjj5mwnlOfcTdZMx+ajVr9BpRYWWuW8/5B
maNxERhDdOwxU79FiT5eT1HCo6MlPMK21cFNDio6RsKo33KvVYegGTUiVNv+U1lfRMYtwwFnWJku
8FcUxzk74KUxPKhS84K5RT6pYLm8pV7kR1Rm87lva/OWdB58DssDi1I3+V7OpXhrUH/jCeja/liQ
uXFQQK74v3ytfUPKFcakGNyohr8LiMk58fJ975y2DxMjZfRQ4ht++SAk8trftb2Mjrri11Eq4mEf
eQKjbgpALCoUq7JXm7h2p7MFBH4WaONf5OBM+Erc2TgVsWlcVRYROQ6FBsQBMfk464rX4Q5ZDuAH
tKi/dpa7YBBAc45wgBRIISMZxVfMhEPQcZcQdfEeE5/1BhWp1cjMBM90LZ1oXTOdbjtCiF8CmysV
u7F2PzMQfHiR4IQDtdyDUicn0XNEdExjE1m9b03zXvOwe3u+x9jnu0n/w3eZkxEqGuNzW6fjK2Gu
sFAtG3IJlErXVMK2gpVRZM2F0fbVJW7H7j5FB/5d9ATbpfUYHEl+KyZ641mZ7JQeqsnxJvTnFXdA
HzTRS+Y6S6+StGS09ojL7deFSOvpT/j5/4UOvxM6mPpCsP13ocPuR42R62eZw59/85fMQf8DqQy1
AJ5uQowidvhfG5fzhwtdaiIXcj9z5/m//pI5gP//ZdvS/yC41qYzgKhpkl3Nf6NqQA3xFVT3AtRD
AfZQ2H0Cohei4W/0YWDWlR/VfrG3/PhlyJMRJBE/KWGPzzRY3Mle21c6+T1+aTxPAyLAzpsQdfZH
tOL+hnQG82AN5XRolySgitf5geep2MlJF2tvSQwCapcfU0SafZ2gm6iXZCFtyRgiGlS/1Ux0vfOS
QGQVzDHCT9NtpFXjpou922xJLBrmdL08qadqYE9I9ssS/dE0m1YzzfWEGJFXByB+X15NLY1AYklG
QsN2kEtWkgM4ua69wQuNaejuzZTdYLykKwHzgoURuDQsyUutip9cu0zZbZPKhJQ1OaslqSlbMpv0
Jb3JcFtCc5ZEJyIZNjYRTx1RT92S+cRuiLAqYqDwZyDtt/phLZeMqHRJi8qX3ChrSZASRYPVe0mV
kjb5UsOSNDXYpN0UhE+pJYXKXvKoULTi8/K6N7Mnq4q4pSOO33KLfWwgNoSsIbYB8QambDUsaVcl
sVeK+Ku51q4iPAqbTmPGFBbZSqNXG7fAjsUz21TxBLm5LYPhhkbZ8jYnvfgiLXzZrTKSSQFgu+Is
BYr/jen3uEXxNjx3JH/cELiKK6PVVGjRCQMYG/fyrrE06vLQypzsfJrJICwdXDvKbXCPivRS1sXw
HAXYXiE+g8extHIwwLojgKfG05FAHGzaActHQ+7rjTewx0BlizyrMHtnryxfvHhphtM489h9AuU5
JweV8U5H931pV5/ObaPAr8MiIy+8xmQFTi308imsDqNURw4MAvDqKNsoynCk6NWx0WbSBhq/8ppV
yoCurYy6ZNAnoek0EVy3NTFmvHomHqb1GMXY6UxyuTL8OszmUYkgPq3vDHSPlxbL/MlenLzEFmSv
QkQsO4HhYT3GeGVsy0wbN0q3WJ2dPsUZCILG3GMjOEQjtZuHUu4tHB8obInxR72Dca7RreJxIq7o
XXYYrzTL6pa5X3FVZc2/WQYHLqAWEjCGtQu5k3FP5g9h7YqP9MxuoZuqeLo2Y25Np4to6WG15eSb
KZ5uvWLZ15RwIrf0gJAUUDtuHloTv4PwCz7QoAiiQTidgm315bQeVSleEp6/XeoiQCTKnqUsGtFo
rLyE/ZgAI7icGgJfUtyCO6OzxA+cW+N11NXi6vObZbQs+Nu+M/j4wjS9m3hOsKY50nFD5l//xh6X
iCMkqR/FYrivnKq7bzN7CFnrgUzS5cQ/A0fI4lQP3ljyD4soMw8OzlLGAbKJAeVaYt8HO3v9vNMy
OHR8bHHQM4NMzDDpOAQbjKv11SBoqV9hsieriqCcR8A382moljw6VdrejXRi+8BENN5iwiRZWJIu
YcadZ1Pfw4/aAcAeNRw7mJWiATBxKNV35SXpZaXX7hXKtumEH8m8jfTMvx0ardwk3JH5it1I9BqY
5B0NTpmw9YpGPqj3OaKH7HlbxIl2V8+k188u6QVNTKoGUu5g8/lrlUNZ36XxhFOuhWhXAK09jWwZ
V27ybOfCaBbSgj6vpEfZwsd3A3svrxi568Hb0Ef7L760p9Bs6jRss/myrZLLvpmuoSLu+wZbTe/U
r1VKMlHpTmHgn03Vkc8SXye9jlFOJfsykx/OEJzAP0nBItkA0dnt2Fpbq092yp0fY9m6a0cfcWvh
ZSAEzNnkrcY+ZsJWY1b1rWIdg1+x6McwUsO9xcX+0BqZcen2vMMBceK16wkrNDxS7NNyukzHYD2M
2bqN6qNVedG1oTQEcaOZbf06JnWPgvBk59b5YsXr7c0kcvwmeGf2fV+IUPl5kzBzGd8rqmmhjH8w
0NWnJknFCegSZNIsjYNlOt+kofYYkm+QMxVh3ncW+QJx9AJ+8dxq/repozKE+a3cFj2Adjnh6YW+
mdYEoBAHYi6zonDd+q5jPAr7JJu/l72D7Z4cxSU/divUeFcBfhwDL9+R551gwpj5gVPX2I4Nvpds
mHK6eYwHd8ITS/jAIR+nEhbNtPYDL+G17ncC4zQ+ID3ojkQpiq1W1y8NWuvVWNX6xZTr3lFy45NC
hwvEYXusGyWCW0w+MKMf1iRuRep7P1KTLCN7aPRXj/CltZHn94pg+rdp0iycPD1VwFbjAxMh+0Db
p452ENnNqkfzvx7pcN+jy7YIIUCYEM6kBAXRXVO23/ETAo5X/nRJKOZAGU9MpB7uWVOfVtUsuw0s
V3VRG+4lpc35DbcVSJEbGdfWPNmbwcSBRmaBlu3zKhdru9UwMhqm+NE6Zr6ZSxMVZZ2Ds4m3rqjN
NSWDwToz+mcdkBr8mdUeY4NDoH/3jYqdF7DlHbWW0cNgCOA5K+9XDjlV1BeTECpt5yGixSJ0eQxJ
yKjiZ2yeSNFba60QIF4MPsEmbBL870hA+1uPrAz4iGbZQ3jBkk7pTrTGRwPJUiaadRKJs4cM7+vK
bu3yRxt5GeicLI6BLPFzQCOs614jWsa1h23e8rcxbfc0qumXHu6YG8sGJ46Thp2VtST8Culfil4M
r5U+Fa+DaViXOHEYzNlhrTAlzmvszgiRqIsjBQwovgkjchMpox+z+KIn8s44tmZk4IBrZ/fSDJoF
DG2Ak8mgwuM+aleuIf0wtwi+4kesYU9kTPNgnnUXHlZy7pgqild1A4yOvn9gGRy7+hJo2ENAQPNu
RP/uJmqb6DEgc5/BcDGcQTZWFUqMCnAKrdKBnUK+M/S62aQjrslicMBCEzl+VKVpXhllrB4GmQ57
kXjNk9ssJkrehWviPcgo8QbgElvALXjzIS/ZhZEGph11pvQQv06zr8kbD4VUGZl9U0R+oeHztQri
bO3i3WsLwFPJaA8lo59lBEVcWBgMm/9h70yWIzfSbP0q13oPGQB3TGa37yIQMyOCjOCcGxiTTGGe
Acfw9P0hJdmV1F3V3fvalKpMxUwyGAH//fznfMckxdMPaeAzM5xH6KpS03aESeGZuPN70jRltUb5
BUQ61I0/G6mxiqM227IS63x8L3I3l6gncTTtGlbgCOSUBVpZqx5m7LyrVJUtJ5dy76cBamudtASe
RKq9i867GEXV/hgcGopre+q2XmWH2z4LuLmLmtRZExPCb2Y+4uTeFxbdjRO0vMd6AfrN6ydsoYP1
IqpxN9JdvG7F/DhBYbiMsUlFpesmO0j3OxtUiJ8ZzaZUZfgDc95OdBx5qi6JONJ9vRlp4T6ikbd+
n7TBYaiDExXqN5wahP4CNzlMsz3eBYlLnoougCg1NuC5bl7K09W4c3rNRvBLqigzlmXVkIRXSm/r
NR/hdghBMw6Ec1fIByFHQljrUEs8PWQFQi56Glnywso7seBglZSEeWqxQU/UenQrE1wT8fEkQ3np
+3Kd2zEUa8w60fQZpS6r2RUJldLccxq+wkS5arqntmgDC7qnHx4DZ543xjS3lzCxym2iLHkGEPNW
zxSGzpV9iz1C8cncdTf4AeY686zkvnYq63u7CDaJWczfjdbozkPuaNvYUD+acAKqaJkKc7cSyx1e
HuXI7QcES/sAsMc8Ac6pb4sssTEDXAmT5nzD5BvgLOiTj6ELJ5+9KFk2PGgo7rG9ChNkwZTciq9U
PAIqQNyvkBAgCEg0M9d78rRuXAwZd7Ng0EaA+nLMQa1knTcXMmR+VkqCO2YLWy32jiiedrFJjGXo
D0HhfNeBPn05qZWchqFomeNbuRd2DKQ18R51ypH0Vc0so8E87dIDEobbLnWE00lCUb2iZcyvGTLl
uY3yTy6gYb5BpGYvPXQLa6cIynVcRJ91nnPqa3X+5Sh7eWYFXbft2RhtG0Nv3hlf7I0J5uIGPmH2
mYFugjT/vUhm1rLE38VRl169diYSvGNfDC9sofq7uhLFac6Ui/lj6rL7ZYGJwOOK6HtRtzox6CQe
t7kRcRToXgM5kKsh+bOB9PWXG+o8OIisGzeYce5r1zjV+yzy4vsclTqW2EBIjUe+w+q314fiCY9e
CS4DQGuwoFpbHowb15gP8YJxrRagK4pgeonDfng3FtyrzWKZpWYRIbEnyVAippe8hUKGkuQnJbZY
gLHAlxZ4bPc7S5bpuQMtO/4GmhUtFhNoP+rXaAHROguStgEAuR+h1KYLrrZdwLXQ0U5p0+fcs/BZ
4VpTD2HUVTexIG/TBX47I4qurAWI2yxo3GSB5PKNPXPxQ/HxonKrJaB0qQmFqvtTyviX6vPfqD6m
pML6n6k+92n2EZX5X2Sf37/od9mHCAuZPMNhu0qpIMIjKtLvFZKGToZFt22HOqLfNKH/L/s4y79Z
2vlw6v5JAoL3Q3OOReRFUoCB0f5/owER8/2rBgQUSCzRGdp4KFQhOfg3Y2WjgJCOtlEfJWP2Grjq
lg1MtxV5515BggPgsLxQ44QnBsps39i99hx1VvJFlbAJWYOYVzVjq8iRc3dar4nmqSdff8ceNk4e
Omxa4MJibBI8sY6REWYADxKTzWHarGsdg/XRHIN0a6eeWncqKUDg1Fr5XrCTOKsJaycEL2OH20z5
XCLNapurofHeVTwJd+/q7BGbrp7sNzVwTX3g3ucgfZIVT+hkkxthqwImaIi29KE6LXrr8cTk+7Ih
Jw2Osk/tU2exiwm3WpYz2/YwIJDB8gG/8HDJIolvfOsCDaoubA/4caOxbRyC/lMigz07CdGM3Nbq
xQJdWNJygdqaqB/WOu2dPLi4UP4pOAoyXk+0BxIJA2Ob5enDulfKMbDRBIb+ifLUDvMmjWJr4Ogs
WmuGlZqU9D7mDAcaxp++gFpSsNfO4VZ6krsoLck1jcRWwg7ET20VFriYSM1H+DDdpC/n5GsOAK1Y
NFfm+C/XKixjiR2Ao3pnprQ2XHASageeis0DN9eA+yobA47cZmEtF4dI0xSFUJX5mDJhxyvR6lDO
jWK4Gox1W9urpg+HSsANRATca+kEZ7wkaQv+OT0RlgfLwWR8KMHW7tJC1YA8C2w0XKf6g6tG3+mj
dJvnRJ4FdN576lc4HyNKVGxJ2Z/sLLFKuFRCRPGCa7MMAEGhURjE6tJdzZqqgCzaz2mZM4yEdfsw
RMq5ZlWq3qOcgqjQM2DnA6O88n4ot5Mq45esHQO2sOX0mkY4in22z+wbHLS3wYidi8eC7iWqRrEf
I1u710YIHEyUmrclGy1OAcioncaaa14bDp6Vl6p2LUD5mf1c20bx2MKhxIUQRNw8raQWIxfaBoJo
Oc3zoWigcLEyaPNNjwXnMODi2Q1ZGjLcleLOm9k7rIzKGp6wX2HqdNnNJ8tOMPvVGKSN8unM1kia
syg2qVmiPRqm9dDEs3NgJfKU1M66TXqmDu4VzsmYqpC5LJ6zxcLaq/s+DM07Y8TrSfCqXy3IHAFz
sW2uUWYXL007FjsVONX3wYxejbpRfpe57pHfNHbHSkgfz6N7nqdsvJJtjY4FNIun0BDzWy8gK229
YTQ/k7LR77S5AHNS18I5Duw2tzKpfizrib1h6TVchpSBmcsSy1C3f9NtOpEmbhKvgl4yy7dqN32t
tQINIOUTZmtdw+IVzLXnDN02xuQwlInt526c7ZJGTPcFPdnHYWwRPeH3EpXna7V7I4mRX6w5iVYo
zfEDXarjcdQgE/gUSUJfNSDNRJY7ApfstHZNjHba0DlXwREcouV16VYOO3M/1HTY2e1wLLH3rwUO
mhfpaOK+05rneG4ek0pzvqCYMLQymKKaWINgejGrOXlymkTe5fpETWEnq5XN4L1GKTx4snXO09DU
fDT69nHOXJbYjV5+2r3uMoNANxYMUN/roUQ6MqCiwxgaqrswCeVzCIHQp/DFlKshryfsnfispWn0
752lrYsyC5drIUZggJtQp0aAITFI3FZE8Y+Mcd1vVX3i/jJsLHsY12zbxZuJb34vsN24Kwbd6WSO
7Dplag9kQDpT4xMnI/0Co0rbNiVRcTRIt7wCryHbW2F92cB7MS6qhYu4yoJYV6uIK8K4N6NuvMEA
RcFKw0E8qi5wv6dDzg2qj3vgXW6GRBdgULlJDS41LA3rA+/RQl0KGnuFHYvnXL/IqSF3U6rC3KhF
p8eo+BOkBXmnveDr5JYU9mIAzmFhdmjj6EAnhQJJP2HA0wyzvKC+prxFrdLv9PGz5sy7GYM9HUIt
gO0Wtewsk6A9WNjmdl0tx5PWmTGKWOV+UoBh/Vpq8gvrqcneVrUgI2ru5NizNjVEID7kWnoeIFSc
PZGmJ8rd7GSVzJ+RbnLp06E+kVJ/LvXmcaxnHS8djfLFggmPSf9x5zAsDM+zd60xkG80rEjCl+3Q
7kMtumSpClkOxBSOFI3xSlJI7hJK+rZ83j/ZCbi3GrOYH0FzfAodgydI1FRHuJj5pmkCKztbANd9
qy2gmRR6uNcGROSVndtLkbJRXnnn5usCp/sDFNnmqx4X4qRZGYzhGUCP0A7kke9wWptDVfilVWGg
y1Irf8gDzdpm5lTSIohcqrf6uJ5aPT5pDZwZCBjlruvHfi1BAb2bTROtM7dkdHfSb11rfE9qkv8z
x+NJDTmQUHws0YN063xVtCVm8zwy/UmM7a+GUOkGLat/THTb2ig5cMkN3XQrXSwTomEZsVxrF+AV
NdSeqPku4uZehYkwNsns4TGTJDYAx0U0SfV3TQyG2SoG7P0y+wbnqd+Gg5t+5SzcUGcQrnjsfYvc
7EeTxu1BaBz3OluSdW3x37Cqe6QJLHvPgK8fMOkAuI0Nc2t2sXGaKy359BLX4tkZabvOKjTEoSC7
UuZHgqFNYkTBpD70DCSQwjNvj/GtBSbN5KXBEd2lCBV3cV7i7M/GqkaX0rS1jmYE+hjkjnDa4rOz
BvQRmT1x3zH8fors/QDFCHX9PEvuFIXMuSdVnrmFpftZ69W1711Gh7hYmvHmHY9obTUJ7c2I5bSK
cJcvqwsmjIzeklQvL07VXB293XltvSws+pWe06MC9P3mah0WjXIOt0VTuavaQ7a0Y+xwMoowcWTh
Fu/rWeQabPR2HHaZ3Xt7OSUhTJP8ivH1YWriaNvhoGAxowGCz6Yr934D4hJ7QzBz5bqbq2JNQ6HL
dbs3doWCshJqjrjnggxA2NOcJ6yT8X5OAjyDlvGjDmxtg3slX8U5dyczriwOsjTiPBD9FR3N+0RW
rjeOxtuvbLW9PariaiPDcxhTAqAs+rF0r+oPI8SMfVKEGr6o2T3m3XTNYuubDJznf92lii7upv/m
LsXOm5X1P9mgH4qv/wQK+O1r/tigy18c4m/CofkOgdThXvT7Tcp1f0EnAUYByc4lJ7hcmX5foEvj
F8cibM1u3TLkb+1yfyzUnV8c/sXyZYTbuBz8r25TUv49zOkuVyj+NGJqJuWWf4+p9WYbxXM0wrAR
YHcohMg+rIR2D847HXtHhB6OjbGd6ETqNTVwLBLxt6MmP888aUffoOR7A7pafTm9kd/PLIy+eXoC
xj30UojofFW+HsugQwKbi2+5FQiYwIZ5j6RK3XmiGnGeDURNH5YRKk7rZTZrPPeRcTW7NSODoK4+
8rJpUImjFJIXuk2ZxkrzZ5UV8y7Vq/GjhU06UlytTTMqZch0PHqFGFeio1J5U9l1+j3SUhGuRJMv
xD5KJdCLppj9BQcItx2vJ/A1opHCI/7JKcW+vSFH4Qi/EV6CsdpNxK72lhIOcH/RSbDtdTdicmIW
ykVmCz/V0vKzaqvqvez0+QIuTvd7AUUv9Nrh04WU9I51lwiOcqmixqNdX6cqCT/MyDRx55uLN7Zn
BZlXvk0aBSnGHS4M0OWDJaaSDbo7wlCa8sHZZWOcXlyRj1d6pedtNXWcIeXBcQawYFCXfFX09D7I
aTfggXxg70bkJBH559jiERdj7j7YllEdgLp3j2JCw45bQE+UnIp9MHOWkoZIi6PVAcFMJuzzBJvi
4DBTDH5UQECXuBWX7FVs1c7J1XOz8Bttyl4EPvHHXqZcx3qDnh7qxIy3mC7RN3x646EaLIoMeCKe
hhkZtSsQGkv2Kv4wAl6aQ6N/zdKpqn2L9orTEDT1Hc489avXeDOOrqkj1NVmMrpXssg2Ve0VyboY
vLpYoWWoc6aBelh5oMg/6p86IzQvaxdyOvGQxWD8LUkgti/c7ZoBsRbhQ+FiRdqT6oxv5N7Fq0mO
6uotU/iKaGfzaKD2bvs6kneGmSic5H0Z7TXRIQ5OCPBmp+r9MBnqBuSCbjjqBt61ImyOQs+9H0Mz
OM3WJoAtV4YgLLLBCOLdvMSeB7+l1UJ7I5lnP0SgP1N0dIwkK+iF6afkduXhGWSjBI8xX3tWZ/h1
bhRP/B5TVkVt9OCMSXtujSk6Oqz1vI1RDjVs0QKmrj2F+Zq3K1W9otaXoh3MgBpkrZNRhvJcK8ze
GFHz6pIUCA8Umud8yt/GwkgkzP+QVDMvz0iSl0WginX+URZG2JEr99SU2Le29EY9OxW6PhaEhnBb
zIjdi2igaHG4TRzu0zGi2XNfD/aD4Sb0z0jyT0IQIYLYT+yGLK7atARW34PAmzBdAohdO730Wj+t
zJKQZ2s99r2FoDvFBmFESYQiKmL9IoG/oYCwUJX0LqxQOFiFphTIeaBnN66gvqXh83IL2hEnQMyG
9XkMBpHD5uz05MGJOfW9tazmXn+UM0wLWn0cu7AuplFr+6FvXiSoNo5+d+mea8RwEI06IlXY57Kq
mh04OTT5MZuxl+bTtS5d89AnWb0i/BQe3KnNrgN2tlvGdYL8AANUILxs41T8IgWAP7ol4pVRR5cc
blSf4zLVu/ikkiO0e/4kodXEl4J648Xmux3gu7US7ZgkJqx67HfEdVv+GG3wR3bpL2AHJU2DTekb
vCxbx3Pb+1iX7x6s6jVeIY8botLOyWwQNFue1lOvvxYGikQQcjlJp6+mVXfE7zI/6HQ81CahB8NL
9S3Jy2cSubQbJ+WL60zOIXerT9ZrdJjGWIknXLVU0byEorm3hwTdrC7e2M2AKpzuHKwh21wvH1UM
WTEfnc4fdFqtqKNRuEMzBdOeC9veidgTTOCyV71qawoOIvtcx0Z7bASU0SQItxP96jtTKLlGYEhr
BmNHRzZOoyMzu4Q/M1TzOwpXe/bGQW5tdh4mb6M7m9/2SQ9JvOqkh246hWE7jeF2J5fRtJvK+TIh
VgS8fwy1cmOrutbT5N0EPNNoDec5u6baONzbXvPllBEQyTg07ubcqzdaC3iWG/YI91oVWCdWLm+/
Jwc1fU33QQlowqI5igI3qrrC6UK5Gy2Iymie5zSE4WnJllVnfLUareYjkQKBVZQu5k2a+02e5Y8q
C4KrRdnaSi6QFavUp7Xg1+QFaHCpKaKPbAw+olavr2blDA/m6I13gMPEzaao7LEfiJh2wj62Tl6w
tOCtk2j6q9VGNQEG/gNaT+B7Nt+pmTqfw6haxmTP8anhmrY4Qb1tPzjZr0vK8zIP2I/n/jR0AC5X
Td/KC88Y7QRb0DFJCOT1Da8TtBRKD+4A/wrfCsxq541t9CkzfNArDxXSd9L+xpswu3ilnj1Ql2Jx
37KdTWzP7dow9AeHjfS6M5PmkM9CPGQA6tZaP1X31mB8s1Rjb2pDSx9zD9XC6hzztStlvW0HON28
MyIaN5gLbJCpNPJNsdmwc1gKgaomvtOU7R3RQyasE/F4sDuOSBQd+6BlFI6u/zUn/0/mZJR9AWfh
HztN76O4/Lf/8+Pnn3X4+vd/+/0L/hiS9V+Yc/GB4Sa1oOoJNP8/pmQJaMtBUaA9CgA7cKU/T8mA
XYiqUNRq84+lzfWPKdn9BeqTDjyIqZYvZ0nw//7vX4hA7d/+958RhX8vOJaQPAzXtCxqBMB54YP9
q+0U6jPr3cICJzrqVQByiRaxKMM//dOZjcbWvnrsDLe834iOMM0c3QyMoYfE8GwVLnx5pLRXHSjv
azjSZPGnV/K/IE8tC48/kyb47kydH59vEBgUs/NfvztquprAGDx5SJQsP6jdILO4NJ7RgYSPro6z
aedVuvJb0lHytyXbX16qP780wuRF/svfDuXCAubHzkcHePbTIfxnS24QgQNFa68PHClvOUVf+Bb6
2DunXlPaa7uynBMwlwIb3WQ7d6P0Yto8mvjbOBczd4YWlGk1T+IYZmG7Se0+23VZ06dLxNO+OpEL
F2Ak6kJEJKcgqBLVVuoViSbKOFfgPj3Dl6rN7yMTDy9xCsXV2K1rwJ+GQzNtD15g5faRVnMXsEdY
1rb5HroMXCXkXEDxLlTzVs4bXKD9LSragvJkWagV0G4km7D2WNZ6QZT4IpYLA7fRoHY6Tz1aOLHj
ucYH6thVcWkkPHwt0liBN6VQeyJuAVeCmY3A3CH3zc6g6PsL7MivWFL5uTlOb0Xi5tZKa4lXULYS
rO1m6l5d8Nq4m3SA0CvdiEZFH41rL/aMaQvI2t7RGhb7mjQRO7lV1jcPP9JVb+N4afqs9XdqUrAv
E/xoiLUBpx56QTEtYADY6zEfpdsYUA6xYgxGo59l1D0ZzLWbouP6cODSmYWQ2oruRqeZG5EQGciD
YwHjSDfSwMUj0KXgCSy7Il4mw1ncFWOjE1oPY5MQaIRWnzSz5NeaaHJvYZqjCFXaZBcs682By0Y7
lV08pEUzbtuwNmmQsuhhkHhkilUICGOrJ0mzbbrBepjovdzNpht+1ZGJM0mPoRgrteaT6h3ABeW3
2ZyUWHVlnxxnht61y/HwETldtZ8J+my8rOr2E+5MijjNjmweAPnJxoAtQVwoMt47IMTGXUC/0NGj
cuyFZGtPM1o0oBo6VvRDDrq6N0pjpLy2AFwNoihloz7XBC4tErl4acOa9lY1W2JlOyC1FuHpMQq1
hDx2GvfIj/CM7eGRFG080jXgEKL2yaXXIWJ3QFGOW3XpV0H9Lb5GMMY7Uy+HrzRVAAZUGuUK50VR
Kf3c1oRTPlRMP+beK5Q071u8Q8e5n+mK0kWi3uwxBteK5F9+zFxTej/wehYIDqNt91kEzKnrxutI
bdqcn/Gm6xsyaSWpWhaXRgFVFUnS2PSK5qTHCcfqtAc1jAKvBUv7QgmGLVw3fRRW35Y0eAaLHR/s
Ap+jXjMcUjJbdRhxFHTFqYko/WBfKsqPtsQkbJBE5a0+6uVhStv0xvJ5eRhG/PzsUop7nI7OxaTZ
1vOpWuZva5afbYoC67EJZmPY1Ljj2WYq2b52sU1nbBMrvvsxdOY9dbDzPmYYfMdBX74PoB7alWcp
WhhJpQh30wI+AHCtj/13PWl6/Qxp1dIvHjeD3q/MqvxoiARY60rL5u3PR7nHTx4hP4KDgVLNcxQc
rVo8TDMrOaI7pU9sek5b6knMIAMiIAGyfFgENbkvIeUv1ybgL8tdKpuMkJtVacADfMPjmXHn0phG
P/qpy3nrNDMo6QYHXN0afMdQC0sNDkgXJ3j+m2pXu2Z2P4HjGVd2GdN6jht1pPAgNAHEkvhbEUvK
7hsrq3OfDmug6O6k1GEsnY75F7h8fsoRhfGf8B3w3s0reSgMw114EWRKV2QKgn5dsCb+pqlimFjC
NannZ+SloXS4eD25jIJTXEW1M7yzTikhfODGhoxA2DzAYXkITdpS06Etv+NMesYQZJPv8RJrZ3SY
+KGWgUfXWI8p+lndmvuwG+ektksv8CVy09ZgjX2OxML00LSpOEXZ0DyZaT8uDu7e+rRUwYZCCSPa
QszaIJZoM+4xazxJLih35MqiU+/MzcLadTPgDW5lbVzkgDuhZSTLTBPfP28gapo5Z7ClCG9a4+xh
02HUuWP6ttW27qovSdazxGFbvisGMfH0U3bSrHmOs5IILbll8x8CURLt678Gx//R4GjIZV75x4Pj
OS7ovS67v7pVfvuqP6ZHWqOYQhzLAsBp2D9HxN+nR8/5xQT4SwwOXAC3L5u/6w+N1fsFdOsSTmJq
+k1I/WN6lOIXuIHYXgyhg9hcRNu/TYv/dHo0/j4j6eQpXN3EeIczx8A18zckmSDfl3fU4N0VOp21
dc9FxdbWIxvCfdwZY7VJpcBXOgmAK1tCkIbY2FUnfoxjxiiQ83wE6j+153EKSAesambNV7rSpHwx
INCk64H9VOia4TP1LI4PYNF6VVJ251oPuwcYKlqwjcvEwiobaQ4gJv6lT7WGV+ENiNL9cvLeOQnP
0Hy0rlnTie/aIIPpTqcn0F2BWe1QKDxZPIs06J1TOy9bwR6aHesLmYv+K5kn7B9mi1PQRqbwyP7P
UzuseUByeW104UeO6N+HxBowq/TAv86piGnQrbEeV0sJnvUYBlnOlIgFH8WWpeyzEcHDD6MBLEMD
vcSm4ceic5iax0eb9NGhpbhjZ44Ye2pv2sROTGZAr3lqwkAwd4kZP02pSB/sBPfynv+LOE8OR/G6
G0W87wr4lyss1mLDzupjhCy1cvUkH5YoFtpy4YkNEHrA94qq3vWM+dfazFJrbxDArLPyaOU0aDem
A8XzaojNWD5eZnZyj9VCjWq6yXQPdHsLDft9ZWUL6o7ls4PqgPOniTaaMKFB0JTGa1BRbNCTtLC9
ErdR5fBa9jh6ViaXcB2ZZhruyNGH7ATDKto4XJtvdRHKWN8FIfmc1LBTJoeJlplu2E/wswpcoBPw
IRnUhBCmINhLcEtv1QyhkaFXm5+8jHamVRfi891LsE4ZnW+08D2HEEqhR/SU9I3aZoCU07Y7s1/q
hQ5RaDHwgGXFaP4B56NZ6gsRlC0rIwHSSnIblUSyZlU/6kGxsVFXD7Gaby7NCSSTQbakaTkkS66G
JSfkXz+yvQ5doePhmzGysC+wzGGTzYHyG8y26NDOUzpaazpmwOY1Z2tyObCQlp24XHBHtd9b6U6O
1HI7abEt7LR91rToOnJnXDX8NdtwxhGTq+kdlCypeycOtoGaHnVqLw51E0Wb2a4p0ck1/VBZVLN3
QW0ePQ1lM22NluBeRHEADDYYGRkVD26JpJBN80Gv+WiadkZTz2R+KzqQW7XBIpk+DmqnukRtGcG7
DlYDSNc2Zn1LL/uRZW54V0NgwgaRE66rpl1JSKWVVQ93pOL10eo16/nCD2vN01a0kmPpiKIfxIDe
nJHInheUODNqjE2ebCjq0aU7rDEUhMt9jyxtPDExJHRExRoWVvzmK2VaHLNNYjzw3Sd3CQ0lkN7G
rjoYJLd+UGIzcVFgj+DwYdvjugWLVeEFDucOOnMNqtUiQ5fdUjc+oSTuPAYofMjzU8xOnpop7+iE
ww16yKEgAbF29WkTJrz6IXcdV8nntq537jSeE1PDF0KAf9tUWbdRwQy7KJAvS6vyakDyBRmX/cik
Dv6hGOx1kkX9Y6wVZ7c2DN/rgEfUncVDMHbPyMAsGfJxhN/iIfq5przqfVRsaC4pfMdjR+9HVWtQ
dRLZO4ArYIy4mezdJvucHQwFtal7R5vH5bFvBM1igUguOMmTfY+Nd82nwrgSdbgqylGgDq7duSwu
I5yLD1zH7Hp6jEd41lrtrqpMeYvN2j6WFYkZfmHURo+V9+7U0Zuu0WCWmeOvEV0N+9BpcbPEFJ/b
hjtRxRF4x36KxablsX7tBHcObNLeIU2cW2A310F1+pbHBMSkRCMV2qZ298pzpV+bVFfTXCG65MJ9
BQREl3Y7nV/UlhxDf2FUiW5iHL1zM+q3udE6KEj5exvCoUu8/n4a821RU9k3LihSIkM3WAU8XTDg
B72ebBORouRBjfpgOXEhVMnpQNEoXjGIAEn3RCuZvTXJlz0O6XCuKD33R6NLnh0tebawUdIcrD4w
wb3ZoXmAzQOJyugxQmYYgyJzQLijttdOdp6JBEsphkR9D+vd4DafBVn5DQiMdq935lMVUMPLLQjj
RB5l6s6qB/0SGeLWe9Upa6MXOzXnlZnN4FzwBvCk3diat9xOWl9gO0qXZ2mluQ9uK3ZtnIy3kV8d
fmUV4j+wZ/dbGoTGW8YFe90IZ3FPkVAzWSY5k9qoOj1C9uxogK5Neh0THASqivFDepCQ0ilz2cT1
8yEquz29EUcVBynqhR77oYcHiR0lbJI08+fAc1buIL18VcpefuLd6nhgg7O84N+Q1yjHJD07TX3O
+oWONiiIOYkVfa9Gm+WY2Z/GmNVfMWTPhlR7zO3Uw5Jzwmbtbcyme1RTe6ljJ/9UY7H33OktcVJi
FPw8cFXKlBnbie/UtNzCcmMrowCOZki26zJakgYUK4Df08+RcWfFFqK7Jghx9KF4D8oeMzdAlGKl
NR1l8S43Pl/longINdUiojSR7XeLqSqmzBp8XoKca1Tboq/6kxkWgR+bJrfVHv9EIPDhasNyPA8Q
PdmFaK51GXTHfGGBWtzrYaXGtZwyydp4mpP+ViSae/DadD6OSjxLtLfvlBBp4T7Iiz6leHMQNC5m
xtCspCwnteecNTeq8z5zTT0YkROzOBq6W2sVD4QnNb9OtWs+Rf19OsavLWuaLTeM8ljP9iv5g+yJ
teoRkHu3Mfjxlk1F/Y3Hq9wPxhR8IGA3m8EKmoMYNXNDjxKhvowWUNfFGZRzu/HjVr0vRLcNuAjt
HKohfam8DhSrat1f7d4K18gBKNiRyD7YLU+PzgBqKu3dd5FaFFG7ufPiOETINbhVvulEyVMRwqga
h8Xd4gBwEGIs16NcPkT8wlhTjiLd1m7MA9nj2wsbzJp58lU16fdJ15ybh1DwyvaA7GmPN0unjnla
OGEOvZ2578YN3qK5IkoFGDu7a+e53CekR5kRivBMAIKCciy9GvVbm576pBscGTJAphv1V63Gzzw7
dv2qzd6+7KbxCR603BpUvONEm9P4VHTdF9a1T57O2Zashbfum6B/jlFc7AI2VuU10xrcaLyhCZMD
IvZgTLHugaNj6mC1ysS8FKwNARBZ9SkxKHLPunY65RIu4IAoQw1B/QnKFFsR12rjoaqU8cgDsh03
gt07JN0OyWwnCbdtZS5TDq9WK95r4nF3oU0nFjy0+EVnYzf5YAXccaXJSTzmJEG+F5llf2c3G0HW
6kIPeg2XUyNjYOh5zc0loDsTTGcAVkennzXMcfrSaX1PQom9nI9JuYfP62XrnMnDjyCQhOh+gZEP
0V3DjmVLmWP4iIO5a4wzg5afF+qFVTfC1vBVBra9Y9/+HcZ0TYSuAjIQhPaBeliIWaPloanBF2rk
0UqWVCF4k3VWEjIZZf9NdbIj11nByawCig2zEj2FsgBQfuU+kj9RhhVgE9eApNBhzIyaRB0LfdgE
jbgkUSKeYxS7HcquS91tXt4RBs196qYfpznaZqpubg1SzE43vvfYAQCsBrR658Ez3KR8lUFNDDQp
1nZUVevWalauSnA221Oxcepsj66Q+3mD8WLpSvHxVVV+jGDoZmPNIyW2Vv/B3pntRo6kWfqJmOC+
AIO5cDp9k7trl0JxQ2gJkTRuxt3Ip++PkVmoygZ6egromwHmphZkhCJSchp/O/8537Ghj0AVYzW3
5OnPKejPILwDSgr5NpeBfFZ1VUewl5Ehs/JmonSdlKVfsntjPCx6zS42iUenOhd8LKv2QzCV9t5N
rM+iGp5rOTu3dATd96SWGZmdGUQoWd5W9iyqZ1hO0mkvWqtICS2a+YIWga5QlOUz+XVqqllThbSV
2rSosWgiZxyK1NEI2Iq6PgPEfS4bqXYYt2A2UdT+lbcsqRR8hyXjkw6gZQM7tyQF6cfPnlGcm5RK
3pZC+nBoqm8G4A4VtYsMsdQhrhWTH+l4q3C/7JZiKJ/pC8u2BQVwu8augsi2GXjM1dY9a6IAOMwB
M09AGALdaa6uH3/oHavJIFfuPp1yxaKT3FjQuUZI0TiTjyGDW12Ka6Xm4Yr2GJIOmGg/pwc4tfX5
CmvwpBk+Bl2X/Z43jiPJX28643n6qrlzFIb2ZvrLeyLdvWd0w5mr7sw3g9LbYjnGfj4C3tD2Rfqt
+Q1Jd3qGziR55aHJ2zs6eZGPsb4FKWneAd1sJyVX3NFsLRKBLH/pBN5YQtxgZOIlKvSTnvvPjpda
Gytb3pU3fMZDAoqL1bJfW/dDf/Hq+Lkel54lc5X81MBwhwOES8L2GPMs77wE/g8f414bBPWernYk
scSX1zhG+9EqHZKoLe+pF51DrROEUYeFlX1Obuuax4DnkkW7G9wGN14O15LXAsFOpKyR44HuxXQ3
+353bPkE/5zb9Je1whsgwmNctMwOEdwuqLGjHQ+ZXpR1hGpfXnltEcpUtVUw5NWtRzVzW91PKNaH
USP7qgs334uMjBRiZaunYZ2zXjJJAIRqGh0uOrJ5ngaUr3FMxyOTdX4MvLTa20FlYw9akptJH9wd
fUJPyI14hOrgNgDZfEd/pvHtZN1ws6SZe4LW2B7MYs7BKcXzzpns9smu5rUJw3znHi8uYKS45Cf6
7bIkI1jSOjnj3mfpg7f/YuguyOxFqb0FsHkLja0mh2Bruz4AptJi/4itCtc++ETKiykhLRvcWBlm
mC36hob/Eb+KPfghDRFWZKZFTAK4dw9eMX/45YB7wvTevaTgO8Zge6mGoqLKaT6CZIO6N41Xo6xX
WHjq8T4O8KHpVPjh4dqKMmWlI52KUahdcOrz5THghwjgYeIqRj5u/jvbFBXqgBnWSokdabziyOx4
ZI8uYHOX42415EWc6DM/eqeKipwYe8qSetb8h4Ftx57rMKqLpcTbmLM5ohQPXZPXNW8itjryOnfB
DTsmPPO5sLdm7Dl4pOiIHrmCUFLW3Hg4kjcuHVwHSmaNsKXDYZP3nU75ctOfutr6bpbhMge4xtf7
hblkV4PTPVJLQuNfy4+xzunvZU8eGUUBkmXSjFU17rd542s3sCfuMrM0N2RQLonrvdR+0O2ZsRv8
unz8YavuKkMnvYTmUfQO9xknnXfsMfhS/oBPLet/LbW8d+v+MkvYBjCMt0uyVuNiwxKmRbBKg0M5
9bDCYmjHrtWFeqo4lR09PqR10UZLLh0GF/LlPKnhAI1zow89Z6RjtJRojh+jJz4yVn6+3dypvlZH
kOHmlmvkDUf0i4zHCoO5irhu8Uk2Zg/ODvhRngb9uhiDucethpSy8OK1exrjpPEwC+1Iwoh0PySR
pjEqtgyUtL02toZ0Mk2Tv4PW8sTZ+WCCIOHfCIwXcQJuX/4UJi1Xwh6b+bLg6EcV2BpxNp1SdsWw
uaoPEprBPS2R/CB9Z4/TKt26ylqeWZveeQvxZCWpbrQ6fdd3DpC/tiUQwrCsbV2i5ORqPfFEBueX
bzTXbjFvct99p9h4J4v33gAE2vvf7ThLrroZHb0G+NOuDLaNqEJDSLEFx/Et+5bIrZb/TBstjRp7
jU1ILSR2Q1x98dFLFhGw16vQA1IDEyOn1k9Ri7s25YDG29m6KpT0Wt3SFm5SA5W64NISiIvTyMUc
BkfLL+JNLin4Jk0hMfIRwGm3ae9tpsalwdK4aXWCHuxkGcbyYtih5CQnXlkOGx7Da3hDz81whgTa
7u3OLAIWpyDpsqKJ73xOtZ6VrNE6ECDTJiXXwVTeP2m2W3a70sfZuWu1HAQxOwDkNryNPIUly6ls
J4gfgRGt+B45uJrAfGqzzjrAtz+6fO2pPlO93KFa/Ln7/p8OmALZur6DU/hf6xf+ZLjgnEv7//33
/4ug/Nefu33v3//2f1i8YlS+H36188Ovbij4rX+u59df+X/7D/+yXvy3dufAxyD8X6vxFHT8TYjH
tLH+hn/ERvU/8Gl4mKb/ZnQO3D9ckp8G+1gKs02cAv8U4a0/VpYXiXRU+tXnjLPiLwuHDTnMXa3T
iPd/Vqz9OyK8bf0ndBipUbDulosJO0CKt6zVx/Av6LC57Pux8jL/pDelutGQCngNmPmDshyyFNW4
UKfV2yQlC4ccWj7H+dWyyvZNCLfDL+d12h3yHuHuVM7jHXp9/JIvuLRumkypz5RtXXKsGwuZJK6w
8YUNR/JuMGLiQqj4L7PTswgDWgXuG5wzFwPhF18jH9nz2Az+C50Got3Q3OGXm56DZSYZxZOEKHRM
Azs7js5YRCK1mKDcKnBA85SW+wXJp/hV6R51zMVyFYEaWY429kMea4DNB3o5vnvCbrdcZy88kvj5
5ioTb1R5N+92nIyvKkGENSG7fkNxkgAREgccVau8O+kCvtqq2eowbCXqgj5hMKaB5/n2yEvc15XA
6+CNUKZHeJBH15Ye3IDONxDzass+m6nIBaPLAmmY0EoKzDipDgVNbBHYl/TNoEBWhZZfwlT0HIa7
oHSLx9lI01uMn7Cqhzo5ZFOR7EFt+CdqySCa1kpaW9J7Lne0hEL7pUqpfp7n1FTrC3SgrivHrLqt
7Dr4mg1dyZDNpaeHqEfDDXY+7kVx3pyGOBeR6MDiMrrVUDUaFdy0C85EBzBNteFq4V9tbNf4N0dv
eBi9sjkkc1ofck3vMJPHfg8PsixoZV1c+dgUKyfb8zWuqopvTlBA4NFkVdwaXuzpGz9ZxG3mQq5F
ePHGH8VAbscd7N6/ARPgrR0MM2JmnHgB7mE37inCnkRUdFV7W6VDG2ZIQBBiXDI29qRg7OqMTade
lFa6cVOV3Pm9/CbxPA8IZ0uDhABy6ntKCEVBoIMcusnsBRNAi3v0ELMwfokHJY6jVTXREszCOsrK
Hd8lzU937tSO21pWVEZrVoukbVFMYdQB/nmV0cG29F0iXmhjiNV4v2h+BrPDAIvXM/+P2cM0ezRI
m8FsFF/8dEm/hWnJtj7nIlOlGnjppZ1raGbuGjhOsDVsS4NbrWFTHTA5k4uN1jDZRPBnAG9BB14e
7Q57zVRZBkklwxirA8aJlS2EllfxhIY05HinuUe/78qcxgOK1XnDMi4nOfUt8Cbh19s1PgBZIpYa
8Y6917yhM9uE+oJjpU2sEhK6cWP2gXGpdbYHinsj9IcDPhyHoBTyzqy3OpuNaiaR0/B9H5SS5Wa0
GYEqBmS1satGv2pOPbvbrhuArrdxsMswAFHB05ZRJvDRWiqYziRQs+3UlPm+wTLAm69cmhu3a4aT
KYbyATMGjRtZ7Tp7igf6By3o7peUBzOvxTeciWdD4xgoCIH5bW1vheummzoT3ZM2mMW1mBTXiAp5
N1OO8dhCMQdbXmKzDTo7wDOEMzkmuAXOiZXSaCIfjEN+Z9nVCyuFgtQ6D7ZWWwfRJw+uW6XkxQ0R
MuBVoSArSbMF3JoDjgWS3bm7frfr6QkaTLrVxzk4ejV+KrNwWfabwnxw5QAkuFjyaLZb5+g5dhm5
DvszGK3dcHGwG0eNEuo8l87yarHV/OGVCIkpQeKNkgS1vKH3njzPGW7k5K7Z0qTjTMFtylmZObH2
qS+KpUiaJ8utnvP0gkoSd8x6xS+uw/6hXmz7MGgBrBFDC1SUdImiCWoZwr7Sy3DqHNKUWd5cmX2y
vdeW/k3OfQfPHdDEBFiIimk5coKmZ8u1RmYtvin3E8JHFC9WhfM/Kfhum5bgQcVLS34rm3mJ+NaY
kaFXvQpT3P3nDB7Lrej86WvUHThGVQ4rAPRUpPtEyGiIH3Zt55c/MJX7d0T8sb4l/Ph/kM/bmc6g
XZ1cVbfGOGTbuUj0J5P+6u9utvs3D4fJ2vVU3aPqJ9FsNPqukPZw4RrsH4Vuo9UWBFQiCJ0Fh26a
sVmxrfrkp531bnV8pC2rmc7KbFi3GLID9OEY+IuI4queWAq9UfNjYpSuvyk1Kgf6EU1Gx3N/7pwi
PuipI0J2Jfm2tn2OzCK5ZeQShwza4B1FOB6X5RH6fcKZj2zdk3gBsLycKOZKdyXJn2tmFvFzWi1k
mUviyz9x8a6BaG3MzuaYdwdAUQ0EGEN9lP1AENOSy5M1WmYoY4HGX0CDx4nXdM9NMpnnJY2nM2YX
ED+Fqws+b0364LgD4mAymvAnhYTG2eB2h3CUvspGdhC+XHWXdjXZJw6m5sAbXb3THVA8AZVk10ft
poqmycpDnds6tMeB5V7b3+Pu6wQxC8vo+x96464e5Rkneq7/mEGHVodaeW32ig1hReL1tTvwJsp1
X9wudToyt1oDAXvDJQdqjQrGoa6WL/pF3CjOZ9IMbcYRnFo2RvW2nWI24vOwn/TyaVKq2Wf5lIAf
JZ3Dj7LYDlVV3FtrIMipWG0lGh4st/2rgfR/evK9ZJ9t3dXf/d9n3d/z6z8H4f+X5mPMtViT/+v5
+Oa96t67fzU64yFff8s/JmT7D8cPOKrwldj0/BhMqX9ZVQzd/EN3bJy8vs3FEOPBP6dk/CL/MDa7
fwRk1ZHbTMtlurP/rZpgbCV/d+8yFVM6g7XacB3LB+fwn5wpYM79QiTKvSlN1OAQfosB99SYeDjC
gbo3GCDen0SQvLTq+FpXM69gvHMaAZCl51P5WPwJE+k6d0WLaItqwSD4MZ/ocLBGh4bz3zSS/E80
CQ3tqPfX/k9syWx6TAdg9FyAJj34f/c82k33Sfj+HtCUF4eGqXmhndLAVODZAeZLGxxlUvOj5i8L
AWZavKAwBUalNxvOQ+LCptGiMFbKKJxQdDoSrdeSpj8UjT80d0KL88e2iYM3IPoW4QteuqvOMgrJ
TqJNyQXOwQ/K+eyaP2J2l0gFhZntJa6IamPNVRnBtPNv86Zy2SN401YL6ulnNqKsLHhPd/UA7Dtr
03YNN5p4D2or1TB21hocsqUsjgLF/KfbOc0Ps7NI/bGjDz7rwP8s1Hz19VbQVZfDKOY/4ss4uNZt
5mT6gb5JAyuiFYSKeBm/xgqa+wEm+xTq86xv+wmU4YYhfN0yDjVHoh27qw3aYWOoLeXdYAzdi6KN
+WhiFdkvrMHvg86c6SYSa7AwY3DdxBzYh7QQ2RefB+de5ONoRWNtardpSV+Pctz20NWg3bksVU/p
4jGC+0N9xyvWC0dF+UNo+715sfH9vmo1phe8CqZ1W9tr+QZc+pDeIO9IAn25QV+aRyp47CEyzGrA
Pc1pOGmx2llYKw+FLVQdznGz/NTmkjKRrND2DQTXI+uv5ZPUoXdMcUw+EoGPr4PW1OdaS4ZyT3/L
fMte1h0NuJWj3ZtoPP/4b+JbtNldNMeUdEJmevmbczdibmpPgvaOqToR0ZqKeuvhBBHBjjAJ+RjD
x409/gm90X8TcH4fE///RP1vFAfLoibg/3SiPv0ivfuvB+pfv+MfB+oqINBkFxiBywcHcOm/HKjo
DpZJIozrckCO+18A5S4GP5d/ZLq2rdt/62F3/vAtFnS+rdNUuloH/x3ZwSBv8vcT1kD3pusJ3cNG
/aaUfdUl/kV30HuYRA3sSgiGZvs6ara36Yr501dM6ouhwZfR6PBSYEMpkPMvXSfxcY+ieZS19tjo
bYdFhPEeGXu52ECVj3NMf8B+rEV6N5A/ex88ryb1WuvNwfZjrpLERJLurvKc2bq37Sw3yzWhbHhH
Fti+eQ3sRa+fO5Z0NC5r+VJbe8k6QV7g9+geN/ZxQsEHhzj2JXBvLsr2DrFf9zCcTG3bPBd+1TO9
e1VZGOw3lUsSDIRUH3kpg+YuLWxTnnq2+KiHosopE98o2qWCKCPzaJy8ejZf7Jl7H/NdbdTc6OxY
+VwWvNk5DlmNUIz+kiGKxjOd1OPG8PKx2aZQJt9FFftfiSsIJi/YDbsmatHpRzf0Oy/TH0llMNn1
/BU6Nju1eePr1gJB0g1SUJEGSK6px3i+G4kYsJaqSSOwNRKHMqnlm6qynuUlxsADUGw/mniJv83w
GRnkKecBh/2IzCL5YQ3i0uBTPAhzehFrvY8AEbYxyiA5MI4RZmhoXX7lys5sNlMT5PnqUtvtTQq9
6bVLyOXB67kjv42AXY1sMSk3/uzJqWKFm94WATLUxAifK+uYqPxFjT3CzdpVhFL2kWR1G1lxPjxy
8nZQazUkYr6lmlXVGxb1E3JKCgOMOiQoag/jkr3gUvum9Ki/WdbmJHL5V26T7EiG/q1eO5bGujrk
PX59L7O2ChMXeD/ARVLqxq5tlrs0KSn1MfMXCZmbHT6NTuyuf0HScC+lu8R3UwAmq9N5gQQDuRya
arb5PGDMG21jo5bx1hSWu2V1CIQWQk5oTxi2obi3F7+fzIg7oc61EZp+pRZWIhqLcjCt/gfMnXEP
pDj78NMGHlJLw6JsHO2Bu5HNzT/5RZCivnW0/tFZa7GqkoIs7vjIY5nMDtiU6OXKdJct7eywX6Ju
q2cyO3IupLu2pcIoKR07dGg42Y80dtVOXh77tcgLxBbOjGTIqhCS+AeCVh2O2B+jJMG7GOiI4nVN
urVbe8KctTHM0VHo4PtgCDHVk+Hg22iL/EWjbGxZW8fKTpLA7LVXquT0jQVC9JQ2DouItbbMQlv/
OSxeKAzmhnyy8003Ni6I21nPz+WYI165PU/80PrN1uIV912DqoML5VPuvAFUrxPNELiCwrlU2sHM
9QEZYZy8x8LO5Z2rm2xlmrjNrpI5cLfOMFGMNNWFRjGIp84tuZvoxpJg8KrNUzWwyIdn0/On8cGC
gEUR3OewNsnp8TjeiYmKuXHkYwG+HD+Jr9T8hftT1yOCufNp6LPqYPbMkeCJ+GipUJtdXYUNf9s1
ezX130ZDpyTdILHc4cMb0u9ZdAHPGoF+0kB6I6cr7fXdW+fwaTHZRadk68ZSv0mroNxPmS+BCGnm
XqcUAujBdPQIp++9tOaUUBNLPB1WsGMBV+eumGxYWdDjyFZoDzMba62//FDI2y9eJtW1ENo7j9Qr
+zQaiwsqJUrWbb2GM03oZr5tC1PcgF//iju/3WamzF7KVpAeIN+WXZinRihq5HC2i1Eadw1GCHhX
9D3jMg/O0i7qkxGAKPSs8cztXT4gX2uPud1571RjZtskDwAcl0Er0BtSHmPQZGYU15XasebQL248
A36P+26b9H0PmjqtI74OWTVNB/C7PrXYj9z7chmtHdBjxvCmSPdeMd5BBMyibO7wMOnpeutm99P4
i0+ZpcuK2ZrfqqF2DvZYBp+t2d17bCunTZcTYbP8/of7G1Oj0w+ELedoF4a/zQdso5vekP13XNs2
FbG9djOT4dr5Kxin0pcgkrXCw5X4K1/H4DyAt53BLLpdNH28zFkgQJ8NHohWCDmqEzxanklFq20m
e9RuTJ2T6YeBEBCFjXbPNRoLidVfgoFTa7EoVcOZzSexV9Wxz23SxFPrbBJjehj8heWmj4W8XqlC
/LsFh4Z9NBWMwbHVxzjENaSzeQrKz3klFOnYb1heQy2iJBWt8TfKKPDN7gkaZLAlBDhvGxtkQNc3
x0ADetFq8ls13nOZeTXSKTgmvQMAPc0QZDV8aFGKoQEEf6lOWt58jTlN3X08gLIriNtNULAL06tu
TSaTMyHAGrPYLHbTSmdaHDhNmK2o/JUrE4J1XUhBGuWIPv/OQw502CxzzrvG/bkw9oJX5FKQ5v1P
s87zGxp94o0xI/TFFoYD1rPGmc9Ah/MRm9eU598kcYKdksvPRPJV89+wKcHW7BLXRgzMWayr4SD5
KKXBtaLo2zuEwjhMV17VZPsjL3egMK6eEANyvmns/AXSpNgVDgPDqOzXknQYq/eueSlwim2W1mZj
CE/rux1srKcdKAh79ZB7KzyrdgpxT6WLXAHyYLWobdpN0LaGMtZREnm6OKXGV3/GYcMi9zHLXMyH
CZhpoXzOdTcrPswV5UWRcH0c7NKFpuzNIYCRateJpTybBmbyfl5IO1jzR5di1Bi54m6mgL/DRJky
trjGf+l0c7nLra7mG0oDAo2LHtYRvmGSv/7Y5+KNxz7vL/1U+U+Nx4pysvT5EXvXETmSzXgRJPdD
V0x3Th+LN0+4j47rUg1RJFdKM7uDRVGjFaq1BJwQEt9oCl3s58DJ4ThwoyJx5Ef2ErsmzZVewk96
nNhBN0RXM7YwRpjU5hflaJSZzvycV9pZfTsa2LMRPr2Dpxz/55R3+hsBt08h4/520S1NRKsZ5CAI
ktw6pTsi0QsM4rYuMaCw1Q8Dc1wtCo7DJ0IvHxo/cNDu9U4POTWpMiPJb4bgCtAYW6I064Oa8DOF
TkRUxWvdvZSGwyNTkSY8tF2AnjqgWmxpZX6U2TyEXq+ffUIVPzpqOT6qpDkVUxovW1GnSdgk1lfB
NfixcjPzE7oh6/PFRj3baNmwsmJWlGCWp2LYKmdWn/oKHZS/8YMriDDm8LyMqVbQBubegWqFjuz1
3nbkdUBtqbbAPRjd0ftipYIV3Oy826B3slcHy9zFGDJnC5+ziJzMkqGsJWaBtvGASPdW/dBaNLGG
XKq7q8rxOm70uIaa2csBLlhLu8+WGkdAjivSMTFasYs9UI/E0M1I8vfa962r7QW5tnK/dkO+cprl
r7zihh9I8/pjLnoUU+FRP+5MTLwx3nEqH7DDYNmnhAPxELAGlXnzzcjNdxMsaUsigXKXTQpCI5K0
q57MFXiZlsr4vVWRW2iqerRg9brvCTy84pQbvhw5jQcfXAv+cdHf2knaPteWg7HL62rRb63G3WJk
geLJdLW8sBwrMRA6wBLgZHLCUv9gD8g8gbTcjU1MYGSFwfNwE/h2WUb+ihGdYn9xfyT5ihgdfcWb
1QfjwoPYIn3MuAqSyM5t9+pCungbvcnVGFaGx2JBSKK3stIuRaWytxg/za6N/dLelosqjgBH9RVi
k+CvtHP0EwTo8lWPVXw/8ksP9KuoU1sGj6TCCT1UzfBBO2691VJP7Nwew1P7m9z6G+Lal2P5ZKRI
y2hh5h5+R34WK/eVpXC6rZOmCKW2FN3GaaWzm1ZebIFPqN06C/slyNh5NAoDY1u1DCBIRHUYPDZu
prTi+cH3RFvfonyQUglI9zc4THzPNRkWSpkG8xorHDBBd1+MmxmNDZvcayb7se4TwiocYzNO4LY7
iCAtgw3d1iPKiFoR4J0wSMJITBZWl3KOKvyRjE6udehTEl4mGUpiJFMivUOb8yx+BLj9troGOOWc
gW2nH52NlYCtnqDpERMgXqJ5E6dP39Zn4MLyMBA9f1BNz12AjPB+gauzHXtqQZuplUe81vBceys7
40bPwtgcvO+ShdOnXq0lAgjTvdirUj51eRBnb4ZhD2GJ955Cd5YwPm5iZ+t2vv+r9mVycIeSEdzo
6dVpkLRfFkG7FCvRxY4otGRxZ3bLu85gfTPNGIQK7se1J/V9zZc9LWbT30uZyR+pssuHCVnrtGA6
D83SlluHSMAKkqSuIskBodY6GAK9WdO5EKhQ9wRhIcj0W4u/43PHFBn1pCNIeRkiSnjXMZyDU1V4
6SOqJI8sblmAcnF/6JMs2LW5br47trIPZd7iBcg5mYoaniAhpHSfJda4bWvHP1tZ6fLjpY31owgg
EePqu7VUStUqW9yRv8mm7XU2FqY5HxqjaBilhuScc6VVGzrYpojPTbOTgXKiZgbVgGxXwPwRWRpN
cZkSZuc1HitcPh0z/Ya+vPKgZRh8NWIYVPW5GMsAT2Dz1TXKi4Vl0aWL07QKPO0WH8D8IKf0sJpz
LsQgKhKtldUygWtFVMxkjKR07UscZ5RCywaXfU2+P0fBU4MUmEVTkgxtAaYz70deOtNMx6UeXFH9
SOTC8jrk8PtZ/OkcmF1dnzLduPN9cr6wxVDyYBK9d96K7Kpn4g/SaPwraSe8tKWe41YDeCOKwHqD
guyxsu4qPMJ4j99or38DzYsbdaQwHO6Ovqnl+KUrXqwY3xcqV1gUGlw8EUUduPW4Ple4s4X64CUg
KBaQdoGVRiM/LZJF6of0uUQk/nZeGnL3xQ+aHdbP26DX0dBX+EGVRQATCX5TZEFMxWfnvOdwmDdl
AmSGmZlSWlrfqDJo8VmtZVnNmThLxael86gSyb3QbO3sXFBZyVqp0/XtYAP7jkYwHNeuZ94W+kg7
zCr/KL+TVF82RcTadaG2xtd/TVRe7gQZsgMOtmE7aY0JkdNDEZDtZ5+q/uSV5Bx1SBR4Aodtms7y
6IO54wWsEWHwSvbyeUr4LWs+uK8xiuH7IPG8iPJINmOkV27s5lfwtjAkxumC0yV+YZR6yrRmDSn2
3k3qWtNqYmFwrFPoGwvrt3TQ2m01Dj8xXF0IRVjAhMwXmvcoyRhtnKYudS0Tm4bXVBmEFZq22rLN
GGmqjp0nrIngrJbcvKnm9Eyw662XXnfAfPLYusa3xUm6m2amoyqREBRq881KjeJojZX9xZax3QJ0
sojoly+Kjca3lKW27JLKByOI6sHwrSRFvGylH/y5Z+VdJ8LY9tKPf446JDok4JFlQDBPDw2kYXxx
Pj4I+A/TtHM6e6adoKRoiZI7sKaDFTyQwXQwyVsO/hABaXrY+O0a7qM5NHL1vD2ZFaPkksHSmJN4
NRtK75ILh0oxjG3Jxsg1rMXkIHBgmmCto9EvSBQOeirJO7n+kf/BP8or/9tMzAdb1BwefpaeoLXk
p9nh5Qp84zPO5dDsWd4mkcIxAuVZlFj61WmBrMejbry0vJLCYsV6DeaqBcoqoY568DaegY2eZ4Ip
LzOcvekwCSed+dt83o7TQdTDwRubn4lPxIYPfFhQ5XvME+0SBx2zTgGvD2zvSRoA9tl8epGXu8VJ
Osh/sFSpImLUh02LZTa2m3ObjPeB6L5YT/CJjwlyBetG2ma5jTDjHSub1ainkdrl7oKAuJTa7WTa
r5lhdzd9zK5yojYoTAoKjFOditGsJjWnBJez1hm6Y9Un5OEowdiQY/mSUxzcD5qODBcDmE3r+Wee
UBdj9rO18/I22wiCzLFDImTynRxLJgTrEMz89MvpvPGRsw8YrOvAx9AxXrQNYpSOz8EgunDBh0UQ
08oyM2r1PD8EbnWx+6ILWfjb5O8yilgjj4U47hg9zU+wQACnUReck7987wxKrxxccuWKDlg+MVvE
oDLnXHuv3bK99fRCOwheeC2MdE8d/FzQDJhzRQLhJtItGI9Tq9lJZJUzzue44NFKZPlOcMa/rScr
vrD3Gj4pavlOWsDpuOe17kSzYHC/KIwqTuZNFZksfXr2lTPcmWZqL1cCtbgkJq+s96igZQpN1pIr
jtvF3AMYZuvmmdpKM4PmkS2zBF6OScTWY+1qZK0zhg4vA1b649OcOM9MCM5jEyc1kJy5P/AczJHb
dgaXK/9l8lm5wLkxHxNW/GGXWre+0cXvparotiljn/Y001xjDGWOK9lkqDkX1A4R8BzTG2aIXu0S
F64d2zB3ONkV5w9ZHmIK+4Su6FUkKtLNhBbGTFO6Bl2eKzndmmrphJ5bty+ttJubpgEfucFfFYCw
0NH4AG5i4+FceHOpp7WuU+boTyNfwN36zbC8DnkPSkx6MaIRAnW6SSi+vFhrms3j04MTX05Am5uK
JKwEB7jlhRVs+nZImJjmqd8YZl8SaO7XSYhT5q0k4f3TxmTLoz2I/kCPDvl9PP0MreyBAd5oxcjK
zFKPziB7xCc9l+6GaxgtkaYWvNCgk3w5KST1bZXEiWLPN88Pcz4qKhF50KKF7qSMgZ6Lt8IxHzKC
lnI7WvJ7YrwmyN3czwSpSHS5+kmSIKVeeJjAYsbNvcIM8QoVs1LwSziwl9Yx7rqmxsJXEHAgONfy
PuUsq+9IZ4+vmp0NJytt0GVKPHmXdtb611xq+lXHH7JfV8iAK8fOuu8c33uAO8D1pcUDeUMm2/yY
C/J1RL3HR9O0EEOVOfCUUunaYvpwfLDMfpdSyeB0JGxYDPPGGiZUwY3VBom4ovD3vE+C1ipuBA5J
Z9e7NE21shRR3LeJ2Kq8u6O5B9iKO0szoqZAPemLl5zw1uRhVaTzd4FR+S02OgY1/MXEShGYCP4G
ZBMSkTWvA2C83aTx1k2wsvCyp16Ry04W6Ukn9lKbfH2DNHrTxoo15qT3kezc/CyNiiK63DP0c73U
0zNEhR5ci8rKLZlHO3RZinOc9FQX5Y28OvPkH0rKRaJuXOR+6mjysCQZE3KWU3/xi9L6gXqr8RKb
5JPOfHcGe0Dmr2f6R870UGm09GFOxRj6QUIxFbuMMJFdeRmIP2psPiMOJ+oIUqffQsU1SIzyaEA3
SqOssY51avh31Kio43+wdybLkRtrln6Vst5DBsDhGBa9iTmCwSk4ZJIbGJOZiXlwzPCn7w8hqVrS
rVLdu+hN293ITEoxGQPg+IdzvjOS+3lyDU+PK8IiNjjXIQBRMa6ZNzenFtM0VigvO/tu8I0Ecwvf
NnTH1J8/SMuK17aT0Rn4KWNFKySLUzXzK0Ea4Q65aLxlUy/wTzv+nuTvdj00s33M2oqZTZWVs70K
fL2JxURmkQWts5MVtSzqwLckJwWSVkEf5mZCo7n4ih58r2IODPEi35TSHvLLJGOUUDEPm1Ric2We
NWRnA6X5KFnfMGO1qDSqeGdlCOADmI8y0/x3M3xssR/cjwBoV4iLXtmCfxWLAFAa5RZZlN4wKfkI
SoD+QcTCYxxjcsyMHHsfTO6dbWVYQh0WzVF60T5++cqRch30ePIjJGioqwTcTPWlblX64Eb9ITTs
A4VVtx/gYr0bE2sQG565MIFqmZoKeSLnfF+D6llNfv9RsJB/HHvW+xVenJVZoe1cWUsjGOfGPWzE
eR2adnxUpWmfncH47hDefVvZJUALzn8UZ7ph0BM4X2Fo9WRlTuehrqdjk6t/Y2t+/FPYGmGKv11b
3/0YPr7/SSpv//ojv+2t6TN/MdlWC8rf37GGvwuBbEQ4v0Nq0ASZHjUA2UnSYoLE9vh3JZDkjyRF
mek7NosQ619bVP8Do8aFh8evYW4uWI17i0j/j3vquHOgzDe1uPXCFrn66MjjLCyjoWLnwp9BfSp8
LNXJtQJlobVWzM45a7cjea773m7VWYZmb3+F5ZbRuOdNfKOwbQMFqSGibnqE469icIavXVY0GyLn
kGrXsz2tg8FHpkfMAD4ZNy6HPWe+dekZx76VQzjc6yagePKNcuy5wxuP7WrYjLsEO++BwBLcJg1Z
qLQAc7d3A14ihUfK0zHiAE85+8jicObZc3fx5I/RIXAszUgxS81vKHFa0hPmLPuuPEPdJ5EcmO2O
xXQfhlWLuQgmjckjopgzZs5J5h2ruXH0Tlvwa/eYkvhT0WLpPjHgnR9ULNWS0FGiXi2KeTJOTHbA
UzkhO9oVuJNCPNo4Dx8DJ40uGnHNPbrxVZ3iGtuMceGThNJWS0Rw4x2KIC/VOnUILzgsEtKHxu+z
cmM4DNbqW5HZL+zsO09TNIdm1alDaMmk3xehHQlv78uSvCh0h6Y2N1NaNMSI0mhMd2TyFKUFAncw
jg51KmmgdaRw8afYM0pY7omfk9/ypa3ZoYvLQM7pqhGuxYxQUvpNd5kaiFrdFnnSBKu64lm4q0kd
ARgP/t4FkwUwJbwPrdnYDWwViPqQbSdsPsx+8LpzaxoDhF2F+Ls6mO1ohTd2g9GPJUs7LBcOODey
gKXeGRNLRox2TEPJb+/6vibRZS4o6jnm2haVQrHKRiiI1tcohKGu36Ykn8vmezeqrsBGlGmdh4//
1un8MwceSkOfY+lvlI+cm/1nNv9RqvPbD/125PnWLwS9I4cJPCxAS9rB74jX4BeJaQg5JL5hDrI/
+INE8IuFZMYyTVO4rk322/89/xYNj095DTnWcs3lp343Rv3GTP1bSNeCcP0jRNW3TQxKC+2L48+y
lzP4j8efcEXc+DqMToOFMnmNCsl7HK1I78RYdvsEYsBp4MQgjeZYK8cZVynWSZJPh+7QMG7ZC2Wp
PShvYjP/8DH+9kr/g1HCQ5WUXfu//5e8KoT+/NJ4cyhGTZungGX+NaJhakGisIZwj94g6+qeyC/z
nqE7wHXEjGzToXc+0UIbzjZpQpBOdCRGPbTrAmND+J2b2npsLemrZlvPXuF9IfQluptjNXYIK1t6
lDju3GabDzUnGzGZ/iaXqW3ew2DHd7dx3M7wD2TR6g1u1pKJORFbTjZR9dBlv8TzECFxNop0JN0k
Vxc/RN+0QTGNOoIUgeDkN721pC2k26kJnlFhxuQsB6MvHrTl9i9BVee0cooyKGDoy0EypupbMRcm
Ya+CzoV4N+aPJKKx8PQzBoAcLHQ6J1Y1jI1JpWevmnL6PJaqJXUyGndlE75OYWTs4fE2JzzG1r7n
gfKZmHFzHxSSwLa0vbGi6lRXbvvslcn0YAVk0NJGdTfEOw1Ebw3GJvE0ykhik2AzOmI+l1G8M5KU
2StJL9XFcII3uJvQHBPmncDOchy5YQhSx+zleGuA+H/UfQZDzItnnpTJMJ3BVT6ZfQSvcWZeOemA
GVI7ula08zPD+da0BYinmtCoieWLRkFrJu6FQV99GZJSgI/wiwc5EL024C6xslvsB614SSNaqMky
EmzZaoshxQa3kY/Ps2lOqzIW5XFya7nHxFzuarBp2dpqXCyiWI22hJ8xZBFhvcWrilddk3kGaqU6
4hca15aK3Ec+dXVDS9/seFSZp8gSwSlggkU8ogktNizN/GvdWe1z5WFQUaB3Qe/0BraoNtF3orSn
sxhM73vkxe7OCTuFvIJ339hDt87nodnaCWoWCBsDUjM1QoGoszr+yLjsV8JupnXHlUYHG40XZGjj
XYCG80aObb/NnSQgCSDOtx0pbiRtQVPSZScucVdAdzFRA0Qk+HBJA5oLdyNWgnmtleN+lfwljAxz
NK8+sxwZjNaHHUHbKtJ5/gHlJLxVRexsULY0B6d2hnHd4TR6QzGrGxL4YutoX+GQzGMAReorNHK4
AiRRmLH1sa9gSVwj7O3MhTeZX9GTIN2MZzmBWoXuubApJyiVQS0ruZ34HI/DFWNZABo5R3hZboAj
8Ok5fajXzrB41gYAHLMtkVD4ofNZjM7orpKFl6kJvDoHOTi6VQ2Y+FYuZE2xMDaXVRF3V7ygNyN0
wQNipwXJidlpfPRKM5F4wCv3mHXNSxCP+ps36Gkbjq1zDBbGJ1savID1Qv7kJBzfyDr2WUhd0aDF
FROaXZGhqGfRHVQLSbQMvaDfyCtgtLIW2CjhIM5xshYEaYGrFL3cFU06XzGl4FaHY3WFlzLqxZOY
LkxTiTWPDfxCOm1zZ3x0G4QI8KoWFOpctvm9w42xRysCCQezB9hUBlD0Y3Wj2ThyHNwUuPWTFR7z
4hXBsiJyF9AiDA5b3IYYtc8Ged7txhMEZSRLZIaH1DnfsB92NlB41dnlGg22zNhigk+ggpA1GD/A
Oc5emCOUz74kmiOa+4Iikc0sxzOHr2yz7DONOvI8kmu2ByY69wEwW258rQXuKsIbCAKxxZIJ4l3z
QaK6cRvA1sSGNFqo01xYI5hqxjmAeYeL1RE0gsVpg86MijxaYkhMOx1McKeEk8TBkO68cWiepCBE
cxVabvxoSdv+Ug1FcvHAfVmHtmmjBwe0BWpD9i/5ghdq36vZRArhEPkt980SmhIu8SmxWmp8aU3D
bccCB5GXNcoYPqW/qEZwzBA0uYSxyKHl1+VRN/zkfA8Y+MTjTnlu+w6Fi18RBaY+w9AVu3SGgtdk
9rRVKGC2nA3TEUhV+HVZi/EPLjrOeW7yjEgE+CjVEgqhWRWitCNdJpXKO1vRkjnjzfaSP9MSRUPm
A76XAX/STee77vVrOxg+A0RU/9jzBG9ysLxtG7ufqSA9YfQd5oVqEq8J0/Ij8DPvgc0QCGKycWy1
pOQgyhD35C6e05CjX8v8HM1+SHBOBVED3KUrjUXDWBhw7gBi1bWT3s2y8vYOAn9+QE/2PfsnMl9Q
qI13sifJx7Z7G34Z846eAcgq8U3jndpWPTa2mG4cib5o3TItfXNkMHwOS2ZQJoiFbYoKkgZ1yTec
/dUnV6kkaO8aOeQQoOJvwSPHZzoGENE8Tpsb4S9pRlIA21wDS/KcLVSN2dmM5ISJ3dyALWZS1Juv
btp15VYtuUjONSJpvsYlRc4SnQTVjuasu0Yq+bE34nnxl7yTa+hSP5iMZ5YkJlpYvq74w3DS4d4w
newym+4TKa1yn16jnFBRkPpSMvy9hX/IlmbxytyHEEQIHoqr93lJhep68qEITOL7Cq+xUYZIy3ch
VcHfSaqUveRLYYiFOuItqVO+aq1zy3HGXdSSShVdA6qou9Al5X6Hecvz7OwDI/pbazDWlbO1sJjS
oD4RGGssm0UfdI8g7ClGhRuO5dagM7uMsdndIZOYHx3XSkioGUz4Ra2F5xXxn7Hr2/YSBSMPa+nL
21hWTOkrbrFzgvOdzT8ZJO2akSWZt7Jgcs98etiEGD4/x3RS3/xAAfkEJxScPAfxEwWmtBtQXVWA
W0934KzHRsOooC1iVNW7ZzLnNFiuJIe6MRnaw4iDZvmsLA1RfOQcSddNCRF1TXnSfLFTbzYeabfh
HPU89B+5a5noMfx0wi1UUfc0pPTRaydJSnXIFJ/nZhrDOOTR6lB/VbnwnyYEkZuKVrhdObigb3wa
a4B9gaj3fuXm6W0Tz9lEEqRXkB3kTyyeAnVhR+W9K0aA+8olbGhFMp7xieqP7rfyVLlXbYOR3YgK
k3WhpWeC3WE67xMmrw82qITi5NdJcB/1Xv0zKE0nWedmBIzTT3NzDSvdQE7cu3SxBDGJ7sb1Z5uF
3L/bun+mrbNN5++BD7cfcNk/yu9/bOt++6Hf2jqPOZTjeSbeMdS9zLMYHP3W2HmAmaFM0aJJPGZ0
fv8516KvY7/j+37AFSqImsfs9vtcy/vFB8lj0SR6jmd6/NG/0Nf9xd/Gr8dPx4jMDIjMW9wef27r
SrNPmyLO9IFdHbjhkOSwczRF80vBw40REXPbv2/X/tpH8guZ1/mmxHeCKM79Szo5GDdWxNqdD9OU
No8MO4Y1UsBk//e/ZTGN/LEl5LcslhIGiBIL4D90q51szUHJeDrMnUoogCb1mFUIwhJu5i3rAvQQ
bTNuiMgyLu3oTS9//+shYf/DC6DnxlUjHN/mQw4W18sfXC19P/s0Xh6A2BwJJPw0xNk5/o/DQKQ4
NmIUa1i6m3Y/c1hYIG4ESoOmBoAGo1nIJ9KyLJYbIdEDnIYJ4FMLZpuvx2w32xn/b17NRbEWuaGZ
jtcpeiIZtjjrOpSwPzHuZheR+tlGT76GaMdyMkQ7cyow+n4NISXsET0A7a8jJkZM3gTeeYae+mCq
yXrGNVTfNSjYn21G8Q+dgNM3um394bPoMSFwDfPPGJbCbiCr6jXvocG3SCfByBj5ugkTjJIj03by
1szqPWbh+2ZFJj84TklwbhUofMt1w0sweEW3Gdp6yTzwOvQskYVXiW0Jc+E9RuRFfOG12B90Yj/P
FV4Ub6pi1L26PFdOgKolj+x8VXtJ81jlA4+iAaHhGiUIejg31rdaTMkhZPe2EWHSnLLeVo9t0S2Z
EN60d9EYHVWneTmQ1F5TsxheIQO7T3w7JFShet2WNnmEvTupz5mksHUEv2ENyXN+ibuwQk6q+WaQ
IpsHdwy4h0YiGURXBmeXVvOA1Xz+Ofb1/GI2/Ahas/aLi3X9HE6Rc1RRZz33uW6/YI4pz1NVBecC
wmW3YbvBhs4pRoaibq8BXOOq2bY1vpCxHOxtpcCy1G7MKtGKGEzaVfPphPxrlFmWwBJvMxLFoIP3
xekVpRm3M0Gv895N+vxIIBucLQQhPDAgCG9aUTYlFUQLzAst2qrTaAE8x0ATboXZJcKovXPRP945
ZBPxMI2GH5nJQwp2JVnvuWlyaFjVezKp4RXuq74N1MBfJeJ5X9ONr6yJdxyMBgA5zJJr11Dy3oiI
23EC3ovrpOyHkfatB1LqgEUw4P5hIRLY47d0gJ3xTYRDgMqxhMJcGDzANzkstJ8j5IIPj0wKCG9h
moIlM5JyU8VheHHNUH1KSuvbcoznF3sskn1ZcTPkjcp2jFy67wDjrGeaj3ETRyRaWAafbRvxPTLy
5qNeLlGWvsOPmRHCTmfzMp5FUA7qvZr3OM3nnzz667c88sJT3mZvo9H2pzhpIMn4P80+MAe0qgW2
tDYsbFyY8t20ZwytYdijXOXaXKFDSvY2q6uNQ2oxibTDD+g69R1KQi7KCSbfFPNFuchBcCw49X1d
CAeJ7ijv+zm0nsukrd966VbvBraArfYyvWvssHoXhZxvUmHIJ/JsfNLTUz9Y++VYfYAub8t1IgDJ
BQ3pfdc35y8SIlICjcs01yUrBnAct7D9WrZzBiVr1Vk+9is+HwssyGnKWSi4owkgvgJntJ4w/+zl
lDSfNSABvqYCmMF6ppMmjTgLzqk5e2jFbKHuOheMoP3FzwIrc9+wVGGYSdC9vyVWWWTRgVzgEvlE
p1kyCtMcwbipMSQKPhK9cyHdZ14pZ5pfLNRLaygBwHosOTUbpbS74zqUdHusb4gEnjqOpr68w9xg
rzqusJNjZA+d2QKeMfOLIfs7h6XFjuJdPrLT5+z0JnHXyOgplOFdAbl1Y3rcRJGt42NhZy94bNj6
5mG/7Z35WwJrb+sM/fcstosjiZafc+/Ex1izNC8BOZ8ryu9tLlljtmHUfbcSfHhR0t5MnQp3jCKs
06SzYGPNBFCTohNBdYuSO0c7860R1MO8bnR4clMfgwQ8GwhgpV7VQaiOjm0ylTAmWOpmJFdFktF8
go3+GdW681cCqMG+R6u1xq97mcE5be3CCG7SOKpvWzcdd27MDatSYGTJHIJMDfzoqGe+SNsaSL8u
DSR1GBAJgScVphoN1JgLRWRACIrkyKvXtoHDaJRJcCCs+glZXLBzmWWeQcaJfIu2vPts63F011IF
hkYGwXfITAVFJKYgb4d1/r2swubcQzhbl7bZH6MxQIaWByhiZLhQHsL2U1Rjv49kxDOPB7i/G0jg
hIw9dQgpXXUREkmL1WXtLhr6mBI8Qxwe+NO7LwcmHXjHgGZG0FHzLHtDZVGxrZ9cYr6SAUms59b+
BrBWvPYGR2DQFeqR6swHmgdm6VhzvrLQ4xDBCZTV0EZr7qtbJ2/rm1GHmlGtCbV7qkmajGPuqhbP
W6ZWJcZMnAoIb5H5TS96FHQgaYEAoS0PY77BM4DNqXH1R52b8mjPhX6uUzZEtKLBAV9fcCwQhT0k
GQv2IezVKWMitHbtvOByR5+XQyvatg6DXA99K8XBbLG8bkaCI2t/pwxUu0aQa3KkxBLeItKvngsq
Gt486MZwHlZ9AHGbWWCFi6p4hEvKsxwN1DFJxCRWDrlRkREhqfEja58nXPGuQNroDxMt0hg6t1VA
KhI7JeNSdJN/Zyk9nxh0DfmKxjyGbOk2xQ8nUneYGLxzMGEsx8k4IvXLCWdDABhnt3WrrWMdFx58
8dhtbogyEG893RnCPTky9bIxkd/EcwS6P7VS80ddFAWyC690p42JLPSoGQ6t0TY2+x6EwdsIEzxh
tpykZwd96WchUte8tVpnWExtKMfkmx3zcMbOgvWQwUmLq3cqs50Xy+FblVrVusvHpS6o1eM0dfnG
VQP0XJ/R0A3zzzxbheRigBixi/jYiKE5B6qtwOHS0jKYr2RymBg1trB/Knk/2yFR5nFZf7Nr32jX
JBgAoDYYRV1LpBR0PLAfSx8wsTKNtEPJ4Vx33/0kHOt1NGJU2plZywOn5hT+WeY5QqfZCC915i33
QEaZ4IVLyl4kewqiOAHYFNfyXieJcTHIYH0LhkRgsKLP9DcRHl206yhR2FNM9TckoLomYIwvydI8
neeeqvDX4ksltvUMg7D9zsI19Tc2NB7q5GLhT07zbG8pQ92nid4YGRoFY7m1mUht0thGg0pE7Dlv
tD447Cw3RQUNgKgu4KVFbatwE8t2MWoUlXEpo6B/TWwR3WMtzVCquPUdVP/lVQTqq2CABwpdqeVQ
JpvuJ+FS/ioJPMoTRMDWA8dg+V3UbjVsjMiFzEiZeIJcTCJWAcmJnOd63sfwn17RvfDdWcrwy7VZ
NPM+Ktz5xgRksY0xEG3YfxMuQbH1BtagWLfzUv7iE3/zOgwWdstbEJFjPfvFNP/05zrZk1SKGw0K
98pKRjbjGMPQQFe1yI8Znf6vq9Rf2YT/xWLL+q96CMv1gPF56HU5gf7cQzA8yKooMrpDZNjqFAYc
hpTDXrlW8CgeCd+mvBfK3wx8Me/t3PiEPZd82H0n/6eGxvprhmLA9m95JYL8SV5O8Bf1Q18JApFT
1R2chMp/7epe3nsudLCoG4khcygIY1JttihQpwcvqgoG8VIcdFe9R2HJhVkytW3FMN+UY62+glB3
7ofEnl5GKu7d33dfFs3xX7o/diuWsCHASKDpf32xYAsybzBEi/hfQKVoS/dprrnRUK8ymSUQZcOj
iAvMGrjiocf6G5Pn1CkrJ6yxNXWz51AE/f2Lui5I/9ySMpK0USryojznHxrfqFdcI0nUHlA54BLG
+RpuWogrYJiwQjQYAzcczXo7C8GDJ+ypoNKa5tUjjYBU6CG7pKOjTiJ39QG1ePWd0Zf36LtRvSWy
TqOhQgGHPhRq6t+/cnQ0//B5eoI4a5O0pwDmpPmXnl32hqhz5J0HqG4YHXAEp1tVAJupZijGdVIS
sBIL7+dA1uAhAQawMyz7w0/rL2MJ+jaRlEuGJNSgr4vqdmhs5w29VXmbaJHd4GgR76jk4ukWDW85
3JA54x9D18o2zLr0jkzAeV9wlBwIzpD3JD7WWwZm1Kt5EZwpIDWmeDHfODHVfKP6EcMSJ4zt9MZl
iBr3Cb/o/BPtiCkxNzgkSaCcoaVxXOresVqsVBxgcQglAXEZBAQnypa4CWe5Qpqo4CS+1upTqdUj
iQfLmRIsZXtGQc+ulFkgK8gnR2T11p7CmjgQyz+nvaIGtRg5kIw6vMLEjtATSzt/b0Sfuacu1x7D
yhB30pcxQVxpTG03bWWUxSRHYZxCAE0wTg+mT9qdQfovb6i0X/GrWKtWoYU8ehg3oiND52SD6Jr/
EFLQ42+CMOmuwwSqKDZGKu6bAOrEdy8XsB6dkZoeQDYcZ7a4vOOoDFj3cAjHq3yilPcW+4iBqRlH
aGQe6L45Yn2HcNaUVtMugRu10gAcCGVe304NjZsfO/W3OSVwokm6ZI+NivspG7kidUdDEZdu/4oJ
9t1r6B/1ZNVv/piLZNPMyUBTyWcXZGx6Tlrz4fPQMS4NnOSjxYPjEZt1sg+zmEOPVRKMculXHxN6
3Q8HeiL1fm5jh5j4PnHiY8Yd+OhnZbIbGWn63ZxAWZT17Rcmt+Jowkp+75bermTrhTmwY0ju6Hwa
VnOOTRlzf3Fs2pSupfQIq4wS77EQTf9qWqQc2iWpkbJtkr3p0GHV1jUtstQ8ATpkPEyYGShhU6nv
Oi+BMsIEufrowtLHI93RGYUEjnnrSmruEeIWyXUk38zfdKZWnxjZ+VQKna+IoGFBAYryUMY8ExUw
BwicI4+cKVgeoTGIkJ2cwa3lha2+gpL0z9bImIX9SHCOrLo5JbNXnl1gR/uGB+geDaRcVz7RCT56
kRXy6GTvLxMgdoz1XYH08+AltMk+OWI/fe5SjcRJ12+ACx+Gyau/dX1Hu21KkHWlQ9raiBgKUYpc
l8ZSOC+veiK6BcZBUnFhVHjgz7MY86O13KrTcr7jEBhJseUxJdXU76amSIFwY/vcAhRkMrI0r8lk
0sDjXlOP2MH4ZoCPcNkuz2L8GmW4zHpm9j4+lypFL3MdQeARg1XeHZToG01exe00MF27Xob2su3n
8lbmYYJ3fOtETDxEO6vH68QHUmbOW/FgE1pMThT75GNeWglUJQqq3Hf9cx+yPLiOBwwwcd86R9HZ
MnDko18GeTrx511WMxAa4/gn2pj5VnO7letpjihGxolZmB8xvTLrKbuAfpjYIxJ0R59CSdZX3vSA
4ovhHLAYdLEjq+1J845MN7AZ4uBEWlfs3J9tInEZ/2Wwo+sesAjbDMYZDO7GbQnPAD17Ie/tzJVP
FDxmw+BraL90acNEUDuZ+oofg0EZdF31GQHc2rZmN7+UBrd5aDf50ViGK4KYmyVwxw5P10kNdnqQ
rJQazbrUuMrhyjPsUZojTlj8+uv85vqQnDJmt2UVO0c8dT9MUy/lsmfw9eUFxZJqTYyL10szYXSJ
SiA/lljpL6aVl+e6Ah2hYA2d/a5VXysMIgerjZip9cs4cYTdej84dFrryOw43A27/V7lQfU+RRQ7
jamC8+hxzlZjzEeIuLDBeUk6Ck5+FDUt7dO2dSnP0SUE5+V6Vs1yDLdoF4mby5lIBolHzZs1/DgP
0fkmAdj2TIybXFOXLE8BGrT3JYyTc6Jvv/cqrD5iK4zuvR4xkNUs10/m0ABwEkFS5O2Ey/TrWt76
ARPSCH3gpUBWsdMOj0kXD/Tz9dmAeLtZVJHxvceRz9yJIepgSOfeiwxWyQEukbMKKENwOtrPIwSN
dVA4zM8qKmFQH5ib3dR6ruHHE6zCFxkwID7OuVmetejLs7S5cYrlO4gpD99aIqVq4joqivMRH7bt
RAMiVspkVPX+2axy+xkuPYct59jXqvXrt9iFwsz8ggCjZSQ4dAwtfZtQ7wim2iadKD9bTpMa6WlL
ErQ/cYUsObN9R7NTcGPvO6JpDqqChwQadqje2RMyoEau+CqSkFaho3AWrho3NsPlLQ97Lp7rMTst
AaNMjuYb3LTRF7p6PDyzXSz9BD7D09QgWm0Y2rywodYHA83EvB5QfuAc4niLB+6jLBA8tdyhpscT
XGuGGV7IXa3e7XwqiGJjrXwa65wh4nJUIjXHyUQc4r32bVigODWZehntViig0SS7cjtGeNutNTHQ
8y06PutZKK//4ZXhtCc6I1+VFHhinQQ0IXDc6m9tAe99pVoN0q7kJgO4E99DtngfBsmnpj1DHFFm
cKsMGZ8BuVh0Q8OovlKVpIBtCLPkoWxWAXVLL5O70TA5ZIHnD69VhX8XSci8GXq+8NmHoZHZjNSv
/3q9MRGC8ogxrL75lCPPVDgspNpqdLKTDSu+iNNkX2EH2pLbrU4RUc7oHiRXtlN7IIa0TPRt7RKq
x/aS/JcWNoajK3cLD5X3twyKvZaYY5vOdFyqgHlStGT4GXqgRgPvGN5Mno6H3nfeCEKMgSFSzHYM
VLa99PhlWdX7J5gt1f8b6vz/d+xNuh2bZdt/r0C9q5ou/o/NR/bXsNhff/C3dSUwesSUrolenn7F
sf9E4ESTT+MCHx530hX99p86/ACxPU8m/ti0mbR6tAi/7Ssd+UtAqKvAQ2b7yybzXyJyOt6fV3sO
az3g+WygPBtNpkOX9+eumBqmbt3Jg2FrStLV9wnrjS7cMJRbUendMg0PtnWBYhz0k0zVCpehfgMO
QZ6PnSDzGWrjjIq8387KKHbRrKq1V+n2tgK+HlOcn3w1ehuINu5N1Zcg5sq2XldlZNx0LLZWNRiV
p8Gvpxfm6qAVeqIH91atGMO2qVq7LXMB/j5rZytFLG0whNDPFMoCXjeDSgkBLYlvXcj5JztwEEqq
8BHv8D0CGmRWPJWZTFsH1dZiRRGSgdt3TxbeqBCdJMsK9b2XEEj7FLdQMTRMGEU534ZNBP27QwMw
mJ+xQeaayltjy17E2s2m1ntZkUpWRvZ+CST/wsmRsk/KGJvlzjafmvsmm52tEWXdR2N3gk1l4a9r
UCAHUbj8/gJVGZ+Us+lKP8CQ3COaAmUJlpxBVk1fy75vpuYhXuwQdSnazcAE1ZJpdIy4e3s7gI9h
1mIbsw3fRIkhV2PRg8QBgHnKEu82tgLIPKK4IGeCSBN6+6DoD7WDwD3M7QXuRmXp0JEQmmLukZha
MMnmV9kxKx+65U2A6Nt0PT11PvfRupGGu839/lvRwiiapuJUU9zd1E0yrwUiq0p7CFXzeie1Kjc0
ZKSTSc8jst49BKROdnNlrv3MJqRQh8brLBJgO4hWt+2CNRCAzXc8QdERD4BI7YocOi+t9bGl59rA
PFW7drJgUiMU2rST6WxIJACA5kf7qYdZpqCnbsHVvddTTT4CETpzGRIzIIXa9OylyeyD8yQwKKOK
UYwLjW2WqmfQFq/+pM9Q9bxVhId6Z5SJubVMDcoK96uW6TsjGmefMmBH0oN0xwxSWBV28MPRoCqA
UssN18Rz3uK9G7kk/CZ6DKq02vVRNq/tZc2TRd168C3UlO0CV+jkUdmp9T472lpnDTsMI/umZ2fa
TrFfb1MoLAdZMj+D4eavjJxrISlTtfGi2jnEGnapE88TrCT+W2Y1X40WPEzmTeHGLVt6y2pWe8vn
G0QZ6OxcnBi7UKQvje1Gt6UZFzvhf4uC1jxNESNjWbvGc44Vc2EWIj6FHpNcoL/5yKhcEzDcsnVM
gubZLJlMWF6QXTQ5J9Dm9W3bNfnOhx23tUNktjpDlSht09uCwo1oJQ3zIXEbjWsnK7ZWy3qASZFN
gIsgm95L3aNlN0QYRj6rDDuiFR3sm9Yw+41hx/ULqwM+RR/YhI32bO2ihdrIsVArU1bs9GVqvhBO
zVQU0RV3LlVrF9cepjgN9UJn5VNGquRDWPfmyeraUUKsdGOoWUYWb92aCNupI/2ZQKdsK2bqLV4q
nlvGavyPxrmsQO2QbHRnONm3ZCBYFv0RWlnlIRf3UWp77KZua93KgxfngHSE+ROBl4/GqWJfMSAD
Tt3uiQCdY18O7skHXIuvVV7cMFXb0RSUkQGyYz3mLgtL0DXwFz/7Lr8k8/QQWv0DKoBuZaaJxeLW
+FE4et4xD75pOu+cjPz/NBP70WWHB7m/3FHkMkJoyBiZwwFugidYFDvJh6oiAsR8/dQSE4H1njD5
PPMM1Ht9t0YcMC9KaHvTlIpLCgP0LYDkXV/YHwEjERrQVJC+2con9O8RJN1g0feRVcHyir7yxwCC
Clc9NFzZpGJv5pZ1Qkab7dLcHrbZjL8a5SeGoaDwDzFZW1TF767bntPIIaNYTq/+2EININcXWbZw
j8R2ls9BMHzJcVxt6tr74cYj9VyYdOsxyp9tq7/xnK5ZmIInsJSYbqoqv80JAinNBvZcyBxGxD7Z
AeonI0BzQ/kYMvjuq73jgLEPJa4AjAj5mQkFsUBT4yNfDAldSDFIi/g9mP3gmfErOpPSutFu2u+Y
wikojjmmV5/fWGr9jCUpeSAdl4hIHkITCGG2OHCzMivKd00v5cos5FOdsSVwKdNuZtUeo0ZREQ7/
h70zWY4bybbtr1x7c6TBAUc3uJPoGSGxlSiSExgliug7R4+vvwuhbMigiirVm9akKs0yJQQAhzfn
7L22qS2CBoldCstkhcnNvk+T4a73W8gIIwF3rcHuOEjpNxhNvx3yQQM5Qa0Vz4d30QDY0xG107iV
8w8nC7eqkdRZBmGe/nVBgh/+uGgzVFG/YEKjZhBqX1qPUC884E8mBnvmwralBzUp5ppIrcnqtkG0
kDeNGB6btsYsh2KRE/WcDOMiXN5SVrQ2gdObGyMtwYrJUmwDJ/7Sd5F1Nmnup7GpD8DsUGhrwbOp
lc4+zVN/ozk0z2Rpiw16VXctZKYjvZsr/KiUCYQq/A0q5AKV7EiqwVfgXHnzWUYwQhLGrFZ5YJd6
LUJCS5/XLfrbBpENGbNxBaoo5SSQ9plL+qXyCDJ2QiOZPzJC7qza3FUGKDexdErb8D+bbZ+btEPH
UdVusLbqgtk7QYFQ9jD/c3pG1+ggHFvdFwTaTvmerlQN/QTLjUtiGsiWSAs5kCDzVupHHfu/IGb6
vN//9/89PmVUmYiGUdG35qWoz7Rt993t9Zeopk5XR/lP/tRfDi/7D9KaDBxc/2yg/5QCegaqPgxW
nidRxc0GsL+1gNL5Q2fjDPSef2M4MJz/2VsbCAhNR2f3QOffBSv2n2sB2Vl7lmOZhDOw/YCvYp70
eHCXhQmYSvvgBYXaKRSAl5bI1W4ax2RaNgrKz4vzx+WP5sdL69b8F/7TEvlxQTCxOpZS7Fu24MZe
iuQS7ro0ysw6oPVlte4oJU1eO1zaqTuHCdXi/P3road8ez1JA8OjuwLw+sTDhk1pQsLuyINThPZj
7HEBkjPFp9qiAvD+pV73y463xqvmXVucpRz9VFepwj4M2kTIQ5L11iOsZrWzmlkthghGnDdARW6d
JBbnyreG6/cv/ZO7ZCQRowA6EBk3vudXT7Wvko5oYyUPtRFz5HdLYSw0i1Jz1gVo7N6/2Elv6Hij
jEBod0guOJDM38jLdziwg8+cIZKHvkC9jstY0VXoYz2N2Jg7MacOMy7DPUn0tbscCcWt76Qo0J2R
R6wtdQOx3Pu/6O3t24g/Udu6SGQ5wJ40q2IRwk0OyB1ze8ntepxAtvostvoPr4Xr3DKhjwkGzsmA
CjBNwMwY5cHEqHveSm0uWGcDWZdGef/+bc3P8fW3YusC6rplObo1y2dfP+eoKZVmF608EA32DBmH
rQ3Snl+8zZ89OyYhQctUF8xSJy+T3rh0qGTKwwSE4hC7HXUa1yYnUUwADH8Uav51f3t+Oqe3xDle
GGDfeYTuyZtiryy6SRPmISbKBvYcYakHZPEw/1J2hvdulViP0h75SCNvgOVBViXNfvPs/Qf7kxGM
MptpT58/VYnq+vWT9YGgsqdI5GEgmGFvEo+m4aCn/FpqNSO08kA5JomhiCWeWqCMx4/XKmuyTb1a
7d7/NT97AzP1APgEbxpU6Osfk1B2GDK4qoe684drai7kdgLpPchSeevfv5RtmwiJ0Z6bxumIGkqy
sZRTmYfI4vF6XsAni7Odqd61eRPvX+z1VM/0Da3X0x1PsrIc1d+v76sEGZ5WVantgaPE00LTVHmf
m2l5P/XucNlBEXJ/MZZPJQtcEtWEo7NwM5olkrCTSyaTxHqCL1mH6r3FvK/RXlP1cG332nAdocwk
qsSayDRyY8BuAZ9URofwwKGKVpEb2dWO4oDaHWeQBqAgp4PJiBDJh9okVhEMq188JOu4xP7zSVgs
/CSrOwxETzcpy53GzeAZiekTmXLP2TsDfUIHoYhsttSiTlqwjUATAqJ2IWoCao7L0V4L/rIrpTSY
a9jT+I0+gh2IMxa6w8nMmqfBSBi69CL4roxKY+aFeSloDQsktAsRePKRONHhOrUrBXWVP6bIaQAW
zp9b1TGd2N5AI9N0TnFwA2nuCWfttcWYxOMlEQaaQiVmeLdws7V4GSJSFPRwLP5qKPscijIvhH6X
KjCM+PIi096CbeAaLk/arkOgEBXKA8RnEpYW6G9xDrybEVJKGsWz93Haaj4ILmr1ZnEgCRk4Bn3u
PNzjJm6eQD5X906Zk6iQiWi8Fi67Fo2OeUfvJgmiBzF6vDJnYj9NkK3b+7f4TRl7TWI/JhF7cDiQ
hvU4Esf1hDdyXqGpzz9CtDC+lZNv7DhDV9fKbrIt8jTYf1EguwXzL0jE3oPVvBQjvQBaoXyks9RZ
+om2NAfJE/Uj/3aUBk0V0wRvWoNT0gokJ0jOeT5I6pzrug6mW4MUoKfSk7wnaA7ercAY8JRkAb1t
22w8pOg+um53VN4tanL+K7hR5hlCKP4W3Lji09Tw3GSrA5s7rnIw/9wNZdLUXKD8UkgnOLKnQIln
2TdhQeSPZ/k4OXtosGqnxfQiAwQdH/TYGK4T4vmGdaprGu4wcjHOyZRh1CSmbj06INCmxRjHJUWi
wiV+q9MxFuzLeb7UOqeCpS27Kt0aA8STJRVmaikK/cKTXcAiZgQHY7DOJlech1oGsnC0sobjb0HR
dYUGkPWmSXwf2VluMpa7GMJXjRKzBkOI2m3Q6PuUwmUtarA8z/R31uVFk1t0XmbrKCmc6YSgMsqs
x66orEc7bNEA17ny0pU1CnUTmJOxm6DCEiIe2PIh7zpsqsDZPkL0SlcVJE6xiDWa2BsR6XTT06Ij
PZTARWJJhgEF/gRQUq99+xOZfRxb8deAAHGIxSScCHAmKkcocsRrUwjjZAfAWpPLMZ/GTwleoDXW
1LLcJ7Sp2BnZCTxGvc6vGjoqxEP7bfa9gCn27NJrObMMpz33bAsS6TjEMF7gm5Qkz6dMXL1OLZNi
0lje2SlluQ0QBPvbMDlAg5sce0Stq2CDA8chz6Ito5WIC4LFCT469+IOeHk+1eFDgEycajW8FCJU
7G2Vj/5BjI1Tbd26t+/LKGs2Yw4O3Q76Ys+ZE/b20MvpAR0Mbl7LmJa16HiNrm91S5r8+UOMeLCh
jxWCGtCVs503owiqhqqmbKMybV2xByRP0cg2RF8288TkI52lOdcmtXaWJxW+UxXWm9Fqx+/g83oC
YCLtigpwdofcWVJ5odJU5pyEY+zzC5zvj04j+T6iSVv5iDSXbafEJsOhH0MpPJdDqDP9k4NBRgdJ
1cC0EMMUDUZXzzEJh7cdNyjmN1/2H9jpujvDFKO1yqOuX0hwrwlsZ89fSaIHziAE1ksQsvSzihHo
f1a0n4HGgdnr8npDwRC8eqh/SwFI3+GsxszqiWFTa9QFibXSt57fZFesShPZLkzvH2xZAbgJdN6o
ExjxB1B8+aXetOVlWjcMag1xdfM4+o041wyK/ou65sSwLsqGwAV78NlgGyblhiWzbfMUKNzKy2Ly
xCfK/gxZnZLvrYLWHqzddrD0Nc0HGOcNkWTdAsN/OlF11gqAb3K4TKFsLZ0xVbum9liP3dYCVw2k
tzgUKp3/NjGU5MZE8LsXzMZszADIXaJcYtIGXZ+t7G4Sn7pS8um3tON3ciCjameJpLwvS4btsnC6
gtYs5ZZ7g5YE+7mw7Sn8F0bBNx/WZfZgxdSVn8eykyR8kDG1Tp2mRnUp+++ZS80ayqJmffFs3ztT
oUdsWTHS00fuHbWLFIHf17prUPFZ5tqSUQAxiISs+g48X6vdRBMG9J1rhO45vZNoaQPcW1Oxqwi0
safNiBL38+QFQCvpQvWfO0tl1wjsno2UMAzYIxdJYzQ75lX6/oYHpUO2pfEUNGHwhPy2v8GjyZvj
i6doR+3SW0jKUBi3w4gwVVoyzh45Ao2eoQezt6xt5nE4EGAbdo036AdZFePHqobOYE9DpC0UZgoA
qLyFeMlmx7vVcuo960E0AIqVkmh+p/Sigv98nUVutVTokL7BO0vBtE/m18Kzu0NjlxR3Ld+ICKBx
zWiZhKAw+nbqPeLBU6YLz6cpkLlyP/bdV7/U+pu+CZIr0bb6RwXy6SHp7YSWShp6rJW0URYVKZXE
JI3RRzVY5l5DrGAvwi6oH+F+lofMMb11HhFHikdO8xeyqTO1FUx5G6p1LXVJHHs+3n/fGQhMyM1P
NnjuXZebE1z80P+gj+101YRg9L0u6O+J/K7atV7XMtoPhEmjmC50AmVcv3eTc3vQ+3LrhS1yTyvX
PsTOVHzWI9SzS4I1CXUhIE9Pdi2D5xwWUvksuqr+2NKq2g4shIc8rtGXl16IrBllinkWMrltiQsR
0bJkZ6Gh4HO6q8DoepPSmo+7uGbKu0+GxlxgDrU+DBG6BtpDo9cscTEj8yDNtvWXaV4YH1EL0E4f
4QW4azd1JBOiIEfHsFuf9GDaAFg/5JmUFTjGWdpZt050XUMb/9wixb51UxpzHW6RJcg9tPdEwtNJ
C7HkD1PsrMyydwCr+lP4pAN6R8OjIxTxSQVFMs+juuwmzik5YkN0hIUfXdDvGLCj9dpHK2owzEVo
UTeuZhKhmc+BxuQrWEivjMirty1j99lPw+FL6ZrNt97ynafebqjX6qXd1ss6FbjjYtRXCkYIacpT
Mwcrq3AaKQ4Tt4wBM7isY2Q8i4mS2948BjMXRU5Y1TGuWTpKLRNW5wstJc3ZOAY7ewF79uAY96wf
o5+tVhIDnbTgbUgH6+7CY0y0MydG68fwaH/Okc6PkdKgVLSrUCNfnDW7FhDJyz4dWnL9qgGA9vFQ
899a6C9qoax/c9v9HanB9/5/Pn4fom/Fy2Lon3/sz2IokgA0AxJ7swdFx5YvfNFgrIj6NDm1/UXD
+rsYalIM5WjkkDAjnLkWSoniL2O0+IODhrAJ6/Qc3aBY8jvFUOt1wcWiRsjlYRVwDhe2Z53WdpB/
pewS8/iDMtpofJQwLGdDJVuNtR6SoOJBSlDEEewis6gz7aygCwgrmRoribZ9pG9trR6flBm0mPt1
2KLDMbpgyG3ne6VSwn1sKvhTtYPafAw6SNJ+lDcavto5BIEd0pyJkKLBQ/Y/4t2z1gDb4tC70COt
ca7Yy3XCXJdQSMvxBhOn32DM6xr9PkV8GY2o/zSjXc7xb3m2j1wNIIRLK80gH2Jk+xEg6hrYgHR5
Vbo3IebfoifczqVSshaZbCZFOF2Z1Z9YNWyxdmNppvoX8DYNEp+87FyDFUzPcv0Q4fRrydaokB7U
auNU5XiJ0jknimjsoaW69qhND7hknei/zYh/D6+JtAXTw7/+AD8+1vXjN9a8701Tv/oGf/zJP79B
2/vDA4w2lzAtirgU4v9hE8zBkUiAKN3QXJjrc39/g3LuVfDpUWC14CO4c8XsL7GP+MMwaSQgADL/
xHb+BpzgdTEM3SdX0Oc9uOCf+XUnNU/PHG0MkMRwECTzHCLr32puwcbBpSr24ulc/qiwvOxE/OxK
BrMR+SZUK96IilKa0nKWprM3hAqS6SXDtRgWAEDaX5SlfnYlrsGcJ3GDSHf+9y/AAFCP/ElB79o1
fdIu/Va/qDuQZjb5Mr99S5iGDKlbXE7nWq8v1DkpNgU1lch1kuckTZ5Jrn2O+f//5DKzEsvhjb95
Rw02+zq0hhL/Se+tPReQADghZCRD9B88OsaqB5GDSdQVp42NoNQzWYTcUedn6sNAZsHCLwz03nn8
i5uaS4Mvy3AMPNc2iEPmPc2QxpNn53QZfnm6tDvOBgkefIDiwXArtPG27Dp39f4TnOvLby5GlZJj
poFZ6bROqQmr4Nssyh22Qgx97JV3sVv5i0KLHnUXZU0klbkQnAF/fyi6NoVRk8BtSZX05POilY3z
BafiDptRcdOqylxYnkYiY8w/vX+P8wN7c4/Yn5gVqGnzVb8ejFMbtyNhBeVOa6kyZlSx1hAU/Zv3
r/KTb8uFivL3VWYf04tva6apdBoG/p1GRAzY1OG2y8grPi6N/39XOnl0PUqJAvgFAyRtx5U9xI9T
gd7/3/i89Lc3RVvXBYIMHJTuhDOP1Rc3VZD85GZFme3KzihWpd5pCANKdLyTzMa1B2JjJTzqHRWU
mZ2uhmIVp5y/zErm+w49G4EseA3W7hCwGcB0/+1oGXViTjpso8SmdZLnEZHkWTCJ7mPp1D4ckmOx
2MNPVpT8J2C0sjWWHgPRlYmCaKiyK4qRxpfEMShT+TEJIhliZMDA1s6faxvFmHvbPmY8I/UCeluP
YKwWGOxwK1acd5pmRu9TB1g3KKJvGi2We92b+m8EJnhb0dj8dltwlZjiQ+/WHaVlh2iA9ShTKKNJ
qC2jmt+joaF8zHxuOumaclN4QXmBab9YNezrbDxMvg9Hr0098jiopG5tHxV8RUwWsR3UE+lCaMtM
5+4m8M3UUp1mCYiEtA6HySUMonyNCqtd5tiiZr0WRSPi5sy9zGgYx6jpD0InC9Wde4yuRzsO+qPx
JQg76zAE6PsCt0hv7Z7mY1Wb5X1lZ8YXn3tH/tFT3i4z2U78po6CZ+iUHB9Nc+Rb51xKhROScXpb
9651QGCfXWla1Dz4PJpDGFflhd3Gz7rgnbaxbXzJ3Oh5qHv/prEpHPbz1BjWNHHGdPYTK6TlAd82
zK1L8iKGa46SnDkFd4tCJdp2JIqAL7Yj9OZGm+9JbHLxg7cwCQKz9C5iO8ifIdaJc1HEPMQ2tfKV
ofWIwI/DPq0DuZ903/0QEnlLjYmH4LdhTF4dMXpZVQZUWI3ZjuNEyYM3DSyxFbkBvhUS1QIboJgo
Wik73UYQAUri57rSW9mhz1mPgoS3NkRHPSov5uKzjTvog1ZE0xeQ19YnnNzZM6i+Ys89juscwsKC
/jC1p1h4t5yz0ekDyYqXltLJIFHS6hKKjmGHWm+g5K0GlLagkXgFjT8QwDMYZVAs0MLS+4ttys8V
kh+CWydtieCIYvzouTgbSpDaVtqX4W2TawFQbjePH70eEpqX8x2BKUNUGJH9uj128nrldXcTQr8t
6RJNSoKCMqJNXNKAWk+AeqoF+MG+XdhDIr5OHjt/Y+LbklSIxCrtrfoztbDyPoildTiW6DJMb9Qu
sWbuOUeRBCF7+uki4U2QhpE8VIGR72G85pglawPlZvyM2cCD0WObe36I2IiAOAJtrKm8h6BKzglZ
BQgRpN421nhDrcnS15rMaqGL28aitXMTd6pNVmE5hN/z0rPm/GC8c5SOoRiK9q6sR0C/WZEpas4M
BHp7+R7m23MNcghFVwNvQBBIqILvTaucVViTSFwZu6bovrbhGO2z3MYS5hOtzFLoXIUtHyVgiWGN
Xaj72DX0QNEolxsJyG5hlE7yxRXldNC9YZNR+cehMdCYyMh6BIwdxdHCbFIGNbMiXT7y+VZ5G3sX
JptKLPl89UkLibfrSn9h1vG4nhSzW9Y3HYpU1t1Sct9GFj9GteZeuH1sPaaoGK7MjmosQkWcQwB4
90PLiEqYUB9aD/2sno7Fqsu5faue+Iwyt0IIl7f9t1pTKXDKmjknlIl7JWxy0qRO+pbFRDkXx5d2
qDlXUzTgg1FqJGS5wvhmma175ReJwunXMpMdd1qtp6otTcJ2FY8xk5jRFiu759IKEx5Z3G6zNITo
v4VWjn8uJUgFES0jmNOditILs2yKTdibLi8hKy/INGFfTRX2kNIDYyavQvizmZDLxOHpRD5q1szG
VHWcdQFS3TeJK77rPbMVEsF0aVFuPk/8JjqPrSHYdCRvMMexk6DV21jncWBtiB2ZaBopMjPNiRmx
KYZlN9nFZ9BB3sXkoIUcdOpUqCj6ZcsbhpypK4Wg3M4pKgc+fek83/tTm13VLXOPFjB79B4ffULQ
8qoDC7gxY6vC9ddF58Rz6l89Aa8YWxX70aK9cJM6pXqrQ5APC2+bEV7xESHYhRmZ3Z0Wx/XFOITN
Rz+evkS62YOqmePPx4Lu8SSs3UQnEeso5MVSU/5lmtw7lcpWwBaeC6JnlkS9fuZ7vlWdHuwMl3S4
MMgqUqPN8kKO8E5YFlGA2/KrZhXtwnBY9AiTxToXheltlTPzqpwZR89c4ES6KIvlxCstf0yytqzL
DVRrseHs1S8SPBBL1m06cCMFrl1mWFJtMbYuDGyX/YISPhJR0M9MZjGHvIohEnt0KwM9Ocv7SvcW
LuCsRZ6ouaOKIBmQc0lCH9CDipwdy++rbFFmxuc6M7J9X5nZnm6sjhfCBU0Cg7NdtSID8Y/lbSgc
+zD2xpBNLD6pYv7LnN6/rnCu9piB41DbyqjLwj2gSRNmopH5nbsHoUM0tW+3JjxO9uKqtRdE7jrP
9UgTYOF2Sfa9tIDqiChwzqhelIDFRk/Nrix6GXRsmNdH10nGCHla01xSWwFHGcvWg93sBvG6KUMl
oSS0RBoy99QPbqIn0IOG9KaPzQF2mLAxlbG5BmxSOmO3z1MyeEn5+irddlfGMbCQEVC3BNu/MSg8
rpg4uivQwdpHYeazqN7JBtZqY9zynRomgk4cIC2ozZ1RtQ3+V/8xCa1k7fRGQoUT5zjUR3GXNcZw
DjSTbiNuRpJTpNFCc03N6ZzPNfgWpA50l0TUGnZTohjjVNPOIlo4LuLpjPlN2kzfRJa2c8kJ3nov
vdRCgxyqXYL7GV/2aHW/ULUdkROv9vEzWM9lC+9Z4BUAy7/ejJJYGci21tMdLjTmG6MHgBu0oJpd
xT6hYWt5PppaCN5qYl+ReGpuHRnWoTEzSDTC+9VBzeF6b34PFQLhUKHgsHt6UAsM6LNMobNa8ZYC
8UElzKnUxB/ztL32R5a59zf+b06GHpkzHA2lpMhIneNELERz28oCbIPIAtiE5X6LbSWnY5bnYXHQ
JDnL719PvNn+zxd0rFnMB3rfdE9OTrligyPtJGVCqZBdMEsUyFfzrlzFKntsNPioSR2yH7TcHh0N
y06P+8jehkYvNrC9tKWfpNZjMVX0O2rW9fd/35zqcvoGhCUM5DWolagknRxPyiEqyC9qk12YZXLf
dnX2XJgQ5Rd901MeXASSzXaKZCUmC1E05zNYeyESfnEp2GiDTCP0rMj3rgHJZDQ4edZRSRMTG491
QDvhfcgV4W+JjTwHyjP6jAb6xS7wmZVNdOPFWjqZf2NKXT6iawWR4/E/W1cjnwBOGguwPw7prR5F
8cNxVcxz3SO3ipjF8BfPQrwWtFGj4l1Z7ChxwtkWAKmTwRG0kOhYvZJdY9OXtbS6WDRDHBCSJe+q
yNF2cDSAUkHM2SACt5aBavbvv44352zyHmzXAG7HK2GYnvyChmhku6Qeu/M4b28tCPsHTFS/mgbe
VCy4CoUKdHvoK503CtM2ajvfxnKysyWbZwKctGVOHXqJ0Yhzhp0UyE5iDg+43bu792/QePuM2aKg
G3EFFlsTwdTrGWgkW6pTxGTvZN0HPnZ9eEia73sPWcvWuC56a7zwNMu7zeV4m3hj9ayV1hxy3lnB
sinykFCBQIHhrdLWJQ63KdlOAtbesf/2SD3O66fKJ+LiTPPJQPtRcflvw+gXDSMqgwZT97+uV38Z
C3T3wctK9Z9/5u9uEd5T1hzHZvZFm+pQcflTOi+E4F/RETJNKiWo5/4pVIPeJQ8EJISkwMX8yUD+
q1Ct/8EQpuQ9NzSoVrPS/Uah+uSzQ9ZjIc6F4ytYGFDkz5PkixqN3/YisuDln7fZU1CnxJB9ffE0
Ln+saC/r0yfr3JsLnIx6NZhpVg5cAAD2IsTo0nqP0FMiD4rJ0/uXOuo+X6yp6KYBUJjMH6ak7WWd
SlBHwRnNQlf1ERIlYk20TBrZXfYIuMJIKusBjlngfgth0zb6Vi8xOXJ6T60xyvcQhKogeyoqIrvh
ewFFpLy/xZ2qb9FWtN+p3MNS+NAqWWvyoCNNOEvZp/rqkwso8kDZo/A/jVWzQRFs7Wui9i7jquAc
N0KbzznR5NB4XFMRO2sQxNLXi74zPRIb06wKk5vKAxqrlrbMESuu+BFETUb2aNC3a4294mTzmbWg
PaT+jPKY2Dj3Gyo5qZkdnIZMKosovXNXJFb/oBW6vUiAcsPPawy1ZImW5gU5chw3Y3il2k2vY/WB
VAkb09PKZUNq/eBvyfWK6u3xjfx31vjFrMH51GOg/+tZAw9/GAWPrxw3f/6hP6cNF4OMMNip/dVI
/mfa8PQ/JGOdIU7Jna6YjdH8r1Q59w8xu9xhh9GEpv3Er/hr3hB/0AzGzT43PFhqmW1+Y94QJ981
lWrBZ4afnfQoFNKnlptqICcCXRA5jKXsUHF1DLhhR5YsmtFQz23YzOGYFR/iRGg9B2WiAcBhhSWY
F69Ejhl1uSFWfKXzocrC3zIqetSpjA/BrPVd/NCIYmGHNP3iSf9kRppnnBezBOpqfrDLo9XZbiCv
PJmR3LrtMT1OZCpAfLsWIToZi8Pdh7FzdFAVI/W09y/Idv7NJeU889OQl5TDeWavZ1n82maptUVw
oJfxoWgc9MZpx450G0ugk2CSK63aCaWX915PQAd6Sdk5kmhitisbKwhFceY7ELYXU+ewT8ltn+qr
0djDpZtHUGqLHO9ROBNgUkOgO5Z+jgmiFr4C3pqzsxSJj/KtUlU2La2hhSFJoAvPWrM71L4TG1hD
TNZjk5eI3OJqlqkiK+qCtXL8uVRh+YjoenQBLpwAhUgua+q23fjYxBFgwrhWwmQQ9CYbdmVygBql
5qn1Ud2rXKqfSyeI0M+Cg+qDNaXg4VIPJfLLKgyMTwLg0bSInJp7qxWSbQ3j9WWAWJstjxG5A2p3
o7xHx4To2S6MKrwYwoxf5I2WecZRKRw+K6DpEwIvDZWyEYeiPhgFfczzKekdbWM7o13eGeBlwn0z
28EcFjtyxQ3H6q6J1DSQQafGLBcSg/ZgGg1PLqoHfs9Isac4UyUA8WWnEv6Qb8OIo+IwW3zLNuHX
kdfCvn+YZmmipsdxOOO8EK0XKp/plVBdo2Wc5NZjzMbvth2plHREG85CakEZporsq5DS9LREBs1D
ikbJW7AlDfK7EG52uZOTjnKW52i2JECbPJZIS6l+Dhb8vJtxKnitHT4JcQgmSuX7aX4lzvxwvGo2
qBwV6F6lUZGN0kabV5Cu/xgG/XSluToYWsrqw25mRrqAwEhQWdcEAMMFAnhMWcJ24EqQ0JquEb4F
ZIhVYqadDuMnOIrNOXtWKjpZ7MPYmqwWXHPcWB/HMbBvEVaL874r00vCX4JHg5LqjnaTdJcREeuP
eZB0X0pTjwcQZgzZsIfB2CEFcZdhPFcCstRPxr0x2ChHsbaiI7RRGV7hZZgl3p3DsOmIsMVtHmW2
utAbVH0IigMtT5dZW5kCybd0w8mk1oio5Bt9Ht5dZHK0eB7jsS3v+ccsfi6HHmNFplMYtVNMCEXA
GKlZtFvSx2dNqjG/+TTRqlnC3vNuwcRhXJgcFPk8GT4uJ875KJOy6P1NrWtlfTfrXa+hgvAhaBhm
h12EadDeJpBxDgiQ6aX4AzacoIvpdMS+QZqlifS0RYU2fDDzlkfvFO0cSU+m5UQIb01DgfABngte
DEhdrUWVIg9x+HxCYKNpt1pLrNkHVn1NXY4DMn3ypEym34kMZ+9zJPUsufaJC9lBISTy2u9M82zq
5qPnNGY8SypRPEtkiRxWf9hq6FyrnZ+6JAFIZpVwX1aEFyyPAzkZNF5cAblXoZ+dP4pGgUJCZw0E
kMm8wJvS4pJasm8L7bsBqoVxEfvgqsCLiWPsDd6z0HY5crppxjW1JEB16/iBih+UUCAGF1aLr8Nk
x5Z8UcwQgixsn7imiyLLc9vlRKT53tpJceWvjUTwN7GTi/d1hW8CMJES5zGC0uGL2/pV8h2Fk2FQ
uR7JAFtnemcYFxnrz1QtjBZK4JmfG26Ga7rAqHcWGiaVRTxIdAW1KNABxU8Qq8AonOem7t1ZHUpJ
KhY3ThcMxKnNgmpQ/xAvZpE1A6NemrPw2pwl2LTzUGNnszBbHDXaoZNZO+rFdk8gQFxpEc03ClQb
SdkwB9tQjn7OJFOclaWr39YkkS7NTH9AR4t4Pgc3lcxi8ijsB3cnEiP4mta+830ITDTpQuUY2O0P
ba+qcZ2kariyCyd4sMwuX2csUisOi+Y1rfr8QUhIFUauU6R2pgw7feOoSy8Y4beQZ21SDkvSj1EZ
pJ+NGIKAp9fNZtJIwNY6PAW5ArpHq7q86NIp+2BRF123sOmumNbLh9hrw5tOppe9ow/xVlW13FRj
NUBbmCX9URHdBEiSP/eZrIONmtX/5ATSNUqqaZ+SM7VxTaqbXdWTwJ061Hyjziw+seiUd7mVleEq
nup840Z68SW07fnRZvAG6bRjPLDRjp+X9oB5h/rtKvCd+jlSDsHurZQ7Y4qDTQ+D8dwKakeuwLvk
OARGtgOrWhkdbZys2LppNc69cbM4c8LB2ASWuIr9otzqQ9iuFPd4B4KNmjXUe/sMD4Lo1mOG9wGW
iX/jlaG91eop2ViaZy+1WJvczTjasC7CpjowYY87Pc/Hs14T3tnUwPcYa2SlDcDMZdWOMYS92v7U
Rd30pIMhORCaCZfi6Ah5f4fyZjNHzAuVaiwCVAY5i54UX6oiM8nkAZA2NJBzknxuBvWIA8mxo5EE
uro4+Hzlu/evenL2nG1uqLcstCPsdB1CQl/visjODZ2wt7z90ddEpgETA+4A9hjvX+ek0He8Dghg
m+2yAcZJP9l9dWGB5tcL/L2ku8acqivm7JlbaR1dCL9/sVkowuPE9Y7k5/VNoWivtYBN4N5NabkW
M1/wqCrSovZXNsi3G1kqqy7PjUKAYD9/spGtAs8ptUG39+ZsNUWeTt2sBw9KBw2/mUO9/v1b+8n1
BPGuc1a1bhP2clLQFS64nTzNrP00hP7tjyUIywgrhpXPvVhy8Hi8719zflyvN+vcHGdrFhXJyzvd
rI9ZIBtPNXIPFZLdlaNxdmVbQoUL4wS9GJoJ/KmllnX8s04nbPjtQYp8AE2tq5MuZrypKRS5rPQh
hXvbtpHa9T3ou0H0v/JPvv0UuIojYD4TKUa+0MmoSX2jz/2otvc4MtSOggQ8W3f8Vcn7Z1fhQOnO
Lk00NaefuU1Yc2Vp3MtRr2VHsxcEM+3vDxMLFoSOPxdvEpbZ119AUqEpKQHK743ZvRqpkEHRjUQV
QUCh/dyUQzf94kj3dv5iTmc24bZAQHDZ15fE7+SP8H3kniqMfSeAUyLq6NiKtCldhhwmKH7EemKI
vD86384srkesOuVc3YQjcHqrHk1CfSotg3wevm6fnEpcK8jsphgK6/uX+sktMjgQRLIHpyR4Olk6
QHS4VGZAkJyZhZkoDlONriKVc9tsPsEN86h5/6I/uz/gIa5Ai0ljYJbOv6wOdkCCzNCzxT6dLbZ5
htYq1d1wy0Hnl1/6sd/y+lPHOkwxSspjWPRp9a6YxRo68wkajxroZCwyq1/AFEivoTwpEvxQ/NES
YZs89OzrUAyM9XlXkfGwoXUhOVwUyBygED9hxzLZdU45qiE3scv0F4/l7USIwt50ZpUlukcqp68f
CwahPiLYgBGe0fhaRj6Y0njQWC/BEDDU/g13/ZEocvp04AdSCvaoF7un3YMgpV7is8btNVdjrzu4
5uw4JfXhyVUgv5Zh6c/jHYzVedXiLMYKjNX7yB/AwIivtQraqdqwS4JlCYE6/O2vnpYiemvUrSaz
5LH78aKQrFeo/zuXr/5okY11iG4iQOJTp2Yewf7U/4+9M1uO20ij9KvMC8CBxI5boHZWkcVNFHWD
oCgK+5KJHU8/H2S3x5an7fB9R/SFutViFasA5L+c851/GuP85dp0WBhxNzDK4RIFIvPnL0Gm7Vr0
z8tpsCLrrcX/nQXz6nrnZKcb/5c3Ai/G3Gi1e/g8an6+NtGA+Xos/RmWG4KcrCIfSG89uhxbb2gX
//7F/vKYXl8MHgk+k/XE+xlvUOaaaNpIn08OxCWH8pUgWyy3CV3i37+QsS69/3RRIaJFYs2JwC+H
keWnC7kwk3RyGnekgsC4etXp4fpQ89ouf4400JI3TTYwCbFiC4HcmCAXKBrXVGyg1mOwltMD/kDm
BNpIs4RKAfg2fi3M+JrDKIupl7nTi3X6AdqF5nhk533tKsJYyn/7IHbIil+XGJxrSMZ/LoXSirwo
t2zbk7EgfPnBnYD2ne5jrG3bv//Q/nLz81JcA+xlGNhCd/vpuiMmwuiGCQSywoQAVhjHdSBr6W81
Y8JIX03/OD/8qQZiU+gjsObWZ9mDbeHnb6laSlNIZVsnR07WB+ie4aSsyP/0YyDiuC1THbkU9nM9
TcY/POmMny8RzJksSx3H5JXXVblt/vk2swqUUQj0spPAK1MuBNmQFk74HzkaphGOU+R9JfAgtzbY
Y0V7+wPAVJkqTg9GBxsyMIxsftD7kinikq/zGqnctbHoFX/+QRJWJZCxfc/Pv7rdrFX8pDG1Dz5C
RvQtoJbqeztrESetl1ehcRjs546VyGlQK/fOcNrpao8To7E2QnVykzM4QvglB4zyXox25WJD0VEb
XeTl/ci04VY5nQZWL3Wu9Sy0ZV+7+A+ZYpNVpbtEKJ0ZS+tViKGw94PEUs25yy2SptyiWQhpmOVC
A72kJ9j/IgQMbvdg+0UCRi3oZWp3zL71gdgyc8lWLwbeXoZHfSMK8W1UXs5QXMu4X3xs2wxDCQxK
rsM88WcXW2V9dGpGlGgN/Sg5OENOV1TJhb9dpPtb8TnkEZMXnyWXEciGew3np014IpCvcUXjrYL4
WU1+fow9iCHNtJTJFXljUZ/zWA7dfYtqsNygQ+TurkXZ5A81pm6xUX0n5A4dCTAFoLjn2HHq/MFt
RPttQjyzMOHN7OXDdKreuigp1lHUWPA1g8DnH/Kr2282US7YYbFDIPAA5HQe1vAjJhqAJndp3gE/
cBpyGjbMQZhcgd9gEO6Vs2NuUT3zE+FjRkhJR7Lt5ZRhfp5gRC6hzBdOLV9HbySDpDBb4pjHwe4e
BMw4PPtcLsmVfhXeqphdIonQHVvHYVCtm2/6btDCpVn5KI7BI9xeYq6gqhpoJAx3TN2zNURiPCbA
7yPOVYEO71fruNf07bKfWCsaAaIOpozIhib1JCpbFeQR2FxgVYIp41ZLFWfDjzqAmT1XH2B/Rg2J
w+7+JByXqI+IQYgHjHKup+9+t0RXYjvQw/8YwdlFz5sxk0k8WSvYI42SJNq2fYub49fbCsLeGqTD
s3d0ych8q+yU0Ru6AfEkJpGgneBUlKHRocgKlWNzFUnPWVWyhc3namDOhUqYtf1XLA3jsJtQVF9/
Xc0Iz3qLbHMtJGKL2o6AX+TpIlsnsYrxfNBktD9EbDCB/3H8uU7PkDFhduWebZd9RJDr6ZTtyPbR
CWcnbHHZl43GpgEfMB8s0fQWYeHsOdP7tpK8EaEzO9k1hdE+VIuQ05d+ck3oJ8TK5fmDV/tTf7Gn
Qjw5WVZZYU885/zhaWwytrhMDOt+Fg1T4GSmNja5/0a35DxmDZDUQcK4gmvFYpuDntzqTPeFwjzv
0LaojtijoEihKZOnHqH2CnmE29kJdBPT+hkPIgpjVS3ea2ohkz2Vuj4xamNC3nkMyJZ+yMZfT/z/
7Un/cU/KqfKH43fz1r39n199hLdvJVDDS9q263+aJv2jwgKA9vrv/rMqZemJ45UbEEcQjjuHv/oP
nJCl5w8LoEH5+NuO1OSP/zHe6r+wC2We4RN1aziu/a+Mt473U21ABYIVQSDNclB00DPxRv7YL6Vu
Ku28afMj6d/LxY0JByH5gZtxKWmzbcAAh07ayOvZ0q3iTRISLFDSBM7WVj0/L0TnyYDdA1oBkLjY
Z30x8zjL192ASsHzEwVOidXkCjJCm6X9chOl7txvIX3jwmf1d/Fdwm9Ww0QUzIk15bc/cklJReN8
lCmpRCoxfXZ8FIYPLITcUMFn2XvjyGNoDTP5EX/qUlOfanvivncq8ix4m0QKkajevJl+teyYS0H8
R8F/nBlTAnpILNBTh2Ju4l49YurviQifklEEs8Zs59sQm7GzG31XMz7pQxSn27KPJ5URMq/Zr0gt
UCqvwRFdclN3Jkd+AH+4Ga8SjkwSuLE3xreLryXers5nET+Mse5QWealtIKU+HFvZ8DO0Ddawk78
KKz1/xmTjuJ+nlTeVHtHoomIQenZgTMnKg8j0bLIEqO3mB7WA0fAgwpKJ8JkiVAx/louc3w3uHO9
rQkGSSFCzTBlRSy9z0s/ddq2EuO05aAjtNJZNh3/bT3zSSzI5HDroglpw1yPzUNBZYUsHv/TGGEK
UcU9Q9xiX6pSv9C2cYD4u0YNXhYO9Ng3qhx30pLNFVGIwQXTuHCX+7QOtdmP7gdnnp7zxs4/68S1
B25RkTbPwi3s0tz+0Kope6B2xzAE8Bhwt+bvEqAXx45srNfMRnlL3gsaTFdVx9SvupMVIc4UongA
rJzfDxMDeCZssRuisiZDd3RObV0dJ39+wss9qEDz/farvYaglAQbbSZCMo557OCwGjuEKHrRblvW
aSGL2OK5HkhfkZpI9vFU++8OQZNFoCKVXQeWeG/xgDgzRBKg30ICXpIAyYx2IjqIfzXrlX6vWtKz
Rom71DSKp0xrjFcHokkckrj1nqJl/OR43FRsV60dQX/WMc7LATfqRBKSOX5EUeu9LXhStn5Tw18Y
khhE/NJus4WDTCSjFeTNeDNYiX1XoK7fmQPQMSSBUX1QHIFH1n7OhfxN8ToZPZGRbkUcqDF2Rz/L
iYKxZp8tfd0+tez178zRrg+5WZo3I6vrW/Zly6GMG/seVTN4xaHJPssqyV75Rov9NPXmTV8vxaGv
KlK3Fqt4b/AKRCF6I/eUKnO5SrsbziUw3g17MTEEUeO5D3PWccRpmsljhXzoC1wt895fdAfNKrfE
AR5+pAWNl6animDBu97r2/OgzPSF4o0sEHMe9UuTD+mlS3L51KO2fkxTpwEdiNtGI+P6tbbmDBuA
0910du1r26l3s5O+uIuxE2VSXpmURscGH9S+W/SYbsD3dkoO9nd7wNVBKzO/TBlhMrG/EpGaEth4
dGHhCS26T/SVOzZtRRUfDb+5mW19DiPfDJrc6r/11UhxklfFQafHDiq7wR4oWgLm0srdGYk+bZbJ
kV+Jw+tvdDmmuwKOS+hU1nif1TbRnbk3H2rVm/cMA+fPPUard3QLwz0fSHQ3UX++LO4sVi9UueE+
6TZ1OWWHEc3JvrEyBxddX+fPTUpZx9fO3aKBw/fdvPlGtmO3X4hTbIMp0s3t5Eyw8EvVXV3BXCYc
qF7DzBgSoods4/tCbCfwblQaXMoI7300CUQpDRfciNdm6Pxbozbiz4bH/b/YvtxNJBsPsBJS/eKk
uX7xu9y/1erSuJ+noeegaGd0I/XqQCqmu0L2DcwhblSG0jEmATKsyjAau+mYUvyfmpqQNHYQeMZ6
s7r0ElaVa/KowUyD4oNSx5CWeHTm0jZCHVt32EpnfmfjPil+aQ88V99m2aHFYfU1d9ztRKV24ixh
xClr40vGpgH1m81MyUrTJ6Gy9iF2O/eWjo+9IPlxtENzLp/bqvdvJ9tdLgPWobem7nVONDE+FOma
6sDd456rcZy/EYuWwROKJcasyh5PqNeGfQSg6xbnlHkiK23d8kn5acRwBKVojjYzKal7M52Se062
5tXx+/qr11Xu95kWowicrkVe4cffxnzK1oAeP4iwX41YQG7mqbU3CCy7UKt5n6EPLfOIeC4DidYW
w1uDi6VAT4GahbhIjcowseSnqK+6be2ykfXsMo1C28ny75VF1wNRT754ceU4W6uOy69mHHt7OO/R
pReRdzN4FU6IaVHHBEKX3+fYaWaD8y0orK647Swdn6JXtpccgNm299r6JGsNM09HdZtZuX07Fi7C
kqHqX6Cs0q80/gDDhqBzwuLNsb9v4tY7L5o/f+hmX/SrhY3jGhNsfFOMnfaUJLbziuCcR0+u1VZQ
t1pGwsLYNbhWlijadrpXk+ZUmbepHlU8lrDE5gB84MlFtrd3u/rHNTGmmF1A/4SlSOoQ64z3ljOU
3ump+cbeq75ocWU/enHcUtxP5nnsfDA28WxcaZn1kDjNy/oFsu8zxX7pegxAVbqGxhsXXFPZMTbQ
X6ukqq91bJjPrtcN28nVip2Utb3XHKgeZAaYYDk4HIs8bYESmg0CIL29d4lcfu8SRXqK6Jpl04+D
/yjsrNlVzD93Ol3ME37fxApLrbGueSTJKDKGyb8vYqKnGRbVIWkBZw8ePl97aekXqYtLZznTye8M
oOqpJj/wlkF+0+bRP0SddA8ouRpoQi3stGhur81SNFdo/FC5EsM4TKRah4uNu3EcF3/ZR0K5L9QC
xtNk+hleG9AW371S61/L2rN3Ud58tmXhbrXMvzcN8vz4/fSOugMfMZ6cMY2DrMuwIkHUPTqV0SKr
shwVcWjL5T1tFKENLWm8J6OfNnbN8TbnXsylabW7MsttQhrIXxAph3UPNjbbjZ5ys40pF+qPiYfw
LcwXucE3+gnIf3mHEgckfLTo1p7zrtoNuCUwvRLCpKXCPUA+8+5c4dJNA0h5pUBzWrbcHgXIHB36
JovCGCE9aGWhRH60i1iEXNnIAepmSEJlTRkMP51AG9pwdApaPj44amV8LeZ4dPQZFUMuIc4XjCe5
OHz3G4VvskX0buxzYs4vrA0ppicqVchwhj4+DnoRP+t5XTwD5SQWO24XK0TfLO9IWfGBAztUK7Ed
HXW36bF4ID9EfVdzguHZio7YA9SyQUSRnZDK+hK9gQDOlsZ+fSilEbcfJk7r1kd9wQzdawJCbM/R
QMYYvaE62UUi7xHJmRfLUvOtL5XY+HmKej+W0ympxmUbU/h/XhzvJrOcp9jBY9Yb6S0bBcFvaZ3K
3BVfUkaPAXyuIpSRw0zJLdlpLYNxnDW3CoYxMTeyJ+CrMZc3lRDq7mr3XmMRBJcMzqZADhe0koi4
uqvGvW5qWCGxEU60CDdpIcptkcXPfC3mrseBFPqt32/MguJGK9I74hbMS2tbr6IlzmEaOnK687zY
5LmniK4u+GBK+GtFibkPWXtDvghu/TiBxVX13i6Jq/nkpcNdMlvGJ1MhVAm9qS5D3anUDm28ES7a
hIYu782VQ9iRUFCy6sTdsxCB8TozRN1nwO5I6fRADtru3eQkedg4FVMWLr83rXW3qPaiJxSIzqHB
ZXyyjVa/JGWRbmCuWeHiKY65NkmPaeMiuGi7JWSeboezBbEPJ3x8C1CXkx0O7J2t88tlXrFNFzip
jmwULKKGkMo/dK3/H83pzyNchLpk4ACesVDMevSHf24Mk8iai7QnoyQrW9o6bXKjk1o8ntI2ET6P
ll7J94ZaquLIJkzt71/8p03JqhKGx2sQYIU6HgzJTy++pJVy5qVJj2Kq1fuSKTLl0iLBVOrnD3//
Uj+tLtaXMgGQrFRxWN9/ncPLNHOQZvJSjUHMNvfIjBJsjuuPv3+dv9j51hdiBL/Cy5FCk3Dw5w8U
0utsqdyNj30TzTtWh9bR6clHLaq0u0qVs6AZ/ERP+dLLtwZAZcxThchCLUrW5jpKeHd//5b++hWz
EGQfhato1SusNo8/9v693nlJR5fBzLJaLsjm5r2ZrQpWEJxM6PU4Ue8YrvmehYp+NU/9b370D/Oj
1cfJ/uW/6+wf657kuPBN1UVavf1xhPTbP/1thOR6v9j8KBeWDUY47tXfJ0ie+cu69mCXQ/Py69/8
Pkf6xdAZN7GaWWMnMHb9v7mSQdwc1hrkTaueY2W9/Qutvf1juf+HPZ3lg6ti8+PyM7m3sP38dG1B
e8ZLmNaHCT3tuPWT3ISDW6X+PoGBtqMUQDFWxZl376cmak4DKcDt6AAXGYrEw6Fv9ihbo9R8+QGu
rh2jemTyHX3h/gJLzHHbHNxxsQ8N4u0IkZ+wb1INnyw1IV73cSKCdNNpU0bgEYQ7qqRCS25zUUN0
KfC3nlgtF3IrSQlHRDrPIwE9TPHp2Ias+t6W0LED15+tXc6i/i4R2XTNeSZSf0+DttUle2IVzVUZ
8BVUVD1mYiTHgROL4djsXAxM6/hUDMAvPRv30wid4OhPqQ5RFPbxKzncrr+RZdR98Cp0y8qqyAii
Ym+hg8AIYobkFCBnVkX0FFUOIzWnq/Ntqo32IdXR6G5NJNbfU77wg41s9+rQhrCbWdLo2+LYTOVy
MbYvzaKxBop4Zy/oNEloHvX8wc8RLUcTEZljH1VP8JDru65VBMZPcopt6LuGTqhy4hLPXpSFiEJd
yFoPEAB791PO+5IEFcAEFlFUIl9NyTgCPrvSFBYiXGPPu0YFgZdwM5UuNhGA12rjF2ONnb4kR3jB
YN5AQsiF9K82515yznhQH1o+vx0oaf9MJqjcL0kynlem9G5KBvpFWoT6UQjp3WsWVwtkGiInZg+M
BHiNsIyolyE3WEeUDoBSC1YpzALqu5xaSXtcVoKP42bihJlxDIkW760NqxC7PSxa2fE7C3PH4l9+
HeHTvKq+Nl4afYZ17C8SvI0dww0XWumB2E46gKjok++nBhwuz3X/0YDeej+ZC/Bff1KaH9oDSeuo
pVuEwpptbLpEG9+8hfS0vBX+uWlMN6ac0WPa1KxKQfmQlUw++mzM+zTqtbMBWXQMR8OFnM8KpqJE
ogTvjvjbUZngi+4fGBPb+TkxJ//aYMLF66sc57kSs3VJSEsb49AsLI104Yzhrk36slpMZlszE5EA
4dnYAPnkg0C+Zae19yqHmqYNFpdEm+GYEd+PNg4BHrxejlvP9RhRstI0+kNUK607dU7T60eiBub0
BX6i353QTtqYYrh8PiOJ1h7JsW9DI48ublkON+nQtS8gHW6ZoMTnokf5+p7B7x1YU7Hqs7QTg1G3
2rhGoT+zNE936TJDFAF1uo3UnO8wxjF1M0lvlks8fko7I91oflJf2iyRDPK6h4ylJoYBROuo2w3h
Ma5Nxk+OQ7Lugdtbe6qQG+9rhZlm7WXKBgijaDZpZsiNkwPT0FBzxt/sivdwmFkP9Sscst/M6FZu
MB5kRyYC9mb2K9aP3rnL2ugI4rsNfa+eTiyd+y0BLbgOOnz5JPTuR83SvtkLTxocPFTH7OU8EtLm
1GDS3DCBaOfpsVvamBC/EfB6Zn8SSs1B1vc9S7e+vhs9/QFjk4FtAHq31vrJJraYRQxFREHbOPEu
quitM7u60aum/chm91ZfjOiVmmIkJEsWjxUKr7uMdXfIWJzYraIdrqKPTDKEkQKMJJLvLdx4qfTm
fWExZUgSxovYf+EloBFi3MzMIVWqbuixl9c6Igd8Lty7pVEX0HpR2BgJSHKzVnsE2mqXOZp+USoa
75y2IIy3rb/6PG33VQqYNwUSvSM+NaMBtduwFgbZDzW5fcUwaNTqqYCkNA9Bj/y7To12w1gckrI7
g0FiZBIUtPYvYybHg17G3XPWq44LY9T2sZq+9yvYCB7KvO0UzJiBuJEvZm7DwyKBj4IrwzoRaKQV
HXunHnMiNzEyV6j/dr6v1p1hjNUdi4x18iJIK5MGIqYnUpucsxX2VQL4hXZVclU4i3vLtIn585DT
CGw9mXYPfiujT76017CLkk1o3SdsATz5FZxSDYV8SvPPjVuUO0HbFkSp4e3KFlRWvQwQqsZIf4HX
o227ATV4Df3+tvLAxMxyhONmlisNp68urTNpdxA3PrmxLPVQ+LLf0TU6t8qIxBQw7M/FycYLf/bz
0vMhtNgSjHqKDTM3TNYW0kkXptDlHNidVTM2EiYEF4YL7NyZp2nw3vcultO9C/XnpKm42CjWJIzG
e+1T1+jtC1ccXOG0B0Ctm2oNLqzvp6XTiXjKq43XraVtwWVgjTudcIKQVS8CdiIdg4Eh0FFFbvZh
tlb50bNWAD5lrm6gLhqBLBFCc6pcTuwwm6W9geEtnuukHx4SP/e+TeBat41PDysj44vm999TrM6f
6SYY480VzCPLfiZuGtbM0uahYebw7wXPuWWW0XOsrP1kZl+goLzDQLD3S211wRIR8G2m82cynn0c
GLWxcV31JkssC4OpH/NkyrdKGM0HivwhyDOt3iBwzg4D/K46NBao0YsTCSjyjgIQMeb3lXBuq7ir
zuUCuBz8CON87LJrUmGiRpLSRbncrlG6pOeSdJ4lT8xcV9tiiK3MJHjaHIqDK7JlY0c62gE63u6U
23ItZqQXdpZirMspt03Q4L4Zef6kGU69MRGtfYEui2Mp9dwPJdQD3NrvEUMWRqSSsaH7SsiEvmFW
nzJZ092TP0fLudF7K3BN+VrHzMaIBTuNVR7x7GyaLcjaHFHKYB6yaS6P5tAc7VXEkTniOR3n/Fxw
zQdVSpKfQAW5N7IuCRsd78RQNKe6mx6thYQBsSCFLAaiA5Ns+dZRf4ad2dePkTcN4OV+RNmX5rwh
cGDY2uhJgrlqy93UI7xSmvcexcZngQfmVZe2eQdlEbeUZ99LAfrFsN/B5ohjuvSMGEhgv2kqdK29
ND7ccmRFIb61Xi6TTc9bCkXVjgevgXjUWo21TSX0pMFzkj0Vi/sAdzJGfDBmO8bM0x2Wr+iqovqk
+NLrQu3TRL9N5pYRjUvcYQa7ajPjs9goQcCY2WTPU944DxFmiz0BgnYfuEZVP/QJK68MvIw7OPx2
YIIsjvSzJltn0zrLp46A8LXYlKK6A/wD3mj0b4ym/m6nMXGFrFASTb/DxXW3rvbIYmlDNCJBBsJf
FcxblnZ6Gtv+2ojurtOqC9UaOag4VLnvybKY554F4kBWL97uhGzcIhk2tomNPpiwgJ6rjCwVp5QV
OfcqMGYX+rKGdOpqqCr/NXfnf43fPzR+mBA8XM//vfG71FX39ueO77d/81vHh2LgFxRtZIIjt9cp
7RC2/Y5lcGjf4AVhoaYnBF35u3bA+pEWzl+hOcUnxSjn957Psn6hDbTZpNAkoJa2/l1a+Eop/qM2
E8E1UBrGNaZJh4kG+ydtZrPUOelec3LnNg3NTKGV6FXQWdqhLZ18Pri4QasdJsEEygCOxktsgMwp
0jj51kbeUrM2Lwkrxd4pp2OySPIE2Lc474syiIuqUg8cf9nM51rmqnhJF0sSvbLo3zIznvxA9DnV
Gu2vO29KjTDVfUqI27Pbda5xbKU/DKfJTNV4UYzmtgmiLta2RjFjS3PyS8N8KKQm6gJ71s56Pzcp
aE6PeJusWoyNnNUXCkEce0ZSHK1hYg84Z1DZ6MN7Igcwou58j0nNFsmBnYQWecKXAlngke2Ge9BU
r45DXQJ4YDc43Q9S40HZGySp+y9jNZl7Ans6epi4Xt/VvGQvk00UutmbzabHW5n4gh1wtjCWFpsx
h5my6esiY7uHuBVCA3gfJBo8oFqmlVFOzjHfPJ+yvvTimq6AB4Bw7bVtxsy5GWFNv/OJzDd5+wMI
saxwCJyQKyjCVTHHXabW9HX68WavvCYptsZkjJcaTntqcTKxZxF6tXNYMA5gwqwk6TgfWG0hsA3b
HF6je4PqAN/XEoK4EKSAj+RdZqTR+JRpxnAUZS78gWWPDyQTqRJYeO+H9s91m01jMM4dTEM8tJTH
10L6BNT6ldtk3/1MtN9nDsXRvDWq1i4xM5aR2Dlduoo0kQe6n0kh4DwjY2k4j4yCT07Vo7p0VR4l
lK19dkwtvzK3qsjvhajVVk+BKEZJPt61c8FSE3wRl+WU15u5IYwDf7Y4kWVdb+NYX3aEj+T7vE7u
RNpMD53TW0QHk8VNnDCLoLCQXXzyvM61Qsvk0w6NzIswzelDty3M2T6Wk644Y5f2rTaa4t3oJI2n
n7cOxY9cVQUeMcnkAGeKCIzWF6fW7MjGMeNiLY4zcbCq/kuSWUMXUr7YV41P0GYo3cRfqG/0G7CV
xP1MtrYfTNpul5e7oOlo9mIR031Vd2KfjLmX3VkicmGDeiPoM0PPb1hMkI8zokvZYEGojsOo27ck
7mZGQKCVdUaHupwqdivE8+ps2/rkjfeYIa0pIdsW8a2TtGxbess540zCCD7l0RcCUPwdZu9h32Sm
tc1lXp164TbP6GNvabPs+/XKvkPdom9c3YQBK8WFtI054BzvQs9sbPaojaH4BBr9ey1mkqJJPPsc
NynOQmlhRh0gdrWF0wRz6sT7LBvyPc6kKIjkivYEULlvHOU/xpaGmAYUwtnL3U+Lod8Rl0nImBY5
53wZbEbMUjtAJhxfbFmPCQnn00jgiGm8QvFnwd9jW2coW+jmg8P4ClVAa37XQOWWEEn6ZJcvtOcA
R99R//shKWyQJrV+ln6QD4712JhEcoQGqTzvljfHT3ZmxTqqKWV/7UrajspvW35Gox0RY+CdBcAQ
SEqW46g79SmfJJg5GHlb7NATk4rYO0y2EwUjxY4X9HCRd50dCy70vktvBCEtTywXiYPj83lqJ3nP
ZV0/eMZ89keQvnZOsrXmMtFhKyLdk0f748PzKiiynSq5+oWXAv+uq29uqvubQsdQHjQoC53tXFs6
MgFxjJzsoSuVd5yxJBNaNtuPQgOfzPpvNtgbm1E4dsszbTPcjMmOifN2JYMbnCEBfbT5pS6IIC+T
XiOlR1gZTErHfgWu5qO0bZaHevLT0HLV+JInLYsHM6svRtHkuFbc6V2bKBUHw+y+x/mosTGSy5aw
0xadtGF+NhCh3y0i9e+GyVuuc2XXO1HEHTWNam7AeuqPLPnIemF3mMtdXbcx/ZrU31DPqo1F4fkA
XwwI8cz2Cm9/rwUWm7Dv04JspRoq9xXmAiFYC5fWduGREyZwr5gLxcm4qWqe/N6oKPi8gWkg44o1
m8xkvSeMZ2wZDYmpdnKqfdVcpaAa6zAo8cn6yfyRzqp7tIdYZkC+omTT6nOBfFi0KCYm3PxCsFhb
mFn2Ibrij7JMzS17EjIybKO+TISChSTkqTN4gvG+cLUtigH/IjHvEuA1k/lzNEH9XxJmehua7+wL
4wDjKWuL5uI23vyoj6Klm3IS/8Hyp+4weMg06ilKWcNHFonrSarfqaHJX0oW9i+xV6lr1RfRpyaP
0pueEWKQIFN7FsqatwQLMe1gtLiN5k6iMKlwmlv8tmzjaYu6I3k5QwOsuH+G2UKblFpttdEY9YW4
5uqt1BP9SlBObG5djzq8YqACdTYf5xs7m8t1LCEMOBOWyefYjZ+tybUDe8DGPE8lK9uMkctJpMJ5
N/j5WlhHVXrFsjiGTqb7L+QFtQfdWjjovUpHFN/GbbpD0eKcXSSeTzR8Kg40TC2EeEReam28cTr3
slY7dGN06T8qvv8Vx/9UHLOmoJr978Xx9aOq1sP3rUr/tBMhCXn9h//ZiVgAgwyCLGAF4UfiT79X
yJ7+CyYYIEcGswBK53U999tWhIgN/ieH5Esom3Afbcr0/6ht/V+wuCKzJcoS79Za0v6LrQgrzD9X
yKQpkDeLaV03MF+QnvNThVyUJpZOpsoHsA75DNO1TgVArbWWgatOpIORAZ/gjlblbuwcTg6jVepo
ebXQd4skAidMCIv0Q5AiAEgTdo5agEMcZ7//jkwruhsdZ74pZ3p8K+0nwUjHY1Ffai0yQubCPK4K
A2qF2Qpt6y5MIAMD6wKc4iwh/FMY9SfVzuo0ZzK5RWGvY/BYlufI0Mx1LegmW+XrTbZN6lI+xjnA
zAOhvWj+BDjhtyXDZoGbo6alrvHooE5qkN2W/RRt+qQ6pO6SfmhCxO/joqWXiX/z2Z7rrN+g/LTO
LMRXgrzb6rTNSH7RZNmxsa1ZeVx9Ly5uBgbgd2kNNngYW20vgAeHkR5ZwH4xOG0JHIVK4sbZECId
5Yk7UdpoylmXGCUsZ7+JdMamtvnsKT5mobk5L4FOb9UeIumAgsQwQcZbw+eTt1JLsLfxy2unmc4O
2Ht5j7K2vma9p+6SyEPyMOiUM7ZL05J5SxTmY4Luz+exFiqvvFQuAODt7DrUEoh6Fyaetv7COrY7
97X1GehL9yjatvL2nkL9D+U9iyHA9V6+r9DBfcLEbeyy3vSwJUAZAeAcRRcLNNFmNvU8LHH0XGx7
aB9cp/ayLVNu+wQ7Rf/eanQ4Vike3OFa+gV8iNFC6hjrVwtPeB22tWHeCq3tXwX652dVmtPdwASZ
AG9nCzGpC20sfYGbIDAwq6k4QVKIzn6TVfe23lmX3DJe0tFyNnnN6n92+hnJUhw9ghGVW0ezy8Oo
I6D4v+ydSXPcSLal/0pb75EGuGNss94g5iAZIimKonIDo6QS5hlwDL++Pw9WVimlfMqufb1FvqwU
qRgAuF+/95zv1Ba5j3mWPSISN9+h//C20WxPp9itD3km/V1pM4lJRlIVIoBA6KlVHR0zNBT70S3z
b8E0fbEAvu1rQC44JIbCwliLI6Kf5/bUr1YZrkXA5uc7E9WHsLfMwB5q7rYNGvobci4TTQR3EVn3
L7gmcEKgzdonKHE55fm8S9JUNvEYw5UdrfRcqMR4wbMdnxpkMY9O0TR3C+fnM3OwdpuBeKINSLuq
sLvkIlXLfcNtC0rDXcQBUhh4G5CXwCeIpUX/MTo734Kns0yDE6o4RWl3cJlCxdYHfJhzigrPmtCj
ONZqu6DFSbFP/EfOXJSym8UI/PG9EMx63ju9C1MNo0ieWM8WhX62w6ya3rid6T0ww4+Sj7O9wt8b
sW2haglIMwmZoC28PqagwF/Ex4D4SDMsMqtTmy6SCRZJZqHOyxzIKjtNOlArLOoVQeGcmatdHbra
6NR7lWKlew9iZySKL46NTF7IplXZpzwfurViWppX3homDtj7pXGDdat6MbOyjcRBfiIlOAZGkliI
hpDxwWGQU72YuxkAFoMzK535+AzSNKEpq3x/15ZyyOPjMvj2J3DV0/DFywE6uZ/4joIRo8041Od0
qKSD3DbKB0lsUFoaxziI05Q7xByH6KlikLtszBYnNMYimuI8WNb8pp347079dzs16ACM/v/zTn0h
ju78j67/x/K9doGdVf/aH/u0/C2gH6UTyvV2e8WI/rOT5Tm/4UjBLS5MjnuQBP+9TRM557I4auIu
IFytUPjXNu0TraXDbvgTbDUmRv3/YJtmQ/5hmyYbGEcuvEJqCA96wQ/iBdFCQZOj0x0DZSAgrTo5
7FAEdfkNhDniRkwmyu+ZB+M4MdNkPKm0Gh6SxlAl65rFrKyj+V2GKAmRO0YjWOQR54hoyBOPY+jn
D6hhzYNWr5IUQJm/zsZEJISFTA46evQ0i8p5cSv1WlgLiZhF+aTayOExrNeHvgueapYAEi8RobPN
FhETdTbNkLP4ejdO2vfi05p67F20qUMzmC8BmCkoYEYqHqtqys+M+hEGk2PyJhybXA4JtuPNF+jQ
/dZih36MVmHsSvBd33rRsXKQ5YriTTHPIEc2o1+CuBprjQK8tk59QPpIn4XXL+pKdui85DPXn5B7
wMyI6C3VnRykkGx1lgjohZfjac0ze+NJhNth70xEFosKk2XolkEZfFTZSvxsVfhMkktMQm6jmKmL
AJOCOa8EevU01AyY76vlTxNZoUg8+3QIwKrVcmSvCDqHLRwZSjj1cj12mT9q+2hsfBpHieR3AEoW
uqO0bju/D8zD5FjF85IXHqk58Wi9dMRSkQE6o0+mfEjmd35TGN/WZAo2s2yjM1Oh5KtR9BCbwJYc
ru+v1++KO1vPb/nnSRQDF6Oi+7HxXNwYe7MbqwMzfgXYv1n3hEAYu95HQw3xUNuGhlTcxr7FpDoc
ByKeb/FPJgk0Mytfj24/dHKfEPMNjXuVJCxn0WqElVHn59WuT6qzB4BmmRr3Q8q4pMHI5O4Zfvnm
gVtlPY5Dyb3gN/k5A4a/5dVTtJS9k4L1dpz3dGmK5w6q4HuYl8tL2yT9rV/J4CkDk7BPpOhcFCut
PFcQzm6i1k4+Zos2JiJSuTEaLraPwBzO3ED2CyoYtclWx9g5q+irAy4M7CtOSyvLDZBPcExdP63V
tBx8m6lRUQj5bXIlHtioK8s6tJBSMOgWWZrvg8wc0O4UNX9XQOTU3kUORCCRLdF+Atvqao/0gTjv
H6MyWO7Sdco3UpdJTCSju9IF8wnsc/IP1hBYBPQk8hkedX4ofabbhDsk1F7zkJb+IbfM/v1AbeYM
xXhbUq1V/ryQe6Ba3Q8aVwN2GHSxMo7WAXqA6+5TXfjZugREBomu9FoXIpzs3q26WGQIQ4KGLiCn
ZcGMoovKMSbQkpM34ey65Fw9d6DktNczon0q0pze5mbSZSpdUcIhygV9MjBMALy6oLV1aVsJCDIY
mSl4K136inqgCjZ1QTzq0rhtJLm7ulwGu5HfVLqEpjskdipReA3Ma40dX+ttX5feBT7ccTvpglzp
0jzSRfrSZRnWR1iSC5d+1aV8da3qs2uFv1yrffNa+F/PAEamzwOxPhq011PCpKxkNyaKs4ORV+sH
bBAmCTwcLZRsOoA3TQ0e0VkOoiVkdIelhLlfFzcmbjVKBLRUxWBvBUyxHRxMzjETC4UFImcyt0of
dKaoqR8SIHcfAz6/xLK7ztmpKWuv37pr3J1H9PM40Vxt9p38fAhL7UAOzXbE4ZiQG7TxqqYjb1kk
T+RZmOtmLuiZia7MbtSQkTCuOh1qkwmXgBu3Ye4WqPmQmHFFOkYJ6t9syXhZxKmOWu9SE731hPiY
xZ9zxboPpjmTvEQxNIh81+4eL31+9mjYbZFHrQ/CVaxKvTtGn64rS5sP0bdgLvNzUfOEQji1zLen
CD2O835eWaO6qfS3CCxYVgkpw8CDmxIPQu1WhzlmeSbRQtg8DpN4tBz9QnQB5y3Se95JgVbhbjLB
W9KiMYLqwra9XPoOceq2rlcgmiNnio6y9b9TvzfT79+WS8Q0/LJcQuny13JPJn36V/8omZzfbN2I
gMbLeVKg6/x3a4MxnrBgoZiWrVsUmrz+h+DT/Y3NB6qb45tS8Gv81h+tDfkbPwp6mawX522a+B/U
TN5P0XmBRVeVuTsNGR8MjEdX5nsxsaf7013RZ0d8BZwlrED7LdE14eUXqiNWalANIeO+6SVQK8VC
FA+LGOkQ7spNtxGTq7vaK/f+rnbquD0aRW1NXUjGd2mGZiL7r5zg/NtF63iQxFuX2ikIt0O3J5jj
geAteEYoxSyIAxMJLiykBSVLif7mFjJw/anqfUQ25oobX2UYuMOpsvxbKxH2K15R60LdYSC7qWLX
DVH/+c1B0PDodn1u6F+5gh7yLF3uRTsEz1QOvPDEWgXdsvfnx3gmCAH10vzYgco4Rblmeshm9sAv
iCqvcSd3tX+GnNIjR4DbWlQl2IIrzRl/IUyexmbYRcAQvudcx1uFTWB3mKdEDJ/GktYTtS8cYA2D
qGtjPEqVyA/r5M/3FdKrYy9NJmBu2VuXNyA1IvLoObvSYUHk6hFYkPUMQ5g9fc26lG/gjXhK5/eT
jGhAh7Ps+DF7BtVV1o7zusT8XjjGvAHHmni3U8GrmRICMkICTBKjJJOUHX3mU9uaq+PnEuRJZmpN
buEg7B0nU15cOy3Bvnocm3Mju8W4YoXdlM53KHzVSdZgP6BC8ztvtDz3Sjks5xI7Gfc13/DbBS1M
Wk7bmISsZzHqK6wWKNJc0r5/IS6IOemEtt7azkA8yi3OuDx9MErBR6jJ7ULdxQEfxnxfwOZwipGv
fIJwqcI3hAaJ0IbDOAju86EFC6KOTV4m5kd2XjgQRblSLChS2pNIc25NVQXPSzE9IjRy9gs2YHtT
RGnEYKnPHrCjU+8Uc2tsGqsUTxUNjE/aXs5dW3Kj57NNJj3NF/6mNRL800si3luib6LBlLCxryxp
b1DcDRiruLKBHABnXxXBkJigmcAX1fzJuOfmM0gX3UZKH+O9qRm+YkRADYwVC1wtluRp6wUzF7gG
zSpCP4h76rSswfpSZfh9NjmB7uVOcYsyX+CxvK0b2qHHa3KlFmhKxiCS943EBghOmUfzo2QPRPgz
ldwxkTWCW6G3E1PJ0sVi4+Y+WYK5+TTqS0SkvTyVDq5H3+r5y+j/I3ihnN+hDAa9rVSwa2yr+dRh
wXq+3sKpATt5yclVrPXDrscTnyIX9vckR76SK5jpirYqye67sRMQH3sN1HyW+P14JEFmyE1T+Nww
I46tm6Jy9R2gHwlKyPRAe4Qvb8EeBxuOhYMgl/YNBdU6DVQNd3StJ3uqIyJayQENGzSmVNxELmwK
EOP4NWtATavw00OROMhkaUTwcUxUx+kVw92amstO15kbzCC9irm44vuJOpjnSqC/WsDXiNAWpgTV
SrLKVBfB7dq6XMLhyqWsGxRgYYG91d+MXp9IAho0IsigRct6Gq/B1oRudQSbYsIWAAjvALlHBZYY
HRaznM8r5y6e9iuRoIluLvOEUdrwhlbJilUKppyPSz+jxMigAaYL0ZqSSefjNSnNr3LozSWxRrR+
sRee8pxyIhswA5pmZD0NpCvyDZb2/EhcBj8ksGh/ys2oPQZWHx+iIQHpDZvkQqQSYGc/ybr1fQ8P
yz7OpHedJN272znXQZNGILhQBY2ap8hc1+Yc1x6+a1mVsMHLCHkUXan0MNoCmouaAHYVqWaopRAb
dxaIPbmh8OYGh/LEZe16qO4mZFHQ0JVlPYGmxU3gYLLeEsEmq7DE342vEO0lJHru0okTuQtOobUu
qaZnl6XF+8nou0Y7Feg7x7OKekFF0fHXizjqv8Y5M9s0QXnvM3d4Qm8RPHe44rIbmwnikSG32e6v
97wtGHhtzIHPvBFYOyVX08VjnyqIWBzd+Zym3kbUZLUD2hCy4jGo9qxvXT/4W84r+n4MFlA3TesH
z7jpuZBvSxrI/LTcNkScCmLk/G48ZTQrGRzjGe92DWf5e9vl6SqKPMg4G/D1SsjY1yeuVL79PFWg
gzZz63TJ/rqyAoCFbjQlfvtspbKqnqcYtvJH58qEL2y9SlkKJJ+dDM4rov5gl41t+WAlo9hgKf5a
JXNw6ppGbwYt0UnhAj0DFywuvwuGDRYyFIg8wT5HYPTFCcCH5J1YkuXI8iPLaUvQKiVEGNcV5blb
r8FNWfUD1lcvmkG792lQPKxZ8Y/MTDmto3Az4me2UjB6A2els12ZPDU5w48LVC7y9hKWGEJGJ+Fk
G+ai7te6Kp/r2OrOQTSP5hQuzPSoQ2T3JGwfioLeiHq3Kp7g/zc37DH+vVV5ZsSzqyTsAI4zrUW8
lmNKqLUoHzaKqe+H1GsdfNJV9Hs7iJ0h6va2J9tt0w3exvRAMJDzWVqlMR2HYTn1ydjceFnQlZEO
Fqg3QTB8rJDyNk3f7g2aJ/eNrcKs9B4jQXLMx8UtGkPz1YF+nNCtlKyqKHwkadOE7pmIiRqzocXh
irXaeD2nPdASdrZpalEecU3QcE3txt8Ydi73eSVUEAI325vjPJ2dLMnzjeFN6K7pwiTLfnEReB8D
bstuE/cj/VZyX4MbhJvrO38evHOfBWxz6dwe09lgjFRO1gfbUjiqmfG+SzE6nD0RcfdaMPbdxEc9
42cNR6lmRjyae+NNNyvzziPSghgyw5lfiZfKPixe+QFAU1vcFm1vP9DyBvMwkMy7sdcu2PtKKhIL
u+Bz4nOO7Se8uis32a51vHTrc1DdL3iRj6ZqFZKDodyVPgmqG9vOdMBqn935HerwO74v9yuoqGq/
EiTGPp6a5E5MH4IA+3UOb+TgRdPvCu2kk2beZ8ywy2PiIEG3ilbsZe7Rzhuc7qHHJEf5U6HqnMv5
C5KuJyPzmCdMfX/np8n6AJfF2dTeWO4BrduHKFDeLb0Sexe3/VMbjEjkOpfKaNeXbY1qOWKJQnpJ
wEfS7GLqhjMaaevMHNAAklP3pzwY7dta4k7nS6toR7QcDF26QXPb+jsjgP2esWKF3CH5vd1mcN39
s7Hm1js2gYWST1V7GGvuqejk8hDXciMrWR2F0XcHX+8QcmkUjuJgPEIGwnWCneZTj/JgmzVdgDbH
eRjTEkML4W6PRN36t/VSDB8QiBm3S9kgVTAIj8QSTe36eVAFfoVIiPU8zFWLUXaoXzLtaGXORRwQ
97fInxCG+7i5pHEx3dbcsPN6GA1s4rKdZU/UQIkExvNekaS+zIZukVho6DmZd/3e8LhtQuBpKFLW
YTyYUZ5sHNS+Gxb/eLti4T5EcTKcVOV8bZLY3gnQNxurMQu9WlmnBQ3Ta0SQSbuN6n5+IQMABrbR
UQni1touZFjuhhbrc9SyorDyd+UurS06GqnwjmaPdq9MSLbtxbJw0QpLW5bwXIWNJP92ZCHxO767
wTEfCQMpLLzcRbdQi7e0Kh5TFPtjaGWlVtWtvcJ6ol0oifajrNqZggmoajClRxhWau1dGVxcLEhE
UvfoQ0N5NvJe+Gx7kXDDVLtfOmwwTHPbnUfoPLQqnosUBdlz4/rFadUOmkB7aVbtqgFwwv/MPCQP
2nMzxfiMtiDptRcnfXPm5FebDgz2+Ba7wYX2Uf/RSILxBt3PnZtjPWHzit6X2vMTTCjgQ8DCEWr1
qy2ov1qEypye39lor94hVq1gL988RdnVYBRzcIveRVfjUaM9SPPVjhRdrUnRP31K09W15FwtTN6b
n0lczU3xm9MpRogpP6HFYtclGgG6iZ/6Mt7TI3PKm9bs+O+MK1d8rU4JI04hKu12zkgNikaNArya
egoRV9nsTWnbFMvZtFamdwIfCbUoevMW4hSYFOqz7078/z9Wa4vmOlBYDtDC4xitfbrfgWjHJCrQ
uqUZtioGrduyptf+cbVRs7/YywoC1y4DqpG6cqB6h1PO5vvrN/CzNxkmLfZSzvDk2fIuftAlTIlr
1asY4qMzM2gPsXfE6XYMrEjoMXESU2xGzSGVaRLfDE20VrvG7aNLXA3Wk2+O1oWpNFXlr9+V/th/
spDyhsg+h5vm0tf4yZ5cyTFCSGDHx8rQEcYzu/9OJ2AGVGTg/umVU/mMJaaVraHi5tOvX/1HuLP+
Mnh5Uql8QvD4cn4YAlWLl0MVWflOFjjdx8xqFxg2feuXGRckWRyDKnry5VPuRcbJ0uX3WxqUsttG
vMPHQrMtJAE3To6DPkE3bVxlxHMzEp4qbVr9mzeMguWH78vBye2gjBCmCcRC//l3t5FiBmpIwy+O
VaR0Kvgyjz2C/ryhaCJBEyZnU6KvnPv2tbTz5bEd6FVc04zSeu4ey6p9UzN9mf9P/A+AJgUjr+r7
ID1L93z+fAWRP0sbtpztScZyP7wjw2mNdaRuYPrC8Cl0DSCdAy2p554WD8ZIeKm0FAT8a9sCFNoo
zhfVBMTyYAGTwMHQN/oMxjf7669K/tUb08p3XPi00K+ZY99/VZ4yIY90bXLEPkeFGtOM1RCaaeq8
mapI9tV7RM++fVpqytbtLOs+PytbqMfRVrDoEjURHW3SFg+heXF+tgaOsdfAhNheKd/TmAjVItL2
uk73eqqApOatUUZ0S3Kvm8c7KHnD17dDaVoS5TOuugtQLWiKkygFtccEbL7XddxrquHN1YqHJYcu
3nAC+vXXoeMhf7xOHoNOF0EPLcSfEiASy2hTssSMg0wc1kBRr+A/fYx13DMz756FP7hdhI+NthIr
zZO5THhbCzS/93Pg8m3FUhO9nRXPXFbY/CtfFv+cUYrHu2t7SAq01OHUZXRpxmmEtlvHdMA2qdcQ
2hUraO1viT7QSWne4BdQ3CEcCL5eP+x/B/d/14n2MHh8d1/8BK58TOqv//hfp754rfhK37rbp6//
93+Lt1/8ow9t/Qa/gnYzkaF0eonV+Fcf2rN+Iz0E9hPimmtY3x9daAR2/AZbjH7abDJFGer/swtt
89dxeNFmFj3r/w860FQVP9zFAMhJ3rDBWNq8L2D3f17/2i4euzKAe2N4iIWzJanfBzmNFg4eATWb
cF6mUqk7eMyUnWPzUsSOcTInIGBEViGnWpN822BKZDpfVvfFaD5jviNJm5IWSKw9EZKg+ZEdxefG
Bmyz51ae6CZ6l4a5SihmC5Tu1L0SdHXnTsUdUix6IE20HVh+OXpDYi3U6DOvTL+N5pheSr7HTes1
MJirug1NwyeJyhFTSETDTR2Y964FDSDoptd6htbI/Hy32FAUuyH91uvo9FLGy47y/uJJnMY8STQD
q29BDrTKUpjQnIQR+LinaXKHdv3ezpYbM+anWI45eKevyP9wtQFicgYmTsr6QrT8S7v0+7pgg+3K
RH5kzHtMO5+yw2RFq/toZeDsX6xBvuSqePUoqPZmPD2aXX6nv4EB+drWzotvNBdpeWFj2MsCcyMH
ew5gsZfQ5VBPsZwe/WqmRhNufMLC9oVJZnDQLlGaDTf5KOrTqlPNjKnnizHNje2kZ6FbDHM+P7nJ
8jg19ksi83M8F69dmzGJcy5eIlmRXbvHf52fSW77Vg/LvV1wrRY57JFdczix9bScKPF5SMoQ2wwn
uZovSiS4U6HXQ54DfrBL82DYjAAlqHcQUsWG/i6T8nW0yDgxFw5ZA1KmjX6txuYHwFndT715P4jp
QBzaDcbAcmMo86bxamOj8uSbLPgxx0rv8ny+Qe7pHP06cMMs5RPCMHxeoyHC3OwWGEmksc17Xkil
fobK015vOxh49bI+dzZuS5pOTyU29HmpgGok3cDRhRR2NqUdkYBf/Hq9UVCLUV516SVvvZd0Nj/7
rXwXTCktFWjBixiOBN91x3ZWTysQO6YBAzeqPMYl1wjlQLHJB4WkDGArnc5kN01cT4JF5JkBBqFu
60CssyhBIfbmcxVbXwI50QWYO7hWWFUsTz213fhkz8W30gSVh4cBz1I5P8kI2lOegrYrBJLX1TWS
DSR1pAj6e7cq90JkykvdVtmeLRx1he3tB/17fE764+BOJ+m+cERfjswJaB1aSDCEQXZXhDDWy5Jl
2xmReiBiqN4WMylhS2vjVw8GdWy9RYGqc9SpL13/NCvDeJcnS7Fr16Z8VxnNAnatUOcyaeEWGIX8
Mlj974vq3FvLp5DirqnT1t52WGOzbYAYAt7IOr1GHkCEMG5EoQMy2+qZQKrncjaQ9SGMCdKQIcRm
TqKLXeW/c+zGLD8XuzlBp7bKdNsMS7dr7TkBZw7vJQtT2rZnvx5Qw3jtBXLJfQVud4f2/bk2rHhD
Q8bZqdF5naul+1IR+sdTmSU7gKyh7yGiadbA3ZdpOW7FUkf31oBHLK64/ddMfKmtuqGQLRkCK3Pj
zsLaS6/mui08AuPKbUgqt7md6Ya9s01vPMyCm27JvRfPcC+jaKdTpLpvxtTd2G7+N6nqGu30fc3o
a3ujTivg0fecn/LOoTHZYzbl9dFWEEYgTwx0dudL6rR3a2S54Xdb3F+UqOw8P70acSgwdgkpAAP1
Q5GPenOs3MVDtaDZMZWVQ26UdHQkC/qvX+nH0wyfS/siPV7M1EmuP7zS5HmzzJArHMWQvwYRq6Fe
jjOcMhvZh3194t/M/a9fE+H6j59O4mfyXKm1bPx//vy7E0EsqyDxe/CIy+AkO6dXT/XMg21I+zgZ
ANb052UWdtP1rG6/fumfSuzr5w2o//WZxOJ4++fXptib1owg6mNfdmRZoja7XyJ0TSwXN1md5Ucz
mL9M/az2+YQ1M4Onh4gdRRx8uC8Jvqa4Wm/GmBPBKp1jwGx2A+phJ/zpZkIvQWQekpsc4huZ1Xfw
cWi1q8e5jJ9NJ6F8nO3LCHgF5GMdHBzIgp9iLLAb22d5+PUn/YtbCIaWKThFWKYjxA8XVhRpUNbC
ro6JIAuxNu/NYL1HJ9f+zTeq7b0/XU0bfy2QMib3zPX//I0Gk+XP/CH3asDgGw30/WLRRzRxFYSV
G2RbDgh3Q2yVD4Va7r3BLMk0ZA+11/hbq1iXdamCpCVnwjffxAYOuWAanwj6u8hOHRKf5d5p0hKN
IvaZdhbzS+xAoylj0XDwXvD2mB3k+3x+nju2fTCA9nlI/XI3gSYiRyT9FqXAPqu84CrOfn0gbfNb
VK/Pfjzu1wGJ8NzIIyfnI03/dBOX8EwYkN/kADM3YlzvQVYT3yj4uwPf+L1zkN94FjXWry/YX6ww
nEchJFlAz36OwFo9o25tJnLHdWLwQTkxs7I5jUAhOcnjr1+LCvuna+Zco+fgqzHQ1H/+3RPYiYXI
MkCUtFLVo92n5xKx3t+8xF+sLIyLBCFU/BP7yw+vkSaohgrTrI51oBpEkDPKuGiFmie+AJNYDgPw
tlyQzWyIyxQFyQ490tmYo48Qcz/7Ll48UaoOTFEmjwQFsMkGrE7NUt4hAvu2uhPWK6JAjzAt1zBz
JGMMJu63RerulN988HFGhG7vxyfgxgAHmLKFJC4NGzRhzV50Igll0IrDODMlMEX6jdjKPCTk907N
OVCLeNG6QQpUC+25YzVQwuC9KHN4rCsBOlOub1qk/7EtYf/FE8u14JhLPg3B2j8y7yvRDHO9lNXR
KjgoqIQ8hXQYqeBpMN/B2SaklHILFIV/KR20+FHf4Xm1yndDxr0c5UwksBTvp2idwoHO2ZY26suU
NXKLuoXzvXIvERO+zRg5l4Sp69bpWImI2YVOli3Pppi+rL0Zwt5/T2eBqqrlA3fGfMgT83mhEAub
KGkOEC4PQTM9xo47hlnH/clgUU+m1BQGBm7JMirgbTjrcwCP/e7Xd9VfPCTsGfr/MD5xehN/vnGn
uPWKYVLVcaIjTIlDW2Ti7dhYc6Im/psrYlkIm358ToDu0CpyUM1otdKfX6615UJXcqyOHWLRneX2
9daPsnPEThVYXJ8VWA8MFw5ISrBMZRkVYFzQf6YAHEnQC+sqaDZpqdpdgOIyTIt+oJnif+5z69aA
flQEJc2wgGp/rmq5lU3/pczWx7nALeXpzZjbLJb5K0xqqlTEpdkKTnesttlciw3l6g45oL8fuKTX
4+VqzxJ8GD8YdDjMjYHfaAgoaaJxCIt1SE4zCojrISiqQAdNiLfPFfPXdOAg6WPZ2qwtRz1nnZ46
EpoIfcZ9K9UTkcD3DNPP2H9b5hzjlu7PstX/YpT8l0jpG7IZ1d4CArPTj1E/O5fam57cWB8gnNzg
eWowsLdUSyhC7+Y297dew093GD7azOERG6L2NnDmLx1M8YkOP12b9C6VnFmA1LFlFPYLZn20FraL
lNY5IsI6Gyo7g0ZrUWjyAA9DceZQfAC7VoGbVdyYPB3uNNwVlvN70k/VObeci8JNjnJ42eiDETi4
FEB+V99Ahb6g7XwBm/Z3+7H7F483tQ4uAoAU3FE/JVMuuLqZmJbH3lu+VL167E32PcUxK3J4rHX9
dT1q11oNPARUetdnvkqG/TL1U9hm/BpOlG0+VNkuyIOtrzrpgRGOGf0Lv4LwNi7HwoLnokiYasPY
TndtVcRfWqMI7piSJQTpsC8SFETjjup3s3pY/AzWmGxYnpWk3DI72WxcMx03czzAJPSprGMOhuyH
CZCmTYZy7uRlmLgR9YSdYKjjcyRF/3ynxvHRdhCu1IU779Iuh647rTdlMqHKQhxakhAVOvXyhQDJ
Zt8xD/I4HRzz1L0oNhEOmeOTJEdHV/OD98f++t8O29912GzH/aXW8133Dzrmf+qtvf3KP3trOEJ/
o/1K/4wDAk1zPQj6A/Ai7N+4m+lwOXbgm/zUvzSetot9VQT8nvcvy8y/u2ss4IxOmGGA4nTN4D/q
sIkfNgVMZoBFPYdMWUH9+VNiYt6Paz6NQXqf5QFTvA09/1kvB7n7Loga236w3bbruS1NIHBRFND2
CyeVusTBgEKZLy2SV/RpQCDCngCQQT4m1OjF/NGhtZxzFEWcg0ivyo/xWpnT/VC05tfSbFAsh/T0
Un/TWYlvhgLjLHP3OhG5rw51YKOkT9rsXGaV9U3GFUItSGz+Z0PQmqdmjs9ebreEpMe0rgeveAQx
EB3itV63MijMd0iQarWppDsCOUMgxVZTNPhHVmkbHzzT+EzhnWxLBqKEGgYeoAviBNJ1zVAv2enJ
U874+8Tsf2fjd3XDrnKTx87zc7z79bzcq3GNAqAmU9ntZMMnDn1O2f6ub4uGdLAkuWnR8YMH09jt
yf2cTmr40Cs3yS6OQNCFVtV7l3YmVsMFxgqkPBdNweAlMAajYA5U2Jsoxt57zjDA2Yya5SVaOM8b
ZqDIc5ij+L1nyyjglEm41Gbh7Z9SN0pu2NYZeKep5WBMnM1TXEnF/pn3FcDPDKqHx7QZyQmsno+E
s6EEAUrQb3xPsRv0FXJewwGXAHpz9WEzT94YApzkliCxRGShNyf9us2cvu+2buEtnwZgGO49n0SY
UCFVOQMFBbmaMrnd9SatO4BByTevK+xdElNx9qlNmRVLd+toe8JYJ95Dy87LnISJLa2NoX6A84pd
ueYgaJat9WA4wQScvXTPkU30UNh1jvt1Ake0nXloLh6SetoeS10mGPqXwLf2LW2fW7yxqELMajS9
5ixymr3NJnBQDEPRZzgP3JtQoubehiJGZxKOoR2CPV3iKkz8VM+8y96+pYdJeE2IoMn3KaAtW9rb
cuXbexj7mGu1Wsp7X0LXQ41pzEHzXHTKa1mpYZ8sScCZtzO1qFbOs/YvAG+vz1kddcGtC2f0a0n3
CqNx4eUe28VSGrcKPFiv2yP1pTf89FZVxBG5UTW9ijKBh5L307hbyBZdTnO84HXF+FsB+CtcMzku
Gf03FD52YYUDOQ5wfNbYGI5mV3r7Cj8lOWuLtW6SVmk7dxeVPNmRj7hFNks6bLusHqdNEzG1u13X
FAq/MKCl1pgw5bZRGgxkVkbHkcGogvjerZC00VMeS+9uXsvpQhyHeQCIPW4TspZoEBKChGXIIyGH
hm1KmEhdqL2KogJimWW6DMYLf3oR0CQPA3FBgFPN/nGdKcofkNF8Mdag4pmC+TRvfNgQzmWosdvv
hzYph308LvXLHNWmHfroYJ7WFbLiwY6arjrwH5GsBkY1DEdWouW93QZzfRKOywAsxZrkHgozEXo7
hucr66b7RifugzMSmQxErV/fq1yo5jjhz8UsEy3z1m8M60b2vUnTKhMPNlNN0qjsICt3Wcxq5oxm
BXiqzQ7rLP1zZvgLlL3JmOfbWWd1e4wgiWxsuvzg+1G/K6w4Mjawl6x6H+Mk34rVlg/0K021l2NS
bDn/ixs8IMFO+hkjciPVIlY7IZqvWSEUofoTXOfcjrPPXetlr3iqjA+yK9QnHbTT7TpM1jxr9qy2
RrZKdJ8UtacujpE1o2Tpd9B94u6GH7ARrBha3odfoVlQmfmM4M/AoxxBzLPtOY3J9KWwERFhZNsI
3MuE2LldTJtCNepotJ2sd9FQTjEwfadEyVxX/4+9M1tuG8m67qv8L4CKxJjALWeKlGTKkiX7BiFb
LswzkEDi6f8Fudyfraq2u+87OqLD3VU0SRDIPHnO3mvXDEb8MszvCZe0PyCzfmTGDhjqm5Y2KIV1
8PxRXhYe5IZCV296K26OMkCYh+YYwR2U3TBaL5OSuzLsnJu8sHAMF60szOuxraprBC9euvebyn5q
enob04QEroeFaW7MJMyZWXLo7FYDeJ3huqgL82bWZndHMFrargG6TNEF93fYIl9zcj1rkJxEyCAq
dIwwCq+Qq43+jeNn5u71KPa/euo39ZRt01T74dT6t4nlPVCQr1339euPJdVfr/qrpPLNP/DLIKqh
Yyb5y/4qpwLxB/Gwtly8KhRHr6CQ/7PMMKYUsDksOsLCXIw2f5VTtvMHQdZLoRVwRF3ilf+bcgoJ
xNtDrxWQRM6ZmaaeICP7TUNPkoVlxKNbHg0FE7reK5jJqdrCJiJXqi8gE6/I4LTGc79oy4qu4Ry4
6M3QsMtDUzgJB5qwK7aA3s2bbtGoTYtazVt0a1Hkde56bHmQI296KiAmNGAjXPs5WFRv1qJ/GwIX
EPaiiYOa9jKUNSo5G+G2C1J14y0aOnNR06EUG5DoC4F/xEZsNwdTt3NjcFR56SPGS1lZHYTJuGi6
4jhgQkO97O2GTsqN6JkwqDSJbokQ8A+lTvJ7K7YR/qnOQQSIR796is2h2VvKmK+6V7lghI/pMzsN
IsLpVVBYsAxdV63uHzI0m+eJs/ndMLbWpszlRQ1mcE0qSrPxiyj6BAAKSRvcV3yVg9pkCaOLMBXt
HtE+3YyEaJFF91jVlTy2OJB2sJDAww7KvC1lcBWVGTk0U/bOAAC8klgzVkz8/G3OZrwaFq1lu1DK
xsYRazgJzjkAwnckb9U4hMYMXJx8wCvaSjVBsg2bJ2vppktFdY2uH5FnQxT6En023EOPQ4uInOcc
hYW7d7CJ7KzGdvlbu/lSK6u7lokBhBVJqbdoSzVYg203ptR8MusuM4G6qxFR8M4bqmlj1ChUnUWr
OiBaxdjxSRRJtzdrOLWDiqw9tojwg/KTapemofdC1ZJpmm5Weh0B+6CgWGSyhLMXW7/I1SaJff+A
mq/dNR6UbWhfUJZcF63MortFZxt8JrRk/DMCg76bRYmAugmRF/HccAzgHJ2fdVo/xIOZPlCf6GeD
7jkbwOyKawzL6uQbGFEqintkyQFS1zoCNo/d2d/Ei3Y4XFTE9qInzhEWY9ChK8bcojn4JJ5dCPIm
rpFq9dYq2uDkNAn835pYtHadwGiXh8EYEr1ru0WVhl4WcfO86JxZ7Hfpq/R5nhYv9aKHtl6l0aSE
FQeU3jBa5gDpNM0o8pRzC3umPc7K2uD8kBu4vclqsubinWEwlIDIsYqHsrluPeu5yhsZnhvU9fGJ
4ORHL2nlHS6qfWj4pnHsksEJrX3eg0iWKxWMZfBldnBcbKNQz7czhP533WD5xReGIDB5ofytSr8f
Htx6svGNDjEk4TyT907Y0ZVoB5SkeRlcjZW0ilUQdmhQa4o+vBhGQdwrgp7oUDsyax+sfHQy4pXw
J/cxFl5ZySvQiX5ncKbBqH7LQsl1LxSWdJBuDFO2VRQKLKnN2K8FqvObBl22fCRABTbCtnO1eSmn
YAhf0pBBKZqhYMUKB6PMMRhIgPXlznUzfEYF+TUBjpdsPSlEjivRB+lniHvaOPilEtXRrfLRWJFx
BjlQDS0SoYWd61yPUYGbTtfuc2YyUyOqkhTNoxn3Qq3KBiFmCWHxRTvwQvYM06m+GB7AjgfYENCc
Ipgg2JZuxlvOebScLBYdk82Rr4C/n9MGFCMmINY+3rHPKDJXVrCE6RYRoT60dYKSeDHAKZW31kMT
2/0J/b4rcMniBYrkJDFXxaV3Oylv2rmL8UmIXKHldrnGaw9Lyn0++tapJVypfc1rEuu5CEbGw7Z3
XQZOc8ySgOd+csONm5GrxgTElnvcjPG+lMrfV8D73pVWfp4jOgar1nSr8xS78Smsa7mrxt6JSbLw
5VJVJaiXh3KgwEs968pHvu4aZbo8q8jeTUKbti1Cb2Mn0DS/JxMcWJAFP2dNCKSBLK8skU4AvPOV
pCPkNeqjm2LRhMofnDQSzVXekAuFZy1imIDfjQi2IReropv1l0Y3n9mj2ht6cZjc0UKuE0VAxcoS
jXgfzWa4I4zPf3BJtro4lEpsDmV+zCPZ3Va9b+xyQ4srVYrwy4ztlSGhuekkqhCWzvCARFw8ZdJM
Nh3xSh8VocvVqg+t+pC6zXSSxDxe0+D3Vyj0Ue+MOoV/bYM/byp140TTDhqyg9RDAF/q7ZjuQ6rA
UKZQr99RMgOyQnbSgdJ4mGXVHzV+bLSH5bx3VeFyjjUBFM0d55Ixh/iJqY4GIvxS/4QzpsZRZbub
usVPRL98QgrnuCvLxC8egW14R20MLA9V0dZJA9A/fIEdaWYK+TrEVJbG2XmyMaSwF7pB/ax8q782
5Wx+VchfCCanCAf0ah68rrEfgR3WQAKqaFPjrdqlCWjutiSMLxNj82HgObxGr9e+w08UnJlCk+IW
l+kZSgXSWTtWN1nlYipAoHAAuPep8Z3krOG2PoaAGG/C0MTRmnYelQAUiNXgV4RxFba46SZOT+uE
J/+dm8ppD4elfWYICYHMyzY2MpAL0+OpWDmF7x0LQOWcyBf9C7zUzyP231U9FWKb6Uoccc0/0i32
QHDDrc+hvMMk0TbSrKz1V8I0nqYyFJBiq+Z6KsHT2ka3hNy2UbOZDEi4DgIhGvhm/2BYeIQ2HKvJ
13AwUAUGaSOdmjzQaIyk15h+dbIqI4sxVLFMxhHifovMFd8SdPUAA2VTMbB8tibo1xMOwplot5SV
oG2zAGmQQisv39s4HCK2vKiAU3zfeYCBL/+r78s+6fXv6nt01ZS8/x4l9Pi16//fh6SNyP55/qnG
//bK75JE+YekIkSpbZpLctHif/+rzvctyn+LQp0yGwX3q/LwO/VP/OHZCyzbR2VHf3SRC36v8+Uf
yCU8RNQe7Y+ltfrf1Plgtt/W+fYCEETjD/MPTfmr0vyHIXCknTEv0yhGdITtqfJLlzXbqruTjXly
w9KPFjpI5+LOlgZ+ygg+RTIlIFfN8ZDFrQHylXniroVp856OlUF5mwcfEgqxPXYEiuhkCLDJTm6z
g5vWs9dmsXtEqifb3ZAOIc+9Act5xakmB4qTud5GBfQb8LlOhyZ0rijjOSq3Omq5zf3oAbAtCTHK
bcN14KXYOsYPZpczZaP2IPO7V/Oar6R3iTLEpnfS4RKNlXnVVyVr3wRff9tDRFZrUNRg1KhxzrwE
Mwu8MjjAlXFJwjrtNvGUjofWxvY0j7pcTZ0tHmfQSafUFvqeNqa9020Xv2NnRtcUzMs3z8us21qF
h6kF2NmObjXz6xgUx/sodt2dZU+0yDr+Me5L8wRb+IHkDXfZCdW17+idD1JkbYAf3UQ4TUDJJU7/
PqtT+S6sTHJ4mSeRi+1RsuDXGvjGuW/MG0qdAGGVomKvFeHhusk3fGYWwK6H81yxXFgGy1k42Y9D
ltUHNoGzdMDCmUN8G/kza42labVtpIoZz7tkOTMvmp1zD2WN0VlJq8PHuroKi/5Abdg/OJ1O0XHR
ndgaymrXqIUIe247yFDB6A5n+leHPhUfia5xCTao1DYL+w9hyWYajO2DzjRBiVqUn4BG6iszrmE9
az+m1kDNiB4M4loU3XUO3q+NklV+jfcLqVkZM88KAB5JYL+VdxsNnfcus40QiJ5UH8M2tC4ayc3W
5Vh5JqPva2/RvWPWOntk7SbRu3lMu6spYBlNPbxlvjmR5kSaRG56UCBLI7yYdv/Ecapcu73MjjFx
oNFp7CmfLlMQVc0zp73uE9sa4R6pMi9eUbsnxmH2+wym+cZwy+FMT7nx1j08qh4GQ9FeYz/6NNKa
uiF129hao/jqlMUnZtbE1xRu2RxVSt8qT2xxi7HR7DZFq/2P2DaH+9lYwhlUmMOeDnPmssUwFAfh
DG5KOVyVOVvVOH6KKR7FxtQkg9FlbEDkZgslnRre2rqSc1PCrFFcFCnZ6wxq7blumPIQfaKJQa+t
dwCmPs5d8BEGFH1eO9i2UhT1IfCSOlg7Mm7aPRooay84/j5i5b3HcvNVWEMITIqSbduiZzi4hOT4
t3HuwG4I4HelsWehB7LNO/4GOvV2F9MJSE74WsbjxD7bcTPTBVwPUTda113QzdHeD5EXroe2/lgk
Rj3ctb2mvhTdLjWGkGlFWa3aJoN9iNlywxxi2g0i2FNrx1jAZ9VcLGzvxWEIzSJY+4NOTzABU7LJ
Otgzq0lULnmcdriVdhUfY+js26ZeuE/SMDYmNrRHpy20u+rnUykk8L6+i/dk91L6e5axc0NMqIHQ
465cCPboe7OnySUapCDz5+QncueUPWMiQA8DkiaHZNMWTyKN8wxXEnkv4DYhZavMAf5bNFdpZtNJ
HQb6Kwhw1sosoutRkZW2HtJ5vm9y4R7d3m+vJzqimJ038ZCjdGK+UOQdjp8kqvwt5UexS+sTcfZP
HDe8TdV21nEiOmbr8m+dcpcjvpnbTbJyHYMQnaZqLLFxl7zcY+bBz/Jk21zsoLXv6S1xQvDoc8cu
k2e4ibPmkBhWEs9iln2cF9ugM8nx5DomaUWt+pTDa0esOcSowGXQ7mhNY52e1U0+R/pP9MYwLJSU
wMEiJ2deU6PZDLsvTugRa4Vvl2OqV5qbyhLDMSx0TjszbM9JPnxahCqgZnN1KOdm5CnFszJDjRtH
b+HQ9l+AQdg5mAbZnZ0iDHYqMt9H0vMPtlGIU8K8ZN2WfroHNA3xbgZDAmICAVDgA1RFIW2WhjqQ
IyKOQkuS6ODCHL3Rmchi88XJ6zFusmP7u64W1nkg0ew0lTLZTlZ+Fy4BJrKLyDqug86HgZX8ybGe
DCgtyYIoatbe0VT5JrCt5tggFGHYEGXNRiwnZrNawvosTJk8otdxHSVERdOmyLBRrxFwBxvXSswr
3Tfhbhya01QUzVbMU/fiVu2EOq0et2me1+fetoF0DE58bGe6HkFfHCO3fWkCmLFDNn4uCljwwtTm
FurlQ2W28dFvu+gwjLmNRse/UWZ413clIUuFhQpvUO4FbXqxa42OEKD0bhCdcRnj9B3iZjofWAB4
GvObSBbzbvIy8l2mBHsj3sTO27kz0zQHQAM8dDUAmnUm/YCdS6/Gget610De9K4g0Ws8RtiTK04N
xEYQsLjANnthayancC0gcXmlP4ttHAb1/L4A8m48QeED3pkAYZwRtyDYE9/4nlNm5gzlZG+a+tCY
0fssg7kG/XOmlOk4vd6ozGy5rVxC6Cwg9RXlfFt81ZU5uSsxzM2tBesu3tQgIB7tepgei0pMV7JP
zdPQlN2+0Qa9BlVITAEQFNWV8LKRpT8vuQYq7g+6EPPWLFgx/czwngnfQPBYDemVEgH8K5ecvDsf
OslVIYpugxR3iyBvROjuRy+NNRj7roeB1mm/2Y1+g+K57VM4EIRgr7LG5gIhjJx2HFGiD44Oa5Ra
AFVbWPMUHQUypKSdmWgIRPOrsRrQqrG7of8id8E+tSQzx9veajmbrSw9BGSepUrsXBpoKFV1TFup
k0OymjNwFroD94O7t1PDUcR6OOVxZhyNpvEWgptAJIJQKrg1XcPrSUSem2SXuQ3mCz+YoRnYA9zd
qBEfO1z7jDVTkV78uG3uMOSPFJKeTtYVk/c9udrTDveZdyBfeVKrJsNwj3ehlUsYhu4fc8QDmxAK
7bkgzR13Cj/+E3p0Z0fveG/3YHtXCc1fzWRmtHk9GfJdZasDRkOAJ0YCMt+m23TjaI8BGhVQg0uW
nvsRdrJ4JFEsXQNzI3UjGmw/29XaKZlVZ72A2t73Tyze89bmImF2MT/Tqsp4sF1BoiT1VrPKM6GB
NqO13479QPh4O7jWukduWK/JV0Gv33Q+doYsHrbom69rdyTGbSz684hx/AhzoCbkHDbWpcvbIaNt
VeZ7Z+luBfxo+Ns6GAF56eiXKfTjTwE194OlPXkKHTo7SwNNAnCgNNuEkRkF1zgu4Hdo+dSD8X5k
ks7oK3IdGhjQ/a3JFUfknnNLFF/qfbSBN4xriFPtIQGWxV5iBdd5qvVXi2kRAJzEfGY9Ta6S0TC3
OBS8J8UUQNOdLmS4w5AX+xvaFjRc+wKoQYlYAtWDTXrUSHgC5tQt0oNgDyxugD2g1GmWaiSRDi9O
R9NvlZbjtE7djNYZLv5nMuSYy1tV5ezMpALAWJs1ngPEdHCkJzAShMMja4y9naWEfLFKazrXGKJv
fKwR7+uRyJg163mKo8bs7pnH5U+RSXT5xtVpgDOFARhKV3El6rDZSe7Xk2gi72LPPRmWomaaupDy
DICQiNqcequBY1P7kybhuuEAIKEnMzvLi3I3erW7h99VHidBLV6DGLnHEmrvDNFu+7qBAB6RuJ6m
hbpJpbROLBIKzV7MwyJp1HYAO67trE1ovje04YuUXAXHLKp1pnRDy3npx7VOeqoTapQcvzgFFKEd
cea5M9E28Ugm2OD9qfpqfPGKKYa6kgfTtbKsyd6NrVP9b773H7Hx6AcuCqN/f/5/6J/jn479317w
XS0lSLZyBZIo8T2x+Puxn2P2H8LDZoEu4FUuheH1+7EfLyIoYhMR/Y/nfSxkwsYIjOPE/y+NiEwB
f9KyCsJdGELatBvspXnwNjm9InstrrSvrwNYWASM+GOt9a7wsAxTKtjHbJoWiFEEW6ZzHUJltSaM
jwnGO92U7aFtmP+T/YZ6FJLC9pUoF2vtvivYXRihVKDDQ/Ql9igGBQ638JxwvDOkhq/BSE/h0XyI
wylgpxwKVDheNKoGvWEeGrdB4SDdqdqUpD4GH2bl/2nXZIIMhxEnx6SOkQSEHh5DiXQfo5ffqPcc
eIXz3iiZM2B1i2FLRunY0uGTyMVQ/TBuErwtTc9aePQPLHp+mKA1gsXCgRA35slNWBTxvpHWDNi0
9EB0F/A2Z/QZB74ULi2MlZ+p2pN7P3VakGZFnDLjQcExtc1xRuWyi6tweA6T+mtjgRZcJcvz7TH1
WweV4kCHbHWWVnmVoqJyJeVaNhKtPo5wYE6WnIvSXAMYn27iKFPGcRqrhQSVGZF+b3CMmAVh51lK
kqpTU0jsqZXI71OhqPrmYIooNJc2ZKbYQe+8XCTtdY2aiK7JqsAQUqjj/xqC/1FDEF0hXbh/vyB8
+NoSatD/tCZ8e833VqD5B2N2kjro7FmvMR//agVK+w/0VkgkibnzlrE+7/R9TXBZE/ih6AP/Syjw
VysQ6zJiTA4rjgsPHAGk/G9agW9WBtYjuu8BckyalBKn9Bunhm+iBCRoGeenjzy9iGOf8wqWlx+u
ybtvXrkfsQuLbOAnBx0JfHxHFj6U+1yJ5Z//0G4MB9VYNgO8w5CWpbmiPkZag/Tp00IKfld4kBby
mQi9DcDX31Ezlt/rb29ODiDWCi6b5GL//OYxtMnJzvzgEDlBle1k240bNZm8L+PHu5SAkeeIpQkt
YpnYGwZIydfJACW09VrP3uTES6/0kCb7XmFUsxujuRqWrLXOT7GfpnmI7lG3NGCiCNZ5J8O7wsvH
za8v4D9+CUIUA3PRkHMjvbmCoqU+BDoeHGD0WNvJqeZdYQDAS+SoHxpbqHVoZrAYjQInJxrYhR+H
7Rls6aLLTIIljN0C0ol8EE4k8JIgAAasEEscUWtmNCFhyhTJgOAc6RJHfMINf4N0+VvPmZvAp3+N
1NBH0/3WldZBsRmgIgVUn/VI45WhDiovTa5v+uevrxZb9t9+cfZgHJQ0Lty/qVhcRTBVbfJOCpQX
TkMYgr3nN1dtbzcX4WIp+PX7vXmIoAiY3Ncc8MHCcJPZyx34w+1tmV1ZFujsD0RqtBdWFMaRQ/Q7
RMg/XD90OeidAeL4DBXeGFKCluWCybSPIQXcjs9Vq+0gOWSdf//rr/NK93nzuLqWuQwblnXhb4tC
GmHqGrkHD/jeADTJztrGAfeM1vxwukCihz8B+DcYzOxOKxC4Nf3UjZPSVUB8gO7fdZtLqxdIoadI
bq3NhCG5gqB+iPKajIK81PuEe/MBeGSJ3XQWDjPsdAQp5US8yVQ7FiEqVnLoLK97HL05Ofz6S9qv
Bp6fvqUvqLu4nJak9xi4C4Lkh18ttOis0h2aDmNKvjE5l6gpoShy7G2zXQXDCs9t9SfwbWOZhiOo
1TI95EU67JRZ97usbtubOktGyJ4ldgfUpI8m6u4bl9hc2rxF8UjG6LY1R+u9iS+b7jMornXroSgk
2zDYxXNSbnoVTw9xVCIcihK9z6KdmaroE8tZdvB616XbbeF1SSoKMC+IKU5CqOSMzw9IWDXdjaTY
UgCZ+86u/Ps2dNNjagArKc0mxg0fhV9iNh6UWhlmuHpWtzU4sGalZumcCaLJKSk8d4u2xwEcgG7a
I4QckJEZVYesrbIPNImw7dBDRbFr3DIU1i9awwojr7ffRujl927opB2tB4YIM0HDG0POzsWNbXFf
D13xKKM4+7M244rmtAgQjS2RlEQEVkvdCJjxSQL13MjCgucbBPkx1ekEcjTwbj1ajJveTyDT20Uy
3g59SWp5umA0m26LWpnkqTD7amSGf22UubFxoiTaGrK9ogDlU3tmg+IpWCz15U0V1oBGJ/JbVlGL
Md6Q5Z7UqPNyPUlRTgk2xeCJHJ1+hVnYH11gt3Q8YxToUJPPqHL1g5FnpBmYdH1uzMFgKquZnGwF
+wvhEaO9hx3gHxmh289t6HXvOFl35bGnEoWo0dn3mbMr45o7QpHiPTS2/VzhO9plsQUgtZ78YrVI
oR9K3XH4JOeRn2Yih2KqosOoh10c2xcr5GjN2qaOZILrlTYgW+NOtl4YCRcY9c36otv8OgnJe6Uf
gn4lyhGphxy+mZkP61aIq9qiMSIix1mlwRS9Zwp4HUbep3jS4hD3vbgLzVmTtuo9amxJVlGWm7Ht
CPBLveBDzxSAPlVrnuU0jMQuZMGqUvO0LiAwr4YUzCfyOqDJMMlYolBjm0WJHDWtppPhR8E+66aS
JCE//GjAdOTDTCHpRzTG42yJj2hFszB21Cg3bEMZ0CLfw/A2JrC/Is/at11nnNy5qphSoQdowfc/
02IS8P866TPyQQ6EozOtb5mM8AuR9NqctDadY0xo1MG0E0HmL4+LZzD+z1a4QOdsYDiDoQkxHDCC
Pg7XqEPKL61yoqcUjPCLJzv9ZKt2vCp8Xx0zFfSEJ9XOuRVGDZc5C9dgWdRxMHm+DJ2Bp841mmEY
/bIzwUgHcibXsPFAP4qoWE3GPD04irRa5Kbxkb5+vXXyiuGAxkwZ2NioTK8pzwnRJ6tS0PRzYU+c
03LI6g2HsuYqqAm58qpB7w0PjVrTiWwXpkrTIWjH6kboKN+ENUXBrLQAxG8hRLGwYSURO4c5h4sU
Zqi3Qo3Wlm/cXkkPufIIhI9oA6FPcy+6xzkYnVuLB/VGJ6QTbBjmYZYXdaW+mmk7YpQQM5L9tP0S
SwCBXpXIDzFJSOcS8ee9Iagv8qqOsbKMVCeKkg/FMi3jKEj5dICom9WAiX1LwmZ2l0dO85SmdrbJ
xDxuEoO60HBrvc8z0z6OpFDsaviPH6q+y48NjeCX2YjFIU9BeaYtX7KpKb+8vAqvZuAkB63t+saO
5/BKdjj8QEXT6SewIMP3v8hkWsU3z5L4NhDwXd3BhtfZz9hlEAXdzrIOuxX5JLzGCvLuEf46MfGt
zScBgy72SvV8JfSDKLVsSa+tz1J3awexe2uyMKznskv2dW/NBwHsfB3IIbyiVnHxJngB0e55e6UY
NhApEus/qYHVhwT439auLIZDZA7mK2obJrX4R/ZhabinnuyrO80bAJbL2XnnUALQdjFQfAImSB4k
HIP+jskHf8LIeYefpdm0MjafhO+ecJyme6maat+lFh1i6kX75E5i3zcsCmY72KRfNM6ujkm5LjJC
qlSexrvKDmNYxAhDQ8MiNrVnkpSNdLETQQB9ickniyO1b2ul4z2XX2ZfmAg28RnRbYNvQkP4ALFJ
s5Z+odi0mC6JbENaWrOy0hZETGg58c00WlMx/+/A+p91sAAx/NLx9/jcxYilET78fGZ9fdn3Phau
P0zWLnc1iBB3OWL+q4+F60++GgF/CsJaEt2x+8O4cj3s60sO+/fjKulZDjMWBr7w3IC5/VeJ7j/X
wDwiYLy+6WbQw1scjX+u2bDHNYT2Dd6lIIJqXpfJNFyIeFjSe8am+/TrEnH5y/6vQHx9M5yPCxgl
QK1juW/K+sidlnjJ3rnEhq4/vgYT6F4FH7BeI9/kgAPBQ0jnOVBp+5vq9B/fGp4YvUQPVsqi+P+x
Nk2MzJz6ynQuKNt566BdEJN6RFYmBw/VqD8hQMWfBrgbUQ1l9q+/+c8HqOWbS8vhBOAHPhhVCsSf
396yk6hklbYveWHgV/QN9Y0WDgU9qZa3m9gJf0NAtLhH3lxu3pRbBbAi3BL59hRV1mU4RHVgXVxa
/fdMSewjqhpYo7RDgg91zzHDSWzefDAHLJ1xP/QvHgOBfW54XIeGDWgPTD+dDp3RAkmf59l59nyr
a9ahq4R5Uq9JDMm8IBDBOCKtnfISJP+vr91ybPj5rpGWh7ODdg693r8d03z4m8MkY+tCjci9MgBG
mfKBQZ7fTSRsJLo6TRn716/f9WeuzrdfjO5SsIyoeePgzS/mGeC8J7c1L6mpYDu+4kllGf8p0qm5
4Jmb7lyH4AVG9eAeXyMGfv3+f38wwWlyLpWIqrlv3j4rKghKPLQT0piFqJksD4wOiFmIFPz6X7+V
+Q83Cqm4PFkc8RfyzJtFINSyL4UYzAvTpumOOhJu/reQldAmkwUDrPOshLc8naIo1t9I9DCwaV9j
hfjNz/1PXxzEH6sl3WXGZm8WCYtA7qBhRnoZ2EwbVDNhXp0trDJqBSbhdz2Af3pIlo4gzyX/wfe8
tCJ+OLSaNYh5w1YWElfUpqWOQV8iKq5Ow5IoUbSpc7QVCRWkq3CXvxLuC0Wdv9YL2Bis81ydjCWz
Impc4LWZsPxzT0W7NXu6/XGsKCtKnfKUudDwxqsA72S++80P+A/Li7T4/ehmuJiTX0/mP3yJNI/C
wdeBeQmxwTQ7RIHt4fW+wetRf2xbwEr4Kln3NBew8GHIRcm8wFd10BygwDDmTDKHw+s8zjBMzVB0
L34rprtff85/+pi0P3waIHxYV7xpuBiTNSgvdMyLC6CHwInlMjOirD+aS9ZEQ2fwN3e29fZmAvzK
Xc2eS/MXL9Xbdyx60uVEprvLWMPxd0l8ecZNvfyXzaFtWEJYWtsjFoJUF1ImSD2NEXrjd3mfDIux
wC51/2JX1M6v2RTC4CFIbIeFc7knXi8RBlA2L8SAwblDZHfSNO3OoHCdoyX5QjNalt+gVPgGb5ZE
fDSC35kS27Ho/L2Op374vWc/CyQ41+iCf5YGQM1IepNKI73FmqJ7outjBtOpVCmSRJf6Frk+WNpd
gOM6XcERssVaT0jSrNRSW85DcgcEGV8wPajBBBkWaXuFuyOcN8KeA0638Wg81EYR9Rshq6pFC79Y
jZ1Axt1GWIInI118yGwBiyU5zauV49flZVjMyn5XpGcOS9WNSqmyN37VQpiBo2c8mcy4b03Y8l9E
1pmbnDoASiM8bMJxUYS8aAgX3lWv43KT9OzfV2QtQMJq7LR+R2o8Ro/p1VPtLPZqV5JnsUIiZdQf
hjJPx40dSvk+AL3DaQbREK59SzX4Rd0IyzKSYN2uOab5n0F6EL+CkK7PDjNyd2vVDIPTHq1GJ8Yx
9E3nbEUDTPBahYhWguC9HpU5rKWjovYCUQqreOr2pYti3sJNV8RRXb+TZO+1awwDcbjxUyaDCBHZ
djPuEeLcFmXBki7TgPSIECEhFpRmj8jrNZSpCxzKBLQ7YLedJe1K1ewCYPp5mZbdkgO0xM0Afsux
PqCSlWc/A2bNzmzGJsb2+ZvNnXYtnnfabs2Z/g5O+OibLb5OJhQcUUJKHxDML3SMvApHQyz2Iklb
xFZFdNNaTrtrARsy7aT7TcjNk9n5IDqVj/mZOuAz3vwKZ1DT7WVghTtGf9Un7AHuEz4Ud9V4dfzC
jTJ9jYjo61czXbmNGPh5aDP1pA9HtQvHRKo1N9ZruwOKzgTnHsPACjDii9MIbw0nPqrvYRAk2UmV
fpchZS4h/dxLhdOboM4Y9KjcFJIsT0xBeJN9D9SPGwDLXyhoowULBxmFAZGSlAPtFZB5zKB+MmLl
2XzcLC3bjW504aM+WIqfGXh3lWVcaWRtFTRVeses9obz3OBOhmKQM+ylvRnmD5PR8YvpkPCiggPy
sFbEb2Ezr+jtJpq7EnSAyWbqlIxr1gxT6o8BhjXGmvQMkB2mkKGEaP3NGBAFgZehc59xj7BkJ050
GZBo9etZe85z6BKAGqHEIxNoiV2iPQYYMpyDD69o7W6OnSOdRhYeh3VIApPfFi2Ay1XDE+qj8rP5
63XjLp0q261OlHVkJKFZ3GS6qE5ZmVn3DVQ9/qUloajv8VjhtZAhakEnKKINWSj8P9G8dFCwIpGS
IJY4G46oTIB8tOfPLdkt+arP4WjTQTPTG0xzLDGBy6eKFrh0IKvp7i/D/Ws3YlkjqeH8c0gDipwU
8NBh5Xeo7pZLuVjK7rtu4I+vnxbFLpYuTtUMXdCFWqvBJaetkSN/zHLPaW9fA2KiiJi3YeYXUQ6V
oV7Q/sqcg61lpfruNY/HztMl24zpTdxPSwN+qR61xbU36ckS/MLzm3IUV91LUnEzQEnqXhisEIIV
Qb6mv6TcZyYHwRaRQPdS5+y2KAWbj2lWUP1OSafvXguFOWtI35rS3Ht+NaC8Bly1DR8Ge1H64ti5
BD7AyOCI11HcYDYzCMMJceS0eVaduY347azl08IOZuPplgS4hS0vUkERXlUoxlwzIzRrWEC6OrOM
dhsSM/oMFQj4vKrgox6bruWTK15DNhhD8encGC1U7tcCZ1hKlQwp4cu3w4+97MnIfeh+QnlzoCAb
WQPmg6hzDHskqp/jwnWeY8nMYs+2wwek5YitxjfKMd3iqA8/wzLlzcvXR8ikgT7tFDN+yiB2HpgS
48V3xu4lDwix4wThU9zxP4PIZAMuHZe1rVqOKhlagb2pTQoDJqDH/8/dufW2bWxR+K8EfZfA++Wh
BY5lO3IujpuoOciTwNgKRZESKV4kSr++33CoVKQdp8kEOMQhigKt5BE53LNnz95rr+Xwpm83BVBb
Hid9be5GzntwomAiR8uEu91VUT6F3F2/LYV5ggPTb7Vwxc4UwwScX612hKuWR0bwbbYPRyT+EWMj
SnMgJLigbOGZV5TZuJm5oK0vrZg5a3js613kzlYxqf2rUkiaSe2xZEnafLkGfHBRZ7CMSScAKyJq
EoDEkSyi9e8NHC4moFVWWOaIn1/vUaUAOUk4VurZJzRW09fA4fMp4f6WNg2TtxpBqn6ZsJEzD3tC
UH+D4By69PVdfQidIPfgYYwhhKQnPDoinhfarPg8L7iTxhKteqUXrxulMlsnRr8CtInzscJtWNz5
9RyOCy8VL2i1han22kDUdIr6DM0m5bGGLIHjaAFjb0lQZHgA4S8M+jQ/HLSVHZirlT4zRh5nAH/F
McSqPX22N3Mm2TQOOkKA8xVNAYfIzz45YUb0vtX39V3zhOxExMiFABHmKQnE5sB73I+yT0che7ij
YjOLcN0ISXOknZHO12cpTfrmFXjW+u4Im08iI8Zm2zwANdtfZskIsg5vybMf7QweLoOSw6oySN1X
FScZMWtk02qfjLeeHC+pHbHoHZ4CnKMVZBW4X8iVqSwm8YZldTyY80sX4WU62xPdu7BpPnuAf43F
ZUArCqtMkdvmxRKTp3NXKOQto7ljXu3heJkeIht9PRv2Lvt9ne83+WRDT+5xMso1OyA/h2fh2/7H
hm4/SSrE1rbpKL2CNWCfvFrvHP6aApqx/UASd4+JzCmUTKCMRq9s1fi+2liNXqJqhZMnFAnFkdwq
Oa9QikhfNxMgfZE4uO9WBn5BONY8RE0aNCK2Ow9rtrW6BLFYu9HhM6X4+Z+NfVo0IbxckQh4udts
rfitW3mYCLof+dSC1/LVMjzQvycNYr1fe18ydxfvJut8l09HKyhJEtHHS1pXnzVW4dSxUOgy5jrC
kFS+9e0GgT9bZBuA20bpxAG3AB2xTaFXILVHE3drkISAlBF1gkg80Gi/xvqgaYSm3KJi8vJAIJRf
4u/1W93iETA5fUZdKUVPLAlZWS76Pe8N1zDNa6QB67tqlfofTTPS31GzhEFmecSotZFuVJNyj9Nu
PKAVl/GaLkGXyaalSWzfdNTSceXuWTZiA9pcUHs4wIOzK3EKaUg3z/V25CEtswHGAB69gmHtytwe
+N0wOyC6d7By0Jcc1T769YHAzw55biTBQc3vEYobXQKBqpHHJBaCWEb3onpaVrvN8p0ueARuEPHQ
b3Nw2XCqeCW/EEYp1q7pKATNSrsiCAlHsf+x6W/e0DvO8wKEvrMqw/1QefX6HU2r98vRfDRBEa6g
o2QLsUOOZ0ffc/UlNOE5cAXfs+lwpEbH22QB12yPtJyyIx2i/XFSkvL0iVAOzsd4hbKeHWW80NTe
H+uXo2plXmsbjyaOcIuc83JXr2/oVl29Na1C1yfsmusbTvb1dKNDUzBJsmzzdp5S/PXrhHjBEfKm
IOywMFosYMmq66LUXkHhDXR6NYc0dkJinpiqsiAUNxJ6iUepIRQ2XF7dNpnvRx/ClcHrydcZ/6Yt
gEkybcQ0yADC12/u8ykVPPzSdkeMsxYh3XaJHGIcIspIpWQ0qQQErzkoxwledm/6LFV/uaWUquXc
Hp11JJuMlPgA7B13WjebyZz+4k+g1dJ4kRJjsrv4Gep4Yg/XaWb+OIfSMrxoDoYh4pkZ3MsrIc5S
4tNSp3bnr8mn5dNGDDLyEcjdZz5arrXtf9TRQHswjgfv0jFj64YzGO914xjsn/mKza1ah3iroxMZ
s0Ycp/Gb/irGOfpsmACMQRYaiYg3szmCuIg3IZ4DdxM+urayT7GQyk1L/F4OwO62FAqZ0XwUvxql
9rUTCs98PKbsQJztllPDXkYLa+doxWs7q1hxpSBzsOOt/2YkI4wtOZIRO/M63njWjeseNfeGA1td
ClJG2naqKn9Jdam6TizD8DirIHOixUd9hpoxKTtbaJKS52FKXNiMkov53OAk0egzOruDM1uSsb48
boVojF2zHo5CYlCGzADIvzihAXLcp834moqy6105h9K45peXM2gU6r9gXj++WcJX+1dWhTF9BC4K
EZRXyyPy8EblXrjOWjMgM8pGd3nDKEU4DbuUmZv11Ajt0X2VmfYDjTrHRUJU+QVQZkG4vaeJibjK
IHNRaG90QVWVCNIqiGbgr6oaLqstzPbbq21KZdE2a5pSBONVuHKi/9LQEn5wiPFp11pD5xALhqyD
Zx9ufTOb/7UcUfNJtwdGshsyrQhUAv12DckW0rh7xMxLLYeDwN85n5rszP8NB1H7IIIi6KqBGv5Z
LfLD+wXqi2VxUhURn96l0aacpT/3pecHajVTvtP1bFj2I5bI5qaaO35ujCSgqbp6WPz+m2WOWbWO
J0RY5PXbiwRh6vZjNiltLPCKBEfnr/m553/+0eREPv+dzq3fp6RvxAtg9+nUvig6nOUFv97R44fv
jfDPw5v+2OYcigI5KcTzp/api5EVZy2BXREXxQKwpGem8a2X//yD/fDDBw9rwERRUebRfXle+LO5
sX/39L0hzp7eHRs2kp6UytiuuHjD55NAY92Yeo5Askr6ZvmDA5oEkZ5UnQRQuagZGZQ/5CQw4Pkk
eA7a9pppGrQAyGtolkDBz1eeBYq9mLsFMl9ePVPwXRaKR12TRreBzgJyMZRwOoDvH/WFkLJRPBXZ
bggbxNWzBXbWMTUyIKPe/8oZ9hbzotmghLQWL4bsvdLjI6BluzZcdmZrBT0jcFkqDcGdQfljWN4Q
5jt5T5K5/5m9oDeBZ97QGgsEMPx9lrRwXP65I9B1+P8cIfQHJl1cgzMBGjHlPSlNAsAByrPA1ZsL
mzqfBN+g8wEsOxFBMwfa4CwB0AV7udI6ML0xc2Db8LXIh+ytA4ICoDGAuR3pdge0IaJap2wCAhIE
HICjuzQBdv1zE3BtiMXhAAc1ID8fnAmAgKLiq2wCGq+Y7pfe07sEhoIi3WyfXoagAzIBHeyK6kZo
eGNUXGlXMXsvHxIkQQNnGSIWENfgVgDnFdELpfb2oXpCM8xD0keaeG8r8Oj/skTbFb1JA50FIDbK
4YCGPCe4PxyhnIXeXuD5YwAtYNxAnclrcFGB5QodYSVbsKwxS10D4daegXqzIPqDHds3Uf+Rq25I
rgBIiqor4IjM+RCa4tYIxKnzfDvgfETIBHbNb4PG4TlEuhfl8f3n4yJ6N0ESQf9MU9VpxZ/Pgm9y
PtJoHgdx1FwyBhmSLQCEVQ4NPLy/hVN0gdaKqxcY+R5rhbwJKZWvfpPFN6BZgJRatJEqeQSTszB9
dGBsn7YF1xs7zJBnncLHwQVINPQK6J7yLBjUVogFew7BxiFgICQTpBEMziFwvH3UG/6jqQK2BU2o
1xhCWvHcE3BIduCiAO5uyscf3tv3id5U374GfT3ZN6//+L4Q7qa/06Bru7mG9/bJZiqHRiSKTIfQ
6JQO6wWIzMzYAFzss9KamR6QCxQEBKqL37LHMK6QDDlz9OeLwPHHyLrDkgqL8TCtAOJmXTkoIEAm
Fyj05uV2SKx1PgsukaELoh5J+qHOgsZpTtUVkC2ByARL6D29M3ZhzvBNv7WBwR0VDSFCpvj0BIZU
SDgKuu2BuBcSuSQNYRYy6XcYmiOAk0d0myhFAWyDHs9OK8DTpyPPJmWscXoQZwhxDS4uNp0G1q46
Cw67PbHl6ZDUXQqclImUSKjQH9Bcw1sKbIqqJ0XEA+EShOeC/HFz9ZaCbwkqbDpU2+BrQHsi2ijK
j0/WGG5u8uIUjZurtxuI1Dl0PSJfMtClwCxoqkZgCpIj0sdfc0K9XYGlQP0EOSSjza0PziEYOnre
qm6RLDFVNFpQnz4i6vDNET1BByTyy/ieIa0FA1IV1eenkghswIS06em14I85PYjs6lDLSETvpjy5
/XzSiNRZ21X9dAJVaLQ6tk1oAOeRuGR+Zki2IPZuVVswx8gYIJpwqiqz+XWiZFF1ptxEIP3VVga2
IpBZkK/m522BOJFI2LAEkKS5+rNgj/GK4JBO1efh+UUOvKqzYFI4hVCAftt2RWBcHVugpEBKwUOB
Q87S4GaB3fsRTcMP547csdXwVyEX0ly9WZCQO5Gja0OJ4fkFC/+o6hc0ZgHvR/PmkyuCUqOr4TQ8
SDjlNbSd0qTfUnmPgGWSWrIFwFLOAu/6fEUARAR+LTLubSlSpq6GtEcQzimfojWyhg7pApFTFFff
O7pjKAo8UXeQpjC4WcAUdNUVYQLFpd0aCNrTs+CJWaLmDBJJzsLgvCPiV8rlFVBo0LpzWm6PSQLW
dr4iyKjYMFFqAorVXNL4BrQiYGxuEXI/Hy+wU8JK6VNlaiPk3mmSsqtpmcB3Bxs1PUXJ/aM7pYig
Sa4RHbbF5d4sNJg8l2oDml3/fnf4F6byFec/WUbJQ4PwjxbFU40A3/rCCQf++PMW3C5AmwLB3vmi
APzL35bITvHff3Qgi81R8ezD09Gx+Z32z9sHfPzTnd86PdXpf06jRR7A+XZoPji0t3kbrOkS+E8S
fA7WwTkAHR/FyvvnTn7/rXOfZ9HBdwYu4t64ojyhPG4OHdCmO3CDEVUfOA42RVCcblG8Rgm8VB15
EiTRlzTv6dNJnL/y2GmS5sFDen7XEimpPjLC2fdldF+VncEbOLLq4JeLJNgH+eJ8ZAlxVB65bal4
kX55MUmTav25KwsoMYSqvwJPYh49dK1QwvNUR365SNEy7I4skW+qI0+Z8Sg6n3EkxUV/jOrANw/B
smOAuoRnKY8L58AmjborUuLflIfePERBz4tITJXyyOm++/IkSEl12NePfZPE/SgPzADVfXw4mUHj
9iSMRHXoNykcr4+mWYIUVMd+G0Sbjvdoq9/q4+aHJNg8nE8HSW1R5FMfuiiC+2VVLMqyY9NtuVJ5
/Oh+GYVBt5NOlgLVh2YvKNKyY9mQPYraivrYRRHxT5Z1fFNbs/gVo6dV3h/6l9w4KhM9H9KWGFRv
+nbxOYempzvbMnuvPvQu6O5bbUJcfeD9i2mwzopl1N3WGV+kmn/F+K8WebHoeKoW7fErBn+7qKP7
zjbG4AJw/ysG/5Tm8Wmk5nwgM8/KQ6d5uXwxCfKUnbJrLjKp+2t+4DKI+2vfdATRoerw75ZRd8Zl
+lF52DghIumeatpmSuWh80XYb1ZuerVVB75bbDYFRNJB75gAn5XIwqkO/36ZPixe3BSP9jaZ2FEd
/kNafcMQ2/zZr/mBx4YohiePpDr8jNlfFMWiE1K06R71sevuqbJNL6uO+y3ls6Zz9EmCga9YmOcO
7s/oJ6mO/JRKu8Rtq87F8xzaivf9XYl51fGj4j6Ff74TubXwJeWJgY4RcvHTChF7D3wQxnc35Kcy
TV/RDI/zTyf6g6f+rJtcE9+4TxZB/sffAAAA//8=</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salesdata_formatted!A1"/><Relationship Id="rId13" Type="http://schemas.openxmlformats.org/officeDocument/2006/relationships/image" Target="../media/image8.png"/><Relationship Id="rId18" Type="http://schemas.openxmlformats.org/officeDocument/2006/relationships/hyperlink" Target="#'Functions Performed'!A1"/><Relationship Id="rId3" Type="http://schemas.openxmlformats.org/officeDocument/2006/relationships/image" Target="../media/image2.png"/><Relationship Id="rId7" Type="http://schemas.openxmlformats.org/officeDocument/2006/relationships/image" Target="../media/image5.svg"/><Relationship Id="rId12" Type="http://schemas.openxmlformats.org/officeDocument/2006/relationships/hyperlink" Target="#HOME!A1"/><Relationship Id="rId17" Type="http://schemas.openxmlformats.org/officeDocument/2006/relationships/image" Target="../media/image11.svg"/><Relationship Id="rId2" Type="http://schemas.openxmlformats.org/officeDocument/2006/relationships/hyperlink" Target="#Regression!A1"/><Relationship Id="rId16" Type="http://schemas.openxmlformats.org/officeDocument/2006/relationships/image" Target="../media/image10.png"/><Relationship Id="rId20" Type="http://schemas.openxmlformats.org/officeDocument/2006/relationships/image" Target="../media/image13.svg"/><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hyperlink" Target="#'Recycling Data'!A1"/><Relationship Id="rId5" Type="http://schemas.openxmlformats.org/officeDocument/2006/relationships/hyperlink" Target="#VLOOKUP!A1"/><Relationship Id="rId15" Type="http://schemas.openxmlformats.org/officeDocument/2006/relationships/hyperlink" Target="#'Sales Dashboard'!A1"/><Relationship Id="rId10" Type="http://schemas.openxmlformats.org/officeDocument/2006/relationships/image" Target="../media/image7.svg"/><Relationship Id="rId19" Type="http://schemas.openxmlformats.org/officeDocument/2006/relationships/image" Target="../media/image12.png"/><Relationship Id="rId4" Type="http://schemas.openxmlformats.org/officeDocument/2006/relationships/image" Target="../media/image3.svg"/><Relationship Id="rId9" Type="http://schemas.openxmlformats.org/officeDocument/2006/relationships/image" Target="../media/image6.png"/><Relationship Id="rId14" Type="http://schemas.openxmlformats.org/officeDocument/2006/relationships/image" Target="../media/image9.svg"/></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hyperlink" Target="#salesdata_formatted!A1"/><Relationship Id="rId18" Type="http://schemas.openxmlformats.org/officeDocument/2006/relationships/image" Target="../media/image8.png"/><Relationship Id="rId26" Type="http://schemas.microsoft.com/office/2014/relationships/chartEx" Target="../charts/chartEx2.xml"/><Relationship Id="rId3" Type="http://schemas.openxmlformats.org/officeDocument/2006/relationships/chart" Target="../charts/chart2.xml"/><Relationship Id="rId21" Type="http://schemas.openxmlformats.org/officeDocument/2006/relationships/image" Target="../media/image10.png"/><Relationship Id="rId7" Type="http://schemas.openxmlformats.org/officeDocument/2006/relationships/hyperlink" Target="#Regression!A1"/><Relationship Id="rId12" Type="http://schemas.openxmlformats.org/officeDocument/2006/relationships/image" Target="../media/image5.svg"/><Relationship Id="rId17" Type="http://schemas.openxmlformats.org/officeDocument/2006/relationships/hyperlink" Target="#HOME!A1"/><Relationship Id="rId25" Type="http://schemas.openxmlformats.org/officeDocument/2006/relationships/image" Target="../media/image13.svg"/><Relationship Id="rId2" Type="http://schemas.openxmlformats.org/officeDocument/2006/relationships/image" Target="../media/image15.svg"/><Relationship Id="rId16" Type="http://schemas.openxmlformats.org/officeDocument/2006/relationships/hyperlink" Target="#'Recycling Data'!A1"/><Relationship Id="rId20" Type="http://schemas.openxmlformats.org/officeDocument/2006/relationships/hyperlink" Target="#'Sales Dashboard'!A1"/><Relationship Id="rId1" Type="http://schemas.openxmlformats.org/officeDocument/2006/relationships/image" Target="../media/image14.png"/><Relationship Id="rId6" Type="http://schemas.openxmlformats.org/officeDocument/2006/relationships/chart" Target="../charts/chart5.xml"/><Relationship Id="rId11" Type="http://schemas.openxmlformats.org/officeDocument/2006/relationships/image" Target="../media/image4.png"/><Relationship Id="rId24" Type="http://schemas.openxmlformats.org/officeDocument/2006/relationships/image" Target="../media/image12.png"/><Relationship Id="rId5" Type="http://schemas.openxmlformats.org/officeDocument/2006/relationships/chart" Target="../charts/chart4.xml"/><Relationship Id="rId15" Type="http://schemas.openxmlformats.org/officeDocument/2006/relationships/image" Target="../media/image7.svg"/><Relationship Id="rId23" Type="http://schemas.openxmlformats.org/officeDocument/2006/relationships/hyperlink" Target="#'Functions Performed'!A1"/><Relationship Id="rId10" Type="http://schemas.openxmlformats.org/officeDocument/2006/relationships/hyperlink" Target="#VLOOKUP!A1"/><Relationship Id="rId19" Type="http://schemas.openxmlformats.org/officeDocument/2006/relationships/image" Target="../media/image9.svg"/><Relationship Id="rId4" Type="http://schemas.openxmlformats.org/officeDocument/2006/relationships/chart" Target="../charts/chart3.xml"/><Relationship Id="rId9" Type="http://schemas.openxmlformats.org/officeDocument/2006/relationships/image" Target="../media/image3.svg"/><Relationship Id="rId14" Type="http://schemas.openxmlformats.org/officeDocument/2006/relationships/image" Target="../media/image6.png"/><Relationship Id="rId22" Type="http://schemas.openxmlformats.org/officeDocument/2006/relationships/image" Target="../media/image11.svg"/><Relationship Id="rId27"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3" Type="http://schemas.openxmlformats.org/officeDocument/2006/relationships/image" Target="../media/image18.svg"/><Relationship Id="rId2" Type="http://schemas.openxmlformats.org/officeDocument/2006/relationships/image" Target="../media/image17.png"/><Relationship Id="rId1" Type="http://schemas.openxmlformats.org/officeDocument/2006/relationships/chart" Target="../charts/chart8.xml"/><Relationship Id="rId4" Type="http://schemas.openxmlformats.org/officeDocument/2006/relationships/chart" Target="../charts/chart9.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9.xml.rels><?xml version="1.0" encoding="UTF-8" standalone="yes"?>
<Relationships xmlns="http://schemas.openxmlformats.org/package/2006/relationships"><Relationship Id="rId1" Type="http://schemas.microsoft.com/office/2014/relationships/chartEx" Target="../charts/chartEx3.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xdr:row>
      <xdr:rowOff>154214</xdr:rowOff>
    </xdr:from>
    <xdr:to>
      <xdr:col>21</xdr:col>
      <xdr:colOff>373529</xdr:colOff>
      <xdr:row>40</xdr:row>
      <xdr:rowOff>180924</xdr:rowOff>
    </xdr:to>
    <xdr:pic>
      <xdr:nvPicPr>
        <xdr:cNvPr id="2" name="תמונה 1">
          <a:extLst>
            <a:ext uri="{FF2B5EF4-FFF2-40B4-BE49-F238E27FC236}">
              <a16:creationId xmlns:a16="http://schemas.microsoft.com/office/drawing/2014/main" id="{E8C70FD2-3B2C-4C89-8E13-D17C044ABDD0}"/>
            </a:ext>
          </a:extLst>
        </xdr:cNvPr>
        <xdr:cNvPicPr>
          <a:picLocks noChangeAspect="1"/>
        </xdr:cNvPicPr>
      </xdr:nvPicPr>
      <xdr:blipFill>
        <a:blip xmlns:r="http://schemas.openxmlformats.org/officeDocument/2006/relationships" r:embed="rId1"/>
        <a:stretch>
          <a:fillRect/>
        </a:stretch>
      </xdr:blipFill>
      <xdr:spPr>
        <a:xfrm>
          <a:off x="0" y="743857"/>
          <a:ext cx="14280029" cy="6739567"/>
        </a:xfrm>
        <a:prstGeom prst="rect">
          <a:avLst/>
        </a:prstGeom>
      </xdr:spPr>
    </xdr:pic>
    <xdr:clientData/>
  </xdr:twoCellAnchor>
  <xdr:absoluteAnchor>
    <xdr:pos x="0" y="0"/>
    <xdr:ext cx="19754850" cy="708025"/>
    <xdr:sp macro="" textlink="">
      <xdr:nvSpPr>
        <xdr:cNvPr id="3" name="HomeNavBar">
          <a:extLst>
            <a:ext uri="{FF2B5EF4-FFF2-40B4-BE49-F238E27FC236}">
              <a16:creationId xmlns:a16="http://schemas.microsoft.com/office/drawing/2014/main" id="{64C64405-B332-43EF-9710-DB9424BB8AE8}"/>
            </a:ext>
          </a:extLst>
        </xdr:cNvPr>
        <xdr:cNvSpPr/>
      </xdr:nvSpPr>
      <xdr:spPr>
        <a:xfrm>
          <a:off x="0" y="0"/>
          <a:ext cx="19754850" cy="708025"/>
        </a:xfrm>
        <a:prstGeom prst="rect">
          <a:avLst/>
        </a:prstGeom>
        <a:solidFill>
          <a:srgbClr val="FFFFFF"/>
        </a:solidFill>
        <a:ln w="19050" cap="rnd" cmpd="sng" algn="ctr">
          <a:no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he-IL"/>
        </a:p>
      </xdr:txBody>
    </xdr:sp>
    <xdr:clientData/>
  </xdr:absoluteAnchor>
  <xdr:absoluteAnchor>
    <xdr:pos x="0" y="708025"/>
    <xdr:ext cx="19754850" cy="38100"/>
    <xdr:sp macro="" textlink="">
      <xdr:nvSpPr>
        <xdr:cNvPr id="4" name="HomeAccent">
          <a:extLst>
            <a:ext uri="{FF2B5EF4-FFF2-40B4-BE49-F238E27FC236}">
              <a16:creationId xmlns:a16="http://schemas.microsoft.com/office/drawing/2014/main" id="{3094D5CD-ED46-4C85-AD28-47E0134240C3}"/>
            </a:ext>
          </a:extLst>
        </xdr:cNvPr>
        <xdr:cNvSpPr/>
      </xdr:nvSpPr>
      <xdr:spPr>
        <a:xfrm>
          <a:off x="0" y="708025"/>
          <a:ext cx="19754850" cy="38100"/>
        </a:xfrm>
        <a:prstGeom prst="rect">
          <a:avLst/>
        </a:prstGeom>
        <a:solidFill>
          <a:srgbClr val="2563EB"/>
        </a:solidFill>
        <a:ln w="19050" cap="rnd" cmpd="sng" algn="ctr">
          <a:no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he-IL"/>
        </a:p>
      </xdr:txBody>
    </xdr:sp>
    <xdr:clientData/>
  </xdr:absoluteAnchor>
  <xdr:absoluteAnchor>
    <xdr:pos x="14160500" y="746125"/>
    <xdr:ext cx="5594350" cy="6572250"/>
    <xdr:sp macro="" textlink="">
      <xdr:nvSpPr>
        <xdr:cNvPr id="5" name="HomePanel">
          <a:extLst>
            <a:ext uri="{FF2B5EF4-FFF2-40B4-BE49-F238E27FC236}">
              <a16:creationId xmlns:a16="http://schemas.microsoft.com/office/drawing/2014/main" id="{C69871C3-A413-4DD0-A7DF-CA964542421F}"/>
            </a:ext>
          </a:extLst>
        </xdr:cNvPr>
        <xdr:cNvSpPr/>
      </xdr:nvSpPr>
      <xdr:spPr>
        <a:xfrm>
          <a:off x="14160500" y="746125"/>
          <a:ext cx="5594350" cy="6572250"/>
        </a:xfrm>
        <a:prstGeom prst="rect">
          <a:avLst/>
        </a:prstGeom>
        <a:solidFill>
          <a:srgbClr val="0F172A"/>
        </a:solidFill>
        <a:ln w="19050" cap="rnd" cmpd="sng" algn="ctr">
          <a:no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he-IL"/>
        </a:p>
      </xdr:txBody>
    </xdr:sp>
    <xdr:clientData/>
  </xdr:absoluteAnchor>
  <xdr:twoCellAnchor editAs="oneCell">
    <xdr:from>
      <xdr:col>9</xdr:col>
      <xdr:colOff>300155</xdr:colOff>
      <xdr:row>0</xdr:row>
      <xdr:rowOff>151008</xdr:rowOff>
    </xdr:from>
    <xdr:to>
      <xdr:col>10</xdr:col>
      <xdr:colOff>208994</xdr:colOff>
      <xdr:row>3</xdr:row>
      <xdr:rowOff>130110</xdr:rowOff>
    </xdr:to>
    <xdr:pic>
      <xdr:nvPicPr>
        <xdr:cNvPr id="21" name="גרפיקה 20" descr="סטטיסטיקה עם מילוי מלא">
          <a:hlinkClick xmlns:r="http://schemas.openxmlformats.org/officeDocument/2006/relationships" r:id="rId2"/>
          <a:extLst>
            <a:ext uri="{FF2B5EF4-FFF2-40B4-BE49-F238E27FC236}">
              <a16:creationId xmlns:a16="http://schemas.microsoft.com/office/drawing/2014/main" id="{D080030E-AEC6-425B-96D8-6EBC1BE33B9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260084" y="151008"/>
          <a:ext cx="571053" cy="568745"/>
        </a:xfrm>
        <a:prstGeom prst="rect">
          <a:avLst/>
        </a:prstGeom>
      </xdr:spPr>
    </xdr:pic>
    <xdr:clientData/>
  </xdr:twoCellAnchor>
  <xdr:twoCellAnchor editAs="oneCell">
    <xdr:from>
      <xdr:col>10</xdr:col>
      <xdr:colOff>552665</xdr:colOff>
      <xdr:row>0</xdr:row>
      <xdr:rowOff>179137</xdr:rowOff>
    </xdr:from>
    <xdr:to>
      <xdr:col>11</xdr:col>
      <xdr:colOff>461503</xdr:colOff>
      <xdr:row>3</xdr:row>
      <xdr:rowOff>161206</xdr:rowOff>
    </xdr:to>
    <xdr:pic>
      <xdr:nvPicPr>
        <xdr:cNvPr id="22" name="גרפיקה 21" descr="מחקר עם מילוי מלא">
          <a:hlinkClick xmlns:r="http://schemas.openxmlformats.org/officeDocument/2006/relationships" r:id="rId5"/>
          <a:extLst>
            <a:ext uri="{FF2B5EF4-FFF2-40B4-BE49-F238E27FC236}">
              <a16:creationId xmlns:a16="http://schemas.microsoft.com/office/drawing/2014/main" id="{4BAC3375-F89F-4A87-BB34-F6E159391008}"/>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7174808" y="179137"/>
          <a:ext cx="571052" cy="571712"/>
        </a:xfrm>
        <a:prstGeom prst="rect">
          <a:avLst/>
        </a:prstGeom>
      </xdr:spPr>
    </xdr:pic>
    <xdr:clientData/>
  </xdr:twoCellAnchor>
  <xdr:twoCellAnchor editAs="oneCell">
    <xdr:from>
      <xdr:col>12</xdr:col>
      <xdr:colOff>175990</xdr:colOff>
      <xdr:row>0</xdr:row>
      <xdr:rowOff>170385</xdr:rowOff>
    </xdr:from>
    <xdr:to>
      <xdr:col>13</xdr:col>
      <xdr:colOff>84827</xdr:colOff>
      <xdr:row>3</xdr:row>
      <xdr:rowOff>152454</xdr:rowOff>
    </xdr:to>
    <xdr:pic>
      <xdr:nvPicPr>
        <xdr:cNvPr id="23" name="גרפיקה 22" descr="מסד נתונים עם מילוי מלא">
          <a:hlinkClick xmlns:r="http://schemas.openxmlformats.org/officeDocument/2006/relationships" r:id="rId8"/>
          <a:extLst>
            <a:ext uri="{FF2B5EF4-FFF2-40B4-BE49-F238E27FC236}">
              <a16:creationId xmlns:a16="http://schemas.microsoft.com/office/drawing/2014/main" id="{CCF2658D-5706-4D47-91F3-71A9B9086035}"/>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122561" y="170385"/>
          <a:ext cx="571052" cy="571712"/>
        </a:xfrm>
        <a:prstGeom prst="rect">
          <a:avLst/>
        </a:prstGeom>
      </xdr:spPr>
    </xdr:pic>
    <xdr:clientData/>
  </xdr:twoCellAnchor>
  <xdr:twoCellAnchor editAs="oneCell">
    <xdr:from>
      <xdr:col>13</xdr:col>
      <xdr:colOff>377030</xdr:colOff>
      <xdr:row>0</xdr:row>
      <xdr:rowOff>180760</xdr:rowOff>
    </xdr:from>
    <xdr:to>
      <xdr:col>14</xdr:col>
      <xdr:colOff>282901</xdr:colOff>
      <xdr:row>3</xdr:row>
      <xdr:rowOff>162830</xdr:rowOff>
    </xdr:to>
    <xdr:pic>
      <xdr:nvPicPr>
        <xdr:cNvPr id="24" name="גרפיקה 23" descr="מסד נתונים עם מילוי מלא">
          <a:hlinkClick xmlns:r="http://schemas.openxmlformats.org/officeDocument/2006/relationships" r:id="rId11"/>
          <a:extLst>
            <a:ext uri="{FF2B5EF4-FFF2-40B4-BE49-F238E27FC236}">
              <a16:creationId xmlns:a16="http://schemas.microsoft.com/office/drawing/2014/main" id="{A41FCC0A-2BFA-47DF-866B-11EEC43FB39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985816" y="180760"/>
          <a:ext cx="568085" cy="571713"/>
        </a:xfrm>
        <a:prstGeom prst="rect">
          <a:avLst/>
        </a:prstGeom>
      </xdr:spPr>
    </xdr:pic>
    <xdr:clientData/>
  </xdr:twoCellAnchor>
  <xdr:twoCellAnchor editAs="oneCell">
    <xdr:from>
      <xdr:col>6</xdr:col>
      <xdr:colOff>417285</xdr:colOff>
      <xdr:row>0</xdr:row>
      <xdr:rowOff>117928</xdr:rowOff>
    </xdr:from>
    <xdr:to>
      <xdr:col>7</xdr:col>
      <xdr:colOff>326123</xdr:colOff>
      <xdr:row>3</xdr:row>
      <xdr:rowOff>99997</xdr:rowOff>
    </xdr:to>
    <xdr:pic>
      <xdr:nvPicPr>
        <xdr:cNvPr id="25" name="גרפיקה 24" descr="עבודה מ-Wi-Fi בבית עם מילוי מלא">
          <a:hlinkClick xmlns:r="http://schemas.openxmlformats.org/officeDocument/2006/relationships" r:id="rId12"/>
          <a:extLst>
            <a:ext uri="{FF2B5EF4-FFF2-40B4-BE49-F238E27FC236}">
              <a16:creationId xmlns:a16="http://schemas.microsoft.com/office/drawing/2014/main" id="{9963F001-B00B-4120-B191-D7E23675B0B6}"/>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4390571" y="117928"/>
          <a:ext cx="571052" cy="571712"/>
        </a:xfrm>
        <a:prstGeom prst="rect">
          <a:avLst/>
        </a:prstGeom>
      </xdr:spPr>
    </xdr:pic>
    <xdr:clientData/>
  </xdr:twoCellAnchor>
  <xdr:twoCellAnchor editAs="oneCell">
    <xdr:from>
      <xdr:col>8</xdr:col>
      <xdr:colOff>23213</xdr:colOff>
      <xdr:row>0</xdr:row>
      <xdr:rowOff>161816</xdr:rowOff>
    </xdr:from>
    <xdr:to>
      <xdr:col>8</xdr:col>
      <xdr:colOff>594265</xdr:colOff>
      <xdr:row>3</xdr:row>
      <xdr:rowOff>143885</xdr:rowOff>
    </xdr:to>
    <xdr:pic>
      <xdr:nvPicPr>
        <xdr:cNvPr id="26" name="גרפיקה 25" descr="תרשים עוגה עם מילוי מלא">
          <a:hlinkClick xmlns:r="http://schemas.openxmlformats.org/officeDocument/2006/relationships" r:id="rId15"/>
          <a:extLst>
            <a:ext uri="{FF2B5EF4-FFF2-40B4-BE49-F238E27FC236}">
              <a16:creationId xmlns:a16="http://schemas.microsoft.com/office/drawing/2014/main" id="{EE784E82-6EE9-453D-9BC9-52F6FBE2455E}"/>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5320927" y="161816"/>
          <a:ext cx="571052" cy="571712"/>
        </a:xfrm>
        <a:prstGeom prst="rect">
          <a:avLst/>
        </a:prstGeom>
      </xdr:spPr>
    </xdr:pic>
    <xdr:clientData/>
  </xdr:twoCellAnchor>
  <xdr:twoCellAnchor editAs="oneCell">
    <xdr:from>
      <xdr:col>14</xdr:col>
      <xdr:colOff>489857</xdr:colOff>
      <xdr:row>0</xdr:row>
      <xdr:rowOff>208643</xdr:rowOff>
    </xdr:from>
    <xdr:to>
      <xdr:col>15</xdr:col>
      <xdr:colOff>390072</xdr:colOff>
      <xdr:row>4</xdr:row>
      <xdr:rowOff>1</xdr:rowOff>
    </xdr:to>
    <xdr:pic>
      <xdr:nvPicPr>
        <xdr:cNvPr id="27" name="גרפיקה 26" descr="לוח שחלק מהפריטים בו מסומנים ב- v עם מילוי מלא">
          <a:hlinkClick xmlns:r="http://schemas.openxmlformats.org/officeDocument/2006/relationships" r:id="rId18"/>
          <a:extLst>
            <a:ext uri="{FF2B5EF4-FFF2-40B4-BE49-F238E27FC236}">
              <a16:creationId xmlns:a16="http://schemas.microsoft.com/office/drawing/2014/main" id="{5289609B-C37B-4C4D-B194-3DF799EC788B}"/>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9760857" y="208643"/>
          <a:ext cx="562429" cy="562429"/>
        </a:xfrm>
        <a:prstGeom prst="rect">
          <a:avLst/>
        </a:prstGeom>
      </xdr:spPr>
    </xdr:pic>
    <xdr:clientData/>
  </xdr:twoCellAnchor>
  <xdr:absoluteAnchor>
    <xdr:pos x="14465300" y="1146175"/>
    <xdr:ext cx="4991100" cy="406400"/>
    <xdr:sp macro="" textlink="">
      <xdr:nvSpPr>
        <xdr:cNvPr id="6" name="HP_h1">
          <a:extLst>
            <a:ext uri="{FF2B5EF4-FFF2-40B4-BE49-F238E27FC236}">
              <a16:creationId xmlns:a16="http://schemas.microsoft.com/office/drawing/2014/main" id="{6C64F1C5-06C6-4DB2-B3BA-6440375D4981}"/>
            </a:ext>
          </a:extLst>
        </xdr:cNvPr>
        <xdr:cNvSpPr/>
      </xdr:nvSpPr>
      <xdr:spPr>
        <a:xfrm>
          <a:off x="14465300" y="1146175"/>
          <a:ext cx="4991100" cy="406400"/>
        </a:xfrm>
        <a:prstGeom prst="rect">
          <a:avLst/>
        </a:prstGeom>
        <a:noFill/>
        <a:ln w="19050" cap="rnd" cmpd="sng" algn="ctr">
          <a:no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r>
            <a:rPr kumimoji="0" lang="en-US" sz="2100" b="1" i="0" u="none" strike="noStrike" kern="0" cap="none" spc="0" normalizeH="0" baseline="0" noProof="0">
              <a:ln>
                <a:noFill/>
              </a:ln>
              <a:solidFill>
                <a:srgbClr val="FFFFFF"/>
              </a:solidFill>
              <a:effectLst/>
              <a:uLnTx/>
              <a:uFillTx/>
              <a:latin typeface="Segoe UI"/>
              <a:cs typeface="Segoe UI"/>
            </a:rPr>
            <a:t>Sales Performance</a:t>
          </a:r>
          <a:endParaRPr kumimoji="0" lang="he-IL" sz="2100" b="1" i="0" u="none" strike="noStrike" kern="0" cap="none" spc="0" normalizeH="0" baseline="0" noProof="0">
            <a:ln>
              <a:noFill/>
            </a:ln>
            <a:solidFill>
              <a:srgbClr val="FFFFFF"/>
            </a:solidFill>
            <a:effectLst/>
            <a:uLnTx/>
            <a:uFillTx/>
            <a:latin typeface="Segoe UI"/>
            <a:cs typeface="Segoe UI"/>
          </a:endParaRPr>
        </a:p>
      </xdr:txBody>
    </xdr:sp>
    <xdr:clientData/>
  </xdr:absoluteAnchor>
  <xdr:absoluteAnchor>
    <xdr:pos x="14465300" y="1600200"/>
    <xdr:ext cx="4991100" cy="279400"/>
    <xdr:sp macro="" textlink="">
      <xdr:nvSpPr>
        <xdr:cNvPr id="7" name="HP_h2">
          <a:extLst>
            <a:ext uri="{FF2B5EF4-FFF2-40B4-BE49-F238E27FC236}">
              <a16:creationId xmlns:a16="http://schemas.microsoft.com/office/drawing/2014/main" id="{5E1F295B-2283-4792-A1F1-4250CF1464D1}"/>
            </a:ext>
          </a:extLst>
        </xdr:cNvPr>
        <xdr:cNvSpPr/>
      </xdr:nvSpPr>
      <xdr:spPr>
        <a:xfrm>
          <a:off x="14465300" y="1600200"/>
          <a:ext cx="4991100" cy="279400"/>
        </a:xfrm>
        <a:prstGeom prst="rect">
          <a:avLst/>
        </a:prstGeom>
        <a:noFill/>
        <a:ln w="19050" cap="rnd" cmpd="sng" algn="ctr">
          <a:no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r>
            <a:rPr kumimoji="0" lang="en-US" sz="1200" b="0" i="0" u="none" strike="noStrike" kern="0" cap="none" spc="0" normalizeH="0" baseline="0" noProof="0">
              <a:ln>
                <a:noFill/>
              </a:ln>
              <a:solidFill>
                <a:srgbClr val="94A3B8"/>
              </a:solidFill>
              <a:effectLst/>
              <a:uLnTx/>
              <a:uFillTx/>
              <a:latin typeface="Segoe UI"/>
              <a:cs typeface="Segoe UI"/>
            </a:rPr>
            <a:t>2014 – 2017 Overview</a:t>
          </a:r>
          <a:endParaRPr kumimoji="0" lang="he-IL" sz="1200" b="0" i="0" u="none" strike="noStrike" kern="0" cap="none" spc="0" normalizeH="0" baseline="0" noProof="0">
            <a:ln>
              <a:noFill/>
            </a:ln>
            <a:solidFill>
              <a:srgbClr val="94A3B8"/>
            </a:solidFill>
            <a:effectLst/>
            <a:uLnTx/>
            <a:uFillTx/>
            <a:latin typeface="Segoe UI"/>
            <a:cs typeface="Segoe UI"/>
          </a:endParaRPr>
        </a:p>
      </xdr:txBody>
    </xdr:sp>
    <xdr:clientData/>
  </xdr:absoluteAnchor>
  <xdr:absoluteAnchor>
    <xdr:pos x="14465300" y="2187575"/>
    <xdr:ext cx="4991100" cy="987425"/>
    <xdr:sp macro="" textlink="">
      <xdr:nvSpPr>
        <xdr:cNvPr id="8" name="HP_TOTAL SALES">
          <a:extLst>
            <a:ext uri="{FF2B5EF4-FFF2-40B4-BE49-F238E27FC236}">
              <a16:creationId xmlns:a16="http://schemas.microsoft.com/office/drawing/2014/main" id="{0ED0ADE2-EA9D-4C56-863D-7262F8875B7A}"/>
            </a:ext>
          </a:extLst>
        </xdr:cNvPr>
        <xdr:cNvSpPr/>
      </xdr:nvSpPr>
      <xdr:spPr>
        <a:xfrm>
          <a:off x="14465300" y="2187575"/>
          <a:ext cx="4991100" cy="987425"/>
        </a:xfrm>
        <a:prstGeom prst="roundRect">
          <a:avLst/>
        </a:prstGeom>
        <a:solidFill>
          <a:srgbClr val="1E293B"/>
        </a:solidFill>
        <a:ln w="12700" cap="rnd" cmpd="sng" algn="ctr">
          <a:solidFill>
            <a:srgbClr val="334155"/>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77800" tIns="127000" rtlCol="1" anchor="t"/>
        <a:lstStyle/>
        <a:p>
          <a:pPr algn="l"/>
          <a:r>
            <a:rPr kumimoji="0" lang="en-US" sz="1000" b="1" i="0" u="none" strike="noStrike" kern="0" cap="none" spc="0" normalizeH="0" baseline="0" noProof="0">
              <a:ln>
                <a:noFill/>
              </a:ln>
              <a:solidFill>
                <a:srgbClr val="94A3B8"/>
              </a:solidFill>
              <a:effectLst/>
              <a:uLnTx/>
              <a:uFillTx/>
              <a:latin typeface="Segoe UI"/>
              <a:cs typeface="Segoe UI"/>
            </a:rPr>
            <a:t>TOTAL SALES</a:t>
          </a:r>
          <a:r>
            <a:rPr kumimoji="0" lang="en-US" sz="1100" b="0" i="0" u="none" strike="noStrike" kern="0" cap="none" spc="0" normalizeH="0" baseline="0" noProof="0">
              <a:ln>
                <a:noFill/>
              </a:ln>
              <a:solidFill>
                <a:sysClr val="window" lastClr="FFFFFF"/>
              </a:solidFill>
              <a:effectLst/>
              <a:uLnTx/>
              <a:uFillTx/>
              <a:latin typeface="Segoe UI"/>
              <a:cs typeface="Segoe UI"/>
            </a:rPr>
            <a:t>
</a:t>
          </a:r>
          <a:r>
            <a:rPr kumimoji="0" lang="en-US" sz="2200" b="1" i="0" u="none" strike="noStrike" kern="0" cap="none" spc="0" normalizeH="0" baseline="0" noProof="0">
              <a:ln>
                <a:noFill/>
              </a:ln>
              <a:solidFill>
                <a:srgbClr val="60A5FA"/>
              </a:solidFill>
              <a:effectLst/>
              <a:uLnTx/>
              <a:uFillTx/>
              <a:latin typeface="Segoe UI"/>
              <a:cs typeface="Segoe UI"/>
            </a:rPr>
            <a:t>$2,297,201</a:t>
          </a:r>
          <a:endParaRPr kumimoji="0" lang="he-IL" sz="1100" b="0" i="0" u="none" strike="noStrike" kern="0" cap="none" spc="0" normalizeH="0" baseline="0" noProof="0">
            <a:ln>
              <a:noFill/>
            </a:ln>
            <a:solidFill>
              <a:sysClr val="window" lastClr="FFFFFF"/>
            </a:solidFill>
            <a:effectLst/>
            <a:uLnTx/>
            <a:uFillTx/>
            <a:latin typeface="Segoe UI"/>
            <a:cs typeface="Segoe UI"/>
          </a:endParaRPr>
        </a:p>
      </xdr:txBody>
    </xdr:sp>
    <xdr:clientData/>
  </xdr:absoluteAnchor>
  <xdr:absoluteAnchor>
    <xdr:pos x="14465300" y="3305175"/>
    <xdr:ext cx="4991100" cy="987425"/>
    <xdr:sp macro="" textlink="">
      <xdr:nvSpPr>
        <xdr:cNvPr id="9" name="HP_TOTAL PROFIT">
          <a:extLst>
            <a:ext uri="{FF2B5EF4-FFF2-40B4-BE49-F238E27FC236}">
              <a16:creationId xmlns:a16="http://schemas.microsoft.com/office/drawing/2014/main" id="{AA28C38E-4532-4201-94E1-1F0390435809}"/>
            </a:ext>
          </a:extLst>
        </xdr:cNvPr>
        <xdr:cNvSpPr/>
      </xdr:nvSpPr>
      <xdr:spPr>
        <a:xfrm>
          <a:off x="14465300" y="3305175"/>
          <a:ext cx="4991100" cy="987425"/>
        </a:xfrm>
        <a:prstGeom prst="roundRect">
          <a:avLst/>
        </a:prstGeom>
        <a:solidFill>
          <a:srgbClr val="1E293B"/>
        </a:solidFill>
        <a:ln w="12700" cap="rnd" cmpd="sng" algn="ctr">
          <a:solidFill>
            <a:srgbClr val="334155"/>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77800" tIns="127000" rtlCol="1" anchor="t"/>
        <a:lstStyle/>
        <a:p>
          <a:pPr algn="l"/>
          <a:r>
            <a:rPr kumimoji="0" lang="en-US" sz="1000" b="1" i="0" u="none" strike="noStrike" kern="0" cap="none" spc="0" normalizeH="0" baseline="0" noProof="0">
              <a:ln>
                <a:noFill/>
              </a:ln>
              <a:solidFill>
                <a:srgbClr val="94A3B8"/>
              </a:solidFill>
              <a:effectLst/>
              <a:uLnTx/>
              <a:uFillTx/>
              <a:latin typeface="Segoe UI"/>
              <a:cs typeface="Segoe UI"/>
            </a:rPr>
            <a:t>TOTAL PROFIT</a:t>
          </a:r>
          <a:r>
            <a:rPr kumimoji="0" lang="en-US" sz="1100" b="0" i="0" u="none" strike="noStrike" kern="0" cap="none" spc="0" normalizeH="0" baseline="0" noProof="0">
              <a:ln>
                <a:noFill/>
              </a:ln>
              <a:solidFill>
                <a:sysClr val="window" lastClr="FFFFFF"/>
              </a:solidFill>
              <a:effectLst/>
              <a:uLnTx/>
              <a:uFillTx/>
              <a:latin typeface="Segoe UI"/>
              <a:cs typeface="Segoe UI"/>
            </a:rPr>
            <a:t>
</a:t>
          </a:r>
          <a:r>
            <a:rPr kumimoji="0" lang="en-US" sz="2200" b="1" i="0" u="none" strike="noStrike" kern="0" cap="none" spc="0" normalizeH="0" baseline="0" noProof="0">
              <a:ln>
                <a:noFill/>
              </a:ln>
              <a:solidFill>
                <a:srgbClr val="34D399"/>
              </a:solidFill>
              <a:effectLst/>
              <a:uLnTx/>
              <a:uFillTx/>
              <a:latin typeface="Segoe UI"/>
              <a:cs typeface="Segoe UI"/>
            </a:rPr>
            <a:t>$286,398</a:t>
          </a:r>
          <a:endParaRPr kumimoji="0" lang="he-IL" sz="1100" b="0" i="0" u="none" strike="noStrike" kern="0" cap="none" spc="0" normalizeH="0" baseline="0" noProof="0">
            <a:ln>
              <a:noFill/>
            </a:ln>
            <a:solidFill>
              <a:sysClr val="window" lastClr="FFFFFF"/>
            </a:solidFill>
            <a:effectLst/>
            <a:uLnTx/>
            <a:uFillTx/>
            <a:latin typeface="Segoe UI"/>
            <a:cs typeface="Segoe UI"/>
          </a:endParaRPr>
        </a:p>
      </xdr:txBody>
    </xdr:sp>
    <xdr:clientData/>
  </xdr:absoluteAnchor>
  <xdr:absoluteAnchor>
    <xdr:pos x="14465300" y="4422775"/>
    <xdr:ext cx="4991100" cy="993775"/>
    <xdr:sp macro="" textlink="">
      <xdr:nvSpPr>
        <xdr:cNvPr id="10" name="HP_PROFIT MARGIN">
          <a:extLst>
            <a:ext uri="{FF2B5EF4-FFF2-40B4-BE49-F238E27FC236}">
              <a16:creationId xmlns:a16="http://schemas.microsoft.com/office/drawing/2014/main" id="{16CA139F-07F8-4157-B8F2-390A00AA8930}"/>
            </a:ext>
          </a:extLst>
        </xdr:cNvPr>
        <xdr:cNvSpPr/>
      </xdr:nvSpPr>
      <xdr:spPr>
        <a:xfrm>
          <a:off x="14465300" y="4422775"/>
          <a:ext cx="4991100" cy="993775"/>
        </a:xfrm>
        <a:prstGeom prst="roundRect">
          <a:avLst/>
        </a:prstGeom>
        <a:solidFill>
          <a:srgbClr val="1E293B"/>
        </a:solidFill>
        <a:ln w="12700" cap="rnd" cmpd="sng" algn="ctr">
          <a:solidFill>
            <a:srgbClr val="334155"/>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77800" tIns="127000" rtlCol="1" anchor="t"/>
        <a:lstStyle/>
        <a:p>
          <a:pPr algn="l"/>
          <a:r>
            <a:rPr kumimoji="0" lang="en-US" sz="1000" b="1" i="0" u="none" strike="noStrike" kern="0" cap="none" spc="0" normalizeH="0" baseline="0" noProof="0">
              <a:ln>
                <a:noFill/>
              </a:ln>
              <a:solidFill>
                <a:srgbClr val="94A3B8"/>
              </a:solidFill>
              <a:effectLst/>
              <a:uLnTx/>
              <a:uFillTx/>
              <a:latin typeface="Segoe UI"/>
              <a:cs typeface="Segoe UI"/>
            </a:rPr>
            <a:t>PROFIT MARGIN</a:t>
          </a:r>
          <a:r>
            <a:rPr kumimoji="0" lang="en-US" sz="1100" b="0" i="0" u="none" strike="noStrike" kern="0" cap="none" spc="0" normalizeH="0" baseline="0" noProof="0">
              <a:ln>
                <a:noFill/>
              </a:ln>
              <a:solidFill>
                <a:sysClr val="window" lastClr="FFFFFF"/>
              </a:solidFill>
              <a:effectLst/>
              <a:uLnTx/>
              <a:uFillTx/>
              <a:latin typeface="Segoe UI"/>
              <a:cs typeface="Segoe UI"/>
            </a:rPr>
            <a:t>
</a:t>
          </a:r>
          <a:r>
            <a:rPr kumimoji="0" lang="en-US" sz="2200" b="1" i="0" u="none" strike="noStrike" kern="0" cap="none" spc="0" normalizeH="0" baseline="0" noProof="0">
              <a:ln>
                <a:noFill/>
              </a:ln>
              <a:solidFill>
                <a:srgbClr val="34D399"/>
              </a:solidFill>
              <a:effectLst/>
              <a:uLnTx/>
              <a:uFillTx/>
              <a:latin typeface="Segoe UI"/>
              <a:cs typeface="Segoe UI"/>
            </a:rPr>
            <a:t>12.5%</a:t>
          </a:r>
          <a:endParaRPr kumimoji="0" lang="he-IL" sz="1100" b="0" i="0" u="none" strike="noStrike" kern="0" cap="none" spc="0" normalizeH="0" baseline="0" noProof="0">
            <a:ln>
              <a:noFill/>
            </a:ln>
            <a:solidFill>
              <a:sysClr val="window" lastClr="FFFFFF"/>
            </a:solidFill>
            <a:effectLst/>
            <a:uLnTx/>
            <a:uFillTx/>
            <a:latin typeface="Segoe UI"/>
            <a:cs typeface="Segoe UI"/>
          </a:endParaRPr>
        </a:p>
      </xdr:txBody>
    </xdr:sp>
    <xdr:clientData/>
  </xdr:absoluteAnchor>
  <xdr:absoluteAnchor>
    <xdr:pos x="14465300" y="5743575"/>
    <xdr:ext cx="4991100" cy="581025"/>
    <xdr:sp macro="" textlink="">
      <xdr:nvSpPr>
        <xdr:cNvPr id="11" name="HP_btn">
          <a:extLst>
            <a:ext uri="{FF2B5EF4-FFF2-40B4-BE49-F238E27FC236}">
              <a16:creationId xmlns:a16="http://schemas.microsoft.com/office/drawing/2014/main" id="{121D5914-737A-4FBB-A2EA-D7FF6C2155F3}"/>
            </a:ext>
          </a:extLst>
        </xdr:cNvPr>
        <xdr:cNvSpPr/>
      </xdr:nvSpPr>
      <xdr:spPr>
        <a:xfrm>
          <a:off x="14465300" y="5743575"/>
          <a:ext cx="4991100" cy="581025"/>
        </a:xfrm>
        <a:prstGeom prst="roundRect">
          <a:avLst/>
        </a:prstGeom>
        <a:solidFill>
          <a:srgbClr val="2563EB"/>
        </a:solidFill>
        <a:ln w="19050" cap="rnd" cmpd="sng" algn="ctr">
          <a:no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r>
            <a:rPr lang="en-US"/>
            <a:t>View Full Dashboard  →</a:t>
          </a:r>
          <a:endParaRPr lang="he-IL"/>
        </a:p>
      </xdr:txBody>
    </xdr:sp>
    <xdr:clientData/>
  </xdr:absoluteAnchor>
  <xdr:absoluteAnchor>
    <xdr:pos x="304800" y="152400"/>
    <xdr:ext cx="2546350" cy="406400"/>
    <xdr:sp macro="" textlink="">
      <xdr:nvSpPr>
        <xdr:cNvPr id="12" name="HomeWordmark">
          <a:extLst>
            <a:ext uri="{FF2B5EF4-FFF2-40B4-BE49-F238E27FC236}">
              <a16:creationId xmlns:a16="http://schemas.microsoft.com/office/drawing/2014/main" id="{9CF3C560-6833-48E1-AAF5-E15C7E5E50A0}"/>
            </a:ext>
          </a:extLst>
        </xdr:cNvPr>
        <xdr:cNvSpPr/>
      </xdr:nvSpPr>
      <xdr:spPr>
        <a:xfrm>
          <a:off x="304800" y="152400"/>
          <a:ext cx="2546350" cy="406400"/>
        </a:xfrm>
        <a:prstGeom prst="rect">
          <a:avLst/>
        </a:prstGeom>
        <a:noFill/>
        <a:ln w="19050" cap="rnd" cmpd="sng" algn="ctr">
          <a:no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r>
            <a:rPr kumimoji="0" lang="en-US" sz="1800" b="1" i="0" u="none" strike="noStrike" kern="0" cap="none" spc="0" normalizeH="0" baseline="0" noProof="0">
              <a:ln>
                <a:noFill/>
              </a:ln>
              <a:solidFill>
                <a:srgbClr val="0F172A"/>
              </a:solidFill>
              <a:effectLst/>
              <a:uLnTx/>
              <a:uFillTx/>
              <a:latin typeface="Segoe UI"/>
              <a:cs typeface="Segoe UI"/>
            </a:rPr>
            <a:t>RECYCLE</a:t>
          </a:r>
          <a:endParaRPr kumimoji="0" lang="he-IL" sz="1800" b="1" i="0" u="none" strike="noStrike" kern="0" cap="none" spc="0" normalizeH="0" baseline="0" noProof="0">
            <a:ln>
              <a:noFill/>
            </a:ln>
            <a:solidFill>
              <a:srgbClr val="0F172A"/>
            </a:solidFill>
            <a:effectLst/>
            <a:uLnTx/>
            <a:uFillTx/>
            <a:latin typeface="Segoe UI"/>
            <a:cs typeface="Segoe UI"/>
          </a:endParaRPr>
        </a:p>
      </xdr:txBody>
    </xdr:sp>
    <xdr:clientData/>
  </xdr:absoluteAnchor>
  <xdr:twoCellAnchor>
    <xdr:from>
      <xdr:col>0</xdr:col>
      <xdr:colOff>0</xdr:colOff>
      <xdr:row>22</xdr:row>
      <xdr:rowOff>121104</xdr:rowOff>
    </xdr:from>
    <xdr:to>
      <xdr:col>21</xdr:col>
      <xdr:colOff>381000</xdr:colOff>
      <xdr:row>39</xdr:row>
      <xdr:rowOff>66675</xdr:rowOff>
    </xdr:to>
    <xdr:sp macro="" textlink="">
      <xdr:nvSpPr>
        <xdr:cNvPr id="13" name="HeroWelcome">
          <a:extLst>
            <a:ext uri="{FF2B5EF4-FFF2-40B4-BE49-F238E27FC236}">
              <a16:creationId xmlns:a16="http://schemas.microsoft.com/office/drawing/2014/main" id="{F77E0F47-5EFF-475B-BE57-7C9CD9832B4B}"/>
            </a:ext>
          </a:extLst>
        </xdr:cNvPr>
        <xdr:cNvSpPr/>
      </xdr:nvSpPr>
      <xdr:spPr>
        <a:xfrm>
          <a:off x="0" y="4067175"/>
          <a:ext cx="14097000" cy="2952750"/>
        </a:xfrm>
        <a:prstGeom prst="rect">
          <a:avLst/>
        </a:prstGeom>
        <a:solidFill>
          <a:srgbClr val="0F172A">
            <a:alpha val="93725"/>
            <a:alpha val="100000"/>
          </a:srgbClr>
        </a:solidFill>
        <a:ln w="19050" cap="rnd" cmpd="sng" algn="ctr">
          <a:no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558800" rtlCol="1" anchor="ctr"/>
        <a:lstStyle/>
        <a:p>
          <a:pPr algn="l"/>
          <a:r>
            <a:rPr kumimoji="0" lang="en-US" sz="3000" b="1" i="0" u="none" strike="noStrike" kern="0" cap="none" spc="0" normalizeH="0" baseline="0" noProof="0">
              <a:ln>
                <a:noFill/>
              </a:ln>
              <a:solidFill>
                <a:srgbClr val="FFFFFF"/>
              </a:solidFill>
              <a:effectLst/>
              <a:uLnTx/>
              <a:uFillTx/>
              <a:latin typeface="Segoe UI"/>
              <a:cs typeface="Segoe UI"/>
            </a:rPr>
            <a:t>Welcome to RECYCLE</a:t>
          </a:r>
          <a:r>
            <a:rPr kumimoji="0" lang="en-US" sz="1100" b="0" i="0" u="none" strike="noStrike" kern="0" cap="none" spc="0" normalizeH="0" baseline="0" noProof="0">
              <a:ln>
                <a:noFill/>
              </a:ln>
              <a:solidFill>
                <a:srgbClr val="FFFFFF"/>
              </a:solidFill>
              <a:effectLst/>
              <a:uLnTx/>
              <a:uFillTx/>
              <a:latin typeface="Segoe UI"/>
              <a:cs typeface="Segoe UI"/>
            </a:rPr>
            <a:t>
</a:t>
          </a:r>
          <a:r>
            <a:rPr kumimoji="0" lang="en-US" sz="1400" b="0" i="0" u="none" strike="noStrike" kern="0" cap="none" spc="0" normalizeH="0" baseline="0" noProof="0">
              <a:ln>
                <a:noFill/>
              </a:ln>
              <a:solidFill>
                <a:srgbClr val="E2E8F0"/>
              </a:solidFill>
              <a:effectLst/>
              <a:uLnTx/>
              <a:uFillTx/>
              <a:latin typeface="Segoe UI"/>
              <a:cs typeface="Segoe UI"/>
            </a:rPr>
            <a:t>Where every item gets a second chance</a:t>
          </a:r>
          <a:endParaRPr kumimoji="0" lang="he-IL" sz="1100" b="0" i="0" u="none" strike="noStrike" kern="0" cap="none" spc="0" normalizeH="0" baseline="0" noProof="0">
            <a:ln>
              <a:noFill/>
            </a:ln>
            <a:solidFill>
              <a:srgbClr val="FFFFFF"/>
            </a:solidFill>
            <a:effectLst/>
            <a:uLnTx/>
            <a:uFillTx/>
            <a:latin typeface="Segoe UI"/>
            <a:cs typeface="Segoe UI"/>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53340</xdr:colOff>
      <xdr:row>5</xdr:row>
      <xdr:rowOff>49530</xdr:rowOff>
    </xdr:from>
    <xdr:to>
      <xdr:col>14</xdr:col>
      <xdr:colOff>358140</xdr:colOff>
      <xdr:row>26</xdr:row>
      <xdr:rowOff>137160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E61CF4D3-7DB1-C331-3110-D3E0AE047C0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212715" y="951230"/>
              <a:ext cx="4905375" cy="3894455"/>
            </a:xfrm>
            <a:prstGeom prst="rect">
              <a:avLst/>
            </a:prstGeom>
            <a:solidFill>
              <a:prstClr val="white"/>
            </a:solidFill>
            <a:ln w="1">
              <a:solidFill>
                <a:prstClr val="green"/>
              </a:solidFill>
            </a:ln>
          </xdr:spPr>
          <xdr:txBody>
            <a:bodyPr vertOverflow="clip" horzOverflow="clip"/>
            <a:lstStyle/>
            <a:p>
              <a:r>
                <a:rPr lang="he-IL"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464820</xdr:colOff>
      <xdr:row>5</xdr:row>
      <xdr:rowOff>80010</xdr:rowOff>
    </xdr:from>
    <xdr:to>
      <xdr:col>13</xdr:col>
      <xdr:colOff>160020</xdr:colOff>
      <xdr:row>20</xdr:row>
      <xdr:rowOff>80010</xdr:rowOff>
    </xdr:to>
    <xdr:graphicFrame macro="">
      <xdr:nvGraphicFramePr>
        <xdr:cNvPr id="2" name="Chart 1">
          <a:extLst>
            <a:ext uri="{FF2B5EF4-FFF2-40B4-BE49-F238E27FC236}">
              <a16:creationId xmlns:a16="http://schemas.microsoft.com/office/drawing/2014/main" id="{F7F02867-D472-1BE4-97D7-E0F6E3596B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28575</xdr:colOff>
      <xdr:row>0</xdr:row>
      <xdr:rowOff>44450</xdr:rowOff>
    </xdr:from>
    <xdr:to>
      <xdr:col>30</xdr:col>
      <xdr:colOff>104198</xdr:colOff>
      <xdr:row>55</xdr:row>
      <xdr:rowOff>171450</xdr:rowOff>
    </xdr:to>
    <xdr:sp macro="" textlink="">
      <xdr:nvSpPr>
        <xdr:cNvPr id="3" name="מלבן 2">
          <a:extLst>
            <a:ext uri="{FF2B5EF4-FFF2-40B4-BE49-F238E27FC236}">
              <a16:creationId xmlns:a16="http://schemas.microsoft.com/office/drawing/2014/main" id="{A2D154E5-35CE-99A9-6CBB-C777201D5465}"/>
            </a:ext>
          </a:extLst>
        </xdr:cNvPr>
        <xdr:cNvSpPr/>
      </xdr:nvSpPr>
      <xdr:spPr>
        <a:xfrm>
          <a:off x="28575" y="44450"/>
          <a:ext cx="19818350" cy="9652000"/>
        </a:xfrm>
        <a:prstGeom prst="rect">
          <a:avLst/>
        </a:prstGeom>
        <a:solidFill>
          <a:srgbClr val="EEF2F6"/>
        </a:solidFill>
        <a:ln w="19050" cap="rnd" cmpd="sng" algn="ctr">
          <a:no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he-IL" sz="1100"/>
        </a:p>
      </xdr:txBody>
    </xdr:sp>
    <xdr:clientData/>
  </xdr:twoCellAnchor>
  <xdr:twoCellAnchor>
    <xdr:from>
      <xdr:col>0</xdr:col>
      <xdr:colOff>152400</xdr:colOff>
      <xdr:row>0</xdr:row>
      <xdr:rowOff>152400</xdr:rowOff>
    </xdr:from>
    <xdr:to>
      <xdr:col>29</xdr:col>
      <xdr:colOff>571789</xdr:colOff>
      <xdr:row>4</xdr:row>
      <xdr:rowOff>94673</xdr:rowOff>
    </xdr:to>
    <xdr:sp macro="" textlink="">
      <xdr:nvSpPr>
        <xdr:cNvPr id="2" name="Rectangle: Rounded Corners 1">
          <a:extLst>
            <a:ext uri="{FF2B5EF4-FFF2-40B4-BE49-F238E27FC236}">
              <a16:creationId xmlns:a16="http://schemas.microsoft.com/office/drawing/2014/main" id="{663AD1C6-5C72-4091-9E0F-601DE221CDB3}"/>
            </a:ext>
          </a:extLst>
        </xdr:cNvPr>
        <xdr:cNvSpPr/>
      </xdr:nvSpPr>
      <xdr:spPr>
        <a:xfrm>
          <a:off x="152400" y="152400"/>
          <a:ext cx="19504025" cy="635000"/>
        </a:xfrm>
        <a:prstGeom prst="roundRect">
          <a:avLst/>
        </a:prstGeom>
        <a:solidFill>
          <a:srgbClr val="FFFFFF"/>
        </a:solidFill>
        <a:ln w="12700" cap="rnd" cmpd="sng" algn="ctr">
          <a:solidFill>
            <a:srgbClr val="E2E8F0"/>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800"/>
        </a:p>
      </xdr:txBody>
    </xdr:sp>
    <xdr:clientData/>
  </xdr:twoCellAnchor>
  <xdr:twoCellAnchor editAs="oneCell">
    <xdr:from>
      <xdr:col>0</xdr:col>
      <xdr:colOff>485887</xdr:colOff>
      <xdr:row>0</xdr:row>
      <xdr:rowOff>171226</xdr:rowOff>
    </xdr:from>
    <xdr:to>
      <xdr:col>1</xdr:col>
      <xdr:colOff>523949</xdr:colOff>
      <xdr:row>4</xdr:row>
      <xdr:rowOff>107091</xdr:rowOff>
    </xdr:to>
    <xdr:pic>
      <xdr:nvPicPr>
        <xdr:cNvPr id="7" name="Graphic 6" descr="Bar graph with upward trend with solid fill">
          <a:extLst>
            <a:ext uri="{FF2B5EF4-FFF2-40B4-BE49-F238E27FC236}">
              <a16:creationId xmlns:a16="http://schemas.microsoft.com/office/drawing/2014/main" id="{91BE0904-4DF1-ECB4-D85B-979C335A04F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85887" y="171226"/>
          <a:ext cx="646355" cy="656216"/>
        </a:xfrm>
        <a:prstGeom prst="rect">
          <a:avLst/>
        </a:prstGeom>
      </xdr:spPr>
    </xdr:pic>
    <xdr:clientData/>
  </xdr:twoCellAnchor>
  <xdr:oneCellAnchor>
    <xdr:from>
      <xdr:col>2</xdr:col>
      <xdr:colOff>302401</xdr:colOff>
      <xdr:row>0</xdr:row>
      <xdr:rowOff>33618</xdr:rowOff>
    </xdr:from>
    <xdr:ext cx="4824514" cy="777425"/>
    <xdr:sp macro="" textlink="">
      <xdr:nvSpPr>
        <xdr:cNvPr id="8" name="Rectangle 7">
          <a:extLst>
            <a:ext uri="{FF2B5EF4-FFF2-40B4-BE49-F238E27FC236}">
              <a16:creationId xmlns:a16="http://schemas.microsoft.com/office/drawing/2014/main" id="{DB5389E2-FDC3-AC7A-1672-6320553564DB}"/>
            </a:ext>
          </a:extLst>
        </xdr:cNvPr>
        <xdr:cNvSpPr/>
      </xdr:nvSpPr>
      <xdr:spPr>
        <a:xfrm>
          <a:off x="1618583" y="30443"/>
          <a:ext cx="4824514" cy="777425"/>
        </a:xfrm>
        <a:prstGeom prst="rect">
          <a:avLst/>
        </a:prstGeom>
        <a:noFill/>
        <a:ln>
          <a:noFill/>
        </a:ln>
      </xdr:spPr>
      <xdr:txBody>
        <a:bodyPr wrap="none" lIns="91440" tIns="45720" rIns="91440" bIns="45720">
          <a:noAutofit/>
        </a:bodyPr>
        <a:lstStyle/>
        <a:p>
          <a:pPr algn="ctr"/>
          <a:r>
            <a:rPr kumimoji="0" lang="en-US" sz="2600" b="1" i="0" u="none" strike="noStrike" kern="0" cap="none" spc="50" normalizeH="0" noProof="0">
              <a:ln w="9525" cmpd="sng">
                <a:solidFill>
                  <a:srgbClr val="90C226"/>
                </a:solidFill>
                <a:prstDash val="solid"/>
              </a:ln>
              <a:solidFill>
                <a:srgbClr val="0F172A"/>
              </a:solidFill>
              <a:effectLst>
                <a:glow rad="38100">
                  <a:srgbClr val="90C226">
                    <a:alpha val="40000"/>
                  </a:srgbClr>
                </a:glow>
              </a:effectLst>
              <a:uLnTx/>
              <a:uFillTx/>
              <a:latin typeface="Segoe UI"/>
              <a:cs typeface="Segoe UI"/>
            </a:rPr>
            <a:t>Sales</a:t>
          </a:r>
          <a:r>
            <a:rPr kumimoji="0" lang="en-US" sz="2600" b="1" i="0" u="none" strike="noStrike" kern="0" cap="none" spc="50" normalizeH="0" baseline="0" noProof="0">
              <a:ln w="9525" cmpd="sng">
                <a:solidFill>
                  <a:srgbClr val="90C226"/>
                </a:solidFill>
                <a:prstDash val="solid"/>
              </a:ln>
              <a:solidFill>
                <a:srgbClr val="0F172A"/>
              </a:solidFill>
              <a:effectLst>
                <a:glow rad="38100">
                  <a:srgbClr val="90C226">
                    <a:alpha val="40000"/>
                  </a:srgbClr>
                </a:glow>
              </a:effectLst>
              <a:uLnTx/>
              <a:uFillTx/>
              <a:latin typeface="Segoe UI"/>
              <a:cs typeface="Segoe UI"/>
            </a:rPr>
            <a:t> Dashboard</a:t>
          </a:r>
          <a:endParaRPr kumimoji="0" lang="en-US" sz="2600" b="1" i="0" u="none" strike="noStrike" kern="0" cap="none" spc="50" normalizeH="0" noProof="0">
            <a:ln w="9525" cmpd="sng">
              <a:solidFill>
                <a:srgbClr val="90C226"/>
              </a:solidFill>
              <a:prstDash val="solid"/>
            </a:ln>
            <a:solidFill>
              <a:srgbClr val="0F172A"/>
            </a:solidFill>
            <a:effectLst>
              <a:glow rad="38100">
                <a:srgbClr val="90C226">
                  <a:alpha val="40000"/>
                </a:srgbClr>
              </a:glow>
            </a:effectLst>
            <a:uLnTx/>
            <a:uFillTx/>
            <a:latin typeface="Segoe UI"/>
            <a:cs typeface="Segoe UI"/>
          </a:endParaRPr>
        </a:p>
      </xdr:txBody>
    </xdr:sp>
    <xdr:clientData/>
  </xdr:oneCellAnchor>
  <xdr:twoCellAnchor editAs="oneCell">
    <xdr:from>
      <xdr:col>21</xdr:col>
      <xdr:colOff>41237</xdr:colOff>
      <xdr:row>5</xdr:row>
      <xdr:rowOff>67683</xdr:rowOff>
    </xdr:from>
    <xdr:to>
      <xdr:col>29</xdr:col>
      <xdr:colOff>355413</xdr:colOff>
      <xdr:row>7</xdr:row>
      <xdr:rowOff>136263</xdr:rowOff>
    </xdr:to>
    <mc:AlternateContent xmlns:mc="http://schemas.openxmlformats.org/markup-compatibility/2006" xmlns:a14="http://schemas.microsoft.com/office/drawing/2010/main">
      <mc:Choice Requires="a14">
        <xdr:graphicFrame macro="">
          <xdr:nvGraphicFramePr>
            <xdr:cNvPr id="9" name="Year 1">
              <a:extLst>
                <a:ext uri="{FF2B5EF4-FFF2-40B4-BE49-F238E27FC236}">
                  <a16:creationId xmlns:a16="http://schemas.microsoft.com/office/drawing/2014/main" id="{E4D36728-8310-4847-9A88-5083F58CD002}"/>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2899987" y="952147"/>
              <a:ext cx="5215922" cy="4223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515472</xdr:colOff>
      <xdr:row>5</xdr:row>
      <xdr:rowOff>40791</xdr:rowOff>
    </xdr:from>
    <xdr:to>
      <xdr:col>16</xdr:col>
      <xdr:colOff>515472</xdr:colOff>
      <xdr:row>7</xdr:row>
      <xdr:rowOff>113404</xdr:rowOff>
    </xdr:to>
    <mc:AlternateContent xmlns:mc="http://schemas.openxmlformats.org/markup-compatibility/2006" xmlns:a14="http://schemas.microsoft.com/office/drawing/2010/main">
      <mc:Choice Requires="a14">
        <xdr:graphicFrame macro="">
          <xdr:nvGraphicFramePr>
            <xdr:cNvPr id="10" name="Category 1">
              <a:extLst>
                <a:ext uri="{FF2B5EF4-FFF2-40B4-BE49-F238E27FC236}">
                  <a16:creationId xmlns:a16="http://schemas.microsoft.com/office/drawing/2014/main" id="{F3D3568A-7333-4D14-B9FE-71B65E33A23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5414043" y="925255"/>
              <a:ext cx="4898572" cy="4263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601942</xdr:colOff>
      <xdr:row>34</xdr:row>
      <xdr:rowOff>50256</xdr:rowOff>
    </xdr:from>
    <xdr:to>
      <xdr:col>21</xdr:col>
      <xdr:colOff>355412</xdr:colOff>
      <xdr:row>51</xdr:row>
      <xdr:rowOff>106286</xdr:rowOff>
    </xdr:to>
    <xdr:sp macro="" textlink="">
      <xdr:nvSpPr>
        <xdr:cNvPr id="14" name="Rectangle: Rounded Corners 13">
          <a:extLst>
            <a:ext uri="{FF2B5EF4-FFF2-40B4-BE49-F238E27FC236}">
              <a16:creationId xmlns:a16="http://schemas.microsoft.com/office/drawing/2014/main" id="{B17F0534-5BB7-2B14-A117-2E445C500B80}"/>
            </a:ext>
          </a:extLst>
        </xdr:cNvPr>
        <xdr:cNvSpPr/>
      </xdr:nvSpPr>
      <xdr:spPr>
        <a:xfrm>
          <a:off x="9157124" y="5938438"/>
          <a:ext cx="5018197" cy="3000121"/>
        </a:xfrm>
        <a:prstGeom prst="roundRect">
          <a:avLst/>
        </a:prstGeom>
        <a:solidFill>
          <a:srgbClr val="FFFFFF"/>
        </a:solidFill>
        <a:ln w="12700" cap="rnd" cmpd="sng" algn="ctr">
          <a:solidFill>
            <a:srgbClr val="E2E8F0"/>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104028</xdr:colOff>
      <xdr:row>15</xdr:row>
      <xdr:rowOff>106286</xdr:rowOff>
    </xdr:from>
    <xdr:to>
      <xdr:col>29</xdr:col>
      <xdr:colOff>467472</xdr:colOff>
      <xdr:row>32</xdr:row>
      <xdr:rowOff>80698</xdr:rowOff>
    </xdr:to>
    <xdr:sp macro="" textlink="">
      <xdr:nvSpPr>
        <xdr:cNvPr id="16" name="Rectangle: Rounded Corners 15">
          <a:extLst>
            <a:ext uri="{FF2B5EF4-FFF2-40B4-BE49-F238E27FC236}">
              <a16:creationId xmlns:a16="http://schemas.microsoft.com/office/drawing/2014/main" id="{8321B540-0FC5-4CAE-9C60-C8EDA705C489}"/>
            </a:ext>
          </a:extLst>
        </xdr:cNvPr>
        <xdr:cNvSpPr/>
      </xdr:nvSpPr>
      <xdr:spPr>
        <a:xfrm>
          <a:off x="13265846" y="2704013"/>
          <a:ext cx="6286262" cy="2918503"/>
        </a:xfrm>
        <a:prstGeom prst="roundRect">
          <a:avLst/>
        </a:prstGeom>
        <a:solidFill>
          <a:srgbClr val="FFFFFF"/>
        </a:solidFill>
        <a:ln w="12700" cap="rnd" cmpd="sng" algn="ctr">
          <a:solidFill>
            <a:srgbClr val="E2E8F0"/>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8031</xdr:colOff>
      <xdr:row>15</xdr:row>
      <xdr:rowOff>128681</xdr:rowOff>
    </xdr:from>
    <xdr:to>
      <xdr:col>29</xdr:col>
      <xdr:colOff>324971</xdr:colOff>
      <xdr:row>31</xdr:row>
      <xdr:rowOff>43705</xdr:rowOff>
    </xdr:to>
    <xdr:graphicFrame macro="">
      <xdr:nvGraphicFramePr>
        <xdr:cNvPr id="20" name="Chart 19">
          <a:extLst>
            <a:ext uri="{FF2B5EF4-FFF2-40B4-BE49-F238E27FC236}">
              <a16:creationId xmlns:a16="http://schemas.microsoft.com/office/drawing/2014/main" id="{D1624D4A-A4BA-47E2-81E7-119DCBB925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142502</xdr:colOff>
      <xdr:row>13</xdr:row>
      <xdr:rowOff>136726</xdr:rowOff>
    </xdr:from>
    <xdr:to>
      <xdr:col>6</xdr:col>
      <xdr:colOff>8031</xdr:colOff>
      <xdr:row>50</xdr:row>
      <xdr:rowOff>80698</xdr:rowOff>
    </xdr:to>
    <xdr:sp macro="" textlink="">
      <xdr:nvSpPr>
        <xdr:cNvPr id="22" name="Rectangle: Rounded Corners 21">
          <a:extLst>
            <a:ext uri="{FF2B5EF4-FFF2-40B4-BE49-F238E27FC236}">
              <a16:creationId xmlns:a16="http://schemas.microsoft.com/office/drawing/2014/main" id="{D1643D04-31B1-F2D6-C33C-B237768D5854}"/>
            </a:ext>
          </a:extLst>
        </xdr:cNvPr>
        <xdr:cNvSpPr/>
      </xdr:nvSpPr>
      <xdr:spPr>
        <a:xfrm>
          <a:off x="142502" y="2388090"/>
          <a:ext cx="3814074" cy="6351699"/>
        </a:xfrm>
        <a:prstGeom prst="roundRect">
          <a:avLst/>
        </a:prstGeom>
        <a:solidFill>
          <a:srgbClr val="FFFFFF"/>
        </a:solidFill>
        <a:ln w="12700" cap="rnd" cmpd="sng" algn="ctr">
          <a:solidFill>
            <a:srgbClr val="E2E8F0"/>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507439</xdr:colOff>
      <xdr:row>34</xdr:row>
      <xdr:rowOff>60156</xdr:rowOff>
    </xdr:from>
    <xdr:to>
      <xdr:col>29</xdr:col>
      <xdr:colOff>597087</xdr:colOff>
      <xdr:row>51</xdr:row>
      <xdr:rowOff>98254</xdr:rowOff>
    </xdr:to>
    <xdr:sp macro="" textlink="">
      <xdr:nvSpPr>
        <xdr:cNvPr id="24" name="Rectangle: Rounded Corners 23">
          <a:extLst>
            <a:ext uri="{FF2B5EF4-FFF2-40B4-BE49-F238E27FC236}">
              <a16:creationId xmlns:a16="http://schemas.microsoft.com/office/drawing/2014/main" id="{D857AEE3-F945-4B08-BD8B-C4CBA9B616B8}"/>
            </a:ext>
          </a:extLst>
        </xdr:cNvPr>
        <xdr:cNvSpPr/>
      </xdr:nvSpPr>
      <xdr:spPr>
        <a:xfrm>
          <a:off x="14327348" y="5948338"/>
          <a:ext cx="5354375" cy="2982189"/>
        </a:xfrm>
        <a:prstGeom prst="roundRect">
          <a:avLst/>
        </a:prstGeom>
        <a:solidFill>
          <a:srgbClr val="FFFFFF"/>
        </a:solidFill>
        <a:ln w="12700" cap="rnd" cmpd="sng" algn="ctr">
          <a:solidFill>
            <a:srgbClr val="E2E8F0"/>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286870</xdr:colOff>
      <xdr:row>33</xdr:row>
      <xdr:rowOff>172213</xdr:rowOff>
    </xdr:from>
    <xdr:to>
      <xdr:col>13</xdr:col>
      <xdr:colOff>406962</xdr:colOff>
      <xdr:row>51</xdr:row>
      <xdr:rowOff>42226</xdr:rowOff>
    </xdr:to>
    <xdr:sp macro="" textlink="">
      <xdr:nvSpPr>
        <xdr:cNvPr id="25" name="Rectangle: Rounded Corners 24">
          <a:extLst>
            <a:ext uri="{FF2B5EF4-FFF2-40B4-BE49-F238E27FC236}">
              <a16:creationId xmlns:a16="http://schemas.microsoft.com/office/drawing/2014/main" id="{3E20C8A7-9EB4-4CAA-97B3-C3ADD5727D84}"/>
            </a:ext>
          </a:extLst>
        </xdr:cNvPr>
        <xdr:cNvSpPr/>
      </xdr:nvSpPr>
      <xdr:spPr>
        <a:xfrm>
          <a:off x="4235415" y="5887213"/>
          <a:ext cx="4726729" cy="2987286"/>
        </a:xfrm>
        <a:prstGeom prst="roundRect">
          <a:avLst/>
        </a:prstGeom>
        <a:solidFill>
          <a:srgbClr val="FFFFFF"/>
        </a:solidFill>
        <a:ln w="12700" cap="rnd" cmpd="sng" algn="ctr">
          <a:solidFill>
            <a:srgbClr val="E2E8F0"/>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445060</xdr:colOff>
      <xdr:row>35</xdr:row>
      <xdr:rowOff>128681</xdr:rowOff>
    </xdr:from>
    <xdr:to>
      <xdr:col>13</xdr:col>
      <xdr:colOff>350558</xdr:colOff>
      <xdr:row>51</xdr:row>
      <xdr:rowOff>7844</xdr:rowOff>
    </xdr:to>
    <xdr:graphicFrame macro="">
      <xdr:nvGraphicFramePr>
        <xdr:cNvPr id="26" name="Chart 25">
          <a:extLst>
            <a:ext uri="{FF2B5EF4-FFF2-40B4-BE49-F238E27FC236}">
              <a16:creationId xmlns:a16="http://schemas.microsoft.com/office/drawing/2014/main" id="{087AC01F-BCF5-4AC5-9984-EF63042DDE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47997</xdr:colOff>
      <xdr:row>36</xdr:row>
      <xdr:rowOff>128681</xdr:rowOff>
    </xdr:from>
    <xdr:to>
      <xdr:col>21</xdr:col>
      <xdr:colOff>380998</xdr:colOff>
      <xdr:row>50</xdr:row>
      <xdr:rowOff>102347</xdr:rowOff>
    </xdr:to>
    <xdr:graphicFrame macro="">
      <xdr:nvGraphicFramePr>
        <xdr:cNvPr id="27" name="Chart 26">
          <a:extLst>
            <a:ext uri="{FF2B5EF4-FFF2-40B4-BE49-F238E27FC236}">
              <a16:creationId xmlns:a16="http://schemas.microsoft.com/office/drawing/2014/main" id="{FED42CC8-1D73-4AC5-8FCF-D5FADB2136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47999</xdr:colOff>
      <xdr:row>36</xdr:row>
      <xdr:rowOff>66115</xdr:rowOff>
    </xdr:from>
    <xdr:to>
      <xdr:col>29</xdr:col>
      <xdr:colOff>457200</xdr:colOff>
      <xdr:row>50</xdr:row>
      <xdr:rowOff>169694</xdr:rowOff>
    </xdr:to>
    <xdr:graphicFrame macro="">
      <xdr:nvGraphicFramePr>
        <xdr:cNvPr id="28" name="Chart 27">
          <a:extLst>
            <a:ext uri="{FF2B5EF4-FFF2-40B4-BE49-F238E27FC236}">
              <a16:creationId xmlns:a16="http://schemas.microsoft.com/office/drawing/2014/main" id="{60DBB702-C9EF-414D-BF50-AFAB519E9E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0</xdr:col>
      <xdr:colOff>30443</xdr:colOff>
      <xdr:row>14</xdr:row>
      <xdr:rowOff>89515</xdr:rowOff>
    </xdr:from>
    <xdr:ext cx="2510118" cy="420183"/>
    <xdr:sp macro="" textlink="">
      <xdr:nvSpPr>
        <xdr:cNvPr id="30" name="Rectangle 29">
          <a:extLst>
            <a:ext uri="{FF2B5EF4-FFF2-40B4-BE49-F238E27FC236}">
              <a16:creationId xmlns:a16="http://schemas.microsoft.com/office/drawing/2014/main" id="{A335D6E5-10A9-7BBC-57F9-80F24F3494B6}"/>
            </a:ext>
          </a:extLst>
        </xdr:cNvPr>
        <xdr:cNvSpPr/>
      </xdr:nvSpPr>
      <xdr:spPr>
        <a:xfrm>
          <a:off x="30443" y="2514060"/>
          <a:ext cx="2510118" cy="420183"/>
        </a:xfrm>
        <a:prstGeom prst="rect">
          <a:avLst/>
        </a:prstGeom>
        <a:noFill/>
        <a:ln>
          <a:noFill/>
        </a:ln>
      </xdr:spPr>
      <xdr:txBody>
        <a:bodyPr wrap="square" lIns="91440" tIns="45720" rIns="91440" bIns="45720">
          <a:noAutofit/>
        </a:bodyPr>
        <a:lstStyle/>
        <a:p>
          <a:pPr algn="ctr"/>
          <a:r>
            <a:rPr kumimoji="0" lang="en-US" sz="1300" b="1" i="0" u="none" strike="noStrike" kern="0" cap="none" spc="0" normalizeH="0" noProof="0">
              <a:ln w="0"/>
              <a:solidFill>
                <a:srgbClr val="0F172A"/>
              </a:solidFill>
              <a:effectLst>
                <a:outerShdw blurRad="38100" dist="19050" dir="2700000" algn="tl" rotWithShape="0">
                  <a:sysClr val="windowText" lastClr="000000">
                    <a:alpha val="40000"/>
                  </a:sysClr>
                </a:outerShdw>
              </a:effectLst>
              <a:uLnTx/>
              <a:uFillTx/>
              <a:latin typeface="Segoe UI"/>
              <a:cs typeface="Segoe UI"/>
            </a:rPr>
            <a:t>Sales by Sub-Category</a:t>
          </a:r>
        </a:p>
      </xdr:txBody>
    </xdr:sp>
    <xdr:clientData/>
  </xdr:oneCellAnchor>
  <xdr:oneCellAnchor>
    <xdr:from>
      <xdr:col>14</xdr:col>
      <xdr:colOff>248566</xdr:colOff>
      <xdr:row>34</xdr:row>
      <xdr:rowOff>167954</xdr:rowOff>
    </xdr:from>
    <xdr:ext cx="1587165" cy="360355"/>
    <xdr:sp macro="" textlink="">
      <xdr:nvSpPr>
        <xdr:cNvPr id="33" name="Rectangle 32">
          <a:extLst>
            <a:ext uri="{FF2B5EF4-FFF2-40B4-BE49-F238E27FC236}">
              <a16:creationId xmlns:a16="http://schemas.microsoft.com/office/drawing/2014/main" id="{9E03C51B-2918-5FFA-9B40-0049544E8077}"/>
            </a:ext>
          </a:extLst>
        </xdr:cNvPr>
        <xdr:cNvSpPr/>
      </xdr:nvSpPr>
      <xdr:spPr>
        <a:xfrm>
          <a:off x="9461839" y="6056136"/>
          <a:ext cx="1587165" cy="360355"/>
        </a:xfrm>
        <a:prstGeom prst="rect">
          <a:avLst/>
        </a:prstGeom>
        <a:noFill/>
        <a:ln>
          <a:noFill/>
        </a:ln>
      </xdr:spPr>
      <xdr:txBody>
        <a:bodyPr wrap="none" lIns="91440" tIns="45720" rIns="91440" bIns="45720">
          <a:spAutoFit/>
        </a:bodyPr>
        <a:lstStyle/>
        <a:p>
          <a:pPr algn="ctr"/>
          <a:r>
            <a:rPr kumimoji="0" lang="en-US" sz="1300" b="1" i="0" u="none" strike="noStrike" kern="0" cap="none" spc="0" normalizeH="0" noProof="0">
              <a:ln w="0"/>
              <a:solidFill>
                <a:srgbClr val="0F172A"/>
              </a:solidFill>
              <a:effectLst>
                <a:outerShdw blurRad="38100" dist="19050" dir="2700000" algn="tl" rotWithShape="0">
                  <a:sysClr val="windowText" lastClr="000000">
                    <a:alpha val="40000"/>
                  </a:sysClr>
                </a:outerShdw>
              </a:effectLst>
              <a:uLnTx/>
              <a:uFillTx/>
              <a:latin typeface="Segoe UI"/>
              <a:cs typeface="Segoe UI"/>
            </a:rPr>
            <a:t>Monthly</a:t>
          </a:r>
          <a:r>
            <a:rPr kumimoji="0" lang="en-US" sz="1300" b="1" i="0" u="none" strike="noStrike" kern="0" cap="none" spc="0" normalizeH="0" baseline="0" noProof="0">
              <a:ln w="0"/>
              <a:solidFill>
                <a:srgbClr val="0F172A"/>
              </a:solidFill>
              <a:effectLst>
                <a:outerShdw blurRad="38100" dist="19050" dir="2700000" algn="tl" rotWithShape="0">
                  <a:sysClr val="windowText" lastClr="000000">
                    <a:alpha val="40000"/>
                  </a:sysClr>
                </a:outerShdw>
              </a:effectLst>
              <a:uLnTx/>
              <a:uFillTx/>
              <a:latin typeface="Segoe UI"/>
              <a:cs typeface="Segoe UI"/>
            </a:rPr>
            <a:t> Sales</a:t>
          </a:r>
          <a:endParaRPr kumimoji="0" lang="en-US" sz="1300" b="1" i="0" u="none" strike="noStrike" kern="0" cap="none" spc="0" normalizeH="0" noProof="0">
            <a:ln w="0"/>
            <a:solidFill>
              <a:srgbClr val="0F172A"/>
            </a:solidFill>
            <a:effectLst>
              <a:outerShdw blurRad="38100" dist="19050" dir="2700000" algn="tl" rotWithShape="0">
                <a:sysClr val="windowText" lastClr="000000">
                  <a:alpha val="40000"/>
                </a:sysClr>
              </a:outerShdw>
            </a:effectLst>
            <a:uLnTx/>
            <a:uFillTx/>
            <a:latin typeface="Segoe UI"/>
            <a:cs typeface="Segoe UI"/>
          </a:endParaRPr>
        </a:p>
      </xdr:txBody>
    </xdr:sp>
    <xdr:clientData/>
  </xdr:oneCellAnchor>
  <xdr:oneCellAnchor>
    <xdr:from>
      <xdr:col>22</xdr:col>
      <xdr:colOff>112091</xdr:colOff>
      <xdr:row>34</xdr:row>
      <xdr:rowOff>167954</xdr:rowOff>
    </xdr:from>
    <xdr:ext cx="1904945" cy="360355"/>
    <xdr:sp macro="" textlink="">
      <xdr:nvSpPr>
        <xdr:cNvPr id="34" name="Rectangle 33">
          <a:extLst>
            <a:ext uri="{FF2B5EF4-FFF2-40B4-BE49-F238E27FC236}">
              <a16:creationId xmlns:a16="http://schemas.microsoft.com/office/drawing/2014/main" id="{66799520-B896-0A84-4995-DCF83CCD8EDD}"/>
            </a:ext>
          </a:extLst>
        </xdr:cNvPr>
        <xdr:cNvSpPr/>
      </xdr:nvSpPr>
      <xdr:spPr>
        <a:xfrm>
          <a:off x="14590091" y="6056136"/>
          <a:ext cx="1904945" cy="360355"/>
        </a:xfrm>
        <a:prstGeom prst="rect">
          <a:avLst/>
        </a:prstGeom>
        <a:noFill/>
        <a:ln>
          <a:noFill/>
        </a:ln>
      </xdr:spPr>
      <xdr:txBody>
        <a:bodyPr wrap="none" lIns="91440" tIns="45720" rIns="91440" bIns="45720">
          <a:spAutoFit/>
        </a:bodyPr>
        <a:lstStyle/>
        <a:p>
          <a:pPr algn="ctr"/>
          <a:r>
            <a:rPr kumimoji="0" lang="en-US" sz="1300" b="1" i="0" u="none" strike="noStrike" kern="0" cap="none" spc="0" normalizeH="0" noProof="0">
              <a:ln w="0"/>
              <a:solidFill>
                <a:srgbClr val="0F172A"/>
              </a:solidFill>
              <a:effectLst>
                <a:outerShdw blurRad="38100" dist="19050" dir="2700000" algn="tl" rotWithShape="0">
                  <a:sysClr val="windowText" lastClr="000000">
                    <a:alpha val="40000"/>
                  </a:sysClr>
                </a:outerShdw>
              </a:effectLst>
              <a:uLnTx/>
              <a:uFillTx/>
              <a:latin typeface="Segoe UI"/>
              <a:cs typeface="Segoe UI"/>
            </a:rPr>
            <a:t>Top</a:t>
          </a:r>
          <a:r>
            <a:rPr kumimoji="0" lang="en-US" sz="1300" b="1" i="0" u="none" strike="noStrike" kern="0" cap="none" spc="0" normalizeH="0" baseline="0" noProof="0">
              <a:ln w="0"/>
              <a:solidFill>
                <a:srgbClr val="0F172A"/>
              </a:solidFill>
              <a:effectLst>
                <a:outerShdw blurRad="38100" dist="19050" dir="2700000" algn="tl" rotWithShape="0">
                  <a:sysClr val="windowText" lastClr="000000">
                    <a:alpha val="40000"/>
                  </a:sysClr>
                </a:outerShdw>
              </a:effectLst>
              <a:uLnTx/>
              <a:uFillTx/>
              <a:latin typeface="Segoe UI"/>
              <a:cs typeface="Segoe UI"/>
            </a:rPr>
            <a:t> 5 Customers</a:t>
          </a:r>
          <a:endParaRPr kumimoji="0" lang="en-US" sz="1300" b="1" i="0" u="none" strike="noStrike" kern="0" cap="none" spc="0" normalizeH="0" noProof="0">
            <a:ln w="0"/>
            <a:solidFill>
              <a:srgbClr val="0F172A"/>
            </a:solidFill>
            <a:effectLst>
              <a:outerShdw blurRad="38100" dist="19050" dir="2700000" algn="tl" rotWithShape="0">
                <a:sysClr val="windowText" lastClr="000000">
                  <a:alpha val="40000"/>
                </a:sysClr>
              </a:outerShdw>
            </a:effectLst>
            <a:uLnTx/>
            <a:uFillTx/>
            <a:latin typeface="Segoe UI"/>
            <a:cs typeface="Segoe UI"/>
          </a:endParaRPr>
        </a:p>
      </xdr:txBody>
    </xdr:sp>
    <xdr:clientData/>
  </xdr:oneCellAnchor>
  <xdr:oneCellAnchor>
    <xdr:from>
      <xdr:col>6</xdr:col>
      <xdr:colOff>466866</xdr:colOff>
      <xdr:row>34</xdr:row>
      <xdr:rowOff>137512</xdr:rowOff>
    </xdr:from>
    <xdr:ext cx="2421689" cy="360355"/>
    <xdr:sp macro="" textlink="">
      <xdr:nvSpPr>
        <xdr:cNvPr id="35" name="Rectangle 34">
          <a:extLst>
            <a:ext uri="{FF2B5EF4-FFF2-40B4-BE49-F238E27FC236}">
              <a16:creationId xmlns:a16="http://schemas.microsoft.com/office/drawing/2014/main" id="{65FE8D60-91CE-762D-B9E1-25C84BF9C058}"/>
            </a:ext>
          </a:extLst>
        </xdr:cNvPr>
        <xdr:cNvSpPr/>
      </xdr:nvSpPr>
      <xdr:spPr>
        <a:xfrm>
          <a:off x="4415411" y="6025694"/>
          <a:ext cx="2421689" cy="360355"/>
        </a:xfrm>
        <a:prstGeom prst="rect">
          <a:avLst/>
        </a:prstGeom>
        <a:noFill/>
        <a:ln>
          <a:noFill/>
        </a:ln>
      </xdr:spPr>
      <xdr:txBody>
        <a:bodyPr wrap="none" lIns="91440" tIns="45720" rIns="91440" bIns="45720">
          <a:spAutoFit/>
        </a:bodyPr>
        <a:lstStyle/>
        <a:p>
          <a:pPr algn="ctr"/>
          <a:r>
            <a:rPr kumimoji="0" lang="en-US" sz="1300" b="1" i="0" u="none" strike="noStrike" kern="0" cap="none" spc="0" normalizeH="0" noProof="0">
              <a:ln w="0"/>
              <a:solidFill>
                <a:srgbClr val="0F172A"/>
              </a:solidFill>
              <a:effectLst>
                <a:outerShdw blurRad="38100" dist="19050" dir="2700000" algn="tl" rotWithShape="0">
                  <a:sysClr val="windowText" lastClr="000000">
                    <a:alpha val="40000"/>
                  </a:sysClr>
                </a:outerShdw>
              </a:effectLst>
              <a:uLnTx/>
              <a:uFillTx/>
              <a:latin typeface="Segoe UI"/>
              <a:cs typeface="Segoe UI"/>
            </a:rPr>
            <a:t>Profit</a:t>
          </a:r>
          <a:r>
            <a:rPr kumimoji="0" lang="en-US" sz="1300" b="1" i="0" u="none" strike="noStrike" kern="0" cap="none" spc="0" normalizeH="0" baseline="0" noProof="0">
              <a:ln w="0"/>
              <a:solidFill>
                <a:srgbClr val="0F172A"/>
              </a:solidFill>
              <a:effectLst>
                <a:outerShdw blurRad="38100" dist="19050" dir="2700000" algn="tl" rotWithShape="0">
                  <a:sysClr val="windowText" lastClr="000000">
                    <a:alpha val="40000"/>
                  </a:sysClr>
                </a:outerShdw>
              </a:effectLst>
              <a:uLnTx/>
              <a:uFillTx/>
              <a:latin typeface="Segoe UI"/>
              <a:cs typeface="Segoe UI"/>
            </a:rPr>
            <a:t> gained by Time</a:t>
          </a:r>
          <a:endParaRPr kumimoji="0" lang="en-US" sz="1300" b="1" i="0" u="none" strike="noStrike" kern="0" cap="none" spc="0" normalizeH="0" noProof="0">
            <a:ln w="0"/>
            <a:solidFill>
              <a:srgbClr val="0F172A"/>
            </a:solidFill>
            <a:effectLst>
              <a:outerShdw blurRad="38100" dist="19050" dir="2700000" algn="tl" rotWithShape="0">
                <a:sysClr val="windowText" lastClr="000000">
                  <a:alpha val="40000"/>
                </a:sysClr>
              </a:outerShdw>
            </a:effectLst>
            <a:uLnTx/>
            <a:uFillTx/>
            <a:latin typeface="Segoe UI"/>
            <a:cs typeface="Segoe UI"/>
          </a:endParaRPr>
        </a:p>
      </xdr:txBody>
    </xdr:sp>
    <xdr:clientData/>
  </xdr:oneCellAnchor>
  <xdr:twoCellAnchor editAs="oneCell">
    <xdr:from>
      <xdr:col>14</xdr:col>
      <xdr:colOff>583638</xdr:colOff>
      <xdr:row>1</xdr:row>
      <xdr:rowOff>17205</xdr:rowOff>
    </xdr:from>
    <xdr:to>
      <xdr:col>15</xdr:col>
      <xdr:colOff>484766</xdr:colOff>
      <xdr:row>4</xdr:row>
      <xdr:rowOff>65250</xdr:rowOff>
    </xdr:to>
    <xdr:pic>
      <xdr:nvPicPr>
        <xdr:cNvPr id="79" name="גרפיקה 78" descr="סטטיסטיקה עם מילוי מלא">
          <a:hlinkClick xmlns:r="http://schemas.openxmlformats.org/officeDocument/2006/relationships" r:id="rId7"/>
          <a:extLst>
            <a:ext uri="{FF2B5EF4-FFF2-40B4-BE49-F238E27FC236}">
              <a16:creationId xmlns:a16="http://schemas.microsoft.com/office/drawing/2014/main" id="{14FEC703-7017-4E59-A719-8D0EB211158D}"/>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9918138" y="191830"/>
          <a:ext cx="571053" cy="568745"/>
        </a:xfrm>
        <a:prstGeom prst="rect">
          <a:avLst/>
        </a:prstGeom>
      </xdr:spPr>
    </xdr:pic>
    <xdr:clientData/>
  </xdr:twoCellAnchor>
  <xdr:twoCellAnchor editAs="oneCell">
    <xdr:from>
      <xdr:col>16</xdr:col>
      <xdr:colOff>164862</xdr:colOff>
      <xdr:row>1</xdr:row>
      <xdr:rowOff>45334</xdr:rowOff>
    </xdr:from>
    <xdr:to>
      <xdr:col>17</xdr:col>
      <xdr:colOff>65989</xdr:colOff>
      <xdr:row>4</xdr:row>
      <xdr:rowOff>93171</xdr:rowOff>
    </xdr:to>
    <xdr:pic>
      <xdr:nvPicPr>
        <xdr:cNvPr id="80" name="גרפיקה 79" descr="מחקר עם מילוי מלא">
          <a:hlinkClick xmlns:r="http://schemas.openxmlformats.org/officeDocument/2006/relationships" r:id="rId10"/>
          <a:extLst>
            <a:ext uri="{FF2B5EF4-FFF2-40B4-BE49-F238E27FC236}">
              <a16:creationId xmlns:a16="http://schemas.microsoft.com/office/drawing/2014/main" id="{5C794C6D-2C58-4ADE-B7BD-9CD4BBC5394C}"/>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0832862" y="219959"/>
          <a:ext cx="571052" cy="571712"/>
        </a:xfrm>
        <a:prstGeom prst="rect">
          <a:avLst/>
        </a:prstGeom>
      </xdr:spPr>
    </xdr:pic>
    <xdr:clientData/>
  </xdr:twoCellAnchor>
  <xdr:twoCellAnchor editAs="oneCell">
    <xdr:from>
      <xdr:col>17</xdr:col>
      <xdr:colOff>445865</xdr:colOff>
      <xdr:row>1</xdr:row>
      <xdr:rowOff>36582</xdr:rowOff>
    </xdr:from>
    <xdr:to>
      <xdr:col>18</xdr:col>
      <xdr:colOff>353342</xdr:colOff>
      <xdr:row>4</xdr:row>
      <xdr:rowOff>87594</xdr:rowOff>
    </xdr:to>
    <xdr:pic>
      <xdr:nvPicPr>
        <xdr:cNvPr id="81" name="גרפיקה 80" descr="מסד נתונים עם מילוי מלא">
          <a:hlinkClick xmlns:r="http://schemas.openxmlformats.org/officeDocument/2006/relationships" r:id="rId13"/>
          <a:extLst>
            <a:ext uri="{FF2B5EF4-FFF2-40B4-BE49-F238E27FC236}">
              <a16:creationId xmlns:a16="http://schemas.microsoft.com/office/drawing/2014/main" id="{73562538-1394-4EAB-91F2-91953EF3223E}"/>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1780615" y="211207"/>
          <a:ext cx="571052" cy="571712"/>
        </a:xfrm>
        <a:prstGeom prst="rect">
          <a:avLst/>
        </a:prstGeom>
      </xdr:spPr>
    </xdr:pic>
    <xdr:clientData/>
  </xdr:twoCellAnchor>
  <xdr:twoCellAnchor editAs="oneCell">
    <xdr:from>
      <xdr:col>18</xdr:col>
      <xdr:colOff>642370</xdr:colOff>
      <xdr:row>1</xdr:row>
      <xdr:rowOff>46957</xdr:rowOff>
    </xdr:from>
    <xdr:to>
      <xdr:col>19</xdr:col>
      <xdr:colOff>540530</xdr:colOff>
      <xdr:row>4</xdr:row>
      <xdr:rowOff>94795</xdr:rowOff>
    </xdr:to>
    <xdr:pic>
      <xdr:nvPicPr>
        <xdr:cNvPr id="82" name="גרפיקה 81" descr="מסד נתונים עם מילוי מלא">
          <a:hlinkClick xmlns:r="http://schemas.openxmlformats.org/officeDocument/2006/relationships" r:id="rId16"/>
          <a:extLst>
            <a:ext uri="{FF2B5EF4-FFF2-40B4-BE49-F238E27FC236}">
              <a16:creationId xmlns:a16="http://schemas.microsoft.com/office/drawing/2014/main" id="{8E7FB360-349C-42DA-A240-E3A27E8F30E1}"/>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2643870" y="221582"/>
          <a:ext cx="568085" cy="571713"/>
        </a:xfrm>
        <a:prstGeom prst="rect">
          <a:avLst/>
        </a:prstGeom>
      </xdr:spPr>
    </xdr:pic>
    <xdr:clientData/>
  </xdr:twoCellAnchor>
  <xdr:twoCellAnchor editAs="oneCell">
    <xdr:from>
      <xdr:col>12</xdr:col>
      <xdr:colOff>47625</xdr:colOff>
      <xdr:row>0</xdr:row>
      <xdr:rowOff>158750</xdr:rowOff>
    </xdr:from>
    <xdr:to>
      <xdr:col>12</xdr:col>
      <xdr:colOff>621852</xdr:colOff>
      <xdr:row>4</xdr:row>
      <xdr:rowOff>28787</xdr:rowOff>
    </xdr:to>
    <xdr:pic>
      <xdr:nvPicPr>
        <xdr:cNvPr id="83" name="גרפיקה 82" descr="עבודה מ-Wi-Fi בבית עם מילוי מלא">
          <a:hlinkClick xmlns:r="http://schemas.openxmlformats.org/officeDocument/2006/relationships" r:id="rId17"/>
          <a:extLst>
            <a:ext uri="{FF2B5EF4-FFF2-40B4-BE49-F238E27FC236}">
              <a16:creationId xmlns:a16="http://schemas.microsoft.com/office/drawing/2014/main" id="{CF7A5B03-51A4-4CA7-AA98-BEE793828BE9}"/>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8048625" y="158750"/>
          <a:ext cx="571052" cy="571712"/>
        </a:xfrm>
        <a:prstGeom prst="rect">
          <a:avLst/>
        </a:prstGeom>
      </xdr:spPr>
    </xdr:pic>
    <xdr:clientData/>
  </xdr:twoCellAnchor>
  <xdr:twoCellAnchor editAs="oneCell">
    <xdr:from>
      <xdr:col>13</xdr:col>
      <xdr:colOff>311231</xdr:colOff>
      <xdr:row>1</xdr:row>
      <xdr:rowOff>28013</xdr:rowOff>
    </xdr:from>
    <xdr:to>
      <xdr:col>14</xdr:col>
      <xdr:colOff>218708</xdr:colOff>
      <xdr:row>4</xdr:row>
      <xdr:rowOff>75850</xdr:rowOff>
    </xdr:to>
    <xdr:pic>
      <xdr:nvPicPr>
        <xdr:cNvPr id="84" name="גרפיקה 83" descr="תרשים עוגה עם מילוי מלא">
          <a:hlinkClick xmlns:r="http://schemas.openxmlformats.org/officeDocument/2006/relationships" r:id="rId20"/>
          <a:extLst>
            <a:ext uri="{FF2B5EF4-FFF2-40B4-BE49-F238E27FC236}">
              <a16:creationId xmlns:a16="http://schemas.microsoft.com/office/drawing/2014/main" id="{885D3977-C47C-4708-9F37-B1509C14EECA}"/>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8978981" y="202638"/>
          <a:ext cx="571052" cy="571712"/>
        </a:xfrm>
        <a:prstGeom prst="rect">
          <a:avLst/>
        </a:prstGeom>
      </xdr:spPr>
    </xdr:pic>
    <xdr:clientData/>
  </xdr:twoCellAnchor>
  <xdr:twoCellAnchor editAs="oneCell">
    <xdr:from>
      <xdr:col>20</xdr:col>
      <xdr:colOff>112464</xdr:colOff>
      <xdr:row>1</xdr:row>
      <xdr:rowOff>6005</xdr:rowOff>
    </xdr:from>
    <xdr:to>
      <xdr:col>21</xdr:col>
      <xdr:colOff>16802</xdr:colOff>
      <xdr:row>4</xdr:row>
      <xdr:rowOff>45714</xdr:rowOff>
    </xdr:to>
    <xdr:pic>
      <xdr:nvPicPr>
        <xdr:cNvPr id="85" name="גרפיקה 84" descr="לוח שחלק מהפריטים בו מסומנים ב- v עם מילוי מלא">
          <a:hlinkClick xmlns:r="http://schemas.openxmlformats.org/officeDocument/2006/relationships" r:id="rId23"/>
          <a:extLst>
            <a:ext uri="{FF2B5EF4-FFF2-40B4-BE49-F238E27FC236}">
              <a16:creationId xmlns:a16="http://schemas.microsoft.com/office/drawing/2014/main" id="{8DE975AD-723F-4E3D-8A86-1EAC77EDEE2E}"/>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13274282" y="179187"/>
          <a:ext cx="562429" cy="562429"/>
        </a:xfrm>
        <a:prstGeom prst="rect">
          <a:avLst/>
        </a:prstGeom>
      </xdr:spPr>
    </xdr:pic>
    <xdr:clientData/>
  </xdr:twoCellAnchor>
  <xdr:absoluteAnchor>
    <xdr:pos x="152400" y="1425575"/>
    <xdr:ext cx="3778250" cy="939800"/>
    <xdr:sp macro="" textlink="">
      <xdr:nvSpPr>
        <xdr:cNvPr id="4" name="KPI_0">
          <a:extLst>
            <a:ext uri="{FF2B5EF4-FFF2-40B4-BE49-F238E27FC236}">
              <a16:creationId xmlns:a16="http://schemas.microsoft.com/office/drawing/2014/main" id="{1F7D12F8-027A-4AD0-8959-D73CB5F94D3A}"/>
            </a:ext>
          </a:extLst>
        </xdr:cNvPr>
        <xdr:cNvSpPr/>
      </xdr:nvSpPr>
      <xdr:spPr>
        <a:xfrm>
          <a:off x="152400" y="1425575"/>
          <a:ext cx="3778250" cy="939800"/>
        </a:xfrm>
        <a:prstGeom prst="roundRect">
          <a:avLst/>
        </a:prstGeom>
        <a:solidFill>
          <a:srgbClr val="FFFFFF"/>
        </a:solidFill>
        <a:ln w="12700" cap="rnd" cmpd="sng" algn="ctr">
          <a:solidFill>
            <a:srgbClr val="E2E8F0"/>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203200" tIns="76200" rIns="76200" bIns="50800" rtlCol="1" anchor="t"/>
        <a:lstStyle/>
        <a:p>
          <a:pPr algn="l"/>
          <a:r>
            <a:rPr kumimoji="0" lang="en-US" sz="900" b="1" i="0" u="none" strike="noStrike" kern="0" cap="none" spc="0" normalizeH="0" baseline="0" noProof="0">
              <a:ln>
                <a:noFill/>
              </a:ln>
              <a:solidFill>
                <a:srgbClr val="64748B"/>
              </a:solidFill>
              <a:effectLst/>
              <a:uLnTx/>
              <a:uFillTx/>
              <a:latin typeface="Segoe UI"/>
              <a:cs typeface="Segoe UI"/>
            </a:rPr>
            <a:t>TOTAL SALES</a:t>
          </a:r>
          <a:r>
            <a:rPr lang="en-US"/>
            <a:t>
</a:t>
          </a:r>
          <a:r>
            <a:rPr kumimoji="0" lang="en-US" sz="2200" b="1" i="0" u="none" strike="noStrike" kern="0" cap="none" spc="0" normalizeH="0" baseline="0" noProof="0">
              <a:ln>
                <a:noFill/>
              </a:ln>
              <a:solidFill>
                <a:srgbClr val="2563EB"/>
              </a:solidFill>
              <a:effectLst/>
              <a:uLnTx/>
              <a:uFillTx/>
              <a:latin typeface="Segoe UI"/>
              <a:cs typeface="Segoe UI"/>
            </a:rPr>
            <a:t>$2,297,201</a:t>
          </a:r>
          <a:endParaRPr lang="he-IL"/>
        </a:p>
      </xdr:txBody>
    </xdr:sp>
    <xdr:clientData/>
  </xdr:absoluteAnchor>
  <xdr:absoluteAnchor>
    <xdr:pos x="152400" y="1577975"/>
    <xdr:ext cx="63500" cy="628650"/>
    <xdr:sp macro="" textlink="">
      <xdr:nvSpPr>
        <xdr:cNvPr id="5" name="KPIbar_0">
          <a:extLst>
            <a:ext uri="{FF2B5EF4-FFF2-40B4-BE49-F238E27FC236}">
              <a16:creationId xmlns:a16="http://schemas.microsoft.com/office/drawing/2014/main" id="{F5F633E8-CFA6-45C6-B2FD-34F582087BC3}"/>
            </a:ext>
          </a:extLst>
        </xdr:cNvPr>
        <xdr:cNvSpPr/>
      </xdr:nvSpPr>
      <xdr:spPr>
        <a:xfrm>
          <a:off x="152400" y="1577975"/>
          <a:ext cx="63500" cy="628650"/>
        </a:xfrm>
        <a:prstGeom prst="rect">
          <a:avLst/>
        </a:prstGeom>
        <a:solidFill>
          <a:srgbClr val="2563EB"/>
        </a:solidFill>
        <a:ln w="19050" cap="rnd" cmpd="sng" algn="ctr">
          <a:no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he-IL"/>
        </a:p>
      </xdr:txBody>
    </xdr:sp>
    <xdr:clientData/>
  </xdr:absoluteAnchor>
  <xdr:absoluteAnchor>
    <xdr:pos x="4083050" y="1425575"/>
    <xdr:ext cx="3771900" cy="939800"/>
    <xdr:sp macro="" textlink="">
      <xdr:nvSpPr>
        <xdr:cNvPr id="6" name="KPI_1">
          <a:extLst>
            <a:ext uri="{FF2B5EF4-FFF2-40B4-BE49-F238E27FC236}">
              <a16:creationId xmlns:a16="http://schemas.microsoft.com/office/drawing/2014/main" id="{37B788DD-3043-4680-9015-1E54C1F4AAAC}"/>
            </a:ext>
          </a:extLst>
        </xdr:cNvPr>
        <xdr:cNvSpPr/>
      </xdr:nvSpPr>
      <xdr:spPr>
        <a:xfrm>
          <a:off x="4083050" y="1425575"/>
          <a:ext cx="3771900" cy="939800"/>
        </a:xfrm>
        <a:prstGeom prst="roundRect">
          <a:avLst/>
        </a:prstGeom>
        <a:solidFill>
          <a:srgbClr val="FFFFFF"/>
        </a:solidFill>
        <a:ln w="12700" cap="rnd" cmpd="sng" algn="ctr">
          <a:solidFill>
            <a:srgbClr val="E2E8F0"/>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203200" tIns="76200" rIns="76200" bIns="50800" rtlCol="1" anchor="t"/>
        <a:lstStyle/>
        <a:p>
          <a:pPr algn="l"/>
          <a:r>
            <a:rPr kumimoji="0" lang="en-US" sz="900" b="1" i="0" u="none" strike="noStrike" kern="0" cap="none" spc="0" normalizeH="0" baseline="0" noProof="0">
              <a:ln>
                <a:noFill/>
              </a:ln>
              <a:solidFill>
                <a:srgbClr val="64748B"/>
              </a:solidFill>
              <a:effectLst/>
              <a:uLnTx/>
              <a:uFillTx/>
              <a:latin typeface="Segoe UI"/>
              <a:cs typeface="Segoe UI"/>
            </a:rPr>
            <a:t>TOTAL PROFIT</a:t>
          </a:r>
          <a:r>
            <a:rPr lang="en-US"/>
            <a:t>
</a:t>
          </a:r>
          <a:r>
            <a:rPr kumimoji="0" lang="en-US" sz="2200" b="1" i="0" u="none" strike="noStrike" kern="0" cap="none" spc="0" normalizeH="0" baseline="0" noProof="0">
              <a:ln>
                <a:noFill/>
              </a:ln>
              <a:solidFill>
                <a:srgbClr val="10B981"/>
              </a:solidFill>
              <a:effectLst/>
              <a:uLnTx/>
              <a:uFillTx/>
              <a:latin typeface="Segoe UI"/>
              <a:cs typeface="Segoe UI"/>
            </a:rPr>
            <a:t>$286,398</a:t>
          </a:r>
          <a:endParaRPr lang="he-IL"/>
        </a:p>
      </xdr:txBody>
    </xdr:sp>
    <xdr:clientData/>
  </xdr:absoluteAnchor>
  <xdr:absoluteAnchor>
    <xdr:pos x="4083050" y="1577975"/>
    <xdr:ext cx="63500" cy="628650"/>
    <xdr:sp macro="" textlink="">
      <xdr:nvSpPr>
        <xdr:cNvPr id="11" name="KPIbar_1">
          <a:extLst>
            <a:ext uri="{FF2B5EF4-FFF2-40B4-BE49-F238E27FC236}">
              <a16:creationId xmlns:a16="http://schemas.microsoft.com/office/drawing/2014/main" id="{656947AE-BF99-4ACE-B15E-C81A81C2BD03}"/>
            </a:ext>
          </a:extLst>
        </xdr:cNvPr>
        <xdr:cNvSpPr/>
      </xdr:nvSpPr>
      <xdr:spPr>
        <a:xfrm>
          <a:off x="4083050" y="1577975"/>
          <a:ext cx="63500" cy="628650"/>
        </a:xfrm>
        <a:prstGeom prst="rect">
          <a:avLst/>
        </a:prstGeom>
        <a:solidFill>
          <a:srgbClr val="10B981"/>
        </a:solidFill>
        <a:ln w="19050" cap="rnd" cmpd="sng" algn="ctr">
          <a:no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he-IL"/>
        </a:p>
      </xdr:txBody>
    </xdr:sp>
    <xdr:clientData/>
  </xdr:absoluteAnchor>
  <xdr:absoluteAnchor>
    <xdr:pos x="8001000" y="1425575"/>
    <xdr:ext cx="3771900" cy="939800"/>
    <xdr:sp macro="" textlink="">
      <xdr:nvSpPr>
        <xdr:cNvPr id="12" name="KPI_2">
          <a:extLst>
            <a:ext uri="{FF2B5EF4-FFF2-40B4-BE49-F238E27FC236}">
              <a16:creationId xmlns:a16="http://schemas.microsoft.com/office/drawing/2014/main" id="{46AC58C7-C434-439C-81F1-92BBB82049F4}"/>
            </a:ext>
          </a:extLst>
        </xdr:cNvPr>
        <xdr:cNvSpPr/>
      </xdr:nvSpPr>
      <xdr:spPr>
        <a:xfrm>
          <a:off x="8001000" y="1425575"/>
          <a:ext cx="3771900" cy="939800"/>
        </a:xfrm>
        <a:prstGeom prst="roundRect">
          <a:avLst/>
        </a:prstGeom>
        <a:solidFill>
          <a:srgbClr val="FFFFFF"/>
        </a:solidFill>
        <a:ln w="12700" cap="rnd" cmpd="sng" algn="ctr">
          <a:solidFill>
            <a:srgbClr val="E2E8F0"/>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203200" tIns="76200" rIns="76200" bIns="50800" rtlCol="1" anchor="t"/>
        <a:lstStyle/>
        <a:p>
          <a:pPr algn="l"/>
          <a:r>
            <a:rPr kumimoji="0" lang="en-US" sz="900" b="1" i="0" u="none" strike="noStrike" kern="0" cap="none" spc="0" normalizeH="0" baseline="0" noProof="0">
              <a:ln>
                <a:noFill/>
              </a:ln>
              <a:solidFill>
                <a:srgbClr val="64748B"/>
              </a:solidFill>
              <a:effectLst/>
              <a:uLnTx/>
              <a:uFillTx/>
              <a:latin typeface="Segoe UI"/>
              <a:cs typeface="Segoe UI"/>
            </a:rPr>
            <a:t>PROFIT MARGIN</a:t>
          </a:r>
          <a:r>
            <a:rPr lang="en-US"/>
            <a:t>
</a:t>
          </a:r>
          <a:r>
            <a:rPr kumimoji="0" lang="en-US" sz="2200" b="1" i="0" u="none" strike="noStrike" kern="0" cap="none" spc="0" normalizeH="0" baseline="0" noProof="0">
              <a:ln>
                <a:noFill/>
              </a:ln>
              <a:solidFill>
                <a:srgbClr val="10B981"/>
              </a:solidFill>
              <a:effectLst/>
              <a:uLnTx/>
              <a:uFillTx/>
              <a:latin typeface="Segoe UI"/>
              <a:cs typeface="Segoe UI"/>
            </a:rPr>
            <a:t>12.5%</a:t>
          </a:r>
          <a:endParaRPr lang="he-IL"/>
        </a:p>
      </xdr:txBody>
    </xdr:sp>
    <xdr:clientData/>
  </xdr:absoluteAnchor>
  <xdr:absoluteAnchor>
    <xdr:pos x="8001000" y="1577975"/>
    <xdr:ext cx="63500" cy="628650"/>
    <xdr:sp macro="" textlink="">
      <xdr:nvSpPr>
        <xdr:cNvPr id="15" name="KPIbar_2">
          <a:extLst>
            <a:ext uri="{FF2B5EF4-FFF2-40B4-BE49-F238E27FC236}">
              <a16:creationId xmlns:a16="http://schemas.microsoft.com/office/drawing/2014/main" id="{63C8E7BE-3FFC-4502-BF71-B0FBD518BC1B}"/>
            </a:ext>
          </a:extLst>
        </xdr:cNvPr>
        <xdr:cNvSpPr/>
      </xdr:nvSpPr>
      <xdr:spPr>
        <a:xfrm>
          <a:off x="8001000" y="1577975"/>
          <a:ext cx="63500" cy="628650"/>
        </a:xfrm>
        <a:prstGeom prst="rect">
          <a:avLst/>
        </a:prstGeom>
        <a:solidFill>
          <a:srgbClr val="10B981"/>
        </a:solidFill>
        <a:ln w="19050" cap="rnd" cmpd="sng" algn="ctr">
          <a:no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he-IL"/>
        </a:p>
      </xdr:txBody>
    </xdr:sp>
    <xdr:clientData/>
  </xdr:absoluteAnchor>
  <xdr:absoluteAnchor>
    <xdr:pos x="11925300" y="1425575"/>
    <xdr:ext cx="3771900" cy="939800"/>
    <xdr:sp macro="" textlink="">
      <xdr:nvSpPr>
        <xdr:cNvPr id="17" name="KPI_3">
          <a:extLst>
            <a:ext uri="{FF2B5EF4-FFF2-40B4-BE49-F238E27FC236}">
              <a16:creationId xmlns:a16="http://schemas.microsoft.com/office/drawing/2014/main" id="{70D4C26A-8A93-4A62-B28E-66170BF03AE0}"/>
            </a:ext>
          </a:extLst>
        </xdr:cNvPr>
        <xdr:cNvSpPr/>
      </xdr:nvSpPr>
      <xdr:spPr>
        <a:xfrm>
          <a:off x="11925300" y="1425575"/>
          <a:ext cx="3771900" cy="939800"/>
        </a:xfrm>
        <a:prstGeom prst="roundRect">
          <a:avLst/>
        </a:prstGeom>
        <a:solidFill>
          <a:srgbClr val="FFFFFF"/>
        </a:solidFill>
        <a:ln w="12700" cap="rnd" cmpd="sng" algn="ctr">
          <a:solidFill>
            <a:srgbClr val="E2E8F0"/>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203200" tIns="76200" rIns="76200" bIns="50800" rtlCol="1" anchor="t"/>
        <a:lstStyle/>
        <a:p>
          <a:pPr algn="l"/>
          <a:r>
            <a:rPr kumimoji="0" lang="en-US" sz="900" b="1" i="0" u="none" strike="noStrike" kern="0" cap="none" spc="0" normalizeH="0" baseline="0" noProof="0">
              <a:ln>
                <a:noFill/>
              </a:ln>
              <a:solidFill>
                <a:srgbClr val="64748B"/>
              </a:solidFill>
              <a:effectLst/>
              <a:uLnTx/>
              <a:uFillTx/>
              <a:latin typeface="Segoe UI"/>
              <a:cs typeface="Segoe UI"/>
            </a:rPr>
            <a:t>ORDERS</a:t>
          </a:r>
          <a:r>
            <a:rPr lang="en-US"/>
            <a:t>
</a:t>
          </a:r>
          <a:r>
            <a:rPr kumimoji="0" lang="en-US" sz="2200" b="1" i="0" u="none" strike="noStrike" kern="0" cap="none" spc="0" normalizeH="0" baseline="0" noProof="0">
              <a:ln>
                <a:noFill/>
              </a:ln>
              <a:solidFill>
                <a:srgbClr val="0F172A"/>
              </a:solidFill>
              <a:effectLst/>
              <a:uLnTx/>
              <a:uFillTx/>
              <a:latin typeface="Segoe UI"/>
              <a:cs typeface="Segoe UI"/>
            </a:rPr>
            <a:t>2,499</a:t>
          </a:r>
          <a:endParaRPr lang="he-IL"/>
        </a:p>
      </xdr:txBody>
    </xdr:sp>
    <xdr:clientData/>
  </xdr:absoluteAnchor>
  <xdr:absoluteAnchor>
    <xdr:pos x="11925300" y="1577975"/>
    <xdr:ext cx="69850" cy="628650"/>
    <xdr:sp macro="" textlink="">
      <xdr:nvSpPr>
        <xdr:cNvPr id="18" name="KPIbar_3">
          <a:extLst>
            <a:ext uri="{FF2B5EF4-FFF2-40B4-BE49-F238E27FC236}">
              <a16:creationId xmlns:a16="http://schemas.microsoft.com/office/drawing/2014/main" id="{C3EE94DB-D432-4CA1-AA5C-1C8CD21CCC90}"/>
            </a:ext>
          </a:extLst>
        </xdr:cNvPr>
        <xdr:cNvSpPr/>
      </xdr:nvSpPr>
      <xdr:spPr>
        <a:xfrm>
          <a:off x="11925300" y="1577975"/>
          <a:ext cx="69850" cy="628650"/>
        </a:xfrm>
        <a:prstGeom prst="rect">
          <a:avLst/>
        </a:prstGeom>
        <a:solidFill>
          <a:srgbClr val="0F172A"/>
        </a:solidFill>
        <a:ln w="19050" cap="rnd" cmpd="sng" algn="ctr">
          <a:no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he-IL"/>
        </a:p>
      </xdr:txBody>
    </xdr:sp>
    <xdr:clientData/>
  </xdr:absoluteAnchor>
  <xdr:absoluteAnchor>
    <xdr:pos x="15849600" y="1425575"/>
    <xdr:ext cx="3771900" cy="939800"/>
    <xdr:sp macro="" textlink="">
      <xdr:nvSpPr>
        <xdr:cNvPr id="19" name="KPI_4">
          <a:extLst>
            <a:ext uri="{FF2B5EF4-FFF2-40B4-BE49-F238E27FC236}">
              <a16:creationId xmlns:a16="http://schemas.microsoft.com/office/drawing/2014/main" id="{6D826A56-FFD8-4A5D-A522-D1CD0580BF87}"/>
            </a:ext>
          </a:extLst>
        </xdr:cNvPr>
        <xdr:cNvSpPr/>
      </xdr:nvSpPr>
      <xdr:spPr>
        <a:xfrm>
          <a:off x="15849600" y="1425575"/>
          <a:ext cx="3771900" cy="939800"/>
        </a:xfrm>
        <a:prstGeom prst="roundRect">
          <a:avLst/>
        </a:prstGeom>
        <a:solidFill>
          <a:srgbClr val="FFFFFF"/>
        </a:solidFill>
        <a:ln w="12700" cap="rnd" cmpd="sng" algn="ctr">
          <a:solidFill>
            <a:srgbClr val="E2E8F0"/>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203200" tIns="76200" rIns="76200" bIns="50800" rtlCol="1" anchor="t"/>
        <a:lstStyle/>
        <a:p>
          <a:pPr algn="l"/>
          <a:r>
            <a:rPr kumimoji="0" lang="en-US" sz="900" b="1" i="0" u="none" strike="noStrike" kern="0" cap="none" spc="0" normalizeH="0" baseline="0" noProof="0">
              <a:ln>
                <a:noFill/>
              </a:ln>
              <a:solidFill>
                <a:srgbClr val="64748B"/>
              </a:solidFill>
              <a:effectLst/>
              <a:uLnTx/>
              <a:uFillTx/>
              <a:latin typeface="Segoe UI"/>
              <a:cs typeface="Segoe UI"/>
            </a:rPr>
            <a:t>AVG ORDER VALUE</a:t>
          </a:r>
          <a:r>
            <a:rPr lang="en-US"/>
            <a:t>
</a:t>
          </a:r>
          <a:r>
            <a:rPr kumimoji="0" lang="en-US" sz="2200" b="1" i="0" u="none" strike="noStrike" kern="0" cap="none" spc="0" normalizeH="0" baseline="0" noProof="0">
              <a:ln>
                <a:noFill/>
              </a:ln>
              <a:solidFill>
                <a:srgbClr val="0F172A"/>
              </a:solidFill>
              <a:effectLst/>
              <a:uLnTx/>
              <a:uFillTx/>
              <a:latin typeface="Segoe UI"/>
              <a:cs typeface="Segoe UI"/>
            </a:rPr>
            <a:t>$919</a:t>
          </a:r>
          <a:endParaRPr lang="he-IL"/>
        </a:p>
      </xdr:txBody>
    </xdr:sp>
    <xdr:clientData/>
  </xdr:absoluteAnchor>
  <xdr:absoluteAnchor>
    <xdr:pos x="15849600" y="1577975"/>
    <xdr:ext cx="63500" cy="628650"/>
    <xdr:sp macro="" textlink="">
      <xdr:nvSpPr>
        <xdr:cNvPr id="21" name="KPIbar_4">
          <a:extLst>
            <a:ext uri="{FF2B5EF4-FFF2-40B4-BE49-F238E27FC236}">
              <a16:creationId xmlns:a16="http://schemas.microsoft.com/office/drawing/2014/main" id="{D7B789E2-78FB-4FA8-ABCD-8E93BD28B243}"/>
            </a:ext>
          </a:extLst>
        </xdr:cNvPr>
        <xdr:cNvSpPr/>
      </xdr:nvSpPr>
      <xdr:spPr>
        <a:xfrm>
          <a:off x="15849600" y="1577975"/>
          <a:ext cx="63500" cy="628650"/>
        </a:xfrm>
        <a:prstGeom prst="rect">
          <a:avLst/>
        </a:prstGeom>
        <a:solidFill>
          <a:srgbClr val="0F172A"/>
        </a:solidFill>
        <a:ln w="19050" cap="rnd" cmpd="sng" algn="ctr">
          <a:no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he-IL"/>
        </a:p>
      </xdr:txBody>
    </xdr:sp>
    <xdr:clientData/>
  </xdr:absoluteAnchor>
  <xdr:absoluteAnchor>
    <xdr:pos x="4521200" y="2543175"/>
    <xdr:ext cx="7645400" cy="3095625"/>
    <xdr:sp macro="" textlink="">
      <xdr:nvSpPr>
        <xdr:cNvPr id="32" name="MapCard">
          <a:extLst>
            <a:ext uri="{FF2B5EF4-FFF2-40B4-BE49-F238E27FC236}">
              <a16:creationId xmlns:a16="http://schemas.microsoft.com/office/drawing/2014/main" id="{D6500FAC-2A38-4B89-8FBB-A9516A98A83D}"/>
            </a:ext>
          </a:extLst>
        </xdr:cNvPr>
        <xdr:cNvSpPr/>
      </xdr:nvSpPr>
      <xdr:spPr>
        <a:xfrm>
          <a:off x="4521200" y="2543175"/>
          <a:ext cx="7645400" cy="3095625"/>
        </a:xfrm>
        <a:prstGeom prst="roundRect">
          <a:avLst/>
        </a:prstGeom>
        <a:solidFill>
          <a:srgbClr val="FFFFFF"/>
        </a:solidFill>
        <a:ln w="12700" cap="rnd" cmpd="sng" algn="ctr">
          <a:solidFill>
            <a:srgbClr val="E2E8F0"/>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he-IL"/>
        </a:p>
      </xdr:txBody>
    </xdr:sp>
    <xdr:clientData/>
  </xdr:absoluteAnchor>
  <xdr:absoluteAnchor>
    <xdr:pos x="152400" y="790575"/>
    <xdr:ext cx="19507200" cy="38100"/>
    <xdr:sp macro="" textlink="">
      <xdr:nvSpPr>
        <xdr:cNvPr id="37" name="HeaderAccent">
          <a:extLst>
            <a:ext uri="{FF2B5EF4-FFF2-40B4-BE49-F238E27FC236}">
              <a16:creationId xmlns:a16="http://schemas.microsoft.com/office/drawing/2014/main" id="{90E356A4-0ABB-445C-B339-C2B795EF5E65}"/>
            </a:ext>
          </a:extLst>
        </xdr:cNvPr>
        <xdr:cNvSpPr/>
      </xdr:nvSpPr>
      <xdr:spPr>
        <a:xfrm>
          <a:off x="152400" y="790575"/>
          <a:ext cx="19507200" cy="38100"/>
        </a:xfrm>
        <a:prstGeom prst="rect">
          <a:avLst/>
        </a:prstGeom>
        <a:solidFill>
          <a:srgbClr val="2563EB"/>
        </a:solidFill>
        <a:ln w="19050" cap="rnd" cmpd="sng" algn="ctr">
          <a:no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he-IL"/>
        </a:p>
      </xdr:txBody>
    </xdr:sp>
    <xdr:clientData/>
  </xdr:absoluteAnchor>
  <xdr:twoCellAnchor>
    <xdr:from>
      <xdr:col>7</xdr:col>
      <xdr:colOff>30441</xdr:colOff>
      <xdr:row>15</xdr:row>
      <xdr:rowOff>51734</xdr:rowOff>
    </xdr:from>
    <xdr:to>
      <xdr:col>18</xdr:col>
      <xdr:colOff>238498</xdr:colOff>
      <xdr:row>31</xdr:row>
      <xdr:rowOff>26146</xdr:rowOff>
    </xdr:to>
    <mc:AlternateContent xmlns:mc="http://schemas.openxmlformats.org/markup-compatibility/2006">
      <mc:Choice xmlns:cx4="http://schemas.microsoft.com/office/drawing/2016/5/10/chartex" Requires="cx4">
        <xdr:graphicFrame macro="">
          <xdr:nvGraphicFramePr>
            <xdr:cNvPr id="13" name="Chart 12">
              <a:extLst>
                <a:ext uri="{FF2B5EF4-FFF2-40B4-BE49-F238E27FC236}">
                  <a16:creationId xmlns:a16="http://schemas.microsoft.com/office/drawing/2014/main" id="{AA0CD651-B86C-43AD-8148-FDE44EA4C61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6"/>
            </a:graphicData>
          </a:graphic>
        </xdr:graphicFrame>
      </mc:Choice>
      <mc:Fallback>
        <xdr:sp macro="" textlink="">
          <xdr:nvSpPr>
            <xdr:cNvPr id="0" name=""/>
            <xdr:cNvSpPr>
              <a:spLocks noTextEdit="1"/>
            </xdr:cNvSpPr>
          </xdr:nvSpPr>
          <xdr:spPr>
            <a:xfrm>
              <a:off x="4631016" y="2766359"/>
              <a:ext cx="7437532" cy="2870012"/>
            </a:xfrm>
            <a:prstGeom prst="rect">
              <a:avLst/>
            </a:prstGeom>
            <a:solidFill>
              <a:prstClr val="white"/>
            </a:solidFill>
            <a:ln w="1">
              <a:solidFill>
                <a:prstClr val="green"/>
              </a:solidFill>
            </a:ln>
          </xdr:spPr>
          <xdr:txBody>
            <a:bodyPr vertOverflow="clip" horzOverflow="clip"/>
            <a:lstStyle/>
            <a:p>
              <a:r>
                <a:rPr lang="he-IL" sz="1100"/>
                <a:t>This chart isn't available in your version of Excel.
Editing this shape or saving this workbook into a different file format will permanently break the chart.</a:t>
              </a:r>
            </a:p>
          </xdr:txBody>
        </xdr:sp>
      </mc:Fallback>
    </mc:AlternateContent>
    <xdr:clientData/>
  </xdr:twoCellAnchor>
  <xdr:absoluteAnchor>
    <xdr:pos x="4724400" y="2619375"/>
    <xdr:ext cx="3816350" cy="298450"/>
    <xdr:sp macro="" textlink="">
      <xdr:nvSpPr>
        <xdr:cNvPr id="36" name="MapTitle">
          <a:extLst>
            <a:ext uri="{FF2B5EF4-FFF2-40B4-BE49-F238E27FC236}">
              <a16:creationId xmlns:a16="http://schemas.microsoft.com/office/drawing/2014/main" id="{CACE7E31-BED0-433D-978D-7E3969FEB91F}"/>
            </a:ext>
          </a:extLst>
        </xdr:cNvPr>
        <xdr:cNvSpPr/>
      </xdr:nvSpPr>
      <xdr:spPr>
        <a:xfrm>
          <a:off x="4724400" y="2619375"/>
          <a:ext cx="3816350" cy="298450"/>
        </a:xfrm>
        <a:prstGeom prst="rect">
          <a:avLst/>
        </a:prstGeom>
        <a:noFill/>
        <a:ln w="19050" cap="rnd" cmpd="sng" algn="ctr">
          <a:no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r>
            <a:rPr kumimoji="0" lang="en-US" sz="1300" b="1" i="0" u="none" strike="noStrike" kern="0" cap="none" spc="0" normalizeH="0" baseline="0" noProof="0">
              <a:ln>
                <a:noFill/>
              </a:ln>
              <a:solidFill>
                <a:srgbClr val="0F172A"/>
              </a:solidFill>
              <a:effectLst/>
              <a:uLnTx/>
              <a:uFillTx/>
              <a:latin typeface="Segoe UI"/>
              <a:cs typeface="Segoe UI"/>
            </a:rPr>
            <a:t>Sales by State</a:t>
          </a:r>
          <a:endParaRPr kumimoji="0" lang="he-IL" sz="1300" b="1" i="0" u="none" strike="noStrike" kern="0" cap="none" spc="0" normalizeH="0" baseline="0" noProof="0">
            <a:ln>
              <a:noFill/>
            </a:ln>
            <a:solidFill>
              <a:srgbClr val="0F172A"/>
            </a:solidFill>
            <a:effectLst/>
            <a:uLnTx/>
            <a:uFillTx/>
            <a:latin typeface="Segoe UI"/>
            <a:cs typeface="Segoe UI"/>
          </a:endParaRPr>
        </a:p>
      </xdr:txBody>
    </xdr:sp>
    <xdr:clientData/>
  </xdr:absoluteAnchor>
  <xdr:twoCellAnchor>
    <xdr:from>
      <xdr:col>0</xdr:col>
      <xdr:colOff>200025</xdr:colOff>
      <xdr:row>15</xdr:row>
      <xdr:rowOff>104775</xdr:rowOff>
    </xdr:from>
    <xdr:to>
      <xdr:col>5</xdr:col>
      <xdr:colOff>568325</xdr:colOff>
      <xdr:row>47</xdr:row>
      <xdr:rowOff>130175</xdr:rowOff>
    </xdr:to>
    <xdr:graphicFrame macro="">
      <xdr:nvGraphicFramePr>
        <xdr:cNvPr id="38" name="ChartCategoryBar">
          <a:extLst>
            <a:ext uri="{FF2B5EF4-FFF2-40B4-BE49-F238E27FC236}">
              <a16:creationId xmlns:a16="http://schemas.microsoft.com/office/drawing/2014/main" id="{B36AFA88-72F4-5AE4-F7E6-06CEC4B59E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0.07179</cdr:x>
      <cdr:y>0</cdr:y>
    </cdr:from>
    <cdr:to>
      <cdr:x>0.39125</cdr:x>
      <cdr:y>0.12967</cdr:y>
    </cdr:to>
    <cdr:sp macro="" textlink="">
      <cdr:nvSpPr>
        <cdr:cNvPr id="2" name="Rectangle 1">
          <a:extLst xmlns:a="http://schemas.openxmlformats.org/drawingml/2006/main">
            <a:ext uri="{FF2B5EF4-FFF2-40B4-BE49-F238E27FC236}">
              <a16:creationId xmlns:a16="http://schemas.microsoft.com/office/drawing/2014/main" id="{BD4A38D5-D4ED-C976-A187-07F42A7A0B8B}"/>
            </a:ext>
          </a:extLst>
        </cdr:cNvPr>
        <cdr:cNvSpPr/>
      </cdr:nvSpPr>
      <cdr:spPr>
        <a:xfrm xmlns:a="http://schemas.openxmlformats.org/drawingml/2006/main">
          <a:off x="413477" y="0"/>
          <a:ext cx="1840056" cy="360355"/>
        </a:xfrm>
        <a:prstGeom xmlns:a="http://schemas.openxmlformats.org/drawingml/2006/main" prst="rect">
          <a:avLst/>
        </a:prstGeom>
        <a:noFill xmlns:a="http://schemas.openxmlformats.org/drawingml/2006/main"/>
      </cdr:spPr>
      <cdr:txBody>
        <a:bodyPr xmlns:a="http://schemas.openxmlformats.org/drawingml/2006/main" wrap="none" lIns="91440" tIns="45720" rIns="91440" bIns="45720">
          <a:spAutoFit/>
        </a:bodyPr>
        <a:lstStyle xmlns:a="http://schemas.openxmlformats.org/drawingml/2006/main"/>
        <a:p xmlns:a="http://schemas.openxmlformats.org/drawingml/2006/main">
          <a:pPr algn="ctr"/>
          <a:r>
            <a:rPr lang="en-US" sz="1800" b="0" cap="none" spc="0">
              <a:ln w="0"/>
              <a:solidFill>
                <a:schemeClr val="tx1"/>
              </a:solidFill>
              <a:effectLst>
                <a:outerShdw blurRad="38100" dist="19050" dir="2700000" algn="tl" rotWithShape="0">
                  <a:schemeClr val="dk1">
                    <a:alpha val="40000"/>
                  </a:schemeClr>
                </a:outerShdw>
              </a:effectLst>
            </a:rPr>
            <a:t>Customer</a:t>
          </a:r>
          <a:r>
            <a:rPr lang="en-US" sz="1800" b="0" cap="none" spc="0" baseline="0">
              <a:ln w="0"/>
              <a:solidFill>
                <a:schemeClr val="tx1"/>
              </a:solidFill>
              <a:effectLst>
                <a:outerShdw blurRad="38100" dist="19050" dir="2700000" algn="tl" rotWithShape="0">
                  <a:schemeClr val="dk1">
                    <a:alpha val="40000"/>
                  </a:schemeClr>
                </a:outerShdw>
              </a:effectLst>
            </a:rPr>
            <a:t> Count</a:t>
          </a:r>
          <a:endParaRPr lang="en-US" sz="1800" b="0" cap="none" spc="0">
            <a:ln w="0"/>
            <a:solidFill>
              <a:schemeClr val="tx1"/>
            </a:solidFill>
            <a:effectLst>
              <a:outerShdw blurRad="38100" dist="19050" dir="2700000" algn="tl" rotWithShape="0">
                <a:schemeClr val="dk1">
                  <a:alpha val="40000"/>
                </a:schemeClr>
              </a:outerShdw>
            </a:effectLst>
          </a:endParaRPr>
        </a:p>
      </cdr:txBody>
    </cdr:sp>
  </cdr:relSizeAnchor>
</c:userShapes>
</file>

<file path=xl/drawings/drawing6.xml><?xml version="1.0" encoding="utf-8"?>
<xdr:wsDr xmlns:xdr="http://schemas.openxmlformats.org/drawingml/2006/spreadsheetDrawing" xmlns:a="http://schemas.openxmlformats.org/drawingml/2006/main">
  <xdr:oneCellAnchor>
    <xdr:from>
      <xdr:col>2</xdr:col>
      <xdr:colOff>228600</xdr:colOff>
      <xdr:row>24</xdr:row>
      <xdr:rowOff>4234</xdr:rowOff>
    </xdr:from>
    <xdr:ext cx="4748429" cy="4705591"/>
    <mc:AlternateContent xmlns:mc="http://schemas.openxmlformats.org/markup-compatibility/2006" xmlns:a14="http://schemas.microsoft.com/office/drawing/2010/main">
      <mc:Choice Requires="a14">
        <xdr:graphicFrame macro="">
          <xdr:nvGraphicFramePr>
            <xdr:cNvPr id="3" name="Product Name">
              <a:extLst>
                <a:ext uri="{FF2B5EF4-FFF2-40B4-BE49-F238E27FC236}">
                  <a16:creationId xmlns:a16="http://schemas.microsoft.com/office/drawing/2014/main" id="{7F568402-307C-4D0B-81D9-2C5A1498F9FB}"/>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18643600" y="6455834"/>
              <a:ext cx="4748429" cy="4705591"/>
            </a:xfrm>
            <a:prstGeom prst="rect">
              <a:avLst/>
            </a:prstGeom>
            <a:solidFill>
              <a:prstClr val="white"/>
            </a:solidFill>
            <a:ln w="1">
              <a:solidFill>
                <a:prstClr val="green"/>
              </a:solidFill>
            </a:ln>
          </xdr:spPr>
          <xdr:txBody>
            <a:bodyPr vertOverflow="clip" horzOverflow="clip"/>
            <a:lstStyle/>
            <a:p>
              <a:r>
                <a:rPr lang="he-IL" sz="1100"/>
                <a:t>צורה זו מייצגת כלי פריסה. כלי פריסה נתמכים ב- Excel 2010 ואילך.
אם הצורה השתנתה בגירסה קודמת של Excel, או אם חוברת העבודה נשמרה ב- Excel 2003 או בגירסה קודמת, אין אפשרות להשתמש בכלי הפריסה.</a:t>
              </a:r>
            </a:p>
          </xdr:txBody>
        </xdr:sp>
      </mc:Fallback>
    </mc:AlternateContent>
    <xdr:clientData/>
  </xdr:oneCellAnchor>
  <xdr:oneCellAnchor>
    <xdr:from>
      <xdr:col>6</xdr:col>
      <xdr:colOff>1193800</xdr:colOff>
      <xdr:row>24</xdr:row>
      <xdr:rowOff>12700</xdr:rowOff>
    </xdr:from>
    <xdr:ext cx="4292599" cy="4694379"/>
    <mc:AlternateContent xmlns:mc="http://schemas.openxmlformats.org/markup-compatibility/2006" xmlns:a14="http://schemas.microsoft.com/office/drawing/2010/main">
      <mc:Choice Requires="a14">
        <xdr:graphicFrame macro="">
          <xdr:nvGraphicFramePr>
            <xdr:cNvPr id="5" name="Sub-Category">
              <a:extLst>
                <a:ext uri="{FF2B5EF4-FFF2-40B4-BE49-F238E27FC236}">
                  <a16:creationId xmlns:a16="http://schemas.microsoft.com/office/drawing/2014/main" id="{A8C87A34-8053-4652-9210-2DC1F9C3AE9D}"/>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23418800" y="6464300"/>
              <a:ext cx="4292599" cy="4694379"/>
            </a:xfrm>
            <a:prstGeom prst="rect">
              <a:avLst/>
            </a:prstGeom>
            <a:solidFill>
              <a:prstClr val="white"/>
            </a:solidFill>
            <a:ln w="1">
              <a:solidFill>
                <a:prstClr val="green"/>
              </a:solidFill>
            </a:ln>
          </xdr:spPr>
          <xdr:txBody>
            <a:bodyPr vertOverflow="clip" horzOverflow="clip"/>
            <a:lstStyle/>
            <a:p>
              <a:r>
                <a:rPr lang="he-IL" sz="1100"/>
                <a:t>צורה זו מייצגת כלי פריסה. כלי פריסה נתמכים ב- Excel 2010 ואילך.
אם הצורה השתנתה בגירסה קודמת של Excel, או אם חוברת העבודה נשמרה ב- Excel 2003 או בגירסה קודמת, אין אפשרות להשתמש בכלי הפריסה.</a:t>
              </a:r>
            </a:p>
          </xdr:txBody>
        </xdr:sp>
      </mc:Fallback>
    </mc:AlternateContent>
    <xdr:clientData/>
  </xdr:oneCellAnchor>
  <xdr:twoCellAnchor>
    <xdr:from>
      <xdr:col>3</xdr:col>
      <xdr:colOff>6349</xdr:colOff>
      <xdr:row>5</xdr:row>
      <xdr:rowOff>9525</xdr:rowOff>
    </xdr:from>
    <xdr:to>
      <xdr:col>9</xdr:col>
      <xdr:colOff>19049</xdr:colOff>
      <xdr:row>19</xdr:row>
      <xdr:rowOff>9525</xdr:rowOff>
    </xdr:to>
    <xdr:graphicFrame macro="">
      <xdr:nvGraphicFramePr>
        <xdr:cNvPr id="6" name="CatChart">
          <a:extLst>
            <a:ext uri="{FF2B5EF4-FFF2-40B4-BE49-F238E27FC236}">
              <a16:creationId xmlns:a16="http://schemas.microsoft.com/office/drawing/2014/main" id="{1AE1502A-CFA4-9C23-E9B9-921038CD19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6</xdr:col>
      <xdr:colOff>417946</xdr:colOff>
      <xdr:row>18</xdr:row>
      <xdr:rowOff>41564</xdr:rowOff>
    </xdr:from>
    <xdr:to>
      <xdr:col>10</xdr:col>
      <xdr:colOff>136004</xdr:colOff>
      <xdr:row>26</xdr:row>
      <xdr:rowOff>49184</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5EEE703A-3E5F-B5EB-595E-CD5923524D7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070764" y="3158837"/>
              <a:ext cx="2350423" cy="1393074"/>
            </a:xfrm>
            <a:prstGeom prst="rect">
              <a:avLst/>
            </a:prstGeom>
            <a:solidFill>
              <a:prstClr val="white"/>
            </a:solidFill>
            <a:ln w="1">
              <a:solidFill>
                <a:prstClr val="green"/>
              </a:solidFill>
            </a:ln>
          </xdr:spPr>
          <xdr:txBody>
            <a:bodyPr vertOverflow="clip" horzOverflow="clip"/>
            <a:lstStyle/>
            <a:p>
              <a:r>
                <a:rPr lang="he-IL" sz="1100"/>
                <a:t>צורה זו מייצגת כלי פריסה. כלי פריסה נתמכים ב- Excel 2010 ואילך.
אם הצורה השתנתה בגירסה קודמת של Excel, או אם חוברת העבודה נשמרה ב- Excel 2003 או בגירסה קודמת, אין אפשרות להשתמש בכלי הפריסה.</a:t>
              </a:r>
            </a:p>
          </xdr:txBody>
        </xdr:sp>
      </mc:Fallback>
    </mc:AlternateContent>
    <xdr:clientData/>
  </xdr:twoCellAnchor>
  <xdr:twoCellAnchor>
    <xdr:from>
      <xdr:col>2</xdr:col>
      <xdr:colOff>96287</xdr:colOff>
      <xdr:row>0</xdr:row>
      <xdr:rowOff>172604</xdr:rowOff>
    </xdr:from>
    <xdr:to>
      <xdr:col>10</xdr:col>
      <xdr:colOff>253999</xdr:colOff>
      <xdr:row>16</xdr:row>
      <xdr:rowOff>115455</xdr:rowOff>
    </xdr:to>
    <xdr:graphicFrame macro="">
      <xdr:nvGraphicFramePr>
        <xdr:cNvPr id="4" name="Chart 3">
          <a:extLst>
            <a:ext uri="{FF2B5EF4-FFF2-40B4-BE49-F238E27FC236}">
              <a16:creationId xmlns:a16="http://schemas.microsoft.com/office/drawing/2014/main" id="{0DCB4C3D-B70D-829F-9E4E-0C5943CED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866589</xdr:colOff>
      <xdr:row>18</xdr:row>
      <xdr:rowOff>156883</xdr:rowOff>
    </xdr:from>
    <xdr:to>
      <xdr:col>2</xdr:col>
      <xdr:colOff>620402</xdr:colOff>
      <xdr:row>22</xdr:row>
      <xdr:rowOff>125879</xdr:rowOff>
    </xdr:to>
    <xdr:pic>
      <xdr:nvPicPr>
        <xdr:cNvPr id="5" name="גרפיקה 4" descr="חץ: ישר עם מילוי מלא">
          <a:extLst>
            <a:ext uri="{FF2B5EF4-FFF2-40B4-BE49-F238E27FC236}">
              <a16:creationId xmlns:a16="http://schemas.microsoft.com/office/drawing/2014/main" id="{4E38A3F2-EFEE-ACE4-755B-D2B8830E0CE5}"/>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875118" y="3384177"/>
          <a:ext cx="679823" cy="679823"/>
        </a:xfrm>
        <a:prstGeom prst="rect">
          <a:avLst/>
        </a:prstGeom>
      </xdr:spPr>
    </xdr:pic>
    <xdr:clientData/>
  </xdr:twoCellAnchor>
  <xdr:twoCellAnchor editAs="oneCell">
    <xdr:from>
      <xdr:col>1</xdr:col>
      <xdr:colOff>371388</xdr:colOff>
      <xdr:row>28</xdr:row>
      <xdr:rowOff>25945</xdr:rowOff>
    </xdr:from>
    <xdr:to>
      <xdr:col>5</xdr:col>
      <xdr:colOff>591385</xdr:colOff>
      <xdr:row>34</xdr:row>
      <xdr:rowOff>65942</xdr:rowOff>
    </xdr:to>
    <xdr:pic>
      <xdr:nvPicPr>
        <xdr:cNvPr id="12" name="גרפיקה 11" descr="חץ: ישר עם מילוי מלא">
          <a:extLst>
            <a:ext uri="{FF2B5EF4-FFF2-40B4-BE49-F238E27FC236}">
              <a16:creationId xmlns:a16="http://schemas.microsoft.com/office/drawing/2014/main" id="{8C7CA7D3-5921-016D-577B-2826CA74A00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rot="13194854">
          <a:off x="1491297" y="4875036"/>
          <a:ext cx="3112133" cy="1085438"/>
        </a:xfrm>
        <a:prstGeom prst="rect">
          <a:avLst/>
        </a:prstGeom>
      </xdr:spPr>
    </xdr:pic>
    <xdr:clientData/>
  </xdr:twoCellAnchor>
  <xdr:twoCellAnchor>
    <xdr:from>
      <xdr:col>0</xdr:col>
      <xdr:colOff>300183</xdr:colOff>
      <xdr:row>36</xdr:row>
      <xdr:rowOff>69275</xdr:rowOff>
    </xdr:from>
    <xdr:to>
      <xdr:col>14</xdr:col>
      <xdr:colOff>635000</xdr:colOff>
      <xdr:row>61</xdr:row>
      <xdr:rowOff>1</xdr:rowOff>
    </xdr:to>
    <xdr:graphicFrame macro="">
      <xdr:nvGraphicFramePr>
        <xdr:cNvPr id="9" name="תרשים 8">
          <a:extLst>
            <a:ext uri="{FF2B5EF4-FFF2-40B4-BE49-F238E27FC236}">
              <a16:creationId xmlns:a16="http://schemas.microsoft.com/office/drawing/2014/main" id="{5D7289FF-BDFD-3384-34BC-9663D3AD05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461818</xdr:colOff>
      <xdr:row>0</xdr:row>
      <xdr:rowOff>161636</xdr:rowOff>
    </xdr:from>
    <xdr:to>
      <xdr:col>27</xdr:col>
      <xdr:colOff>357910</xdr:colOff>
      <xdr:row>9</xdr:row>
      <xdr:rowOff>150092</xdr:rowOff>
    </xdr:to>
    <xdr:sp macro="" textlink="">
      <xdr:nvSpPr>
        <xdr:cNvPr id="3" name="תיבת טקסט 2">
          <a:extLst>
            <a:ext uri="{FF2B5EF4-FFF2-40B4-BE49-F238E27FC236}">
              <a16:creationId xmlns:a16="http://schemas.microsoft.com/office/drawing/2014/main" id="{233D4DCA-F219-9381-AD1A-D77E4F920A86}"/>
            </a:ext>
          </a:extLst>
        </xdr:cNvPr>
        <xdr:cNvSpPr txBox="1"/>
      </xdr:nvSpPr>
      <xdr:spPr>
        <a:xfrm>
          <a:off x="7747000" y="161636"/>
          <a:ext cx="11083637" cy="154709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r" rtl="1"/>
          <a:r>
            <a:rPr lang="he-IL" sz="1600">
              <a:latin typeface="Arial" panose="020B0604020202020204" pitchFamily="34" charset="0"/>
              <a:cs typeface="Arial" panose="020B0604020202020204" pitchFamily="34" charset="0"/>
            </a:rPr>
            <a:t>גיליון ה-“</a:t>
          </a:r>
          <a:r>
            <a:rPr lang="en-US" sz="1600">
              <a:latin typeface="Arial" panose="020B0604020202020204" pitchFamily="34" charset="0"/>
              <a:cs typeface="Arial" panose="020B0604020202020204" pitchFamily="34" charset="0"/>
            </a:rPr>
            <a:t>SalebyMonth” </a:t>
          </a:r>
          <a:r>
            <a:rPr lang="he-IL" sz="1600">
              <a:latin typeface="Arial" panose="020B0604020202020204" pitchFamily="34" charset="0"/>
              <a:cs typeface="Arial" panose="020B0604020202020204" pitchFamily="34" charset="0"/>
            </a:rPr>
            <a:t>הוא מרכז הניתוח החודשי של המכירות בפלטפורמה: בחלקו העליון תרשים שטח המציג את סך המכירות בפועל (</a:t>
          </a:r>
          <a:r>
            <a:rPr lang="en-US" sz="1600">
              <a:latin typeface="Arial" panose="020B0604020202020204" pitchFamily="34" charset="0"/>
              <a:cs typeface="Arial" panose="020B0604020202020204" pitchFamily="34" charset="0"/>
            </a:rPr>
            <a:t>Actual) </a:t>
          </a:r>
          <a:r>
            <a:rPr lang="he-IL" sz="1600">
              <a:latin typeface="Arial" panose="020B0604020202020204" pitchFamily="34" charset="0"/>
              <a:cs typeface="Arial" panose="020B0604020202020204" pitchFamily="34" charset="0"/>
            </a:rPr>
            <a:t>לכל חודש בשנה הנבחרת, מתבסס על </a:t>
          </a:r>
          <a:r>
            <a:rPr lang="en-US" sz="1600">
              <a:latin typeface="Arial" panose="020B0604020202020204" pitchFamily="34" charset="0"/>
              <a:cs typeface="Arial" panose="020B0604020202020204" pitchFamily="34" charset="0"/>
            </a:rPr>
            <a:t>Pivot Table </a:t>
          </a:r>
          <a:r>
            <a:rPr lang="he-IL" sz="1600">
              <a:latin typeface="Arial" panose="020B0604020202020204" pitchFamily="34" charset="0"/>
              <a:cs typeface="Arial" panose="020B0604020202020204" pitchFamily="34" charset="0"/>
            </a:rPr>
            <a:t>שמשתנה אוטומטית לפי בחירת המשתמש. בצד מימין טבלה מסודרת עם שני טווחי נתונים “</a:t>
          </a:r>
          <a:r>
            <a:rPr lang="en-US" sz="1600">
              <a:latin typeface="Arial" panose="020B0604020202020204" pitchFamily="34" charset="0"/>
              <a:cs typeface="Arial" panose="020B0604020202020204" pitchFamily="34" charset="0"/>
            </a:rPr>
            <a:t>Sales” (</a:t>
          </a:r>
          <a:r>
            <a:rPr lang="he-IL" sz="1600">
              <a:latin typeface="Arial" panose="020B0604020202020204" pitchFamily="34" charset="0"/>
              <a:cs typeface="Arial" panose="020B0604020202020204" pitchFamily="34" charset="0"/>
            </a:rPr>
            <a:t>נתוני עבר) ו־“</a:t>
          </a:r>
          <a:r>
            <a:rPr lang="en-US" sz="1600">
              <a:latin typeface="Arial" panose="020B0604020202020204" pitchFamily="34" charset="0"/>
              <a:cs typeface="Arial" panose="020B0604020202020204" pitchFamily="34" charset="0"/>
            </a:rPr>
            <a:t>Forecast” (</a:t>
          </a:r>
          <a:r>
            <a:rPr lang="he-IL" sz="1600">
              <a:latin typeface="Arial" panose="020B0604020202020204" pitchFamily="34" charset="0"/>
              <a:cs typeface="Arial" panose="020B0604020202020204" pitchFamily="34" charset="0"/>
            </a:rPr>
            <a:t>נתוני חיזוי)  המשמשת לסדרת הקו התחתונה בגרף. בתחתית הגיליון מופיע תרשים קו משולב המציג לצד קו המקוּקוֹ את מגמת החיזוי לעוד 12 חודשים קדימה, כך שלאחר בחירת השנה הרצויה בתיבת הסינון (“</a:t>
          </a:r>
          <a:r>
            <a:rPr lang="en-US" sz="1600">
              <a:latin typeface="Arial" panose="020B0604020202020204" pitchFamily="34" charset="0"/>
              <a:cs typeface="Arial" panose="020B0604020202020204" pitchFamily="34" charset="0"/>
            </a:rPr>
            <a:t>Year”) </a:t>
          </a:r>
          <a:r>
            <a:rPr lang="he-IL" sz="1600">
              <a:latin typeface="Arial" panose="020B0604020202020204" pitchFamily="34" charset="0"/>
              <a:cs typeface="Arial" panose="020B0604020202020204" pitchFamily="34" charset="0"/>
            </a:rPr>
            <a:t>ניתן להשוות בקלות בין ביצועי עבר ובין התחזית העתידית. באמצעות כלים אלה, הגיליון מאפשר למנהלים לזהות שיאים, לחזות תנודות עונתיות ולהבין את דיוק המודל לתכנון מלאי ומשאבים.</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5</xdr:col>
      <xdr:colOff>179070</xdr:colOff>
      <xdr:row>2</xdr:row>
      <xdr:rowOff>80917</xdr:rowOff>
    </xdr:from>
    <xdr:to>
      <xdr:col>12</xdr:col>
      <xdr:colOff>612685</xdr:colOff>
      <xdr:row>19</xdr:row>
      <xdr:rowOff>12518</xdr:rowOff>
    </xdr:to>
    <xdr:graphicFrame macro="">
      <xdr:nvGraphicFramePr>
        <xdr:cNvPr id="2" name="Chart 1">
          <a:extLst>
            <a:ext uri="{FF2B5EF4-FFF2-40B4-BE49-F238E27FC236}">
              <a16:creationId xmlns:a16="http://schemas.microsoft.com/office/drawing/2014/main" id="{68843066-65A3-B4C6-564B-95BCDB1F81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523470</xdr:colOff>
      <xdr:row>11</xdr:row>
      <xdr:rowOff>137737</xdr:rowOff>
    </xdr:from>
    <xdr:to>
      <xdr:col>19</xdr:col>
      <xdr:colOff>242454</xdr:colOff>
      <xdr:row>34</xdr:row>
      <xdr:rowOff>103909</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8F7439A1-7CFF-448E-5404-BDE535C5F89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403695" y="2131637"/>
              <a:ext cx="10218709" cy="4128597"/>
            </a:xfrm>
            <a:prstGeom prst="rect">
              <a:avLst/>
            </a:prstGeom>
            <a:solidFill>
              <a:prstClr val="white"/>
            </a:solidFill>
            <a:ln w="1">
              <a:solidFill>
                <a:prstClr val="green"/>
              </a:solidFill>
            </a:ln>
          </xdr:spPr>
          <xdr:txBody>
            <a:bodyPr vertOverflow="clip" horzOverflow="clip"/>
            <a:lstStyle/>
            <a:p>
              <a:r>
                <a:rPr lang="he-IL"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7</xdr:col>
      <xdr:colOff>27362</xdr:colOff>
      <xdr:row>3</xdr:row>
      <xdr:rowOff>37522</xdr:rowOff>
    </xdr:from>
    <xdr:to>
      <xdr:col>17</xdr:col>
      <xdr:colOff>473363</xdr:colOff>
      <xdr:row>11</xdr:row>
      <xdr:rowOff>57727</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99CE5FEA-FEB8-D16F-5ADF-BE2AAFB9B9D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566544" y="557067"/>
              <a:ext cx="8989637" cy="1405660"/>
            </a:xfrm>
            <a:prstGeom prst="rect">
              <a:avLst/>
            </a:prstGeom>
            <a:solidFill>
              <a:prstClr val="white"/>
            </a:solidFill>
            <a:ln w="1">
              <a:solidFill>
                <a:prstClr val="green"/>
              </a:solidFill>
            </a:ln>
          </xdr:spPr>
          <xdr:txBody>
            <a:bodyPr vertOverflow="clip" horzOverflow="clip"/>
            <a:lstStyle/>
            <a:p>
              <a:r>
                <a:rPr lang="he-IL" sz="1100"/>
                <a:t>צורה זו מייצגת כלי פריסה. כלי פריסה נתמכים ב- Excel 2010 ואילך.
אם הצורה השתנתה בגירסה קודמת של Excel, או אם חוברת העבודה נשמרה ב- Excel 2003 או בגירסה קודמת, אין אפשרות להשתמש בכלי הפריסה.</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7</xdr:col>
      <xdr:colOff>83820</xdr:colOff>
      <xdr:row>1</xdr:row>
      <xdr:rowOff>64770</xdr:rowOff>
    </xdr:from>
    <xdr:to>
      <xdr:col>14</xdr:col>
      <xdr:colOff>388620</xdr:colOff>
      <xdr:row>16</xdr:row>
      <xdr:rowOff>64770</xdr:rowOff>
    </xdr:to>
    <xdr:graphicFrame macro="">
      <xdr:nvGraphicFramePr>
        <xdr:cNvPr id="2" name="Chart 1">
          <a:extLst>
            <a:ext uri="{FF2B5EF4-FFF2-40B4-BE49-F238E27FC236}">
              <a16:creationId xmlns:a16="http://schemas.microsoft.com/office/drawing/2014/main" id="{B720EA13-2F53-A108-28C0-7C3758BACF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3</xdr:col>
      <xdr:colOff>449036</xdr:colOff>
      <xdr:row>27</xdr:row>
      <xdr:rowOff>65314</xdr:rowOff>
    </xdr:from>
    <xdr:to>
      <xdr:col>14</xdr:col>
      <xdr:colOff>1074964</xdr:colOff>
      <xdr:row>50</xdr:row>
      <xdr:rowOff>131989</xdr:rowOff>
    </xdr:to>
    <xdr:graphicFrame macro="">
      <xdr:nvGraphicFramePr>
        <xdr:cNvPr id="5" name="RegScatter">
          <a:extLst>
            <a:ext uri="{FF2B5EF4-FFF2-40B4-BE49-F238E27FC236}">
              <a16:creationId xmlns:a16="http://schemas.microsoft.com/office/drawing/2014/main" id="{F7CAB9BA-3764-810B-9E0C-1891CF3615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6</xdr:col>
      <xdr:colOff>1895474</xdr:colOff>
      <xdr:row>20</xdr:row>
      <xdr:rowOff>6350</xdr:rowOff>
    </xdr:from>
    <xdr:to>
      <xdr:col>14</xdr:col>
      <xdr:colOff>3174</xdr:colOff>
      <xdr:row>36</xdr:row>
      <xdr:rowOff>171450</xdr:rowOff>
    </xdr:to>
    <xdr:graphicFrame macro="">
      <xdr:nvGraphicFramePr>
        <xdr:cNvPr id="4" name="VolChart">
          <a:extLst>
            <a:ext uri="{FF2B5EF4-FFF2-40B4-BE49-F238E27FC236}">
              <a16:creationId xmlns:a16="http://schemas.microsoft.com/office/drawing/2014/main" id="{9E24850D-E1F2-51EB-8D36-BE37353B46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8</xdr:col>
      <xdr:colOff>657225</xdr:colOff>
      <xdr:row>4</xdr:row>
      <xdr:rowOff>6350</xdr:rowOff>
    </xdr:from>
    <xdr:to>
      <xdr:col>13</xdr:col>
      <xdr:colOff>641350</xdr:colOff>
      <xdr:row>12</xdr:row>
      <xdr:rowOff>6350</xdr:rowOff>
    </xdr:to>
    <xdr:graphicFrame macro="">
      <xdr:nvGraphicFramePr>
        <xdr:cNvPr id="10" name="FnDoughnut">
          <a:extLst>
            <a:ext uri="{FF2B5EF4-FFF2-40B4-BE49-F238E27FC236}">
              <a16:creationId xmlns:a16="http://schemas.microsoft.com/office/drawing/2014/main" id="{822AC9C2-01B8-C361-5CE9-D3D9503C03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AppData/Local/Microsoft/Windows/INetCache/IE/G3MQFLIW/&#1490;&#1497;&#1500;&#1497;&#1493;&#1503;_&#1506;&#1489;&#1493;&#1491;&#1492;_&#1508;&#1512;&#1493;&#1497;&#1511;&#1496;%5b1%5d.xlsx" TargetMode="External"/><Relationship Id="rId2" Type="http://schemas.openxmlformats.org/officeDocument/2006/relationships/externalLinkPath" Target="file:///C:\Users\97252\AppData\Local\Microsoft\Windows\INetCache\IE\G3MQFLIW\&#1490;&#1497;&#1500;&#1497;&#1493;&#1503;_&#1506;&#1489;&#1493;&#1491;&#1492;_&#1508;&#1512;&#1493;&#1497;&#1511;&#1496;%5b1%5d.xlsx" TargetMode="External"/><Relationship Id="rId1" Type="http://schemas.openxmlformats.org/officeDocument/2006/relationships/externalLinkPath" Target="/Users/97252/AppData/Local/Microsoft/Windows/INetCache/IE/G3MQFLIW/&#1490;&#1497;&#1500;&#1497;&#1493;&#1503;_&#1506;&#1489;&#1493;&#1491;&#1492;_&#1508;&#1512;&#1493;&#1497;&#1511;&#1496;%5b1%5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xlsx].xlsx]Functions_Perform_4"/>
      <sheetName val=".xlsx].xlsx] StorageOpt (2)"/>
      <sheetName val=".xlsx].xlsx]Functions_Perform_3"/>
      <sheetName val=".xlsx].xlsx]Salebycategory"/>
      <sheetName val=".xlsx].xlsx]SalesbyProfit"/>
      <sheetName val=".xlsx].xlsx]Sales Dashboard"/>
      <sheetName val=".xlsx].xlsx]Opening_questionn_2"/>
      <sheetName val=".xlsx].xlsx]Salebymonth"/>
      <sheetName val=".xlsx].xlsx]Top5customers"/>
      <sheetName val=".xlsx].xlsx]salevystate"/>
      <sheetName val=".xlsx].xlsx]CustbyYear"/>
      <sheetName val=".xlsx].xlsx]Regression"/>
      <sheetName val=".xlsx].xlsx]VLOOKUP"/>
      <sheetName val=".xlsx].xlsx]Sales_Pareto_80_20"/>
      <sheetName val=".xlsx].xlsx]salesdata_formatted"/>
      <sheetName val=".xlsx].xlsx]salesdata_formatt_3"/>
      <sheetName val=".xlsx].xlsx]משימות לבצע"/>
      <sheetName val=".xlsx].xlsx]Recycling Data"/>
      <sheetName val=".xlsx].xlsx]Sales_Pareto_80_2_3"/>
      <sheetName val=".xlsx].xlsx]__________________2"/>
      <sheetName val=".xlsx]גיליון_עבודה_פרויקט[1]"/>
      <sheetName val=".xlsx]גיליון_עבודה_פרויקט[1]"/>
      <sheetName val=".xlsx]גיליון_עבודה_פרויקט[1]"/>
      <sheetName val=".xlsx]גיליון_עבודה_פרויקט[1]"/>
      <sheetName val=".xlsx]גיליון_עבודה_פרויקט[1]"/>
      <sheetName val=".xlsx]גיליון_עבודה_פרויקט[1]"/>
      <sheetName val=".xlsx]גיליון_עבודה_פרויקט[1]"/>
      <sheetName val=".xlsx]גיליון_עבודה_פרויקט[1]"/>
      <sheetName val=".xlsx]גיליון_עבודה_פרויקט[1]"/>
      <sheetName val=".xlsx]גיליון_עבודה_פרויקט[1]"/>
      <sheetName val=".xlsx]גיליון_עבודה_פרויקט[1]"/>
      <sheetName val=".xlsx]גיליון_עבודה_פרויקט[1]"/>
    </sheetNames>
    <sheetDataSet>
      <sheetData sheetId="0">
        <row r="6">
          <cell r="E6" t="str">
            <v xml:space="preserve">בוצע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ow r="2">
          <cell r="B2" t="str">
            <v>Order Date</v>
          </cell>
        </row>
      </sheetData>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Users/97252/AppData/Local/Microsoft/Windows/INetCache/IE/G3MQFLIW/&#1490;&#1497;&#1500;&#1497;&#1493;&#1503;_&#1506;&#1489;&#1493;&#1491;&#1492;_&#1508;&#1512;&#1493;&#1497;&#1511;&#1496;%5b1%5d.xlsx" TargetMode="External"/><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נתי וורקנך" refreshedDate="45827.714926851855" createdVersion="8" refreshedVersion="8" minRefreshableVersion="3" recordCount="2499" xr:uid="{85B085E3-43F5-4DFA-9C2D-D02398043511}">
  <cacheSource type="worksheet">
    <worksheetSource name="Customerbyyear"/>
  </cacheSource>
  <cacheFields count="2">
    <cacheField name="Year" numFmtId="0">
      <sharedItems containsSemiMixedTypes="0" containsString="0" containsNumber="1" containsInteger="1" minValue="2014" maxValue="2017" count="4">
        <n v="2014"/>
        <n v="2015"/>
        <n v="2016"/>
        <n v="2017"/>
      </sharedItems>
    </cacheField>
    <cacheField name="Customer Nam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נתי וורקנך" refreshedDate="45827.715027314815" createdVersion="8" refreshedVersion="8" minRefreshableVersion="3" recordCount="9994" xr:uid="{B0DAB004-7F90-4888-89AF-0B3E9B82E65C}">
  <cacheSource type="worksheet">
    <worksheetSource name="Salesdata"/>
  </cacheSource>
  <cacheFields count="12">
    <cacheField name="Order ID" numFmtId="0">
      <sharedItems containsSemiMixedTypes="0" containsString="0" containsNumber="1" containsInteger="1" minValue="2" maxValue="9995"/>
    </cacheField>
    <cacheField name="Order Date" numFmtId="14">
      <sharedItems containsSemiMixedTypes="0" containsNonDate="0" containsDate="1" containsString="0" minDate="2014-01-03T00:00:00" maxDate="2017-12-31T00:00:00"/>
    </cacheField>
    <cacheField name="Year" numFmtId="1">
      <sharedItems containsSemiMixedTypes="0" containsString="0" containsNumber="1" containsInteger="1" minValue="2014" maxValue="2017" count="4">
        <n v="2014"/>
        <n v="2015"/>
        <n v="2016"/>
        <n v="2017"/>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164">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164">
      <sharedItems containsSemiMixedTypes="0" containsString="0" containsNumber="1" minValue="-6599.98" maxValue="8399.98"/>
    </cacheField>
  </cacheFields>
  <extLst>
    <ext xmlns:x14="http://schemas.microsoft.com/office/spreadsheetml/2009/9/main" uri="{725AE2AE-9491-48be-B2B4-4EB974FC3084}">
      <x14:pivotCacheDefinition pivotCacheId="438792749"/>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נתי וורקנך" refreshedDate="45827.715027314815" createdVersion="8" refreshedVersion="8" minRefreshableVersion="3" recordCount="9994" xr:uid="{97904292-C5C9-4D25-9A2B-06D49B9114A8}">
  <cacheSource type="worksheet">
    <worksheetSource name="Salesdata" r:id="rId2"/>
  </cacheSource>
  <cacheFields count="12">
    <cacheField name="Order ID" numFmtId="0">
      <sharedItems containsSemiMixedTypes="0" containsString="0" containsNumber="1" containsInteger="1" minValue="2" maxValue="9995"/>
    </cacheField>
    <cacheField name="Order Date" numFmtId="14">
      <sharedItems containsSemiMixedTypes="0" containsNonDate="0" containsDate="1" containsString="0" minDate="2014-01-03T00:00:00" maxDate="2017-12-31T00:00:00"/>
    </cacheField>
    <cacheField name="Year" numFmtId="1">
      <sharedItems containsSemiMixedTypes="0" containsString="0" containsNumber="1" containsInteger="1" minValue="2014" maxValue="2017" count="4">
        <n v="2014"/>
        <n v="2015"/>
        <n v="2016"/>
        <n v="2017"/>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ount="1850">
        <s v="Message Book, Wirebound, Four 5 1/2&quot; X 4&quot; Forms/Pg., 200 Dupl. Sets/Book"/>
        <s v="Avery 508"/>
        <s v="SAFCO Boltless Steel Shelving"/>
        <s v="GBC Standard Plastic Binding Systems Combs"/>
        <s v="Avery Hi-Liter EverBold Pen Style Fluorescent Highlighters, 4/Pack"/>
        <s v="Xerox 225"/>
        <s v="Dixon Prang Watercolor Pencils, 10-Color Set with Brush"/>
        <s v="Global Deluxe High-Back Manager's Chair"/>
        <s v="Ibico Hi-Tech Manual Binding System"/>
        <s v="Rogers Handheld Barrel Pencil Sharpener"/>
        <s v="GE 30524EE4"/>
        <s v="Wireless Extenders zBoost YX545 SOHO Signal Booster"/>
        <s v="Alliance Super-Size Bands, Assorted Sizes"/>
        <s v="Southworth 25% Cotton Granite Paper &amp; Envelopes"/>
        <s v="Howard Miller 14-1/2&quot; Diameter Chrome Round Wall Clock"/>
        <s v="Acco Four Pocket Poly Ring Binder with Label Holder, Smoke, 1&quot;"/>
        <s v="Newell 312"/>
        <s v="Memorex Micro Travel Drive 8 GB"/>
        <s v="Avery 482"/>
        <s v="Howard Miller 11-1/2&quot; Diameter Ridgewood Wall Clock"/>
        <s v="DAX Value U-Channel Document Frames, Easel Back"/>
        <s v="Staple envelope"/>
        <s v="Brown Kraft Recycled Envelopes"/>
        <s v="Plantronics S12 Corded Telephone Headset System"/>
        <s v="3-ring staple pack"/>
        <s v="Fellowes Stor/Drawer Steel Plus Storage Drawers"/>
        <s v="Global Highback Leather Tilter in Burgundy"/>
        <s v="Tennsco 6- and 18-Compartment Lockers"/>
        <s v="O'Sullivan Elevations Bookcase, Cherry Finish"/>
        <s v="4009 Highlighters by Sanford"/>
        <s v="Xerox 1923"/>
        <s v="Avery Metallic Poly Binders"/>
        <s v="Sauder Cornerstone Collection Library"/>
        <s v="Logitech 910-002974 M325 Wireless Mouse for Web Scrolling"/>
        <s v="DAX Black Cherry Wood-Tone Poster Frame"/>
        <s v="AT&amp;T 841000 Phone"/>
        <s v="GBC Linen Binding Covers"/>
        <s v="Round Specialty Laser Printer Labels"/>
        <s v="Fellowes Mighty 8 Compact Surge Protector"/>
        <s v="GBC Standard Recycled Report Covers, Clear Plastic Sheets"/>
        <s v="TOPS Carbonless Receipt Book, Four 2-3/4 x 7-1/4 Money Receipts per Page"/>
        <s v="Tyvek  Top-Opening Peel &amp; Seel Envelopes, Plain White"/>
        <s v="O'Sullivan 4-Shelf Bookcase in Odessa Pine"/>
        <s v="Apple iPhone 5C"/>
        <s v="Newell 351"/>
        <s v="Eldon Expressions Desk Accessory, Wood Pencil Holder, Oak"/>
        <s v="Newell 327"/>
        <s v="Hon 4700 Series Mobuis Mid-Back Task Chairs with Adjustable Arms"/>
        <s v="Wirebound Service Call Books, 5 1/2&quot; x 4&quot;"/>
        <s v="Eldon Fold 'N Roll Cart System"/>
        <s v="Eldon ClusterMat Chair Mat with Cordless Antistatic Protection"/>
        <s v="Acco Pressboard Covers with Storage Hooks, 9 1/2&quot; x 11&quot;, Executive Red"/>
        <s v="Holmes Replacement Filter for HEPA Air Cleaner, Very Large Room, HEPA Filter"/>
        <s v="Fellowes Bases and Tops For Staxonsteel/High-Stak Systems"/>
        <s v="Panasonic KP-4ABK Battery-Operated Pencil Sharpener"/>
        <s v="Ultra Door Push Plate"/>
        <s v="Storex Dura Pro Binders"/>
        <s v="GBC DocuBind TL200 Manual Binding Machine"/>
        <s v="Ultra Door Pull Handle"/>
        <s v="Xerox 195"/>
        <s v="Alliance Big Bands Rubber Bands, 12/Pack"/>
        <s v="GE General Use Halogen Bulbs, 100 Watts, 1 Bulb per Pack"/>
        <s v="SAFCO Commercial Wire Shelving, 72h"/>
        <s v="Eureka Recycled Copy Paper 8 1/2&quot; x 11&quot;, Ream"/>
        <s v="REDIFORM Incoming/Outgoing Call Register, 11&quot; X 8 1/2&quot;, 100 Messages"/>
        <s v="Macally Suction Cup Mount"/>
        <s v="Eldon Image Series Black Desk Accessories"/>
        <s v="Jabra SPEAK 410"/>
        <s v="Wilson Jones 14 Line Acrylic Coated Pressboard Data Binders"/>
        <s v="Safco Value Mate Series Steel Bookcases, Baked Enamel Finish on Steel, Gray"/>
        <s v="Recycled Steel Personal File for Hanging File Folders"/>
        <s v="Balt Split Level Computer Training Table"/>
        <s v="Dixon Ticonderoga Core-Lock Colored Pencils"/>
        <s v="Pressboard Covers with Storage Hooks, 9 1/2&quot; x 11&quot;, Light Blue"/>
        <s v="Xerox 1972"/>
        <s v="Space Solutions HD Industrial Steel Shelving."/>
        <s v="Sauder Facets Collection Library, Sky Alder Finish"/>
        <s v="Enermax Aurora Lite Keyboard"/>
        <s v="Staples"/>
        <s v="Surelock Post Binders"/>
        <s v="AT&amp;T 17929 Lendline Telephone"/>
        <s v="Ibico Laser Imprintable Binding System Covers"/>
        <s v="Avery Durable Poly Binders"/>
        <s v="GBC Recycled Grain Textured Covers"/>
        <s v="Message Book, Standard Line &quot;While You Were Out&quot;, 5 1/2&quot; X 4&quot;, 200 Sets/Book"/>
        <s v="Avery 480"/>
        <s v="Aastra 57i VoIP phone"/>
        <s v="AT&amp;T CL82213"/>
        <s v="Avery Flip-Chart Easel Binder, Black"/>
        <s v="Maxell DVD-RAM Discs"/>
        <s v="Acco Perma 4000 Stacking Storage Drawers"/>
        <s v="Master Caster Door Stop, Large Brown"/>
        <s v="Hon 2111 Invitation Series Corner Table"/>
        <s v="Wilson Jones Leather-Like Binders with DublLock Round Rings"/>
        <s v="Global Value Mid-Back Manager's Chair, Gray"/>
        <s v="Avery 483"/>
        <s v="Wilson Jones Turn Tabs Binder Tool for Ring Binders"/>
        <s v="Rubbermaid ClusterMat Chairmats, Mat Size- 66&quot; x 60&quot;, Lip 20&quot; x 11&quot; -90 Degree Angle"/>
        <s v="VariCap6 Expandable Binder"/>
        <s v="Fellowes Neat Ideas Storage Cubes"/>
        <s v="Global Geo Office Task Chair, Gray"/>
        <s v="Memo Book, 100 Message Capacity, 5 3/8Â” x 11Â”"/>
        <s v="Logitech G600 MMO Gaming Mouse"/>
        <s v="Belkin 8 Outlet Surge Protector"/>
        <s v="Compact Automatic Electric Letter Opener"/>
        <s v="Pressboard Data Binders by Wilson Jones"/>
        <s v="Wilson Jones Easy Flow II Sheet Lifters"/>
        <s v="Holmes Cool Mist Humidifier for the Whole House with 8-Gallon Output per Day, Extended Life Filter"/>
        <s v="Staples in misc. colors"/>
        <s v="DAX Copper Panel Document Frame, 5 x 7 Size"/>
        <s v="Akro Stacking Bins"/>
        <s v="Enermax Briskie RF Wireless Keyboard and Mouse Combo"/>
        <s v="Master Caster Door Stop, Brown"/>
        <s v="Xerox 204"/>
        <s v="Xerox 220"/>
        <s v="Staple-on labels"/>
        <s v="GBC Plastic Binding Combs"/>
        <s v="TOPS 4 x 6 Fluorescent Color Memo Sheets, 500 Sheets per Pack"/>
        <s v="Zebra Zazzle Fluorescent Highlighters"/>
        <s v="Sannysis Cute Owl Design Soft Skin Case Cover for Samsung Galaxy S4"/>
        <s v="Novimex Swivel Fabric Task Chair"/>
        <s v="Black Print Carbonless 8 1/2&quot; x 8 1/4&quot; Rapid Memo Book"/>
        <s v="Plymouth Boxed Rubber Bands by Plymouth"/>
        <s v="Harbour Creations Steel Folding Chair"/>
        <s v="Fellowes Bankers Box Recycled Super Stor/Drawer"/>
        <s v="Bevis Round Conference Room Tables and Bases"/>
        <s v="Array Parchment Paper, Assorted Colors"/>
        <s v="Xerox 1971"/>
        <s v="Hypercom P1300 Pinpad"/>
        <s v="PowerGen Dual USB Car Charger"/>
        <s v="Cardinal HOLDit! Binder Insert Strips,Extra Strips"/>
        <s v="Avery 495"/>
        <s v="Eldon Shelf Savers Cubes and Bins"/>
        <s v="3.6 Cubic Foot Counter Height Office Refrigerator"/>
        <s v="Bevis Oval Conference Table, Walnut"/>
        <s v="Sensible Storage WireTech Storage Systems"/>
        <s v="BIC Brite Liner Highlighters, Chisel Tip"/>
        <s v="Newell 345"/>
        <s v="Logitech Wireless Gaming Headset G930"/>
        <s v="Acme Forged Steel Scissors with Black Enamel Handles"/>
        <s v="GBC Wire Binding Combs"/>
        <s v="Xerox 1891"/>
        <s v="Global Push Button Manager's Chair, Indigo"/>
        <s v="Newell 330"/>
        <s v="Carina 42&quot;Hx23 3/4&quot;W Media Storage Unit"/>
        <s v="Catalog Binders with Expanding Posts"/>
        <s v="Newell Chalk Holder"/>
        <s v="Contico 72&quot;H Heavy-Duty Storage System"/>
        <s v="Office Star - Task Chair with Contemporary Loop Arms"/>
        <s v="Global Leather and Oak Executive Chair, Black"/>
        <s v="Geographics Note Cards, Blank, White, 8 1/2&quot; x 11&quot;"/>
        <s v="BOSTON Ranger #55 Pencil Sharpener, Black"/>
        <s v="Eldon Wave Desk Accessories"/>
        <s v="Stockwell Push Pins"/>
        <s v="Southworth 100% RÃ©sumÃ© Paper, 24lb."/>
        <s v="Fellowes Premier Superior Surge Suppressor, 10-Outlet, With Phone and Remote"/>
        <s v="Panasonic KX-TG9471B"/>
        <s v="Xerox 198"/>
        <s v="Economy #2 Pencils"/>
        <s v="Avery Hi-Liter Fluorescent Desk Style Markers"/>
        <s v="Global Commerce Series High-Back Swivel/Tilt Chairs"/>
        <s v="Carina Double Wide Media Storage Towers in Natural &amp; Black"/>
        <s v="ImationÂ 30456 USBÂ Flash DriveÂ 8GB"/>
        <s v="Staple magnet"/>
        <s v="Premium Transparent Presentation Covers, No Pattern/Clear, 8 1/2&quot; x 11&quot;"/>
        <s v="Hewlett-Packard Deskjet 6540 Color Inkjet Printer"/>
        <s v="Xerox 1963"/>
        <s v="Xerox 1887"/>
        <s v="Hot File 7-Pocket, Floor Stand"/>
        <s v="Eldon Expressions Desk Accessory, Wood Photo Frame, Mahogany"/>
        <s v="Insertable Tab Post Binder Dividers"/>
        <s v="GBC VeloBinder Manual Binding System"/>
        <s v="Xerox 1889"/>
        <s v="Polycom VoiceStation 500 ConferenceÂ phone"/>
        <s v="Bionaire Personal Warm Mist Humidifier/Vaporizer"/>
        <s v="Newell 35"/>
        <s v="Avery Non-Stick Heavy Duty View Round Locking Ring Binders"/>
        <s v="Bretford Rectangular Conference Table Tops"/>
        <s v="Balt Solid Wood Round Tables"/>
        <s v="Hon 30&quot; x 60&quot; Table with Locking Drawer"/>
        <s v="Xerox 1926"/>
        <s v="Xerox 1918"/>
        <s v="Newell 333"/>
        <s v="Xerox 1966"/>
        <s v="Xerox 1967"/>
        <s v="GBC Twin Loop Wire Binding Elements, 9/16&quot; Spine, Black"/>
        <s v="Xerox 1957"/>
        <s v="EcoTones Memo Sheets"/>
        <s v="Belkin 6 Outlet Metallic Surge Strip"/>
        <s v="Xerox 1909"/>
        <s v="Cisco TelePresence System EX90 Videoconferencing Unit"/>
        <s v="Avery Fluorescent Highlighter Four-Color Set"/>
        <s v="Executive Impressions 13&quot; Clairmont Wall Clock"/>
        <s v="Dana Fluorescent Magnifying Lamp, White, 36&quot;"/>
        <s v="Bush Heritage Pine Collection 5-Shelf Bookcase, Albany Pine Finish, *Special Order"/>
        <s v="Eldon Cleatmat Chair Mats for Medium Pile Carpets"/>
        <s v="Swingline SM12-08 MicroCut Jam Free Shredder"/>
        <s v="Cisco 8x8 Inc. 6753i IP Business Phone System"/>
        <s v="Avery 501"/>
        <s v="Crate-A-Files"/>
        <s v="Document Clip Frames"/>
        <s v="LogitechÂ Wireless Boombox Speaker - portable - wireless, wired"/>
        <s v="Binney &amp; Smith Crayola Metallic Colored Pencils, 8-Color Set"/>
        <s v="Binney &amp; Smith inkTank Erasable Desk Highlighter, Chisel Tip, Yellow, 12/Box"/>
        <s v="Tennsco Commercial Shelving"/>
        <s v="Samsung Galaxy S4 Active"/>
        <s v="Avery 492"/>
        <s v="Xerox 1919"/>
        <s v="American Pencil"/>
        <s v="Wilson Jones Ledger-Size, Piano-Hinge Binder, 2&quot;, Blue"/>
        <s v="Avery 505"/>
        <s v="DAX Wood Document Frame"/>
        <s v="C-Line Peel &amp; Stick Add-On Filing Pockets, 8-3/4 x 5-1/8, 10/Pack"/>
        <s v="GBC Prestige Therm-A-Bind Covers"/>
        <s v="Xerox 1951"/>
        <s v="Office Star - Mesh Screen back chair with Vinyl seat"/>
        <s v="Economy Rollaway Files"/>
        <s v="Ooma Telo VoIP Home Phone System"/>
        <s v="Avery 476"/>
        <s v="Xerox 190"/>
        <s v="DAX Contemporary Wood Frame with Silver Metal Mat, Desktop, 11 x 14 Size"/>
        <s v="Iceberg Nesting Folding Chair, 19w x 6d x 43h"/>
        <s v="Eberhard Faber 3 1/2&quot; Golf Pencils"/>
        <s v="ImationÂ SwivelÂ Flash DriveÂ USBÂ flash driveÂ - 8 GB"/>
        <s v="BIC Brite Liner Grip Highlighters, Assorted, 5/Pack"/>
        <s v="SanDisk Ultra 32 GB MicroSDHC Class 10 Memory Card"/>
        <s v="Newell 308"/>
        <s v="Griffin GC17055 Auxiliary Audio Cable"/>
        <s v="Smead Alpha-Z Color-Coded Name Labels First Letter Starter Set"/>
        <s v="Poly String Tie Envelopes"/>
        <s v="Hon 94000 Series Round Tables"/>
        <s v="AT&amp;T TR1909W"/>
        <s v="Chromcraft Bull-Nose Wood Oval Conference Tables &amp; Bases"/>
        <s v="Bush Advantage Collection Racetrack Conference Table"/>
        <s v="Peel-Off China Markers"/>
        <s v="Sterilite Show Offs Storage Containers"/>
        <s v="Avery 490"/>
        <s v="Sanford EarthWrite Recycled Pencils, Medium Soft, #2"/>
        <s v="O'Sullivan Living Dimensions 2-Shelf Bookcases"/>
        <s v="Airmail Envelopes"/>
        <s v="Innergie mMini Combo Duo USB Travel Charging Kit"/>
        <s v="Global Stack Chair without Arms, Black"/>
        <s v="Space Solutions Commercial Steel Shelving"/>
        <s v="GBC DocuBind 200 Manual Binding Machine"/>
        <s v="Fellowes Advanced Computer Series Surge Protectors"/>
        <s v="Avery Round Ring Poly Binders"/>
        <s v="Fellowes Black Plastic Comb Bindings"/>
        <s v="Kensington SlimBlade Notebook Wireless Mouse with Nano Receiver"/>
        <s v="Avery Hole Reinforcements"/>
        <s v="Global Leather Highback Executive Chair with Pneumatic Height Adjustment, Black"/>
        <s v="Ibico Plastic and Wire Spiral Binding Combs"/>
        <s v="Pressboard Data Binder, Crimson, 12&quot; X 8 1/2&quot;"/>
        <s v="Rogers Profile Extra Capacity Storage Tub"/>
        <s v="Zipper Ring Binder Pockets"/>
        <s v="Xerox 1990"/>
        <s v="Motorola Droid Maxx"/>
        <s v="Euro-Pro Shark Turbo Vacuum"/>
        <s v="Xerox 1898"/>
        <s v="Xerox 1947"/>
        <s v="Luxo Adjustable Task Clamp Lamp"/>
        <s v="Avery 518"/>
        <s v="Advantus Panel Wall Acrylic Frame"/>
        <s v="Newell 319"/>
        <s v="Avery Non-Stick Binders"/>
        <s v="Safco Commercial Shelving"/>
        <s v="Logitech Wireless Marathon Mouse M705"/>
        <s v="Xerox 209"/>
        <s v="Eaton Premium Continuous-Feed Paper, 25% Cotton, Letter Size, White, 1000 Shts/Box"/>
        <s v="Crayola Colored Pencils"/>
        <s v="Newell 321"/>
        <s v="Martin Yale Chadless Opener Electric Letter Opener"/>
        <s v="Tenex File Box, Personal Filing Tote with Lid, Black"/>
        <s v="Adjustable Personal File Tote"/>
        <s v="Stanley Contemporary Battery Pencil Sharpeners"/>
        <s v="Fellowes Twister Kit, Gray/Clear, 3/pkg"/>
        <s v="Ibico Standard Transparent Covers"/>
        <s v="Large Capacity Hanging Post Binders"/>
        <s v="Martin-Yale Premier Letter Opener"/>
        <s v="KI Adjustable-Height Table"/>
        <s v="ImationÂ Secure+ Hardware Encrypted USB 2.0Â Flash Drive; 16GB"/>
        <s v="Chromcraft Bull-Nose Wood Round Conference Table Top, Wood Base"/>
        <s v="Kingston Digital DataTraveler 32GB USB 2.0"/>
        <s v="Tenex B1-RE Series Chair Mats for Low Pile Carpets"/>
        <s v="C-Line Cubicle Keepers Polyproplyene Holder With Velcro Backings"/>
        <s v="Xerox 211"/>
        <s v="Xerox 194"/>
        <s v="Boston Home &amp; Office Model 2000 Electric Pencil Sharpeners"/>
        <s v="Avery Trapezoid Ring Binder, 3&quot; Capacity, Black, 1040 sheets"/>
        <s v="Razer Kraken 7.1 Surround Sound Over Ear USB Gaming Headset"/>
        <s v="Stacking Tray, Side-Loading, Legal, Smoke"/>
        <s v="Xerox 1945"/>
        <s v="Xerox 226"/>
        <s v="RCA Visys Integrated PBX 8-Line Router"/>
        <s v="Binder Clips by OIC"/>
        <s v="Things To Do Today Spiral Book"/>
        <s v="SAFCO PlanMaster Boards, 60w x 37-1/2d, White Melamine"/>
        <s v="Bevis 36 x 72 Conference Tables"/>
        <s v="Logitech Wireless Headset h800"/>
        <s v="Riverside Furniture Stanwyck Manor Table Series"/>
        <s v="Acco Banker's Clasps, 5 3/4&quot;-Long"/>
        <s v="Xerox 224"/>
        <s v="Logitech Wireless Anywhere Mouse MX for PC and Mac"/>
        <s v="GBC Personal VeloBind Strips"/>
        <s v="Jawbone JAMBOX Wireless Bluetooth Speaker"/>
        <s v="Eldon Simplefile Box Office"/>
        <s v="AT&amp;T SB67148 SynJ"/>
        <s v="Memorex Mini Travel Drive 64 GB USB 2.0 Flash Drive"/>
        <s v="Pyle PMP37LED"/>
        <s v="AT&amp;T 1080 Corded phone"/>
        <s v="Recycled Pressboard Report Cover with Reinforced Top Hinge"/>
        <s v="Xerox 213"/>
        <s v="Prismacolor Color Pencil Set"/>
        <s v="Newell 314"/>
        <s v="Fellowes PB200 Plastic Comb Binding Machine"/>
        <s v="Square Credit Card Reader, 4 1/2&quot; x 4 1/2&quot; x 1&quot;, White"/>
        <s v="Avery 479"/>
        <s v="Belkin F9G930V10-GRY 9 Outlet Surge"/>
        <s v="Howard Miller 13&quot; Diameter Goldtone Round Wall Clock"/>
        <s v="Ativa MDM8000 8-Sheet Micro-Cut Shredder"/>
        <s v="Binney &amp; Smith inkTank Desk Highlighter, Chisel Tip, Yellow, 12/Box"/>
        <s v="Advantus Push Pins, Aluminum Head"/>
        <s v="Prang Dustless Chalk Sticks"/>
        <s v="DMI Arturo Collection Mission-style Design Wood Chair"/>
        <s v="Cameo Buff Policy Envelopes"/>
        <s v="Kensington Expert Mouse Optical USB Trackball for PC or Mac"/>
        <s v="Executive Impressions 13&quot; Chairman Wall Clock"/>
        <s v="GBC Durable Plastic Covers"/>
        <s v="Xerox 232"/>
        <s v="Bush Advantage Collection Round Conference Table"/>
        <s v="Personal Folder Holder, Ebony"/>
        <s v="GE 4 Foot Flourescent Tube, 40 Watt"/>
        <s v="ACCOHIDE Binder by Acco"/>
        <s v="SAFCO Commercial Wire Shelving, Black"/>
        <s v="ACCOHIDE 3-Ring Binder, Blue, 1&quot;"/>
        <s v="Wilson Jones Suede Grain Vinyl Binders"/>
        <s v="G.E. Halogen Desk Lamp Bulbs"/>
        <s v="Xerox 1985"/>
        <s v="12 Colored Short Pencils"/>
        <s v="AT&amp;T CL2909"/>
        <s v="Tenex Traditional Chairmats for Medium Pile Carpet, Standard Lip, 36&quot; x 48&quot;"/>
        <s v="Kensington 6 Outlet MasterPiece HOMEOFFICE Power Control Center"/>
        <s v="GuestStacker Chair with Chrome Finish Legs"/>
        <s v="Bevis Steel Folding Chairs"/>
        <s v="Acco Pressboard Covers with Storage Hooks, 14 7/8&quot; x 11&quot;, Executive Red"/>
        <s v="Newell 347"/>
        <s v="Acco Data Flex Cable Posts For Top &amp; Bottom Load Binders, 6&quot; Capacity"/>
        <s v="Recycled Steel Personal File for Standard File Folders"/>
        <s v="Blackstonian Pencils"/>
        <s v="Avery 488"/>
        <s v="Avery File Folder Labels"/>
        <s v="X-Rack File for Hanging Folders"/>
        <s v="Carina Mini System Audio Rack, Model AR050B"/>
        <s v="Samsung Galaxy Mega 6.3"/>
        <s v="Dax Clear Box Frame"/>
        <s v="Global Leather Executive Chair"/>
        <s v="2300 Heavy-Duty Transfer File Systems by Perma"/>
        <s v="Square Credit Card Reader"/>
        <s v="Maxell 4.7GB DVD-RW 3/Pack"/>
        <s v="Hunt Boston Vacuum Mount KS Pencil Sharpener"/>
        <s v="Brother DCP1000 Digital 3 in 1 Multifunction Machine"/>
        <s v="Avery 481"/>
        <s v="GBC Poly Designer Binding Covers"/>
        <s v="Avery Durable Plastic 1&quot; Binders"/>
        <s v="Fellowes Binding Cases"/>
        <s v="OIC Thumb-Tacks"/>
        <s v="Eldon Regeneration Recycled Desk Accessories, Smoke"/>
        <s v="Holmes Odor Grabber"/>
        <s v="Adams &quot;While You Were Out&quot; Message Pads"/>
        <s v="Newell 350"/>
        <s v="Xerox 1933"/>
        <s v="Eldon Portable Mobile Manager"/>
        <s v="Easy-staple paper"/>
        <s v="Wilson Jones Legal Size Ring Binders"/>
        <s v="Model L Table or Wall-Mount Pencil Sharpener"/>
        <s v="Acco PRESSTEX Data Binder with Storage Hooks, Dark Blue, 14 7/8&quot; X 11&quot;"/>
        <s v="Newell 335"/>
        <s v="Lifetime Advantage Folding Chairs, 4/Carton"/>
        <s v="Hewlett Packard LaserJet 3310 Copier"/>
        <s v="Sony Micro Vault Click 16 GB USB 2.0 Flash Drive"/>
        <s v="Fellowes Super Stor/Drawer"/>
        <s v="Avery 506"/>
        <s v="Weyerhaeuser First Choice Laser/Copy Paper (20Lb. and 88 Bright)"/>
        <s v="Strathmore #10 Envelopes, Ultimate White"/>
        <s v="LF Elite 3D Dazzle Designer Hard Case Cover, Lf Stylus Pen and Wiper For Apple Iphone 5c Mini Lite"/>
        <s v="Bestar Classic Bookcase"/>
        <s v="DIXON Ticonderoga Erasable Checking Pencils"/>
        <s v="Southworth 25% Cotton Premium Laser Paper and Envelopes"/>
        <s v="Wilson Electronics DB Pro Signal Booster"/>
        <s v="Acme Design Stainless Steel Bent Scissors"/>
        <s v="Hon Pagoda Stacking Chairs"/>
        <s v="SanDisk Cruzer 64 GB USB Flash Drive"/>
        <s v="Xblue XB-1670-86 X16 SmallÂ Office TelephoneÂ - Titanium"/>
        <s v="Deflect-o EconoMat Studded, No Bevel Mat for Low Pile Carpeting"/>
        <s v="Logitech ClearChat Comfort/USB Headset H390"/>
        <s v="Staple holder"/>
        <s v="Hon Multipurpose Stacking Arm Chairs"/>
        <s v="Avery Arch Ring Binders"/>
        <s v="Bevis Traditional Conference Table Top, Plinth Base"/>
        <s v="GBC DocuBind P100 Manual Binding Machine"/>
        <s v="Plantronics Audio 478 Stereo USB Headset"/>
        <s v="Electrix Halogen Magnifier Lamp"/>
        <s v="ImationÂ Clip USBÂ flash driveÂ - 8 GB"/>
        <s v="Apple iPhone 5"/>
        <s v="Deflect-o Glass Clear Studded Chair Mats"/>
        <s v="Xerox 1949"/>
        <s v="Avery Heavy-Duty EZD View Binder with Locking Rings"/>
        <s v="Acco 6 Outlet Guardian Basic Surge Suppressor"/>
        <s v="Sanford Colorific Scented Colored Pencils, 12/Pack"/>
        <s v="24-Hour Round Wall Clock"/>
        <s v="Contemporary Borderless Frame"/>
        <s v="SanDisk Ultra 16 GB MicroSDHC Class 10 Memory Card"/>
        <s v="Fellowes PB300 Plastic Comb Binding Machine"/>
        <s v="Plantronics Voyager Pro Legend"/>
        <s v="GBC ProClick Punch Binding System"/>
        <s v="Xerox 1992"/>
        <s v="Global Deluxe Steno Chair"/>
        <s v="Adams Telephone Message Books, 5 1/4Â” x 11Â”"/>
        <s v="Ibico Plastic Spiral Binding Combs"/>
        <s v="Nortel Networks T7316 E Nt8 B27"/>
        <s v="Plantronics Encore H101 Dual EarpiecesÂ Headset"/>
        <s v="Angle-D Ring Binders"/>
        <s v="Newell 317"/>
        <s v="Motorola L804"/>
        <s v="Xerox 1999"/>
        <s v="Letter Slitter"/>
        <s v="1.7 Cubic Foot Compact &quot;Cube&quot; Office Refrigerators"/>
        <s v="Xerox 1944"/>
        <s v="Harmony Air Purifier"/>
        <s v="Electrix Incandescent Magnifying Lamp, Black"/>
        <s v="Strathmore Photo Frame Cards"/>
        <s v="Sauder Inglewood Library Bookcases"/>
        <s v="VTech DS6151"/>
        <s v="netTALK DUO VoIP Telephone Service"/>
        <s v="Hon Olson Stacker Stools"/>
        <s v="SAFCO Mobile Desk Side File, Wire Frame"/>
        <s v="Global Commerce Series Low-Back Swivel/Tilt Chairs"/>
        <s v="KI Conference Tables"/>
        <s v="Fellowes Officeware Wire Shelving"/>
        <s v="Plantronics HL10 Handset Lifter"/>
        <s v="Logitech Wireless Performance Mouse MX for PC and Mac"/>
        <s v="Fellowes Presentation Covers for Comb Binding Machines"/>
        <s v="I Need's 3d Hello Kitty Hybrid Silicone Case Cover for HTC One X 4g with 3d Hello Kitty Stylus Pen Green/pink"/>
        <s v="Green Canvas Binder for 8-1/2&quot; x 14&quot; Sheets"/>
        <s v="Ampad Poly Cover Wirebound Steno Book, 6&quot; x 9&quot; Assorted Colors, Gregg Ruled"/>
        <s v="Chromcraft Rectangular Conference Tables"/>
        <s v="GBC Pre-Punched Binding Paper, Plastic, White, 8-1/2&quot; x 11&quot;"/>
        <s v="Geemarc AmpliPOWER60"/>
        <s v="Honeywell Quietcare HEPA Air Cleaner"/>
        <s v="Xerox 1948"/>
        <s v="Samsung Galaxy Note 3"/>
        <s v="Grandstream GXP1160 VoIP phone"/>
        <s v="Safco Steel Mobile File Cart"/>
        <s v="Adams Telephone Message Book w/Frequently-Called Numbers Space, 400 Messages per Book"/>
        <s v="Honeywell Enviracaire Portable HEPA Air Cleaner for 17' x 22' Room"/>
        <s v="Xerox 205"/>
        <s v="GBC Clear Cover, 8-1/2 x 11, unpunched, 25 covers per pack"/>
        <s v="Boston Heavy-Duty Trimline Electric Pencil Sharpeners"/>
        <s v="3M Hangers With Command Adhesive"/>
        <s v="Adtran 1202752G1"/>
        <s v="Wilson Jones Heavy-Duty Casebound Ring Binders with Metal Hinges"/>
        <s v="Acco 6 Outlet Guardian Premium Surge Suppressor"/>
        <s v="GBC Standard Therm-A-Bind Covers"/>
        <s v="Aluminum Document Frame"/>
        <s v="Mophie Juice Pack Helium for iPhone"/>
        <s v="Security-Tint Envelopes"/>
        <s v="Avery 513"/>
        <s v="Contract Clock, 14&quot;, Brown"/>
        <s v="Seth Thomas 14&quot; Day/Date Wall Clock"/>
        <s v="Commercial WindTunnel Clean Air Upright Vacuum, Replacement Belts, Filtration Bags"/>
        <s v="O'Sullivan Living Dimensions 5-Shelf Bookcases"/>
        <s v="Sanford Liquid Accent Highlighters"/>
        <s v="Wilson Jones Century Plastic Molded Ring Binders"/>
        <s v="Acme Office Executive Series Stainless Steel Trimmers"/>
        <s v="Chromcraft Bull-Nose Wood 48&quot; x 96&quot; Rectangular Conference Tables"/>
        <s v="#10- 4 1/8&quot; x 9 1/2&quot; Recycled Envelopes"/>
        <s v="Presstex Flexible Ring Binders"/>
        <s v="Bevis Round Conference Table Top, X-Base"/>
        <s v="Hon Deluxe Fabric Upholstered Stacking Chairs, Squared Back"/>
        <s v="Situations Contoured Folding Chairs, 4/Set"/>
        <s v="Tennsco Snap-Together Open Shelving Units, Starter Sets and Add-On Units"/>
        <s v="Eldon Expressions Wood and Plastic Desk Accessories, Cherry Wood"/>
        <s v="Newell 322"/>
        <s v="Mitel 5320 IP Phone VoIP phone"/>
        <s v="DXL Angle-View Binders with Locking Rings by Samsill"/>
        <s v="Belkin F5C206VTEL 6 Outlet Surge"/>
        <s v="Konftel 250 ConferenceÂ phoneÂ - Charcoal black"/>
        <s v="Logitech M510 Wireless Mouse"/>
        <s v="Boston 1645 Deluxe Heavier-Duty Electric Pencil Sharpener"/>
        <s v="Staple remover"/>
        <s v="Deluxe Chalkboard Eraser Cleaner"/>
        <s v="Bevis 44 x 96 Conference Tables"/>
        <s v="DIXON Oriole Pencils"/>
        <s v="Executive Impressions 13-1/2&quot; Indoor/Outdoor Wall Clock"/>
        <s v="Dot Matrix Printer Tape Reel Labels, White, 5000/Box"/>
        <s v="Hon Metal Bookcases, Gray"/>
        <s v="Lesro Sheffield Collection Coffee Table, End Table, Center Table, Corner Table"/>
        <s v="Avery Premier Heavy-Duty Binder with Round Locking Rings"/>
        <s v="Xerox 1902"/>
        <s v="Boston 16750 Black Compact Battery Pencil Sharpener"/>
        <s v="Texas Instruments TI-34 Scientific Calculator"/>
        <s v="OIC Binder Clips"/>
        <s v="GBC DocuBind P400 Electric Binding System"/>
        <s v="Xerox 1892"/>
        <s v="Plantronics CordlessÂ Phone HeadsetÂ with In-line Volume - M214C"/>
        <s v="HTC One Mini"/>
        <s v="Storex DuraTech Recycled Plastic Frosted Binders"/>
        <s v="Hon Metal Bookcases, Black"/>
        <s v="Xerox 2"/>
        <s v="Okidata C331dn Printer"/>
        <s v="Safco Industrial Wire Shelving System"/>
        <s v="Nontoxic Chalk"/>
        <s v="Luxo Professional Magnifying Clamp-On Fluorescent Lamps"/>
        <s v="Recycled Eldon Regeneration Jumbo File"/>
        <s v="OIC #2 Pencils, Medium Soft"/>
        <s v="Newell 341"/>
        <s v="Wilson Jones 1&quot; Hanging DublLock Ring Binders"/>
        <s v="Avery Trapezoid Extra Heavy Duty 4&quot; Binders"/>
        <s v="Stacking Trays by OIC"/>
        <s v="Epson Perfection V600 Photo Scanner"/>
        <s v="Fellowes Advanced 8 Outlet Surge Suppressor with Phone/Fax Protection"/>
        <s v="GBC Prepunched Paper, 19-Hole, for Binding Systems, 24-lb"/>
        <s v="Message Book, Phone, Wirebound Standard Line Memo, 2 3/4&quot; X 5&quot;"/>
        <s v="GE 2-Jack Phone Line Splitter"/>
        <s v="Polycom SoundStation2 EX ConferenceÂ phone"/>
        <s v="KeyTronicÂ 6101 Series -Â KeyboardÂ - Black"/>
        <s v="Office Impressions Heavy Duty Welded Shelving &amp; Multimedia Storage Drawers"/>
        <s v="Padded Folding Chairs, Black, 4/Carton"/>
        <s v="Panasonic Kx-TS550"/>
        <s v="Hon Deluxe Fabric Upholstered Stacking Chairs, Rounded Back"/>
        <s v="SpineVue Locking Slant-D Ring Binders by Cardinal"/>
        <s v="Sony 64GB Class 10 Micro SDHC R40 Memory Card"/>
        <s v="Prang Drawing Pencil Set"/>
        <s v="Acme Kleen Earth Office Shears"/>
        <s v="Acrylic Self-Standing Desk Frames"/>
        <s v="Hon 4060 Series Tables"/>
        <s v="Plantronics 81402"/>
        <s v="Hunt BOSTON Vista Battery-Operated Pencil Sharpener, Black"/>
        <s v="Xerox 1995"/>
        <s v="Self-Adhesive Ring Binder Labels"/>
        <s v="Xerox 1941"/>
        <s v="Dixon My First Ticonderoga Pencil, #2"/>
        <s v="Wilson Jones Clip &amp; Carry Folder Binder Tool for Ring Binders, Clear"/>
        <s v="GBC Recycled Regency Composition Covers"/>
        <s v="BIC Brite Liner Grip Highlighters"/>
        <s v="Cardinal Poly Pocket Divider Pockets for Ring Binders"/>
        <s v="Sanford Uni-Blazer View Highlighters, Chisel Tip, Yellow"/>
        <s v="Xerox 1913"/>
        <s v="Cardinal Holdit Business Card Pockets"/>
        <s v="Wilson SignalBoost 841262 DB PRO Amplifier Kit"/>
        <s v="Avery Durable Binders"/>
        <s v="Logitech B530 USBÂ HeadsetÂ -Â headsetÂ - Full size, Binaural"/>
        <s v="Southworth Structures Collection"/>
        <s v="NETGEAR AC1750 Dual Band GigabitÂ Smart WiFi Router"/>
        <s v="Avery 516"/>
        <s v="Gould Plastics 18-Pocket Panel Bin, 34w x 5-1/4d x 20-1/2h"/>
        <s v="Fellowes Bankers Box Stor/Drawer Steel Plus"/>
        <s v="Vinyl Sectional Post Binders"/>
        <s v="Advantus Panel Wall Certificate Holder - 8.5x11"/>
        <s v="Wilson Jones Four-Pocket Poly Binders"/>
        <s v="Canon Imageclass D680 Copier / Fax"/>
        <s v="Global Comet Stacking Armless Chair"/>
        <s v="Global High-Back Leather Tilter, Burgundy"/>
        <s v="Howard Miller 11-1/2&quot; Diameter Grantwood Wall Clock"/>
        <s v="Xerox 1895"/>
        <s v="Avery 49"/>
        <s v="Perma STOR-ALL Hanging File Box, 13 1/8&quot;W x 12 1/4&quot;D x 10 1/2&quot;H"/>
        <s v="Avery Hidden Tab Dividers for Binding Systems"/>
        <s v="Cisco SPA508G"/>
        <s v="9-3/4 Diameter Round Wall Clock"/>
        <s v="Avery 514"/>
        <s v="Polycom VVX 310 VoIP phone"/>
        <s v="Xerox 200"/>
        <s v="Xerox 1881"/>
        <s v="Newell 3-Hole Punched Plastic Slotted Magazine Holders for Binders"/>
        <s v="Cisco SPA112 2 Port Phone Adapter"/>
        <s v="Tuff Stuff Recycled Round Ring Binders"/>
        <s v="Hon 5100 Series Wood Tables"/>
        <s v="GE DSL Phone Line Filter"/>
        <s v="Safco Chair Connectors, 6/Carton"/>
        <s v="Verbatim 25 GB 6x Blu-ray Single Layer Recordable Disc, 1/Pack"/>
        <s v="Hon Deluxe Fabric Upholstered Stacking Chairs"/>
        <s v="Fluorescent Highlighters by Dixon"/>
        <s v="Bevis Round Conference Table Top &amp; Single Column Base"/>
        <s v="Acco D-Ring Binder w/DublLock"/>
        <s v="Griffin GC36547 PowerJolt SE Lightning Charger"/>
        <s v="iOttie HLCRIO102 Car Mount"/>
        <s v="Tensor Track Tree Floor Lamp"/>
        <s v="Belkin 7 Outlet SurgeMaster II"/>
        <s v="Newell 315"/>
        <s v="Maxell 4.7GB DVD-R 5/Pack"/>
        <s v="Advantus Push Pins"/>
        <s v="Office Star - Ergonomically Designed Knee Chair"/>
        <s v="Cardinal Slant-D Ring Binder, Heavy Gauge Vinyl"/>
        <s v="Barricks 18&quot; x 48&quot; Non-Folding Utility Table with Bottom Storage Shelf"/>
        <s v="Avery 3 1/2&quot; Diskette Storage Pages, 10/Pack"/>
        <s v="Acco Hanging Data Binders"/>
        <s v="Acco Pressboard Covers with Storage Hooks, 14 7/8&quot; x 11&quot;, Dark Blue"/>
        <s v="Letter Size Cart"/>
        <s v="Westinghouse Clip-On Gooseneck Lamps"/>
        <s v="HON 5400 Series Task Chairs for Big and Tall"/>
        <s v="Xerox 189"/>
        <s v="Wilson Jones Custom Binder Spines &amp; Labels"/>
        <s v="Xerox 1897"/>
        <s v="Nu-Dell Leatherette Frames"/>
        <s v="Clear Mylar Reinforcing Strips"/>
        <s v="Wirebound Message Books, Two 4 1/4&quot; x 5&quot; Forms per Page"/>
        <s v="Maxell 74 Minute CD-R Spindle, 50/Pack"/>
        <s v="Xerox 1965"/>
        <s v="Newell 348"/>
        <s v="Newell 334"/>
        <s v="Global Troy Executive Leather Low-Back Tilter"/>
        <s v="Inter-Office Recycled Envelopes, Brown Kraft, Button-String,10&quot; x 13&quot; , 100/Box"/>
        <s v="Hon Every-Day Series Multi-Task Chairs"/>
        <s v="Acco Economy Flexible Poly Round Ring Binder"/>
        <s v="Premium Writing Pencils, Soft, #2 by Central Association for the Blind"/>
        <s v="Logitech G602 Wireless Gaming Mouse"/>
        <s v="Newell 32"/>
        <s v="Eldon Mobile Mega Data Cart  Mega Stackable  Add-On Trays"/>
        <s v="Safco Drafting Table"/>
        <s v="Newell 324"/>
        <s v="Microsoft Natural Keyboard Elite"/>
        <s v="Case Logic 2.4GHz Wireless Keyboard"/>
        <s v="Acme Softgrip Scissors"/>
        <s v="ImationÂ 8gb Micro Traveldrive Usb 2.0Â Flash Drive"/>
        <s v="Fellowes Personal Hanging Folder Files, Navy"/>
        <s v="High Speed Automatic Electric Letter Opener"/>
        <s v="Staple-based wall hangings"/>
        <s v="Belkin 19&quot; Vented Equipment Shelf, Black"/>
        <s v="Apple iPhone 5S"/>
        <s v="Hon 2090 Â“Pillow SoftÂ” Series Mid Back Swivel/Tilt Chairs"/>
        <s v="Tensor Computer Mounted Lamp"/>
        <s v="Logitech Illuminated Ultrathin Keyboard with Backlighting"/>
        <s v="Memorex Micro Travel Drive 16 GB"/>
        <s v="Metal Folding Chairs, Beige, 4/Carton"/>
        <s v="Avery 485"/>
        <s v="DAX Cubicle Frames, 8-1/2 x 11"/>
        <s v="DAX Clear Channel Poster Frame"/>
        <s v="GBC Premium Transparent Covers with Diagonal Lined Pattern"/>
        <s v="GBC Instant Index System for Binding Systems"/>
        <s v="Acco 6 Outlet Guardian Standard Surge Suppressor"/>
        <s v="WD My Passport Ultra 2TB Portable External Hard Drive"/>
        <s v="Xerox 1956"/>
        <s v="OIC Colored Binder Clips, Assorted Sizes"/>
        <s v="DataProducts Ampli Magnifier Task Lamp, Black,"/>
        <s v="Rush Hierlooms Collection 1&quot; Thick Stackable Bookcases"/>
        <s v="Self-Adhesive Address Labels for Typewriters by Universal"/>
        <s v="Xerox 1916"/>
        <s v="Wilson Jones data.warehouse D-Ring Binders with DublLock"/>
        <s v="Acco Clips to Go Binder Clips, 24 Clips in Two Sizes"/>
        <s v="Memorex Micro Travel Drive 4 GB"/>
        <s v="Smead Adjustable Mobile File Trolley with Lockable Top"/>
        <s v="BoxOffice By Design Rectangular and Half-Moon Meeting Room Tables"/>
        <s v="Bravo II Megaboss 12-Amp Hard Body Upright, Replacement Belts, 2 Belts per Pack"/>
        <s v="Xerox 1884"/>
        <s v="Acme Box Cutter Scissors"/>
        <s v="White Computer Printout Paper by Universal"/>
        <s v="Hoover WindTunnel Plus Canister Vacuum"/>
        <s v="Xerox 1934"/>
        <s v="Newell 329"/>
        <s v="Panasonic KX T7731-B Digital phone"/>
        <s v="Safco Wire Cube Shelving System, For Use as 4 or 5 14&quot; Cubes, Black"/>
        <s v="Eureka The Boss Cordless Rechargeable Stick Vac"/>
        <s v="Maxell 4.7GB DVD-R"/>
        <s v="Adams Phone Message Book, Professional, 400 Message Capacity, 5 3/6Â” x 11Â”"/>
        <s v="Global Value Steno Chair, Gray"/>
        <s v="Logitech Desktop MK120 Mouse and keyboard Combo"/>
        <s v="Boston KS Multi-Size Manual Pencil Sharpener"/>
        <s v="Binney &amp; Smith inkTank Erasable Pocket Highlighter, Chisel Tip, Yellow"/>
        <s v="Hon GuestStacker Chair"/>
        <s v="Plantronics CS 50-USB -Â headsetÂ - Convertible, Monaural"/>
        <s v="SAFCO PlanMaster Heigh-Adjustable Drafting Table Base, 43w x 30d x 30-37h, Black"/>
        <s v="Logitech G700s Rechargeable Gaming Mouse"/>
        <s v="Fellowes Superior 10 Outlet Split Surge Protector"/>
        <s v="Sharp AL-1530CS Digital Copier"/>
        <s v="AT&amp;T 1070 Corded Phone"/>
        <s v="Dana Halogen Swing-Arm Architect Lamp"/>
        <s v="Eldon Delta Triangular Chair Mat, 52&quot; x 58&quot;, Clear"/>
        <s v="SanDisk Ultra 64 GB MicroSDHC Class 10 Memory Card"/>
        <s v="Advantus Rolling Drawer Organizers"/>
        <s v="Sharp 1540cs Digital Laser Copier"/>
        <s v="Acco Smartsocket Table Surge Protector, 6 Color-Coded Adapter Outlets"/>
        <s v="Globe Weis Peel &amp; Seel First Class Envelopes"/>
        <s v="Nu-Dell Float Frame 11 x 14 1/2"/>
        <s v="O'Sullivan 2-Shelf Heavy-Duty Bookcases"/>
        <s v="Xerox 21"/>
        <s v="Avery 494"/>
        <s v="Cisco Unified IP Phone 7945G VoIP phone"/>
        <s v="Jawbone MINI JAMBOX Wireless Bluetooth Speaker"/>
        <s v="Ibico Ibimaster 300 Manual Binding System"/>
        <s v="Great White Multi-Use Recycled Paper (20Lb. and 84 Bright)"/>
        <s v="Super Bands, 12/Pack"/>
        <s v="Eldon Image Series Desk Accessories, Ebony"/>
        <s v="Sanford 52201 APSCO Electric Pencil Sharpener"/>
        <s v="Vinyl Coated Wire Paper Clips in Organizer Box, 800/Box"/>
        <s v="Tennsco Single-Tier Lockers"/>
        <s v="Performers Binder/Pad Holder, Black"/>
        <s v="BlackBerry Q10"/>
        <s v="Xerox 229"/>
        <s v="Bulldog Vacuum Base Pencil Sharpener"/>
        <s v="Acco Smartsocket Color-Coded Six-Outlet AC Adapter Model Surge Protectors"/>
        <s v="Acco Side-Punched Conventional Columnar Pads"/>
        <s v="Acco Translucent Poly Ring Binders"/>
        <s v="Premium Transparent Presentation Covers by GBC"/>
        <s v="Xerox 1955"/>
        <s v="Tripp Lite TLP810NET Broadband Surge for Modem/Fax"/>
        <s v="Xerox 1925"/>
        <s v="Avery Heavy-Duty EZD  Binder With Locking Rings"/>
        <s v="Novimex Fabric Task Chair"/>
        <s v="Xerox 203"/>
        <s v="Xerox 1929"/>
        <s v="Colored Push Pins"/>
        <s v="LogitechÂ Gaming G510s - Keyboard"/>
        <s v="Turquoise Lead Holder with Pocket Clip"/>
        <s v="GBC DocuBind P50 Personal Binding Machine"/>
        <s v="Acme Kleencut Forged Steel Scissors"/>
        <s v="Satellite Sectional Post Binders"/>
        <s v="Riverleaf Stik-Withit Designer Note Cubes"/>
        <s v="GBC DocuBind TL300 Electric Binding System"/>
        <s v="Faber Castell Col-Erase Pencils"/>
        <s v="Acme Serrated Blade Letter Opener"/>
        <s v="Xerox 1899"/>
        <s v="Xerox 1994"/>
        <s v="Personal Creations Ink Jet Cards and Labels"/>
        <s v="Xerox 1976"/>
        <s v="Acme Titanium Bonded Scissors"/>
        <s v="Regeneration Desk Collection"/>
        <s v="Cisco SPA525G2 IP Phone - Wireless"/>
        <s v="Xerox 1931"/>
        <s v="Xerox 1988"/>
        <s v="Xerox 1993"/>
        <s v="SlimView Poly Binder, 3/8&quot;"/>
        <s v="G.E. Longer-Life Indoor Recessed Floodlight Bulbs"/>
        <s v="Redi-Strip #10 Envelopes, 4 1/8 x 9 1/2"/>
        <s v="Xerox 1921"/>
        <s v="Eldon 200 Class Desk Accessories, Smoke"/>
        <s v="SanDisk Cruzer 32 GB USB Flash Drive"/>
        <s v="Xerox 23"/>
        <s v="Portable Personal File Box"/>
        <s v="Wilson Jones Elliptical Ring 3 1/2&quot; Capacity Binders, 800 sheets"/>
        <s v="Square Ring Data Binders, Rigid 75 Pt. Covers, 11&quot; x 14-7/8&quot;"/>
        <s v="Insertable Tab Indexes For Data Binders"/>
        <s v="Xerox 1978"/>
        <s v="Avoid Verbal Orders Carbonless Minifold Book"/>
        <s v="Newell 340"/>
        <s v="Cisco SPA 501G IP Phone"/>
        <s v="Wilson Jones Hanging View Binder, White, 1&quot;"/>
        <s v="GE 30522EE2"/>
        <s v="Master Caster Door Stop, Large Neon Orange"/>
        <s v="Bretford CR8500 Series Meeting Room Furniture"/>
        <s v="Xerox 1940"/>
        <s v="Xerox 1986"/>
        <s v="Jiffy Padded Mailers with Self-Seal Closure"/>
        <s v="Balt Solid Wood Rectangular Table"/>
        <s v="Wilson Jones Standard D-Ring Binders"/>
        <s v="KeyTronicÂ KT400U2 -Â KeyboardÂ - Black"/>
        <s v="BOSTON Model 1800 Electric Pencil Sharpeners, Putty/Woodgrain"/>
        <s v="Prestige Round Ring Binders"/>
        <s v="Xerox 216"/>
        <s v="Wilson Jones Hanging Recycled Pressboard Data Binders"/>
        <s v="Tenex Carpeted, Granite-Look or Clear Contemporary Contour Shape Chair Mats"/>
        <s v="SANFORD Major Accent Highlighters"/>
        <s v="Epson TM-T88V Direct Thermal Printer - Monochrome - Desktop"/>
        <s v="GBC VeloBinder Strips"/>
        <s v="Telescoping Adjustable Floor Lamp"/>
        <s v="invisibleSHIELD by ZAGG Smudge-Free Screen Protector"/>
        <s v="DAX Natural Wood-Tone Poster Frame"/>
        <s v="StarTech.com 10/100 VDSL2 Ethernet Extender Kit"/>
        <s v="GBC Laser Imprintable Binding System Covers, Desert Sand"/>
        <s v="Xerox 2000"/>
        <s v="3M Polarizing Task Lamp with Clamp Arm, Light Gray"/>
        <s v="AT&amp;T EL51110 DECT"/>
        <s v="Panasonic KX TS3282B Corded phone"/>
        <s v="Angle-D Binders with Locking Rings, Label Holders"/>
        <s v="Riverside Furniture Oval Coffee Table, Oval End Table, End Table with Drawer"/>
        <s v="Belkin Standard 104 key USB Keyboard"/>
        <s v="Avery Recycled Flexi-View Covers for Binding Systems"/>
        <s v="Akro-Mils 12-Gallon Tote"/>
        <s v="Acme Design Line 8&quot; Stainless Steel Bent Scissors w/Champagne Handles, 3-1/8&quot; Cut"/>
        <s v="Avery Legal 4-Ring Binder"/>
        <s v="Acco Hot Clips Clips to Go"/>
        <s v="BIC Brite Liner Highlighters"/>
        <s v="Lexmark MX611dhe Monochrome Laser Printer"/>
        <s v="SAFCO Arco Folding Chair"/>
        <s v="Kensington 7 Outlet MasterPiece Power Center"/>
        <s v="JBL Micro Wireless Portable Bluetooth Speaker"/>
        <s v="Logitech Wireless Touch Keyboard K400"/>
        <s v="Memorex Froggy Flash Drive 4 GB"/>
        <s v="Holmes Replacement Filter for HEPA Air Cleaner, Medium Room"/>
        <s v="Pizazz Global Quick File"/>
        <s v="Ideal Clamps"/>
        <s v="Advantus Plastic Paper Clips"/>
        <s v="Epson WorkForce WF-2530 All-in-One Printer, Copier Scanner"/>
        <s v="Black &amp; Decker Filter for Double Action Dustbuster Cordless Vac BLDV7210"/>
        <s v="Prang Colored Pencils"/>
        <s v="Hunt PowerHouse Electric Pencil Sharpener, Blue"/>
        <s v="Snap-A-Way Black Print Carbonless Ruled Speed Letter, Triplicate"/>
        <s v="Global Super Steno Chair"/>
        <s v="Acco PRESSTEX Data Binder with Storage Hooks, Light Blue, 9 1/2&quot; X 11&quot;"/>
        <s v="Alphabetical Labels for Top Tab Filing"/>
        <s v="Global Italian Leather Office Chair"/>
        <s v="Advantus Motivational Note Cards"/>
        <s v="Xerox 210"/>
        <s v="Rosewill 107 Normal Keys USB Wired Standard Keyboard"/>
        <s v="Polycom SoundPoint IP 450 VoIP phone"/>
        <s v="3D Systems Cube Printer, 2nd Generation, White"/>
        <s v="Nu-Dell Executive Frame"/>
        <s v="Newell 320"/>
        <s v="Peel &amp; Seel Envelopes"/>
        <s v="Kensington 6 Outlet Guardian Standard Surge Protector"/>
        <s v="Deflect-o DuraMat Lighweight, Studded, Beveled Mat for Low Pile Carpeting"/>
        <s v="Fellowes 8 Outlet Superior Workstation Surge Protector"/>
        <s v="Wilson Jones Impact Binders"/>
        <s v="Premier Elliptical Ring Binder, Black"/>
        <s v="SanDisk Cruzer 16 GB USB Flash Drive"/>
        <s v="Seth Thomas 8 1/2&quot; Cubicle Clock"/>
        <s v="Eldon File Chest Portable File"/>
        <s v="Acco Suede Grain Vinyl Round Ring Binder"/>
        <s v="Acme Value Line Scissors"/>
        <s v="WD My Passport Ultra 500GB Portable External Hard Drive"/>
        <s v="Xerox 1942"/>
        <s v="Kensington 7 Outlet MasterPiece HOMEOFFICE Power Control Center"/>
        <s v="Avery 51"/>
        <s v="Colored Envelopes"/>
        <s v="Sanitaire Vibra Groomer IR Commercial Upright Vacuum, Replacement Belts"/>
        <s v="Avery Poly Binder Pockets"/>
        <s v="Ativa V4110MDD Micro-Cut Shredder"/>
        <s v="Spigen Samsung Galaxy S5 Case Wallet"/>
        <s v="Vtech CS6719"/>
        <s v="Revere Boxed Rubber Bands by Revere"/>
        <s v="Xerox 1900"/>
        <s v="Trimflex Flexible Post Binders"/>
        <s v="Seth Thomas 16&quot; Steel Case Clock"/>
        <s v="Acco Pressboard Covers with Storage Hooks, 14 7/8&quot; x 11&quot;, Light Blue"/>
        <s v="Logitech Trackman Marble Mouse"/>
        <s v="Xerox 1924"/>
        <s v="Eldon Gobal File Keepers"/>
        <s v="Eldon ProFile File 'N Store Portable File Tub Letter/Legal Size Black"/>
        <s v="Executive Impressions 12&quot; Wall Clock"/>
        <s v="Tyvek Interoffice Envelopes, 9 1/2&quot; x 12 1/2&quot;, 100/Box"/>
        <s v="Newell 313"/>
        <s v="Boston 16701 Slimline Battery Pencil Sharpener"/>
        <s v="Plantronics Single Ear Headset"/>
        <s v="Xerox 1960"/>
        <s v="Verbatim 25 GB 6x Blu-ray Single Layer Recordable Disc, 3/Pack"/>
        <s v="Xerox WorkCentre 6505DN Laser Multifunction Printer"/>
        <s v="Project Tote Personal File"/>
        <s v="HP Designjet T520 Inkjet Large Format Printer - 24&quot; Color"/>
        <s v="Decoflex Hanging Personal Folder File, Blue"/>
        <s v="Hon 2111 Invitation Series Straight Table"/>
        <s v="Avery 499"/>
        <s v="Wirebound Message Book, 4 per Page"/>
        <s v="C-Line Cubicle Keepers Polyproplyene Holder w/Velcro Back, 8-1/2x11, 25/Bx"/>
        <s v="QVS USB Car Charger 2-Port 2.1Amp for iPod/iPhone/iPad/iPad 2/iPad 3"/>
        <s v="DMI Eclipse Executive Suite Bookcases"/>
        <s v="Panasonic KX-TG9541B DECT 6.0 Digital 2-Line Expandable Cordless Phone With Digital Answering System"/>
        <s v="Nortel Meridian M3904 Professional Digital phone"/>
        <s v="Canon PC1080F Personal Copier"/>
        <s v="Fellowes Basic Home/Office Series Surge Protectors"/>
        <s v="#10 White Business Envelopes,4 1/8 x 9 1/2"/>
        <s v="Newell 34"/>
        <s v="Polycom CX300 Desktop Phone USB VoIP phone"/>
        <s v="Wirebound Four 2-3/4 x 5 Forms per Page, 400 Sets per Book"/>
        <s v="While You Were Out Pads, 50 per Pad, 4 x 5 1/4, Green Cycle"/>
        <s v="Dana Swing-Arm Lamps"/>
        <s v="Boston 16801 Nautilus Battery Pencil Sharpener"/>
        <s v="File Shuttle II and Handi-File, Black"/>
        <s v="Computer Room Manger, 14&quot;"/>
        <s v="Avery Hi-Liter GlideStik Fluorescent Highlighter, Yellow Ink"/>
        <s v="Office Star - Mid Back Dual function Ergonomic High Back Chair with 2-Way Adjustable Arms"/>
        <s v="Xerox 217"/>
        <s v="Ibico EPK-21 Electric Binding System"/>
        <s v="GBC Instant Report Kit"/>
        <s v="Avery Binding System Hidden Tab Executive Style Index Sets"/>
        <s v="Ibico Covers for Plastic or Wire Binding Elements"/>
        <s v="Gould Plastics 9-Pocket Panel Bin, 18-3/8w x 5-1/4d x 20-1/2h, Black"/>
        <s v="Xerox 1954"/>
        <s v="Avery Self-Adhesive Photo Pockets for Polaroid Photos"/>
        <s v="Leather Task Chair, Black"/>
        <s v="Acco 3-Hole Punch"/>
        <s v="Belkin 8 Outlet SurgeMaster II Gold Surge Protector"/>
        <s v="Dual Level, Single-Width Filing Carts"/>
        <s v="Avery Durable Slant Ring Binders, No Labels"/>
        <s v="Acco Six-Outlet Power Strip, 4' Cord Length"/>
        <s v="Hoover Commercial Lightweight Upright Vacuum"/>
        <s v="Maxell CD-R Discs"/>
        <s v="Maxell Pro 80 Minute CD-R, 10/Pack"/>
        <s v="Deflect-o SuperTray Unbreakable Stackable Tray, Letter, Black"/>
        <s v="White GlueTop Scratch Pads"/>
        <s v="Deflect-o DuraMat Antistatic Studded Beveled Mat for Medium Pile Carpeting"/>
        <s v="Luxo Professional Combination Clamp-On Lamps"/>
        <s v="Xerox 223"/>
        <s v="Star Micronics TSP800 TSP847IIU Receipt Printer"/>
        <s v="Fellowes Mobile File Cart, Black"/>
        <s v="Permanent Self-Adhesive File Folder Labels for Typewriters, 1 1/8 x 3 1/2, White"/>
        <s v="Southworth Parchment Paper &amp; Envelopes"/>
        <s v="Longer-Life Soft White Bulbs"/>
        <s v="Seth Thomas 14&quot; Putty-Colored Wall Clock"/>
        <s v="Avery 48"/>
        <s v="GBC Standard Plastic Binding Systems' Combs"/>
        <s v="Fellowes Super Stor/Drawer Files"/>
        <s v="Tops Green Bar Computer Printout Paper"/>
        <s v="Eureka Sanitaire  Commercial Upright"/>
        <s v="Sterling Rubber Bands by Alliance"/>
        <s v="Adams Telephone Message Book W/Dividers/Space For Phone Numbers, 5 1/4&quot;X8 1/2&quot;, 300/Messages"/>
        <s v="Bose SoundLink Bluetooth Speaker"/>
        <s v="Letter or Legal Size Expandable Poly String Tie Envelopes"/>
        <s v="Stiletto Hand Letter Openers"/>
        <s v="Kingston Digital DataTraveler 16GB USB 2.0"/>
        <s v="Global Deluxe Stacking Chair, Gray"/>
        <s v="Convenience Packs of Business Envelopes"/>
        <s v="Logitech G105 Gaming Keyboard"/>
        <s v="Smead Alpha-Z Color-Coded Second Alphabetical Labels and Starter Set"/>
        <s v="Avery 512"/>
        <s v="Avery 519"/>
        <s v="Office Star - Contemporary Task Swivel chair with Loop Arms, Charcoal"/>
        <s v="ImationÂ USB 2.0 SwivelÂ Flash DriveÂ USBÂ flash driveÂ - 4 GB - Pink"/>
        <s v="Tennsco Lockers, Gray"/>
        <s v="Fellowes Staxonsteel Drawer Files"/>
        <s v="Maxell 74 Minute CDR, 10/Pack"/>
        <s v="Xerox 197"/>
        <s v="#10- 4 1/8&quot; x 9 1/2&quot; Security-Tint Envelopes"/>
        <s v="Hewlett-Packard Deskjet F4180 All-in-One Color Ink-jet - Printer / copier / scanner"/>
        <s v="Dixon Ticonderoga Core-Lock Colored Pencils, 48-Color Set"/>
        <s v="Fellowes High-Stak Drawer Files"/>
        <s v="DAX Cubicle Frames - 8x10"/>
        <s v="WD My Passport Ultra 1TB Portable External Hard Drive"/>
        <s v="Iris Project Case"/>
        <s v="Global Enterprise Series Seating High-Back Swivel/Tilt Chairs"/>
        <s v="Eldon Pizzaz Desk Accessories"/>
        <s v="Sortfiler Multipurpose Personal File Organizer, Black"/>
        <s v="Acme Hot Forged Carbon Steel Scissors with Nickel-Plated Handles, 3 7/8&quot; Cut, 8&quot;L"/>
        <s v="Bevis Round Bullnose 29&quot; High Table Top"/>
        <s v="Sony 16GB Class 10 Micro SDHC R40 Memory Card"/>
        <s v="Flexible Leather- Look Classic Collection Ring Binder"/>
        <s v="Pastel Pink Envelopes"/>
        <s v="Space Solutions Industrial Galvanized Steel Shelving."/>
        <s v="Hoover Replacement Belts For Soft Guard &amp; Commercial Ltweight Upright Vacs, 2/Pk"/>
        <s v="Hewlett Packard 610 Color Digital Copier / Printer"/>
        <s v="Xerox 1903"/>
        <s v="SimpliFile Personal File, Black Granite, 15w x 6-15/16d x 11-1/4h"/>
        <s v="Office Star - Ergonomic Mid Back Chair with 2-Way Adjustable Arms"/>
        <s v="LogitechÂ Illuminated - Keyboard"/>
        <s v="Avaya IP Phone 1140E VoIP phone"/>
        <s v="Global Wood Trimmed Manager's Task Chair, Khaki"/>
        <s v="White Business Envelopes with Contemporary Seam, Recycled White Business Envelopes"/>
        <s v="Eldon Base for stackable storage shelf, platinum"/>
        <s v="Office Star Flex Back Scooter Chair with Aluminum Finish Frame"/>
        <s v="Computer Printout Index Tabs"/>
        <s v="Spiral Phone Message Books with Labels by Adams"/>
        <s v="Accohide Poly Flexible Ring Binders"/>
        <s v="Avery Durable Slant Ring Binders With Label Holder"/>
        <s v="Xerox 1917"/>
        <s v="Panasonic KX TS208W Corded phone"/>
        <s v="Lesro Round Back Collection Coffee Table, End Table"/>
        <s v="24 Capacity Maxi Data Binder Racks, Pearl"/>
        <s v="Wirebound Voice Message Log Book"/>
        <s v="Avery 4027 File Folder Labels for Dot Matrix Printers, 5000 Labels per Box, White"/>
        <s v="Hon Practical Foundations 30 x 60 Training Table, Light Gray/Charcoal"/>
        <s v="Plastic Binding Combs"/>
        <s v="SANFORD Liquid Accent Tank-Style Highlighters"/>
        <s v="Tenex Chairmats For Use with Hard Floors"/>
        <s v="Advantus Map Pennant Flags and Round Head Tacks"/>
        <s v="GBC VeloBind Cover Sets"/>
        <s v="Memorex 25GB 6X Branded Blu-Ray Recordable Disc, 15/Pack"/>
        <s v="Tenex Chairmats For Use With Carpeted Floors"/>
        <s v="Serrated Blade or Curved Handle Hand Letter Openers"/>
        <s v="Premier Automatic Letter Opener"/>
        <s v="Digium D40 VoIP phone"/>
        <s v="Maxell 4.7GB DVD+R 5/Pack"/>
        <s v="Letter/Legal File Tote with Clear Snap-On Lid, Black Granite"/>
        <s v="Avery Framed View Binder, EZD Ring (Locking), Navy, 1 1/2&quot;"/>
        <s v="Xerox 1952"/>
        <s v="Tennsco Regal Shelving Units"/>
        <s v="MaxellÂ LTO Ultrium - 800 GB"/>
        <s v="Newell 325"/>
        <s v="Lumber Crayons"/>
        <s v="RSVP Cards &amp; Envelopes, Blank White, 8-1/2&quot; X 11&quot;, 24 Cards/25 Envelopes/Set"/>
        <s v="Eldon Expressions Wood Desk Accessories, Oak"/>
        <s v="GBC Recycled VeloBinder Covers"/>
        <s v="ClearOne CHATAttach 160 -Â speaker phone"/>
        <s v="Plantronics Voyager Pro HD - Bluetooth Headset"/>
        <s v="Cisco IPÂ PhoneÂ 7961G VoIPÂ phoneÂ - Dark gray"/>
        <s v="Multi-Use Personal File Cart and Caster Set, Three Stacking Bins"/>
        <s v="Avery 475"/>
        <s v="Master Big Foot Doorstop, Beige"/>
        <s v="Howard Miller 13&quot; Diameter Pewter Finish Round Wall Clock"/>
        <s v="Adjustable Depth Letter/Legal Cart"/>
        <s v="Samsung Rugby III"/>
        <s v="Ampad Evidence Wirebond Steno Books, 6&quot; x 9&quot;"/>
        <s v="Hon Racetrack Conference Tables"/>
        <s v="Tenex Antistatic Computer Chair Mats"/>
        <s v="Belkin F8E887 USB Wired Ergonomic Keyboard"/>
        <s v="Canon imageCLASS MF7460 Monochrome Digital Laser Multifunction Copier"/>
        <s v="NETGEAR N750 Dual Band Wi-Fi Gigabit Router"/>
        <s v="Trav-L-File Heavy-Duty Shuttle II, Black"/>
        <s v="OIC Bulk Pack Metal Binder Clips"/>
        <s v="Polycom SoundPoint Pro SE-225 Corded phone"/>
        <s v="Cardinal EasyOpen D-Ring Binders"/>
        <s v="Hewlett-Packard Deskjet D4360 Printer"/>
        <s v="Acco Flexible ACCOHIDE Square Ring Data Binder, Dark Blue, 11 1/2&quot; X 14&quot; 7/8&quot;"/>
        <s v="Newell 343"/>
        <s v="OIC Stacking Trays"/>
        <s v="Tennsco Double-Tier Lockers"/>
        <s v="Memorex Micro Travel Drive 32 GB"/>
        <s v="Global Stack Chair with Arms, Black"/>
        <s v="Avery Triangle Shaped Sheet Lifters, Black, 2/Pack"/>
        <s v="Acme Stainless Steel Office Snips"/>
        <s v="Panasonic KP-150 Electric Pencil Sharpener"/>
        <s v="Toshiba IPT2010-SD IPÂ Telephone"/>
        <s v="Sauder Mission Library with Doors, Fruitwood Finish"/>
        <s v="Recycled Desk Saver Line &quot;While You Were Out&quot; Book, 5 1/2&quot; X 4&quot;"/>
        <s v="Xerox 1912"/>
        <s v="Eldon 200 Class Desk Accessories, Black"/>
        <s v="Luxo Economy Swing Arm Lamp"/>
        <s v="Eldon Expressions Punched Metal &amp; Wood Desk Accessories, Pewter &amp; Cherry"/>
        <s v="Avery White Multi-Purpose Labels"/>
        <s v="Avery Hi-Liter Comfort Grip Fluorescent Highlighter, Yellow Ink"/>
        <s v="Xerox 199"/>
        <s v="Xerox 4200 Series MultiUse Premium Copy Paper (20Lb. and 84 Bright)"/>
        <s v="Acco Perma 3000 Stacking Storage Drawers"/>
        <s v="Stur-D-Stor Shelving, Vertical 5-Shelf: 72&quot;H x 36&quot;W x 18 1/2&quot;D"/>
        <s v="Samsung Galaxy S III - 16GB - pebble blue (T-Mobile)"/>
        <s v="Global Airflow Leather Mesh Back Chair, Black"/>
        <s v="Universal Recycled Hanging Pressboard Report Binders, Letter Size"/>
        <s v="Boston Electric Pencil Sharpener, Model 1818, Charcoal Black"/>
        <s v="Xerox 1893"/>
        <s v="Classic Ivory AntiqueÂ TelephoneÂ ZL1810"/>
        <s v="50 Colored Long Pencils"/>
        <s v="Atlantic Metals Mobile 3-Shelf Bookcases, Custom Colors"/>
        <s v="Xerox 1979"/>
        <s v="Fellowes PB500 Electric Punch Plastic Comb Binding Machine with Manual Bind"/>
        <s v="DAX Wood Document Frame."/>
        <s v="Wirebound Message Books, Four 2 3/4&quot; x 5&quot; Forms per Page, 600 Sets per Book"/>
        <s v="Xerox 1882"/>
        <s v="Personal Filing Tote with Lid, Black/Gray"/>
        <s v="Xerox 1974"/>
        <s v="Bevis Boat-Shaped Conference Table"/>
        <s v="ImationÂ 16GB Mini TravelDrive USB 2.0Â Flash Drive"/>
        <s v="Xerox 221"/>
        <s v="Adams Write n' Stick Phone Message Book, 11&quot; X 5 1/4&quot;, 200 Messages"/>
        <s v="Xerox 192"/>
        <s v="Newell 310"/>
        <s v="Ames Color-File Green Diamond Border X-ray Mailers"/>
        <s v="Eldon 100 Class Desk Accessories"/>
        <s v="LogitechÂ P710e Mobile Speakerphone"/>
        <s v="Wilson Jones Active Use Binders"/>
        <s v="Permanent Self-Adhesive File Folder Labels for Typewriters by Universal"/>
        <s v="SAFCO Optional Arm Kit for Workspace Cribbage Stacking Chair"/>
        <s v="OtterBox Commuter Series Case - Samsung Galaxy S4"/>
        <s v="Bush Andora Bookcase, Maple/Graphite Gray Finish"/>
        <s v="Eldon Econocleat Chair Mats for Low Pile Carpets"/>
        <s v="APC 7 Outlet Network SurgeArrest Surge Protector"/>
        <s v="Southworth 100% Cotton The Best Paper"/>
        <s v="Bevis Rectangular Conference Tables"/>
        <s v="Safco Industrial Wire Shelving"/>
        <s v="Eldon Executive Woodline II Desk Accessories, Mahogany"/>
        <s v="Peel &amp; Stick Add-On Corner Pockets"/>
        <s v="GBC White Gloss Covers, Plain Front"/>
        <s v="Pressboard Hanging Data Binders for Unburst Sheets"/>
        <s v="PNY Rapid USB Car Charger - Black"/>
        <s v="BPI Conference Tables"/>
        <s v="Hon 4-Shelf Metal Bookcases"/>
        <s v="Fellowes Desktop Hanging File Manager"/>
        <s v="Howard Miller 13-1/2&quot; Diameter Rosebrook Wall Clock"/>
        <s v="Nokia Lumia 521 (T-Mobile)"/>
        <s v="HP Standard 104 key PS/2 Keyboard"/>
        <s v="Xerox 1888"/>
        <s v="1/4 Fold Party Design Invitations &amp; White Envelopes, 24 8-1/2&quot; X 11&quot; Cards, 25 Env./Pack"/>
        <s v="Peel &amp; Seel Recycled Catalog Envelopes, Brown"/>
        <s v="3M Organizer Strips"/>
        <s v="Multicolor Computer Printout Paper"/>
        <s v="Tops Wirebound Message Log Books"/>
        <s v="Fashion Color Clasp Envelopes"/>
        <s v="Holmes Harmony HEPA Air Purifier for 17 x 20 Room"/>
        <s v="Hammermill CopyPlus Copy Paper (20Lb. and 84 Bright)"/>
        <s v="Safco Contoured Stacking Chairs"/>
        <s v="Conquest 14 Commercial Heavy-Duty Upright Vacuum, Collection System, Accessory Kit"/>
        <s v="Quality Park Security Envelopes"/>
        <s v="Office Star Flex Back Scooter Chair with White Frame"/>
        <s v="UniKeep View Case Binders"/>
        <s v="Recycled Data-Pak for Archival Bound Computer Printouts, 12-1/2 x 12-1/2 x 16"/>
        <s v="Memorex Mini Travel Drive 16 GB USB 2.0 Flash Drive"/>
        <s v="Global Leather &amp; Oak Executive Chair, Burgundy"/>
        <s v="Global Executive Mid-Back Manager's Chair"/>
        <s v="Eldon 200 Class Desk Accessories, Burgundy"/>
        <s v="Samsung Galaxy S4"/>
        <s v="Xerox 1885"/>
        <s v="Executive Impressions 14&quot;"/>
        <s v="Acco Expandable Hanging Binders"/>
        <s v="Wirebound Message Books, Four 2 3/4 x 5 White Forms per Page"/>
        <s v="Avery 520"/>
        <s v="Bretford CR4500 Series Slim Rectangular Table"/>
        <s v="Avery 52"/>
        <s v="Sauder Camden County Collection Libraries, Planked Cherry Finish"/>
        <s v="Logitech Mobile Speakerphone P710e -Â speaker phone"/>
        <s v="ClearSounds CSC500 Amplified Spirit Phone Corded phone"/>
        <s v="Avery Address/Shipping Labels for Typewriters, 4&quot; x 2&quot;"/>
        <s v="Xerox 1970"/>
        <s v="Eldon Radial Chair Mat for Low to Medium Pile Carpets"/>
        <s v="Newell 331"/>
        <s v="Eldon Cleatmat Plus Chair Mats for High Pile Carpets"/>
        <s v="Avery 489"/>
        <s v="Sauder Camden County Barrister Bookcase, Planked Cherry Finish"/>
        <s v="Micropad Numeric Keypads"/>
        <s v="Laser &amp; Ink Jet Business Envelopes"/>
        <s v="Park Ridge Embossed Executive Business Envelopes"/>
        <s v="Memorex 25GB 6X Branded Blu-Ray Recordable Disc, 30/Pack"/>
        <s v="Office Star - Professional Matrix Back Chair with 2-to-1 Synchro Tilt and Mesh Fabric Seat"/>
        <s v="Floodlight Indoor Halogen Bulbs, 1 Bulb per Pack, 60 Watts"/>
        <s v="BlueLounge Milo Smartphone Stand, White/Metallic"/>
        <s v="Xerox 214"/>
        <s v="Hon 4070 Series Pagoda Round Back Stacking Chairs"/>
        <s v="Linden 10&quot; Round Wall Clock, Black"/>
        <s v="12-1/2 Diameter Round Wall Clock"/>
        <s v="ImationÂ 32GB Pocket Pro USB 3.0Â Flash DriveÂ - 32 GB - Black - 1 P ..."/>
        <s v="DAX Metal Frame, Desktop, Stepped-Edge"/>
        <s v="Avery 509"/>
        <s v="Kingston Digital DataTraveler 8GB USB 2.0"/>
        <s v="Jabra Supreme Plus Driver EditionÂ Headset"/>
        <s v="Hunt BOSTON Model 1606 High-Volume Electric Pencil Sharpener, Beige"/>
        <s v="Lunatik TT5L-002 Taktik Strike Impact Protection System for iPhone 5"/>
        <s v="Panasonic KX T7736-B Digital phone"/>
        <s v="File Shuttle I and Handi-File"/>
        <s v="Bionaire 99.97% HEPA Air Cleaner"/>
        <s v="Shocksock Galaxy S4 Armband"/>
        <s v="Rogers Deluxe File Chest"/>
        <s v="Standard Rollaway File with Lock"/>
        <s v="Green Bar Computer Printout Paper"/>
        <s v="Companion Letter/Legal File, Black"/>
        <s v="Acco PRESSTEX Data Binder with Storage Hooks, Dark Blue, 9 1/2&quot; X 11&quot;"/>
        <s v="Samsung HM1900 Bluetooth Headset"/>
        <s v="Xerox 1964"/>
        <s v="Xerox 1987"/>
        <s v="Astroparche Fine Business Paper"/>
        <s v="Canon PC940 Copier"/>
        <s v="Poly Designer Cover &amp; Back"/>
        <s v="Office Star - Contemporary Swivel Chair with Padded Adjustable Arms and Flex Back"/>
        <s v="Xerox Color Copier Paper, 11&quot; x 17&quot;, Ream"/>
        <s v="Hon Non-Folding Utility Tables"/>
        <s v="Eldon Advantage Chair Mats for Low to Medium Pile Carpets"/>
        <s v="GBC DocuBind 300 Electric Binding Machine"/>
        <s v="Eldon Image Series Desk Accessories, Burgundy"/>
        <s v="Woodgrain Magazine Files by Perma"/>
        <s v="Howard Miller 12-3/4 Diameter Accuwave DS  Wall Clock"/>
        <s v="Assorted Color Push Pins"/>
        <s v="Hon Rectangular Conference Tables"/>
        <s v="Plantronics CS510 - Over-the-Head monaural Wireless Headset System"/>
        <s v="ARKON Windshield Dashboard Air Vent Car Mount Holder"/>
        <s v="Stackable Trays"/>
        <s v="Avery Binder Labels"/>
        <s v="Executive Impressions 14&quot; Contract Wall Clock"/>
        <s v="First Data FD10 PIN Pad"/>
        <s v="OIC Binder Clips, Mini, 1/4&quot; Capacity, Black"/>
        <s v="Belkin QODE FastFit Bluetooth Keyboard"/>
        <s v="Canvas Sectional Post Binders"/>
        <s v="High-Back Leather Manager's Chair"/>
        <s v="Advantus T-Pin Paper Clips"/>
        <s v="Wi-Ex zBoost YX540 Cellular Phone Signal Booster"/>
        <s v="Clarity 53712"/>
        <s v="RCA ViSYS 25425RE1 Corded phone"/>
        <s v="Rogers Jumbo File, Granite"/>
        <s v="Chromcraft 48&quot; x 96&quot; Racetrack Double Pedestal Table"/>
        <s v="Hoover Commercial Soft Guard Upright Vacuum And Disposable Filtration Bags"/>
        <s v="Newell 31"/>
        <s v="Logitech G430 Surround Sound Gaming Headset with Dolby 7.1 Technology"/>
        <s v="Avery 487"/>
        <s v="Global Low Back Tilter Chair"/>
        <s v="Belkin Premiere Surge Master II 8-outlet surge protector"/>
        <s v="Harbour Creations 67200 Series Stacking Chairs"/>
        <s v="Newell 332"/>
        <s v="Desktop 3-Pocket Hot File"/>
        <s v="Recycled Easel Ring Binders"/>
        <s v="Lock-Up Easel 'Spel-Binder'"/>
        <s v="Belkin F9H710-06 7 Outlet SurgeMaster Surge Protector"/>
        <s v="Hon 61000 Series Interactive Training Tables"/>
        <s v="Computer Printout Paper with Letter-Trim Perforations"/>
        <s v="Master Giant Foot Doorstop, Safety Yellow"/>
        <s v="Seidio BD2-HK3IPH5-BK DILEX Case and Holster Combo for Apple iPhone 5/5s - Black"/>
        <s v="Avanti 4.4 Cu. Ft. Refrigerator"/>
        <s v="Sony 32GB Class 10 Micro SDHC R40 Memory Card"/>
        <s v="Westinghouse Floor Lamp with Metal Mesh Shade, Black"/>
        <s v="Belkin 7-Outlet SurgeMaster Home Series"/>
        <s v="Global Deluxe Office Fabric Chairs"/>
        <s v="Acme Rosewood Handle Letter Opener"/>
        <s v="Holmes 99% HEPA Air Purifier"/>
        <s v="Eldon Spacemaker Box, Quick-Snap Lid, Clear"/>
        <s v="Xerox 1927"/>
        <s v="Advantus Rolling Storage Box"/>
        <s v="Xerox 1983"/>
        <s v="Enermax Acrylux Wireless Keyboard"/>
        <s v="Eldon &quot;L&quot; Workstation Diamond Chairmat"/>
        <s v="Safco Industrial Shelving"/>
        <s v="Boston School Pro Electric Pencil Sharpener, 1670"/>
        <s v="Hoover Upright Vacuum With Dirt Cup"/>
        <s v="Fellowes Strictly Business Drawer File, Letter/Legal Size"/>
        <s v="Xerox 1906"/>
        <s v="Xerox 1981"/>
        <s v="DYMO CardScan Personal V9 Business Card Scanner"/>
        <s v="Avery Hanging File Binders"/>
        <s v="Avery 477"/>
        <s v="Executive Impressions 10&quot; Spectator Wall Clock"/>
        <s v="Mediabridge Sport Armband iPhone 5s"/>
        <s v="HTC One"/>
        <s v="Kensington 6 Outlet SmartSocket Surge Protector"/>
        <s v="Tennsco Industrial Shelving"/>
        <s v="Atlantic Metals Mobile 4-Shelf Bookcases, Custom Colors"/>
        <s v="Sabrent 4-Port USB 2.0 Hub"/>
        <s v="ImationÂ SecureÂ DriveÂ + Hardware Encrypted USBÂ flash driveÂ - 16 GB"/>
        <s v="Plantronics Savi W720 Multi-Device Wireless Headset System"/>
        <s v="Global Fabric Manager's Chair, Dark Gray"/>
        <s v="Panasonic KX TS3282W Corded phone"/>
        <s v="Verbatim 25 GB 6x Blu-ray Single Layer Recordable Disc, 10/Pack"/>
        <s v="O'Sullivan 2-Door Barrister Bookcase in Odessa Pine"/>
        <s v="Speck Products Candyshell Flip Case"/>
        <s v="Cisco 9971 IP Video Phone Charcoal"/>
        <s v="Xerox 1959"/>
        <s v="It's Hot Message Books with Stickers, 2 3/4&quot; x 5&quot;"/>
        <s v="Belkin 5 Outlet SurgeMaster Power Centers"/>
        <s v="Boston 1730 StandUp Electric Pencil Sharpener"/>
        <s v="Speediset Carbonless Redi-Letter 7&quot; x 8 1/2&quot;"/>
        <s v="Anker 24W Portable Micro USB Car Charger"/>
        <s v="SanDisk Cruzer 4 GB USB Flash Drive"/>
        <s v="LG Electronics Tone+ HBS-730 Bluetooth Headset"/>
        <s v="Binding Machine Supplies"/>
        <s v="Deflect-o EconoMat Nonstudded, No Bevel Mat"/>
        <s v="Avery 500"/>
        <s v="Xerox 1991"/>
        <s v="Nortel Meridian M5316 Digital phone"/>
        <s v="Rediform Voice Mail Log Books"/>
        <s v="Bady BDG101FRU Card Printer"/>
        <s v="Seth Thomas 13 1/2&quot; Wall Clock"/>
        <s v="Coloredge Poster Frame"/>
        <s v="Hand-Finished Solid Wood Document Frame"/>
        <s v="Hon Metal Bookcases, Putty"/>
        <s v="Memorex Mini Travel Drive 8 GB USB 2.0 Flash Drive"/>
        <s v="Xerox 1920"/>
        <s v="Wirebound Message Books, Four 2 3/4 x 5 Forms per Page, 200 Sets per Book"/>
        <s v="Sanford Colorific Colored Pencils, 12/Box"/>
        <s v="Google Nexus 5"/>
        <s v="Black Avery Memo-Size 3-Ring Binder, 5 1/2&quot; x 8 1/2&quot;"/>
        <s v="Xerox 22"/>
        <s v="Anker Ultrathin Bluetooth Wireless Keyboard Aluminum Cover with Stand"/>
        <s v="Hoover Portapower Portable Vacuum"/>
        <s v="Adams Telephone Message Book W/Dividers/Space For Phone Numbers, 5 1/4&quot;X8 1/2&quot;, 200/Messages"/>
        <s v="i.Sound Portable Power - 8000 mAh"/>
        <s v="XtraLife ClearVue Slant-D Ring Binder, White, 3&quot;"/>
        <s v="Hoover Replacement Belt for Commercial Guardsman Heavy-Duty Upright Vacuum"/>
        <s v="Panasonic KP-350BK Electric Pencil Sharpener with Auto Stop"/>
        <s v="Atlantic Metals Mobile 5-Shelf Bookcases, Custom Colors"/>
        <s v="Jackery Bar Premium Fast-charging Portable Charger"/>
        <s v="Samsung Convoy 3"/>
        <s v="36X48 HARDFLOOR CHAIRMAT"/>
        <s v="Canon PC1060 Personal Laser Copier"/>
        <s v="Microsoft Sculpt Comfort Mouse"/>
        <s v="LG G3"/>
        <s v="Hon Mobius Operator's Chair"/>
        <s v="Boston 1900 Electric Pencil Sharpener"/>
        <s v="Xerox 1997"/>
        <s v="SmartStand Mobile Device Holder, Assorted Colors"/>
        <s v="Newell 344"/>
        <s v="Personal File Boxes with Fold-Down Carry Handle"/>
        <s v="Howard Miller 11-1/2&quot; Diameter Brentwood Wall Clock"/>
        <s v="Plantronics MX500i Earset"/>
        <s v="Avery Hi-Liter Smear-Safe Highlighters"/>
        <s v="KeyTronicÂ KT800P2 -Â KeyboardÂ - Black"/>
        <s v="Tenex Personal Self-Stacking Standard File Box, Black/Gray"/>
        <s v="Deluxe Rollaway Locking File with Drawer"/>
        <s v="GBC Imprintable Covers"/>
        <s v="Acme Elite Stainless Steel Scissors"/>
        <s v="Wirebound Message Books, 5-1/2 x 4 Forms, 2 or 4 Forms per Page"/>
        <s v="Recycled Interoffice Envelopes with String and Button Closure, 10 x 13"/>
        <s v="Tennsco Lockers, Sand"/>
        <s v="Xerox 1883"/>
        <s v="Verbatim 25 GB 6x Blu-ray Single Layer Recordable Disc, 25/Pack"/>
        <s v="XtraLife ClearVue Slant-D Ring Binders by Cardinal"/>
        <s v="Newell 316"/>
        <s v="Iris 3-Drawer Stacking Bin, Black"/>
        <s v="Eureka Sanitaire  Multi-Pro Heavy-Duty Upright, Disposable Bags"/>
        <s v="Eldon Expressions Punched Metal &amp; Wood Desk Accessories, Black &amp; Cherry"/>
        <s v="Southworth 25% Cotton Antique Laid Paper &amp; Envelopes"/>
        <s v="Disposable Triple-Filter Dust Bags"/>
        <s v="Imation Bio 8GB USBÂ Flash Drive ImationÂ Corp"/>
        <s v="Xerox 1977"/>
        <s v="Hon 4070 Series Pagoda Armless Upholstered Stacking Chairs"/>
        <s v="Acco 6 Outlet Guardian Premium Plus Surge Suppressor"/>
        <s v="Xerox 1880"/>
        <s v="Memorex Froggy Flash Drive 8 GB"/>
        <s v="Ampad Gold Fibre Wirebound Steno Books, 6&quot; x 9&quot;, Gregg Ruled"/>
        <s v="PureGear Roll-On Screen Protector"/>
        <s v="White Dual Perf Computer Printout Paper, 2700 Sheets, 1 Part, Heavyweight, 20 lbs., 14 7/8 x 11"/>
        <s v="3M Polarizing Light Filter Sleeves"/>
        <s v="Anker Ultra-Slim Mini Bluetooth 3.0 Wireless Keyboard"/>
        <s v="Aluminum Screw Posts"/>
        <s v="Vtech AT&amp;T CL2940 Corded Speakerphone, Black"/>
        <s v="Eldon Advantage Foldable Chair Mats for Low Pile Carpets"/>
        <s v="Hoover Shoulder Vac Commercial Portable Vacuum"/>
        <s v="Cardinal Slant-D Ring Binders"/>
        <s v="Cush Cases Heavy Duty Rugged Cover Case for Samsung Galaxy S5 - Purple"/>
        <s v="DAX Charcoal/Nickel-Tone Document Frame, 5 x 7"/>
        <s v="Dixon Ticonderoga Pencils"/>
        <s v="Razer Kraken PRO Over Ear PC and Music Headset"/>
        <s v="Laminate Occasional Tables"/>
        <s v="Honeywell Enviracaire Portable HEPA Air Cleaner for up to 10 x 16 Room"/>
        <s v="Steel Personal Filing/Posting Tote"/>
        <s v="OtterBox Commuter Series Case - iPhone 5 &amp; 5s"/>
        <s v="Kensington 4 Outlet MasterPiece Compact Power Control Center"/>
        <s v="Executive Impressions Supervisor Wall Clock"/>
        <s v="Executive Impressions 14&quot; Two-Color Numerals Wall Clock"/>
        <s v="Canon PC-428 Personal Copier"/>
        <s v="Xerox 1973"/>
        <s v="Flat Face Poster Frame"/>
        <s v="3M Replacement Filter for Office Air Cleaner for 20' x 33' Room"/>
        <s v="Iceberg OfficeWorks 42&quot; Round Tables"/>
        <s v="Polycom CX600 IP Phone VoIP phone"/>
        <s v="Neat Ideas Personal Hanging Folder Files, Black"/>
        <s v="GBC Velobind Prepunched Cover Sets, Regency Series"/>
        <s v="Logitech Keyboard K120"/>
        <s v="O'Sullivan 3-Shelf Heavy-Duty Bookcases"/>
        <s v="Novimex Turbo Task Chair"/>
        <s v="Plantronics Calisto P620-M USB Wireless Speakerphone System"/>
        <s v="DXL Angle-View Binders with Locking Rings, Black"/>
        <s v="Barrel Sharpener"/>
        <s v="Global Leather Task Chair, Black"/>
        <s v="Avery 486"/>
        <s v="Tennsco Stur-D-Stor Boltless Shelving, 5 Shelves, 24&quot; Deep, Sand"/>
        <s v="Xerox 19"/>
        <s v="TRENDnet 56K USB 2.0 Phone, Internet and Fax Modem"/>
        <s v="Grandstream GXP2100 Mainstream Business Phone"/>
        <s v="GE 48&quot; Fluorescent Tube, Cool White Energy Saver, 34 Watts, 30/Box"/>
        <s v="Tyvek Side-Opening Peel &amp; Seel Expanding Envelopes"/>
        <s v="Tenex &quot;The Solids&quot; Textured Chair Mats"/>
        <s v="Global Armless Task Chair, Royal Blue"/>
        <s v="RCA ViSYS 25825 Wireless digital phone"/>
        <s v="Global Comet Stacking Arm Chair"/>
        <s v="Cisco SPA525G2 5-Line IP Phone"/>
        <s v="Kensington 7 Outlet MasterPiece Power Center with Fax/Phone Line Protection"/>
        <s v="DAX Two-Tone Rosewood/Black Document Frame, Desktop, 5 x 7"/>
        <s v="iKross Bluetooth Portable Keyboard + Cell Phone Stand Holder + Brush for Apple iPhone 5S 5C 5, 4S 4"/>
        <s v="Eldon ImÃ ge Series Desk Accessories, Clear"/>
        <s v="OtterBox Defender Series Case - iPhone 5c"/>
        <s v="Fiskars 8&quot; Scissors, 2/Pack"/>
        <s v="Panasonic KP-380BK Classic Electric Pencil Sharpener"/>
        <s v="Acme 10&quot; Easy Grip Assistive Scissors"/>
        <s v="Sanford Prismacolor Professional Thick Lead Art Pencils, 36-Color Set"/>
        <s v="Holmes Replacement Filter for HEPA Air Cleaner, Large Room"/>
        <s v="Ibico Recycled Linen-Style Covers"/>
        <s v="Electrix 20W Halogen Replacement Bulb for Zoom-In Desk Lamp"/>
        <s v="ShoreTel ShorePhone IP 230 VoIP phone"/>
        <s v="Chromcraft Round Conference Tables"/>
        <s v="Tripp Lite Isotel 8 Ultra 8 Outlet Metal Surge"/>
        <s v="Global Chrome Stack Chair"/>
        <s v="Xerox 1962"/>
        <s v="Xerox 1953"/>
        <s v="Jet-Pak Recycled Peel 'N' Seal Padded Mailers"/>
        <s v="Binney &amp; Smith Crayola Metallic Crayons, 16-Color Pack"/>
        <s v="Wausau Papers Astrobrights Colored Envelopes"/>
        <s v="GBC Twin Loop Wire Binding Elements"/>
        <s v="Things To Do Today Pad"/>
        <s v="Self-Adhesive Removable Labels"/>
        <s v="Zebra GX420t Direct Thermal/Thermal Transfer Printer"/>
        <s v="Fiskars Spring-Action Scissors"/>
        <s v="Logitech G35 7.1-Channel Surround Sound Headset"/>
        <s v="Xerox 1937"/>
        <s v="Newell 311"/>
        <s v="Xerox 219"/>
        <s v="Xerox 1894"/>
        <s v="Tensor &quot;Hersey Kiss&quot; Styled Floor Lamp"/>
        <s v="RCA H5401RE1 DECT 6.0 4-Line Cordless Handset With Caller ID/Call Waiting"/>
        <s v="Eureka The Boss Lite 10-Amp Upright Vacuum, Blue"/>
        <s v="Tenex Personal Project File with Scoop Front Design, Black"/>
        <s v="O'Sullivan Living Dimensions 3-Shelf Bookcases"/>
        <s v="Bagged Rubber Bands"/>
        <s v="Tenex Traditional Chairmats for Hard Floors, Average Lip, 36&quot; x 48&quot;"/>
        <s v="Xerox 1928"/>
        <s v="Avery 491"/>
        <s v="LogitechÂ Z-906 Speaker sys - home theater - 5.1-CH"/>
        <s v="Advantus Employee of the Month Certificate Frame, 11 x 13-1/2"/>
        <s v="Dexim XPower Skin Super-Thin Power Case for iPhone 5 - Black"/>
        <s v="Xerox 222"/>
        <s v="Cisco SPA301"/>
        <s v="Tennsco 16-Compartment Lockers with Coat Rack"/>
        <s v="Lenovo 17-Key USB Numeric Keypad"/>
        <s v="Xerox 202"/>
        <s v="Xerox 188"/>
        <s v="Xerox 1922"/>
        <s v="Wilson Jones International Size A4 Ring Binders"/>
        <s v="JM Magazine Binder"/>
        <s v="Eldon 200 Class Desk Accessories"/>
        <s v="Xerox 231"/>
        <s v="Self-Adhesive Address Labels for Typewriters with Dispenser Box"/>
        <s v="Razer Tiamat Over Ear 7.1 Surround Sound PC Gaming Headset"/>
        <s v="GBC Ibimaster 500 Manual ProClick Binding System"/>
        <s v="Pyle PRT45 Retro HomeÂ Telephone"/>
        <s v="Eldon Stackable Tray, Side-Load, Legal, Smoke"/>
        <s v="Dell Slim USB Multimedia Keyboard"/>
        <s v="Office Star - Contemporary Task Swivel Chair"/>
        <s v="Universal Premium White Copier/Laser Paper (20Lb. and 87 Bright)"/>
        <s v="Sauder Forest Hills Library with Doors, Woodland Oak Finish"/>
        <s v="Boston Model 1800 Electric Pencil Sharpener, Gray"/>
        <s v="Ampad Phone Message Book, Recycled, 400 Message Capacity, 5 Â¾Â” x 11Â”"/>
        <s v="Novimex High-Tech Fabric Mesh Task Chair"/>
        <s v="Eldon Antistatic Chair Mats for Low to Medium Pile Carpets"/>
        <s v="Important Message Pads, 50 4-1/4 x 5-1/2 Forms per Pad"/>
        <s v="Howard Miller 12&quot; Round Wall Clock"/>
        <s v="Mitel MiVoice 5330e IP Phone"/>
        <s v="Colorific Watercolor Pencils"/>
        <s v="Durable Pressboard Binders"/>
        <s v="Iceberg Mobile Mega Data/Printer Cart"/>
        <s v="Bush Mission Pointe Library"/>
        <s v="Fellowes Powershred HS-440 4-Sheet High Security Shredder"/>
        <s v="Avery 05222 Permanent Self-Adhesive File Folder Labels for Typewriters, on Rolls, White, 250/Roll"/>
        <s v="Acco 7-Outlet Masterpiece Power Center, Wihtout Fax/Phone Line Protection"/>
        <s v="Howard Miller 13-3/4&quot; Diameter Brushed Chrome Round Wall Clock"/>
        <s v="Xerox 1896"/>
        <s v="Tuf-Vin Binders"/>
        <s v="Petty Cash Envelope"/>
        <s v="Kensington Orbit Wireless Mobile Trackball for PC and Mac"/>
        <s v="Global Manager's Adjustable Task Chair, Storm"/>
        <s v="White Envelopes, White Envelopes with Clear Poly Window"/>
        <s v="Bush Westfield Collection Bookcases, Medium Cherry Finish"/>
        <s v="Economy Binders"/>
        <s v="Wilson Jones DublLock D-Ring Binders"/>
        <s v="Tops White Computer Printout Paper"/>
        <s v="O'Sullivan Cherrywood Estates Traditional Barrister Bookcase"/>
        <s v="Xerox 228"/>
        <s v="Sauder Forest Hills Library, Woodland Oak Finish"/>
        <s v="Motorola L703CM"/>
        <s v="Xerox 212"/>
        <s v="Ibico Presentation Index for Binding Systems"/>
        <s v="O'Sullivan Manor Hill 2-Door Library in Brianna Oak"/>
        <s v="Cardinal Hold-It CD Pocket"/>
        <s v="Tenex V2T-RE Standard Weight Series Chair Mat, 45&quot; x 53&quot;, Lip 25&quot; x 12&quot;"/>
        <s v="Ativa D5772 2-Line 5.8GHz Digital Expandable Corded/Cordless Phone System with Answering &amp; Caller ID/Call Waiting, Black/Silver"/>
        <s v="Avery 50"/>
        <s v="Global Ergonomic Managers Chair"/>
        <s v="Boston 1827 Commercial Additional Cutter, Drive Gear &amp; Gear Rack for 1606"/>
        <s v="Artistic Insta-Plaque"/>
        <s v="Xerox 1886"/>
        <s v="GBC Binding covers"/>
        <s v="Newell 309"/>
        <s v="Mobile Personal File Cube"/>
        <s v="Newell 346"/>
        <s v="Samsung Galaxy S4 Mini"/>
        <s v="Cisco IP Phone 7961G-GE VoIP phone"/>
        <s v="Xerox 227"/>
        <s v="Tenex 46&quot; x 60&quot; Computer Anti-Static Chairmat, Rectangular Shaped"/>
        <s v="O'Sullivan Plantations 2-Door Library in Landvery Oak"/>
        <s v="Wilson Jones Â“SnapÂ” Scratch Pad Binder Tool for Ring Binders"/>
        <s v="Newell 336"/>
        <s v="Xerox 191"/>
        <s v="Sauder Camden County Collection Library"/>
        <s v="Quartet Omega Colored Chalk, 12/Pack"/>
        <s v="Acme Tagit Stainless Steel Antibacterial Scissors"/>
        <s v="Xerox 206"/>
        <s v="Avery 474"/>
        <s v="Xerox 1890"/>
        <s v="Belkin SportFit Armband For iPhone 5s/5c, Fuchsia"/>
        <s v="Nu-Dell EZ-Mount Plastic Wall Frames"/>
        <s v="Fiskars Softgrip Scissors"/>
        <s v="Avery 511"/>
        <s v="Lexmark S315 Color Inkjet Printer"/>
        <s v="Deluxe Heavy-Duty Vinyl Round Ring Binder"/>
        <s v="Sterilite Officeware Hinged File Box"/>
        <s v="Xerox 1908"/>
        <s v="Logitech G19 Programmable Gaming Keyboard"/>
        <s v="Tensor Brushed Steel Torchiere Floor Lamp"/>
        <s v="Howard Miller 16&quot; Diameter Gallery Wall Clock"/>
        <s v="GBC Plasticlear Binding Covers"/>
        <s v="Anderson Hickey Conga Table Tops &amp; Accessories"/>
        <s v="GBC Wire Binding Strips"/>
        <s v="KeyTronicÂ E03601U1 -Â KeyboardÂ - Beige"/>
        <s v="Belkin 19&quot; Center-Weighted Shelf, Gray"/>
        <s v="Manco Dry-Lighter Erasable Highlighter"/>
        <s v="Boston 19500 Mighty Mite Electric Pencil Sharpener"/>
        <s v="LogitechÂ LS21 Speaker System - PC Multimedia - 2.1-CH - Wired"/>
        <s v="Deflect-O Glasstique Clear Desk Accessories"/>
        <s v="Avery 503"/>
        <s v="Xerox 208"/>
        <s v="Hewlett Packard 310 Color Digital Copier"/>
        <s v="HP Office Recycled Paper (20Lb. and 87 Bright)"/>
        <s v="Heavy-Duty E-Z-D Binders"/>
        <s v="Xerox 1915"/>
        <s v="Anker Astro Mini 3000mAh Ultra-Compact Portable Charger"/>
        <s v="Riverside Palais Royal Lawyers Bookcase, Royale Cherry Finish"/>
        <s v="Howard Miller Distant Time Traveler Alarm Clock"/>
        <s v="Rediform S.O.S. Phone Message Books"/>
        <s v="Elite 5&quot; Scissors"/>
        <s v="Kensington K72356US Mouse-in-a-Box USB Desktop Mouse"/>
        <s v="Newell 323"/>
        <s v="Recycled Premium Regency Composition Covers"/>
        <s v="Xerox 193"/>
        <s v="Avery 510"/>
        <s v="AT&amp;T 1080 Phone"/>
        <s v="#6 3/4 Gummed Flap White Envelopes"/>
        <s v="Blue String-Tie &amp; Button Interoffice Envelopes, 10 x 13"/>
        <s v="Hon Comfortask Task/Swivel Chairs"/>
        <s v="Round Ring Binders"/>
        <s v="Microsoft Arc Touch Mouse"/>
        <s v="GBC VeloBinder Electric Binding Machine"/>
        <s v="Xerox 1996"/>
        <s v="Holmes HEPA Air Purifier"/>
        <s v="Acme Galleria Hot Forged Steel Scissors with Colored Handles"/>
        <s v="Motorola HK250 Universal Bluetooth Headset"/>
        <s v="Microsoft Natural Ergonomic Keyboard 4000"/>
        <s v="Xerox 1946"/>
        <s v="Bush Cubix Collection Bookcases, Fully Assembled"/>
        <s v="KLD Oscar II Style Snap-on Ultra Thin Side Flip Synthetic Leather Cover Case for HTC One HTC M7"/>
        <s v="Plantronics Audio 995 Wireless Stereo Headset"/>
        <s v="Avery Reinforcements for Hole-Punch Pages"/>
        <s v="Verbatim Slim CD and DVD Storage Cases, 50/Pack"/>
        <s v="Tripp Lite Isotel 6 Outlet Surge Protector with Fax/Modem Protection"/>
        <s v="OtterBox Defender Series Case - Samsung Galaxy S4"/>
        <s v="Sanyo Counter Height Refrigerator with Crisper, 3.6 Cubic Foot, Stainless Steel/Black"/>
        <s v="Avery Printable Repositionable Plastic Tabs"/>
        <s v="Nu-Dell Oak Frame"/>
        <s v="Xerox 196"/>
        <s v="SKILCRAFT Telephone Shoulder Rest, 2&quot; x 6.5&quot; x 2.5&quot;, Black"/>
        <s v="ClearOne Communications CHAT 70 OCÂ Speaker Phone"/>
        <s v="Avery 507"/>
        <s v="Panasonic KX-TG6844B Expandable Digital Cordless Telephone"/>
        <s v="Xerox 1914"/>
        <s v="Magna Visual Magnetic Picture Hangers"/>
        <s v="Eldon Regeneration Recycled Desk Accessories, Black"/>
        <s v="Star Micronics TSP100 TSP143LAN Receipt Printer"/>
        <s v="Design Ebony Sketching Pencil"/>
        <s v="Brites Rubber Bands, 1 1/2 oz. Box"/>
        <s v="Logitech K350 2.4Ghz Wireless Keyboard"/>
        <s v="Contemporary Wood/Metal Frame"/>
        <s v="Hon Olson Stacker Chairs"/>
        <s v="Aastra 6757i CT Wireless VoIP phone"/>
        <s v="Eureka Hand Vacuum, Bagless"/>
        <s v="#10 Gummed Flap White Envelopes, 100/Box"/>
        <s v="Belkin 325VA UPS Surge Protector, 6'"/>
        <s v="Hanging Personal Folder File"/>
        <s v="Rubber Band Ball"/>
        <s v="Loose Memo Sheets"/>
        <s v="Fellowes Recycled Storage Drawers"/>
        <s v="Canon PC170 Desktop Personal Copier"/>
        <s v="Alliance Rubber Bands"/>
        <s v="Zebra ZM400 Thermal Label Printer"/>
        <s v="Binder Posts"/>
        <s v="AmazonBasics 3-Button USB Wired Mouse"/>
        <s v="LogitechÂ VX Revolution Cordless Laser Mouse for Notebooks (Black)"/>
        <s v="Advantus 10-Drawer Portable Organizer, Chrome Metal Frame, Smoke Drawers"/>
        <s v="Xerox 1910"/>
        <s v="Black Print Carbonless Snap-Off Rapid Letter, 8 1/2&quot; x 7&quot;"/>
        <s v="Portfile Personal File Boxes"/>
        <s v="Honeywell Enviracaire Portable HEPA Air Cleaner for 16' x 20' Room"/>
        <s v="Micro Innovations Wireless Classic Keyboard with Mouse"/>
        <s v="Home/Office Personal File Carts"/>
        <s v="Cardinal Holdit Data Disk Pockets"/>
        <s v="Eureka The Boss Plus 12-Amp Hard Box Upright Vacuum, Red"/>
        <s v="Logitech diNovo Edge Keyboard"/>
        <s v="Jabra BIZ 2300 Duo QD Duo CordedÂ Headset"/>
        <s v="Carina Media Storage Towers in Natural &amp; Black"/>
        <s v="Gear Head AU3700S Headset"/>
        <s v="Ultra Commercial Grade Dual Valve Door Closer"/>
        <s v="NeatDesk Desktop Scanner &amp; Digital Filing System"/>
        <s v="Sauder Barrister Bookcases"/>
        <s v="Crayola Anti Dust Chalk, 12/Pack"/>
        <s v="Ricoh - Ink Collector Unit for GX3000 Series Printers"/>
        <s v="Imation Bio 2GB USBÂ Flash Drive ImationÂ Corp"/>
        <s v="Fellowes Command Center 5-outlet power strip"/>
        <s v="SanDisk Cruzer 8 GB USB Flash Drive"/>
        <s v="Xerox 1936"/>
        <s v="Sanford Colorific Eraseable Coloring Pencils, 12 Count"/>
        <s v="Xerox 1943"/>
        <s v="Fellowes Bankers Box Staxonsteel Drawer File/Stacking System"/>
        <s v="Newell 349"/>
        <s v="Logitech Media Keyboard K200"/>
        <s v="Apple EarPods with Remote and Mic"/>
        <s v="Perixx PERIBOARD-512B, Ergonomic Split Keyboard"/>
        <s v="LG Exalt"/>
        <s v="Tenex Contemporary Contur Chairmats for Low and Medium Pile Carpet, Computer, 39&quot; x 49&quot;"/>
        <s v="Holmes Visible Mist Ultrasonic Humidifier with 2.3-Gallon Output per Day, Replacement Filter"/>
        <s v="Mini 13-1/2 Capacity Data Binder Rack, Pearl"/>
        <s v="Motorla HX550 Universal Bluetooth Headset"/>
        <s v="Tyvek  Top-Opening Peel &amp; Seel  Envelopes, Gray"/>
        <s v="Avaya 4621SW VoIP phone"/>
        <s v="Luxo Professional Fluorescent Magnifier Lamp with Clamp-Mount Base"/>
        <s v="Xerox 207"/>
        <s v="Newell 307"/>
        <s v="Lexmark MarkNet N8150 Wireless Print Server"/>
        <s v="GBC Therma-A-Bind 250T Electric Binding System"/>
        <s v="Xerox 1935"/>
        <s v="Jensen SMPS-640 -Â speaker phone"/>
        <s v="Xerox 20"/>
        <s v="Xerox 218"/>
        <s v="Xerox 201"/>
        <s v="Adams Phone Message Book, 200 Message Capacity, 8 1/16Â” x 11Â”"/>
        <s v="Bush Westfield Collection Bookcases, Dark Cherry Finish"/>
        <s v="Newell 326"/>
        <s v="Xerox 1932"/>
        <s v="Avery Personal Creations Heavyweight Cards"/>
        <s v="Maxell 4.7GB DVD+RW 3/Pack"/>
        <s v="Xerox 1930"/>
        <s v="Fellowes 8 Outlet Superior Workstation Surge Protector w/o Phone/Fax/Modem Protection"/>
        <s v="Master Caster Door Stop, Gray"/>
        <s v="Micro Innovations USB RF Wireless Keyboard with Mouse"/>
        <s v="Ibico Recycled Grain-Textured Covers"/>
        <s v="Bush Andora Conference Table, Maple/Graphite Gray Finish"/>
        <s v="3M Office Air Cleaner"/>
        <s v="Cubify CubeX 3D Printer Double Head Print"/>
        <s v="Cisco Small Business SPA 502G VoIP phone"/>
        <s v="Hon Valutask Swivel Chairs"/>
        <s v="Anker 36W 4-Port USB Wall Charger Travel Power Adapter for iPhone 5s 5c 5"/>
        <s v="Recycled Interoffice Envelopes with Re-Use-A-Seal Closure, 10 x 13"/>
        <s v="Stanley Bostitch Contemporary Electric Pencil Sharpeners"/>
        <s v="Rush Hierlooms Collection Rich Wood Bookcases"/>
        <s v="Office Star - Contemporary Task Swivel chair with 2-way adjustable arms, Plum"/>
        <s v="#10-4 1/8&quot; x 9 1/2&quot; Premium Diagonal Seam Envelopes"/>
        <s v="Xerox 1950"/>
        <s v="Avery 497"/>
        <s v="Cisco SPA 502G IP Phone"/>
        <s v="Executive Impressions 14&quot; Contract Wall Clock with Quartz Movement"/>
        <s v="O'Sullivan 5-Shelf Heavy-Duty Bookcases"/>
        <s v="Tenex Personal Filing Tote With Secure Closure Lid, Black/Frost"/>
        <s v="LogitechÂ MX Performance Wireless Mouse"/>
        <s v="Newell 337"/>
        <s v="Avaya 5410 Digital phone"/>
        <s v="Logitech G500s Laser Gaming Mouse with Adjustable Weight Tuning"/>
        <s v="Cyber Acoustics AC-202b Speech Recognition Stereo Headset"/>
        <s v="Electrix Fluorescent Magnifier Lamps &amp; Weighted Base"/>
        <s v="ImationÂ 8GB Mini TravelDrive USB 2.0Â Flash Drive"/>
        <s v="4009 Highlighters"/>
        <s v="Dixon Ticonderoga Maple Cedar Pencil, #2"/>
        <s v="Telephone Message Books with Fax/Mobile Section, 4 1/4&quot; x 6&quot;"/>
        <s v="Global Deluxe High-Back Office Chair in Storm"/>
        <s v="Nokia Lumia 1020"/>
        <s v="Bretford Â“Just In TimeÂ” Height-Adjustable Multi-Task Work Tables"/>
        <s v="Deflect-o RollaMat Studded, Beveled Mat for Medium Pile Carpeting"/>
        <s v="Anker Astro 15000mAh USB Portable Charger"/>
        <s v="Honeywell Enviracaire Portable Air Cleaner for up to 8 x 10 Room"/>
        <s v="Hon Every-Day Chair Series Swivel Task Chairs"/>
        <s v="DAX Two-Tone Silver Metal Document Frame"/>
        <s v="RCA ViSYS 25423RE1 Corded phone"/>
        <s v="Rediform Wirebound &quot;Phone Memo&quot; Message Book, 11 x 5-3/4"/>
        <s v="Office Impressions End Table, 20-1/2&quot;H x 24&quot;W x 20&quot;D"/>
        <s v="Berol Giant Pencil Sharpener"/>
        <s v="Belkin Grip Candy Sheer Case / Cover for iPhone 5 and 5S"/>
        <s v="Okidata MB760 Printer"/>
        <s v="Hammermill Color Copier Paper (28Lb. and 96 Bright)"/>
        <s v="Belkin 7 Outlet SurgeMaster Surge Protector with Phone Protection"/>
        <s v="Westinghouse Mesh Shade Clip-On Gooseneck Lamp, Black"/>
        <s v="Ibico EB-19 Dual Function Manual Binding System"/>
        <s v="Okidata MB491 Multifunction Printer"/>
        <s v="V7 USB Numeric Keypad"/>
        <s v="Atlantic Metals Mobile 2-Shelf Bookcases, Custom Colors"/>
        <s v="Belkin iPhone and iPad Lightning Cable"/>
        <s v="Avery Durable Slant Ring Binders"/>
        <s v="Newell 33"/>
        <s v="Ink Jet Note and Greeting Cards, 8-1/2&quot; x 5-1/2&quot; Card Size"/>
        <s v="Eldon Expressions Wood and Plastic Desk Accessories, Oak"/>
        <s v="Clearsounds A400"/>
        <s v="Newell 342"/>
        <s v="Avery 473"/>
        <s v="Xerox 1939"/>
        <s v="Eldon Jumbo ProFile Portable File Boxes Graphite/Black"/>
        <s v="#10 Self-Seal White Envelopes"/>
        <s v="C-Line Magnetic Cubicle Keepers, Clear Polypropylene"/>
        <s v="Ampad #10 Peel &amp; Seel Holiday Envelopes"/>
        <s v="Storex Flexible Poly Binders with Double Pockets"/>
        <s v="Bush Somerset Collection Bookcase"/>
        <s v="TOPS &quot;Important Message&quot; Pads, Canary, 4-1/4 x 5-1/2, 50 Sheets per Pad"/>
        <s v="GBC ProClick Spines for 32-Hole Punch"/>
        <s v="GBC ProClick 150 Presentation Binding System"/>
        <s v="Dixon Ticonderoga Erasable Colored Pencil Set, 12-Color"/>
        <s v="Xerox 1911"/>
        <s v="3D Systems Cube Printer, 2nd Generation, Magenta"/>
        <s v="Standard Line Â“While You Were OutÂ” Hardbound Telephone Message Book"/>
        <s v="GE General Purpose, Extra Long Life, Showcase &amp; Floodlight Incandescent Bulbs"/>
        <s v="Bush Westfield Collection Bookcases, Fully Assembled"/>
        <s v="Ultra Door Kickplate, 8&quot;H x 34&quot;W"/>
        <s v="Premier Electric Letter Opener"/>
        <s v="Southworth 25% Cotton Linen-Finish Paper &amp; Envelopes"/>
        <s v="Embossed Ink Jet Note Cards"/>
        <s v="Avery 493"/>
        <s v="Super Decoflex Portable Personal File"/>
        <s v="Avery 502"/>
        <s v="Cisco 8961 IP Phone Charcoal"/>
        <s v="Avery 496"/>
        <s v="Global Adaptabilities Conference Tables"/>
        <s v="Snap-A-Way Black Print Carbonless Speed Message, No Reply Area, Duplicate"/>
        <s v="DAX Solid Wood Frames"/>
        <s v="Executive Impressions 8-1/2&quot; Career Panel/Partition Cubicle Clock"/>
        <s v="Sony Micro Vault Click 8 GB USB 2.0 Flash Drive"/>
        <s v="Sanford Pocket Accent Highlighters"/>
        <s v="TOPS Money Receipt Book, Consecutively Numbered in Red,"/>
        <s v="Euro Pro Shark Stick Mini Vacuum"/>
        <s v="Grip Seal Envelopes"/>
        <s v="Manila Recycled Extra-Heavyweight Clasp Envelopes, 6&quot; x 9&quot;"/>
        <s v="Memorex Mini Travel Drive 32 GB USB 2.0 Flash Drive"/>
        <s v="TOPS Voice Message Log Book, Flash Format"/>
        <s v="Acco Recycled 2&quot; Capacity Laser Printer Hanging Data Binders"/>
        <s v="Panasonic KX MB2061 Multifunction Printer"/>
        <s v="Nortel Business Series Terminal T7208 Digital phone"/>
        <s v="Canon imageCLASS 2200 Advanced Copier"/>
        <s v="BIC Liqua Brite Liner"/>
        <s v="Eldon Expressions Mahogany Wood Desk Collection"/>
        <s v="Logitech G13 Programmable Gameboard with LCD Display"/>
        <s v="Telephone Message Books with Fax/Mobile Section, 5 1/2&quot; x 3 3/16&quot;"/>
        <s v="Executive Impressions 16-1/2&quot; Circular Wall Clock"/>
        <s v="Panasonic KX MC6040 Color Laser Multifunction Printer"/>
        <s v="Xerox 230"/>
        <s v="Xerox Blank Computer Paper"/>
        <s v="Cisco CP-7937G Unified IP Conference Station Phone"/>
        <s v="Bush Cubix Conference Tables, Fully Assembled"/>
        <s v="Canon Color ImageCLASS MF8580Cdw Wireless Laser All-In-One Printer, Copier, Scanner"/>
        <s v="IBM Multi-Purpose Copy Paper, 8 1/2 x 11&quot;, Case"/>
        <s v="Xerox 1975"/>
        <s v="Penpower WorldCard Pro Card Scanner"/>
        <s v="Wirebound Message Books, 2 7/8&quot; x 5&quot;, 3 Forms per Page"/>
        <s v="Sanyo 2.5 Cubic Foot Mid-Size Office Refrigerators"/>
        <s v="Translucent Push Pins by OIC"/>
        <s v="Eldon Executive Woodline II Cherry Finish Desk Accessories"/>
        <s v="Memorex Mini Travel Drive 4 GB USB 2.0 Flash Drive"/>
        <s v="DAX Executive Solid Wood Document Frame, Desktop or Hang, Mahogany, 5 x 7"/>
        <s v="Avery Hi-Liter Pen Style Six-Color Fluorescent Set"/>
        <s v="Avanti 1.7 Cu. Ft. Refrigerator"/>
        <s v="Jabra SPEAK 410 Multidevice Speakerphone"/>
        <s v="Brother MFC-9340CDW LED All-In-One Printer, Copier Scanner"/>
        <s v="Blue Parrot B250XT Professional Grade Wireless BluetoothÂ HeadsetÂ with"/>
        <s v="Fiskars Home &amp; Office Scissors"/>
        <s v="HP Office Paper (20Lb. and 87 Bright)"/>
        <s v="First Data TMFD35 PIN Pad"/>
        <s v="Eldon 300 Class Desk Accessories, Black"/>
        <s v="Sauder Facets Collection Locker/File Cabinet, Sky Alder Finish"/>
        <s v="iHome FM Clock Radio with Lightning Dock"/>
        <s v="Boston 16765 Mini Stand Up Battery Pencil Sharpener"/>
        <s v="Newell 339"/>
        <s v="Tenex Chairmat w/ Average Lip, 45&quot; x 53&quot;"/>
        <s v="Avery 498"/>
        <s v="Eldon 500 Class Desk Accessories"/>
        <s v="Barricks Non-Folding Utility Table with Steel Legs, Laminate Tops"/>
        <s v="Sony Micro Vault Click 4 GB USB 2.0 Flash Drive"/>
        <s v="Avery 478"/>
        <s v="Array Memo Cubes"/>
        <s v="Rediform S.O.S. 1-Up Phone Message Bk, 4-1/4x3-1/16 Bk, 1 Form/Pg, 40 Messages/Bk, 3/Pk"/>
        <s v="Avery 515"/>
        <s v="Advantus SlideClip Paper Clips"/>
        <s v="Samsung Replacement EH64AVFWE Premium Headset"/>
        <s v="Avery 484"/>
        <s v="Okidata C610n Printer"/>
        <s v="Belkin F9M820V08 8 Outlet Surge"/>
        <s v="Safco Value Mate Steel Bookcase, Baked Enamel Finish on Steel, Black"/>
        <s v="Acme Preferred Stainless Steel Scissors"/>
        <s v="6&quot; Cubicle Wall Clock, Black"/>
        <s v="14-7/8 x 11 Blue Bar Computer Printout Paper"/>
        <s v="Global Task Chair, Black"/>
        <s v="AT&amp;T CL83451 4-Handset Telephone"/>
        <s v="Acco Perma 2700 Stacking Storage Drawers"/>
        <s v="Electrix Architect's Clamp-On Swing Arm Lamp, Black"/>
        <s v="Xerox 1968"/>
        <s v="Lexmark X 9575 Professional All-in-One Color Printer"/>
        <s v="Kleencut Forged Office Shears by Acme United Corporation"/>
        <s v="PayAnywhere Card Reader"/>
        <s v="Eldon 400 Class Desk Accessories, Black Carbon"/>
        <s v="Xerox 1905"/>
        <s v="Hoover Commercial Lightweight Upright Vacuum with E-Z Empty Dirt Cup"/>
        <s v="Newell 328"/>
        <s v="Letter Size File"/>
        <s v="Zebra GK420t Direct Thermal/Thermal Transfer Printer"/>
        <s v="Fellowes Econo/Stor Drawers"/>
        <s v="Bush Westfield Collection Bookcases, Dark Cherry Finish, Fully Assembled"/>
        <s v="SAFCO Folding Chair Trolley"/>
        <s v="Xerox 1982"/>
        <s v="Linden 12&quot; Wall Clock With Oak Frame"/>
        <s v="Okidata B401 Printer"/>
        <s v="Okidata B400 Printer"/>
        <s v="Logitech Wireless Headset H600 Over-The-Head Design"/>
        <s v="Cherry 142-key Programmable Keyboard"/>
        <s v="Belkin F9S820V06 8 Outlet Surge"/>
        <s v="Newell 338"/>
        <s v="Magnifier Swing Arm Lamp"/>
        <s v="Xiaomi Mi3"/>
        <s v="Avaya 5420 Digital phone"/>
        <s v="Texas Instrument TI-15 Fraction Calculator"/>
        <s v="Stockwell Gold Paper Clips"/>
        <s v="O'Sullivan Cherrywood Estates Traditional Bookcase"/>
        <s v="Konica Minolta magicolor 1690MF Multifunction Printer"/>
        <s v="NETGEAR RangeMax WNR1000 Wireless Router"/>
        <s v="Hewlett-Packard Deskjet 3050a All-in-One Color Inkjet Printer"/>
        <s v="Motorola Moto X"/>
        <s v="Xerox 215"/>
        <s v="Belkin OmniView SE Rackmount Kit"/>
        <s v="Newell 318"/>
        <s v="Avery 517"/>
        <s v="Harmony HEPA Quiet Air Purifiers"/>
        <s v="Xerox 1907"/>
        <s v="Xerox 1958"/>
        <s v="Seth Thomas 12&quot; Clock w/ Goldtone Case"/>
        <s v="Strathmore Photo Mount Cards"/>
        <s v="LG G2"/>
        <s v="Samsung Galaxy Note 2"/>
        <s v="Hoover Commercial SteamVac"/>
        <s v="I.R.I.S IRISCard Anywhere 5 Card Scanner"/>
        <s v="Canon Image Class D660 Copier"/>
        <s v="HP Officejet Pro 8600 e-All-In-One Printer, Copier, Scanner, Fax"/>
        <s v="Microsoft Wireless Mobile Mouse 4000"/>
        <s v="Belkin 8 Outlet SurgeMaster II Gold Surge Protector with Phone Protection"/>
        <s v="Col-Erase Pencils with Erasers"/>
        <s v="Xerox 1980"/>
        <s v="Career Cubicle Clock, 8 1/4&quot;, Black"/>
        <s v="Unpadded Memo Slips"/>
        <s v="Panasonic KX - TS880B Telephone"/>
        <s v="Multimedia Mailers"/>
        <s v="Color-Coded Legal Exhibit Labels"/>
        <s v="Computer Printout Paper with Letter-Trim Fine Perforations"/>
        <s v="Pencil and Crayon Sharpener"/>
        <s v="Avery 5"/>
        <s v="Universal Ultra Bright White Copier/Laser Paper, 8 1/2&quot; x 11&quot;, Ream"/>
        <s v="Plastic Stacking Crates &amp; Casters"/>
        <s v="Nokia Lumia 925"/>
        <s v="Bulldog Table or Wall-Mount Pencil Sharpener"/>
        <s v="Belkin 8-Outlet Premiere SurgeMaster II Surge Protectors"/>
        <s v="Sony 8GB Class 10 Micro SDHC R40 Memory Card"/>
        <s v="Hewlett-Packard 300S Scientific Calculator"/>
        <s v="Eureka Disposable Bags for Sanitaire Vibra Groomer I Upright Vac"/>
        <s v="Cisco Desktop Collaboration Experience DX650 IP Video Phone"/>
        <s v="Boston 1799 Powerhouse Electric Pencil Sharpener"/>
        <s v="Fellowes Smart Surge Ten-Outlet Protector, Platinum"/>
        <s v="Hewlett-Packard Desktjet 6988DT Refurbished Printer"/>
        <s v="Kingston Digital DataTraveler 64GB USB 2.0"/>
        <s v="Hewlett-Packard Deskjet 5550 Printer"/>
        <s v="Quartet Alpha White Chalk, 12/Pack"/>
        <s v="Wirebound Message Forms, Four 2 3/4 x 5 Forms per Page, Pink Paper"/>
        <s v="Xerox 1998"/>
        <s v="Mead 1st Gear 2&quot; Zipper Binder, Asst. Colors"/>
        <s v="Global Enterprise Series Seating Low-Back Swivel/Tilt Chairs"/>
        <s v="MaxellÂ iVDR EX 500GB Cartridge"/>
        <s v="&quot;While you Were Out&quot; Message Book, One Form per Page"/>
        <s v="Bush Birmingham Collection Bookcase, Dark Cherry"/>
        <s v="iOttie XL Car Mount"/>
        <s v="Xerox 1984"/>
        <s v="Global Adaptabilites Bookcase, Cherry/Storm Gray Finish"/>
        <s v="Lexmark 20R1285 X6650 Wireless All-in-One Printer"/>
        <s v="Post-it Â“Important MessageÂ” Note Pad, Neon Colors, 50 Sheets/Pad"/>
        <s v="Stride Job 150 Highlighters, Chisel Tip, Assorted Colors"/>
        <s v="Socket Bluetooth Cordless Hand Scanner (CHS)"/>
        <s v="Wasp CCD Handheld Bar Code Reader"/>
        <s v="Xerox 1989"/>
        <s v="Panasonic KP-310 Heavy-Duty Electric Pencil Sharpener"/>
        <s v="Xerox 1969"/>
        <s v="Cubify CubeX 3D Printer Triple Head Print"/>
        <s v="Decoflex Hanging Personal Folder File"/>
        <s v="Xerox 1938"/>
        <s v="Xerox 1901"/>
        <s v="Panasonic BusinessÂ TelephonesÂ KX-T7736"/>
        <s v="Bush Saratoga Collection 5-Shelf Bookcase, Hanover Cherry, *Special Order"/>
        <s v="Acco Glide Clips"/>
      </sharedItems>
    </cacheField>
    <cacheField name="Sales" numFmtId="164">
      <sharedItems containsSemiMixedTypes="0" containsString="0" containsNumber="1" minValue="0.44" maxValue="22638.48" count="5457">
        <n v="16.45"/>
        <n v="11.78"/>
        <n v="272.74"/>
        <n v="3.54"/>
        <n v="19.54"/>
        <n v="19.440000000000001"/>
        <n v="12.78"/>
        <n v="2573.8200000000002"/>
        <n v="609.98"/>
        <n v="5.48"/>
        <n v="391.98"/>
        <n v="755.96"/>
        <n v="31.12"/>
        <n v="6.54"/>
        <n v="76.73"/>
        <n v="10.43"/>
        <n v="9.34"/>
        <n v="31.2"/>
        <n v="2.89"/>
        <n v="51.94"/>
        <n v="9.94"/>
        <n v="11.36"/>
        <n v="50.94"/>
        <n v="646.74"/>
        <n v="5.64"/>
        <n v="572.58000000000004"/>
        <n v="545.94000000000005"/>
        <n v="1325.85"/>
        <n v="334"/>
        <n v="19.899999999999999"/>
        <n v="37.409999999999997"/>
        <n v="3.44"/>
        <n v="61.96"/>
        <n v="149.94999999999999"/>
        <n v="127.1"/>
        <n v="124.2"/>
        <n v="18.59"/>
        <n v="30.07"/>
        <n v="64.86"/>
        <n v="32.340000000000003"/>
        <n v="56.06"/>
        <n v="108.72"/>
        <n v="181.47"/>
        <n v="699.93"/>
        <n v="22.96"/>
        <n v="38.6"/>
        <n v="6.63"/>
        <n v="23.34"/>
        <n v="1067.94"/>
        <n v="19.36"/>
        <n v="19.3"/>
        <n v="13.98"/>
        <n v="272.94"/>
        <n v="19.05"/>
        <n v="247.72"/>
        <n v="66.58"/>
        <n v="43.92"/>
        <n v="14.73"/>
        <n v="29.7"/>
        <n v="67.19"/>
        <n v="25.25"/>
        <n v="40.08"/>
        <n v="5.94"/>
        <n v="62.82"/>
        <n v="489.92"/>
        <n v="16.68"/>
        <n v="155.35"/>
        <n v="12.42"/>
        <n v="187.98"/>
        <n v="10.68"/>
        <n v="141.96"/>
        <n v="57.23"/>
        <n v="333"/>
        <n v="36.44"/>
        <n v="3.93"/>
        <n v="10.56"/>
        <n v="229.94"/>
        <n v="290.67"/>
        <n v="468.9"/>
        <n v="12.35"/>
        <n v="18.34"/>
        <n v="180.96"/>
        <n v="83.84"/>
        <n v="13.27"/>
        <n v="82.9"/>
        <n v="34.24"/>
        <n v="17.25"/>
        <n v="15"/>
        <n v="161.61000000000001"/>
        <n v="144.94999999999999"/>
        <n v="8.9499999999999993"/>
        <n v="115.36"/>
        <n v="64.959999999999994"/>
        <n v="14.56"/>
        <n v="234.45"/>
        <n v="1256.22"/>
        <n v="17.46"/>
        <n v="60.89"/>
        <n v="14.94"/>
        <n v="9.64"/>
        <n v="332.94"/>
        <n v="51.9"/>
        <n v="129.57"/>
        <n v="16.18"/>
        <n v="239.97"/>
        <n v="81.96"/>
        <n v="238.62"/>
        <n v="21.36"/>
        <n v="1.08"/>
        <n v="7.96"/>
        <n v="54.21"/>
        <n v="25.16"/>
        <n v="12.62"/>
        <n v="62.31"/>
        <n v="20.32"/>
        <n v="12.96"/>
        <n v="8.85"/>
        <n v="6.94"/>
        <n v="4.43"/>
        <n v="32.9"/>
        <n v="22.78"/>
        <n v="19.46"/>
        <n v="457.57"/>
        <n v="634.12"/>
        <n v="17.47"/>
        <n v="18.84"/>
        <n v="362.25"/>
        <n v="63.55"/>
        <n v="129.55000000000001"/>
        <n v="137.35"/>
        <n v="376.51"/>
        <n v="36.4"/>
        <n v="3.42"/>
        <n v="151.19999999999999"/>
        <n v="9.99"/>
        <n v="125.76"/>
        <n v="25.32"/>
        <n v="15.12"/>
        <n v="302.45"/>
        <n v="44.67"/>
        <n v="176.77"/>
        <n v="626.35"/>
        <n v="354.9"/>
        <n v="15.55"/>
        <n v="59.52"/>
        <n v="479.97"/>
        <n v="18.62"/>
        <n v="49.63"/>
        <n v="97.82"/>
        <n v="48.71"/>
        <n v="17.940000000000001"/>
        <n v="242.94"/>
        <n v="107.65"/>
        <n v="20.65"/>
        <n v="204.9"/>
        <n v="436.7"/>
        <n v="481.57"/>
        <n v="22.38"/>
        <n v="636.41"/>
        <n v="83.17"/>
        <n v="8.32"/>
        <n v="10.46"/>
        <n v="108.92"/>
        <n v="146.76"/>
        <n v="32.96"/>
        <n v="587.97"/>
        <n v="7.98"/>
        <n v="3.38"/>
        <n v="1139.92"/>
        <n v="33.090000000000003"/>
        <n v="80.98"/>
        <n v="82.8"/>
        <n v="62.05"/>
        <n v="574.91"/>
        <n v="8.4499999999999993"/>
        <n v="91.06"/>
        <n v="142.78"/>
        <n v="45.7"/>
        <n v="7.22"/>
        <n v="43.19"/>
        <n v="131.9"/>
        <n v="471.92"/>
        <n v="93.78"/>
        <n v="47.18"/>
        <n v="19.68"/>
        <n v="53.4"/>
        <n v="35.880000000000003"/>
        <n v="1579.75"/>
        <n v="1071.58"/>
        <n v="613.91"/>
        <n v="34.86"/>
        <n v="155.04"/>
        <n v="4.45"/>
        <n v="5.18"/>
        <n v="11.43"/>
        <n v="30.44"/>
        <n v="16"/>
        <n v="32.67"/>
        <n v="126.62"/>
        <n v="821.3"/>
        <n v="22638.48"/>
        <n v="21.38"/>
        <n v="8.02"/>
        <n v="30.77"/>
        <n v="18.940000000000001"/>
        <n v="122.35"/>
        <n v="1198.33"/>
        <n v="111"/>
        <n v="1279.97"/>
        <n v="1856.19"/>
        <n v="323.98"/>
        <n v="11.81"/>
        <n v="26.16"/>
        <n v="33.57"/>
        <n v="4.99"/>
        <n v="20.02"/>
        <n v="170.24"/>
        <n v="7.41"/>
        <n v="6.05"/>
        <n v="16.27"/>
        <n v="3499.93"/>
        <n v="14.4"/>
        <n v="122.97"/>
        <n v="9.32"/>
        <n v="122.94"/>
        <n v="59.2"/>
        <n v="32.950000000000003"/>
        <n v="218.38"/>
        <n v="7.64"/>
        <n v="51.47"/>
        <n v="74.349999999999994"/>
        <n v="314.35000000000002"/>
        <n v="16.28"/>
        <n v="330.4"/>
        <n v="604.75"/>
        <n v="9.91"/>
        <n v="24.9"/>
        <n v="40.479999999999997"/>
        <n v="366.79"/>
        <n v="6.56"/>
        <n v="14.88"/>
        <n v="45.48"/>
        <n v="25.44"/>
        <n v="66.3"/>
        <n v="3.36"/>
        <n v="27.94"/>
        <n v="28.78"/>
        <n v="18.75"/>
        <n v="6.12"/>
        <n v="1184.72"/>
        <n v="302.38"/>
        <n v="330.59"/>
        <n v="890.84"/>
        <n v="49.65"/>
        <n v="15.84"/>
        <n v="44.4"/>
        <n v="10.5"/>
        <n v="205.67"/>
        <n v="335.72"/>
        <n v="251.94"/>
        <n v="127.3"/>
        <n v="129.30000000000001"/>
        <n v="673.57"/>
        <n v="52.98"/>
        <n v="0.85"/>
        <n v="8.1300000000000008"/>
        <n v="79.98"/>
        <n v="1.87"/>
        <n v="1125.49"/>
        <n v="12.65"/>
        <n v="4.03"/>
        <n v="29.6"/>
        <n v="17.09"/>
        <n v="66.959999999999994"/>
        <n v="6.24"/>
        <n v="1049.93"/>
        <n v="154.9"/>
        <n v="26.72"/>
        <n v="33.49"/>
        <n v="177.68"/>
        <n v="11.16"/>
        <n v="159.97999999999999"/>
        <n v="18.899999999999999"/>
        <n v="5.47"/>
        <n v="79.36"/>
        <n v="7.18"/>
        <n v="232.55"/>
        <n v="99.98"/>
        <n v="55.48"/>
        <n v="28.99"/>
        <n v="4164.05"/>
        <n v="52.1"/>
        <n v="26.7"/>
        <n v="40.200000000000003"/>
        <n v="13.89"/>
        <n v="689.82"/>
        <n v="44.91"/>
        <n v="10.3"/>
        <n v="154.76"/>
        <n v="116.78"/>
        <n v="653.54999999999995"/>
        <n v="33.9"/>
        <n v="91.96"/>
        <n v="33.11"/>
        <n v="70.95"/>
        <n v="65.569999999999993"/>
        <n v="299.97000000000003"/>
        <n v="8.9600000000000009"/>
        <n v="629.95000000000005"/>
        <n v="58.32"/>
        <n v="200.97"/>
        <n v="2.37"/>
        <n v="19.010000000000002"/>
        <n v="1215.92"/>
        <n v="49.79"/>
        <n v="99.59"/>
        <n v="399.96"/>
        <n v="172.11"/>
        <n v="6.91"/>
        <n v="383.98"/>
        <n v="10.37"/>
        <n v="335.94"/>
        <n v="9.58"/>
        <n v="758.35"/>
        <n v="87.08"/>
        <n v="105.58"/>
        <n v="217.44"/>
        <n v="1075.0899999999999"/>
        <n v="438.37"/>
        <n v="18.09"/>
        <n v="308.5"/>
        <n v="32.4"/>
        <n v="39.68"/>
        <n v="17.86"/>
        <n v="509.97"/>
        <n v="30.99"/>
        <n v="71.930000000000007"/>
        <n v="7.83"/>
        <n v="106.96"/>
        <n v="187.76"/>
        <n v="39.07"/>
        <n v="287.97000000000003"/>
        <n v="13.12"/>
        <n v="10.75"/>
        <n v="11.62"/>
        <n v="2.69"/>
        <n v="317.06"/>
        <n v="149.35"/>
        <n v="227.98"/>
        <n v="76.14"/>
        <n v="58.05"/>
        <n v="71.28"/>
        <n v="744.1"/>
        <n v="44.84"/>
        <n v="401.59"/>
        <n v="59.92"/>
        <n v="16.52"/>
        <n v="828.84"/>
        <n v="247.84"/>
        <n v="2.5"/>
        <n v="281.37"/>
        <n v="7.49"/>
        <n v="22.34"/>
        <n v="48.91"/>
        <n v="303.25"/>
        <n v="270.72000000000003"/>
        <n v="1487.04"/>
        <n v="230.28"/>
        <n v="18.29"/>
        <n v="21.4"/>
        <n v="12.6"/>
        <n v="20.86"/>
        <n v="497.61"/>
        <n v="5.34"/>
        <n v="3.15"/>
        <n v="27.1"/>
        <n v="177.57"/>
        <n v="1679.96"/>
        <n v="51.96"/>
        <n v="561.58000000000004"/>
        <n v="99.92"/>
        <n v="19.98"/>
        <n v="47.79"/>
        <n v="174.95"/>
        <n v="826"/>
        <n v="26.14"/>
        <n v="479.98"/>
        <n v="21.56"/>
        <n v="40.18"/>
        <n v="10.9"/>
        <n v="46.8"/>
        <n v="27.46"/>
        <n v="37.840000000000003"/>
        <n v="12.18"/>
        <n v="57.68"/>
        <n v="9.42"/>
        <n v="24.56"/>
        <n v="127.87"/>
        <n v="45.25"/>
        <n v="11.88"/>
        <n v="35.44"/>
        <n v="140.74"/>
        <n v="5.78"/>
        <n v="107.94"/>
        <n v="16.14"/>
        <n v="194.25"/>
        <n v="8.64"/>
        <n v="872.32"/>
        <n v="1799.97"/>
        <n v="67.8"/>
        <n v="167.97"/>
        <n v="83.25"/>
        <n v="9.4499999999999993"/>
        <n v="45.36"/>
        <n v="158.13"/>
        <n v="43.6"/>
        <n v="349.97"/>
        <n v="22.32"/>
        <n v="39.96"/>
        <n v="1432"/>
        <n v="41.04"/>
        <n v="256.77999999999997"/>
        <n v="58.11"/>
        <n v="100.79"/>
        <n v="66.11"/>
        <n v="46.86"/>
        <n v="35.909999999999997"/>
        <n v="1212.96"/>
        <n v="104.58"/>
        <n v="34.79"/>
        <n v="700.06"/>
        <n v="55.5"/>
        <n v="7.1"/>
        <n v="398.35"/>
        <n v="149.97"/>
        <n v="279.45999999999998"/>
        <n v="8"/>
        <n v="310.88"/>
        <n v="232.88"/>
        <n v="56.4"/>
        <n v="91.68"/>
        <n v="779.8"/>
        <n v="149.22999999999999"/>
        <n v="15.94"/>
        <n v="3.98"/>
        <n v="57.42"/>
        <n v="34.200000000000003"/>
        <n v="33.28"/>
        <n v="38.520000000000003"/>
        <n v="139.86000000000001"/>
        <n v="10.33"/>
        <n v="20.78"/>
        <n v="2715.93"/>
        <n v="617.97"/>
        <n v="31.84"/>
        <n v="447.86"/>
        <n v="245.88"/>
        <n v="107.77"/>
        <n v="4.83"/>
        <n v="18.239999999999998"/>
        <n v="135.97999999999999"/>
        <n v="44.95"/>
        <n v="3.28"/>
        <n v="21.17"/>
        <n v="55.19"/>
        <n v="17.96"/>
        <n v="5.04"/>
        <n v="208.16"/>
        <n v="116.28"/>
        <n v="75.599999999999994"/>
        <n v="29.32"/>
        <n v="14.62"/>
        <n v="201.58"/>
        <n v="83.98"/>
        <n v="225.3"/>
        <n v="48.4"/>
        <n v="102.62"/>
        <n v="359.77"/>
        <n v="13.39"/>
        <n v="567.12"/>
        <n v="359.32"/>
        <n v="1113.5"/>
        <n v="99.99"/>
        <n v="57.41"/>
        <n v="27.6"/>
        <n v="136.96"/>
        <n v="13.62"/>
        <n v="355.46"/>
        <n v="70.37"/>
        <n v="25.58"/>
        <n v="464"/>
        <n v="235.95"/>
        <n v="719.98"/>
        <n v="659.97"/>
        <n v="113.73"/>
        <n v="2001.86"/>
        <n v="166.72"/>
        <n v="47.88"/>
        <n v="1503.25"/>
        <n v="25.92"/>
        <n v="289.2"/>
        <n v="22.2"/>
        <n v="881.93"/>
        <n v="138.56"/>
        <n v="65.52"/>
        <n v="59.81"/>
        <n v="73.319999999999993"/>
        <n v="8.56"/>
        <n v="356.94"/>
        <n v="515.88"/>
        <n v="15.28"/>
        <n v="61.54"/>
        <n v="132.69999999999999"/>
        <n v="16.22"/>
        <n v="56.96"/>
        <n v="15.56"/>
        <n v="353.57"/>
        <n v="13.96"/>
        <n v="13.36"/>
        <n v="149.54"/>
        <n v="17.14"/>
        <n v="991.76"/>
        <n v="24.59"/>
        <n v="100.24"/>
        <n v="1.37"/>
        <n v="62.02"/>
        <n v="12.46"/>
        <n v="268.94"/>
        <n v="585.54999999999995"/>
        <n v="170.35"/>
        <n v="68.48"/>
        <n v="1676.88"/>
        <n v="48.86"/>
        <n v="7.28"/>
        <n v="907.15"/>
        <n v="18.5"/>
        <n v="114.9"/>
        <n v="1706.18"/>
        <n v="911.42"/>
        <n v="7.99"/>
        <n v="63.98"/>
        <n v="7.36"/>
        <n v="23.1"/>
        <n v="1441.3"/>
        <n v="18.059999999999999"/>
        <n v="79.14"/>
        <n v="37.4"/>
        <n v="491.55"/>
        <n v="14.52"/>
        <n v="212.94"/>
        <n v="797.94"/>
        <n v="8.57"/>
        <n v="36.54"/>
        <n v="647.84"/>
        <n v="41.4"/>
        <n v="35"/>
        <n v="39.549999999999997"/>
        <n v="65.97"/>
        <n v="17.899999999999999"/>
        <n v="3266.38"/>
        <n v="139.80000000000001"/>
        <n v="3.39"/>
        <n v="193.07"/>
        <n v="11.65"/>
        <n v="418.8"/>
        <n v="509.49"/>
        <n v="471.9"/>
        <n v="3.52"/>
        <n v="104.01"/>
        <n v="284.82"/>
        <n v="36.840000000000003"/>
        <n v="1322.93"/>
        <n v="3.76"/>
        <n v="11.09"/>
        <n v="95.97"/>
        <n v="206.99"/>
        <n v="44.42"/>
        <n v="9.01"/>
        <n v="19.649999999999999"/>
        <n v="59.7"/>
        <n v="1214.8499999999999"/>
        <n v="196.75"/>
        <n v="501.81"/>
        <n v="161.94"/>
        <n v="170.06"/>
        <n v="82.78"/>
        <n v="853.93"/>
        <n v="8.23"/>
        <n v="86.38"/>
        <n v="3.1"/>
        <n v="4.2699999999999996"/>
        <n v="447.84"/>
        <n v="263.95999999999998"/>
        <n v="71.63"/>
        <n v="9.33"/>
        <n v="306.2"/>
        <n v="85.98"/>
        <n v="223.96"/>
        <n v="41.47"/>
        <n v="3.17"/>
        <n v="1228.47"/>
        <n v="31.09"/>
        <n v="335.52"/>
        <n v="6.08"/>
        <n v="32.76"/>
        <n v="13.92"/>
        <n v="334.77"/>
        <n v="5.25"/>
        <n v="21.31"/>
        <n v="6.6"/>
        <n v="310.69"/>
        <n v="19.920000000000002"/>
        <n v="575.91999999999996"/>
        <n v="73.98"/>
        <n v="5.58"/>
        <n v="177.54"/>
        <n v="32.43"/>
        <n v="21.84"/>
        <n v="15.6"/>
        <n v="220.78"/>
        <n v="281.42"/>
        <n v="4.37"/>
        <n v="19.52"/>
        <n v="9.81"/>
        <n v="213.22"/>
        <n v="559.99"/>
        <n v="478.48"/>
        <n v="172.19"/>
        <n v="69.010000000000005"/>
        <n v="63.88"/>
        <n v="502.49"/>
        <n v="196.7"/>
        <n v="14.35"/>
        <n v="2.88"/>
        <n v="41.9"/>
        <n v="23.92"/>
        <n v="14.3"/>
        <n v="119.83"/>
        <n v="5.56"/>
        <n v="177.2"/>
        <n v="197.97"/>
        <n v="854.94"/>
        <n v="124.11"/>
        <n v="575.97"/>
        <n v="49.12"/>
        <n v="18.28"/>
        <n v="164.85"/>
        <n v="7.71"/>
        <n v="698.35"/>
        <n v="249.75"/>
        <n v="255.94"/>
        <n v="123.14"/>
        <n v="11.26"/>
        <n v="35.86"/>
        <n v="23.84"/>
        <n v="512.36"/>
        <n v="3.49"/>
        <n v="22.29"/>
        <n v="16.03"/>
        <n v="351.22"/>
        <n v="29.93"/>
        <n v="38.270000000000003"/>
        <n v="55.92"/>
        <n v="13.49"/>
        <n v="23.99"/>
        <n v="31.98"/>
        <n v="41.58"/>
        <n v="39.479999999999997"/>
        <n v="2.97"/>
        <n v="259.14"/>
        <n v="13.9"/>
        <n v="359.98"/>
        <n v="70.56"/>
        <n v="20.88"/>
        <n v="3.81"/>
        <n v="6.1"/>
        <n v="342.86"/>
        <n v="16.739999999999998"/>
        <n v="981.37"/>
        <n v="25.98"/>
        <n v="27.36"/>
        <n v="104.85"/>
        <n v="8.6999999999999993"/>
        <n v="43.02"/>
        <n v="89.71"/>
        <n v="22.83"/>
        <n v="41.94"/>
        <n v="11.96"/>
        <n v="535.41"/>
        <n v="99.2"/>
        <n v="801.57"/>
        <n v="272.85000000000002"/>
        <n v="87.92"/>
        <n v="657.93"/>
        <n v="1.04"/>
        <n v="35.979999999999997"/>
        <n v="5.96"/>
        <n v="11.52"/>
        <n v="717.72"/>
        <n v="236.5"/>
        <n v="26.63"/>
        <n v="8.16"/>
        <n v="1023.94"/>
        <n v="9.24"/>
        <n v="479.04"/>
        <n v="40.700000000000003"/>
        <n v="45"/>
        <n v="53.72"/>
        <n v="8187.65"/>
        <n v="77.92"/>
        <n v="6.48"/>
        <n v="15.52"/>
        <n v="123.55"/>
        <n v="911.98"/>
        <n v="674.35"/>
        <n v="134.01"/>
        <n v="170.97"/>
        <n v="111.93"/>
        <n v="67.88"/>
        <n v="162.88999999999999"/>
        <n v="25.71"/>
        <n v="2177.58"/>
        <n v="17.5"/>
        <n v="16.78"/>
        <n v="431.14"/>
        <n v="8.8800000000000008"/>
        <n v="4.84"/>
        <n v="238"/>
        <n v="65.78"/>
        <n v="276.27999999999997"/>
        <n v="14.32"/>
        <n v="129.88999999999999"/>
        <n v="48.94"/>
        <n v="1367.84"/>
        <n v="17.54"/>
        <n v="44.13"/>
        <n v="62.92"/>
        <n v="78.3"/>
        <n v="19.75"/>
        <n v="5.68"/>
        <n v="21.2"/>
        <n v="838.38"/>
        <n v="218.75"/>
        <n v="2.6"/>
        <n v="102.3"/>
        <n v="93.02"/>
        <n v="1089.75"/>
        <n v="16.399999999999999"/>
        <n v="158.9"/>
        <n v="13.18"/>
        <n v="101.96"/>
        <n v="259.74"/>
        <n v="255.42"/>
        <n v="20.94"/>
        <n v="110.96"/>
        <n v="340.14"/>
        <n v="16.36"/>
        <n v="15.78"/>
        <n v="45.98"/>
        <n v="79.47"/>
        <n v="4.5599999999999996"/>
        <n v="1133.3499999999999"/>
        <n v="135.99"/>
        <n v="15.96"/>
        <n v="489.23"/>
        <n v="62.91"/>
        <n v="199.98"/>
        <n v="76.12"/>
        <n v="1199.98"/>
        <n v="445.96"/>
        <n v="327.76"/>
        <n v="121.38"/>
        <n v="95.98"/>
        <n v="423.28"/>
        <n v="549.99"/>
        <n v="167.54"/>
        <n v="38.340000000000003"/>
        <n v="53.88"/>
        <n v="299.98"/>
        <n v="155.46"/>
        <n v="178.38"/>
        <n v="1091.17"/>
        <n v="219.17"/>
        <n v="2060.7399999999998"/>
        <n v="5.98"/>
        <n v="4.46"/>
        <n v="9.35"/>
        <n v="40.97"/>
        <n v="375.34"/>
        <n v="196.21"/>
        <n v="806.34"/>
        <n v="85.44"/>
        <n v="31.1"/>
        <n v="47.96"/>
        <n v="158.93"/>
        <n v="211.25"/>
        <n v="5.55"/>
        <n v="2.95"/>
        <n v="14.04"/>
        <n v="272.61"/>
        <n v="30.96"/>
        <n v="62.94"/>
        <n v="91.36"/>
        <n v="152.24"/>
        <n v="152.91"/>
        <n v="92.94"/>
        <n v="46.44"/>
        <n v="195.14"/>
        <n v="853.09"/>
        <n v="114.2"/>
        <n v="12.67"/>
        <n v="339.96"/>
        <n v="10.72"/>
        <n v="76.78"/>
        <n v="9.18"/>
        <n v="638.82000000000005"/>
        <n v="289.24"/>
        <n v="69.459999999999994"/>
        <n v="344.91"/>
        <n v="421.37"/>
        <n v="500.24"/>
        <n v="20.12"/>
        <n v="896.99"/>
        <n v="3.91"/>
        <n v="7.63"/>
        <n v="11.56"/>
        <n v="45.92"/>
        <n v="49.57"/>
        <n v="6.8"/>
        <n v="4.22"/>
        <n v="143.63999999999999"/>
        <n v="223.06"/>
        <n v="8.2899999999999991"/>
        <n v="13.28"/>
        <n v="25.5"/>
        <n v="40.1"/>
        <n v="4.72"/>
        <n v="23.98"/>
        <n v="130.46"/>
        <n v="6.28"/>
        <n v="95.1"/>
        <n v="48.84"/>
        <n v="1007.94"/>
        <n v="25.68"/>
        <n v="12.38"/>
        <n v="6.53"/>
        <n v="2.86"/>
        <n v="176.8"/>
        <n v="17.34"/>
        <n v="213.48"/>
        <n v="22.72"/>
        <n v="579.95000000000005"/>
        <n v="29.12"/>
        <n v="1202.94"/>
        <n v="109.92"/>
        <n v="29.81"/>
        <n v="505.18"/>
        <n v="174.06"/>
        <n v="25.3"/>
        <n v="95.94"/>
        <n v="92.52"/>
        <n v="53.94"/>
        <n v="3.65"/>
        <n v="23.74"/>
        <n v="357"/>
        <n v="70.709999999999994"/>
        <n v="21.24"/>
        <n v="57.75"/>
        <n v="239.98"/>
        <n v="559.71"/>
        <n v="1793.98"/>
        <n v="475.94"/>
        <n v="7.68"/>
        <n v="264.32"/>
        <n v="41.88"/>
        <n v="58.48"/>
        <n v="64.78"/>
        <n v="32.380000000000003"/>
        <n v="42.37"/>
        <n v="399.54"/>
        <n v="57.69"/>
        <n v="42.81"/>
        <n v="821.88"/>
        <n v="377.97"/>
        <n v="196.78"/>
        <n v="2.92"/>
        <n v="200.8"/>
        <n v="46.69"/>
        <n v="21.86"/>
        <n v="429.9"/>
        <n v="32.06"/>
        <n v="161.96"/>
        <n v="19.86"/>
        <n v="20.56"/>
        <n v="83.92"/>
        <n v="13.16"/>
        <n v="3.83"/>
        <n v="304.99"/>
        <n v="8159.95"/>
        <n v="275.93"/>
        <n v="1740.06"/>
        <n v="177.98"/>
        <n v="143.97999999999999"/>
        <n v="49.98"/>
        <n v="51.18"/>
        <n v="32.97"/>
        <n v="83.88"/>
        <n v="56.65"/>
        <n v="14.97"/>
        <n v="4.0199999999999996"/>
        <n v="209.97"/>
        <n v="5.88"/>
        <n v="975.92"/>
        <n v="303.83999999999997"/>
        <n v="485.88"/>
        <n v="966.7"/>
        <n v="182.11"/>
        <n v="172.76"/>
        <n v="8.61"/>
        <n v="103.6"/>
        <n v="166.44"/>
        <n v="785.88"/>
        <n v="26.2"/>
        <n v="64.7"/>
        <n v="135.52000000000001"/>
        <n v="1299.99"/>
        <n v="60.67"/>
        <n v="30.82"/>
        <n v="21.73"/>
        <n v="81.92"/>
        <n v="254.9"/>
        <n v="127.95"/>
        <n v="69.989999999999995"/>
        <n v="166.84"/>
        <n v="15.22"/>
        <n v="63.92"/>
        <n v="357.93"/>
        <n v="57.4"/>
        <n v="331.96"/>
        <n v="40.56"/>
        <n v="3785.29"/>
        <n v="18.649999999999999"/>
        <n v="252"/>
        <n v="5.46"/>
        <n v="79.400000000000006"/>
        <n v="340.12"/>
        <n v="5.7"/>
        <n v="14.19"/>
        <n v="7.3"/>
        <n v="144.96"/>
        <n v="118"/>
        <n v="22.66"/>
        <n v="52.45"/>
        <n v="20.16"/>
        <n v="449.15"/>
        <n v="11.07"/>
        <n v="13"/>
        <n v="13.13"/>
        <n v="142.4"/>
        <n v="7.16"/>
        <n v="464.29"/>
        <n v="68.459999999999994"/>
        <n v="2799.96"/>
        <n v="601.29999999999995"/>
        <n v="16.989999999999998"/>
        <n v="44.82"/>
        <n v="6.85"/>
        <n v="9.9600000000000009"/>
        <n v="8.5500000000000007"/>
        <n v="103.94"/>
        <n v="33.549999999999997"/>
        <n v="5.89"/>
        <n v="47.98"/>
        <n v="4.62"/>
        <n v="30.28"/>
        <n v="57.93"/>
        <n v="35.340000000000003"/>
        <n v="137.24"/>
        <n v="182.94"/>
        <n v="38.26"/>
        <n v="40.24"/>
        <n v="148.69999999999999"/>
        <n v="3059.98"/>
        <n v="2519.96"/>
        <n v="67.34"/>
        <n v="2624.99"/>
        <n v="887.1"/>
        <n v="5.67"/>
        <n v="73.92"/>
        <n v="617.70000000000005"/>
        <n v="21.72"/>
        <n v="2.82"/>
        <n v="20.23"/>
        <n v="164.22"/>
        <n v="362.94"/>
        <n v="59.98"/>
        <n v="493.43"/>
        <n v="11.12"/>
        <n v="631.78"/>
        <n v="75.180000000000007"/>
        <n v="30.98"/>
        <n v="1349.91"/>
        <n v="246.38"/>
        <n v="25.96"/>
        <n v="36.270000000000003"/>
        <n v="78.349999999999994"/>
        <n v="19.350000000000001"/>
        <n v="11.35"/>
        <n v="20.81"/>
        <n v="8.5399999999999991"/>
        <n v="6.57"/>
        <n v="66.03"/>
        <n v="4.6100000000000003"/>
        <n v="331.54"/>
        <n v="169.45"/>
        <n v="40.68"/>
        <n v="97.44"/>
        <n v="13.04"/>
        <n v="579.53"/>
        <n v="436"/>
        <n v="139.44"/>
        <n v="404.9"/>
        <n v="9449.9500000000007"/>
        <n v="12.94"/>
        <n v="28.8"/>
        <n v="18.46"/>
        <n v="9.84"/>
        <n v="34.5"/>
        <n v="211.96"/>
        <n v="33.79"/>
        <n v="300.52999999999997"/>
        <n v="2.72"/>
        <n v="3.26"/>
        <n v="14.58"/>
        <n v="145.57"/>
        <n v="0.88"/>
        <n v="143.94999999999999"/>
        <n v="310.12"/>
        <n v="5.97"/>
        <n v="21.18"/>
        <n v="41.38"/>
        <n v="16.7"/>
        <n v="153.82"/>
        <n v="87.54"/>
        <n v="603.91999999999996"/>
        <n v="81.98"/>
        <n v="46.26"/>
        <n v="96.26"/>
        <n v="10.69"/>
        <n v="337.09"/>
        <n v="204.6"/>
        <n v="8.7200000000000006"/>
        <n v="686.32"/>
        <n v="62.18"/>
        <n v="409.27"/>
        <n v="55.44"/>
        <n v="20.93"/>
        <n v="1801.63"/>
        <n v="67.180000000000007"/>
        <n v="6.16"/>
        <n v="2348.8200000000002"/>
        <n v="1395.54"/>
        <n v="117.36"/>
        <n v="77.52"/>
        <n v="10.050000000000001"/>
        <n v="807.75"/>
        <n v="69.22"/>
        <n v="43.18"/>
        <n v="15.24"/>
        <n v="795.41"/>
        <n v="4.71"/>
        <n v="9.41"/>
        <n v="4.67"/>
        <n v="318.39999999999998"/>
        <n v="12.77"/>
        <n v="15.36"/>
        <n v="230.38"/>
        <n v="258.27999999999997"/>
        <n v="143.43"/>
        <n v="61.57"/>
        <n v="6.19"/>
        <n v="55.98"/>
        <n v="14.48"/>
        <n v="142.49"/>
        <n v="4.34"/>
        <n v="31.78"/>
        <n v="4.93"/>
        <n v="1.79"/>
        <n v="15.07"/>
        <n v="14.45"/>
        <n v="95.65"/>
        <n v="29.24"/>
        <n v="589.41"/>
        <n v="91.92"/>
        <n v="9.09"/>
        <n v="386.34"/>
        <n v="129.91999999999999"/>
        <n v="107.44"/>
        <n v="23.47"/>
        <n v="123.92"/>
        <n v="88.77"/>
        <n v="144.6"/>
        <n v="15.99"/>
        <n v="46.87"/>
        <n v="719.95"/>
        <n v="755.94"/>
        <n v="11.98"/>
        <n v="0.9"/>
        <n v="101.99"/>
        <n v="18.260000000000002"/>
        <n v="255.85"/>
        <n v="281.89999999999998"/>
        <n v="201.43"/>
        <n v="63.47"/>
        <n v="345"/>
        <n v="31.92"/>
        <n v="433.57"/>
        <n v="7.31"/>
        <n v="8.92"/>
        <n v="14.9"/>
        <n v="21.39"/>
        <n v="22.24"/>
        <n v="1298.55"/>
        <n v="213.92"/>
        <n v="25.78"/>
        <n v="245.98"/>
        <n v="7.75"/>
        <n v="315.2"/>
        <n v="15.18"/>
        <n v="22.92"/>
        <n v="269.89999999999998"/>
        <n v="3.16"/>
        <n v="1999.96"/>
        <n v="322.19"/>
        <n v="19.14"/>
        <n v="177"/>
        <n v="79.45"/>
        <n v="1628.82"/>
        <n v="15.38"/>
        <n v="183.37"/>
        <n v="7.97"/>
        <n v="179.97"/>
        <n v="10.78"/>
        <n v="119.98"/>
        <n v="5.31"/>
        <n v="275.97000000000003"/>
        <n v="1394.95"/>
        <n v="545.88"/>
        <n v="52.51"/>
        <n v="186.91"/>
        <n v="605.34"/>
        <n v="1.34"/>
        <n v="13.44"/>
        <n v="2.99"/>
        <n v="20.059999999999999"/>
        <n v="146.72999999999999"/>
        <n v="117.58"/>
        <n v="321.55"/>
        <n v="328.59"/>
        <n v="98.35"/>
        <n v="319.97000000000003"/>
        <n v="505.32"/>
        <n v="8.68"/>
        <n v="24.42"/>
        <n v="121.79"/>
        <n v="409.59"/>
        <n v="36.36"/>
        <n v="194.7"/>
        <n v="591.32000000000005"/>
        <n v="2.84"/>
        <n v="93.89"/>
        <n v="34.270000000000003"/>
        <n v="11.85"/>
        <n v="49.41"/>
        <n v="40.78"/>
        <n v="13.7"/>
        <n v="383.96"/>
        <n v="11.95"/>
        <n v="480.74"/>
        <n v="617"/>
        <n v="141.4"/>
        <n v="257.98"/>
        <n v="2735.95"/>
        <n v="1.98"/>
        <n v="75.88"/>
        <n v="11.34"/>
        <n v="80.3"/>
        <n v="15.97"/>
        <n v="64.739999999999995"/>
        <n v="405.64"/>
        <n v="146.35"/>
        <n v="251.91"/>
        <n v="12.39"/>
        <n v="49.25"/>
        <n v="10.16"/>
        <n v="14.76"/>
        <n v="34.08"/>
        <n v="17.670000000000002"/>
        <n v="1604.9"/>
        <n v="385.69"/>
        <n v="742.34"/>
        <n v="1421.66"/>
        <n v="73.58"/>
        <n v="1983.97"/>
        <n v="443.92"/>
        <n v="155.97999999999999"/>
        <n v="7.52"/>
        <n v="10.27"/>
        <n v="47.81"/>
        <n v="978.84"/>
        <n v="15.7"/>
        <n v="69.52"/>
        <n v="533.94000000000005"/>
        <n v="167.94"/>
        <n v="31.68"/>
        <n v="68.7"/>
        <n v="3.13"/>
        <n v="22.43"/>
        <n v="89.34"/>
        <n v="88.78"/>
        <n v="539.96"/>
        <n v="50.23"/>
        <n v="19.239999999999998"/>
        <n v="799.92"/>
        <n v="46.38"/>
        <n v="362.92"/>
        <n v="52.79"/>
        <n v="286.33999999999997"/>
        <n v="783.96"/>
        <n v="48.9"/>
        <n v="7.86"/>
        <n v="11.64"/>
        <n v="143.86000000000001"/>
        <n v="945.04"/>
        <n v="410.35"/>
        <n v="5.76"/>
        <n v="89.97"/>
        <n v="6.72"/>
        <n v="135.88"/>
        <n v="3991.98"/>
        <n v="275.94"/>
        <n v="360"/>
        <n v="43.57"/>
        <n v="8.3800000000000008"/>
        <n v="58.24"/>
        <n v="666.34"/>
        <n v="573.73"/>
        <n v="21.94"/>
        <n v="447.97"/>
        <n v="52.06"/>
        <n v="2.94"/>
        <n v="20.04"/>
        <n v="273.57"/>
        <n v="13.19"/>
        <n v="1080.0999999999999"/>
        <n v="51.56"/>
        <n v="58.42"/>
        <n v="149.9"/>
        <n v="43.68"/>
        <n v="26.05"/>
        <n v="683.14"/>
        <n v="1.48"/>
        <n v="40.71"/>
        <n v="36.630000000000003"/>
        <n v="22.58"/>
        <n v="5.92"/>
        <n v="30.18"/>
        <n v="120.77"/>
        <n v="333.58"/>
        <n v="340.92"/>
        <n v="222.67"/>
        <n v="703.97"/>
        <n v="62.65"/>
        <n v="94.85"/>
        <n v="56.52"/>
        <n v="601.54"/>
        <n v="10.99"/>
        <n v="39.880000000000003"/>
        <n v="62.24"/>
        <n v="53.2"/>
        <n v="39.840000000000003"/>
        <n v="3.9"/>
        <n v="12.84"/>
        <n v="563.94000000000005"/>
        <n v="665.88"/>
        <n v="559.98"/>
        <n v="1.23"/>
        <n v="67.56"/>
        <n v="262.33999999999997"/>
        <n v="148.47999999999999"/>
        <n v="241.18"/>
        <n v="30.48"/>
        <n v="112.65"/>
        <n v="23.97"/>
        <n v="521.96"/>
        <n v="575.92999999999995"/>
        <n v="7.78"/>
        <n v="22.98"/>
        <n v="102.13"/>
        <n v="2033.58"/>
        <n v="10.98"/>
        <n v="46.35"/>
        <n v="223.92"/>
        <n v="629.05999999999995"/>
        <n v="7.87"/>
        <n v="2.67"/>
        <n v="16.66"/>
        <n v="79.510000000000005"/>
        <n v="36.29"/>
        <n v="67.989999999999995"/>
        <n v="25.13"/>
        <n v="127.98"/>
        <n v="832.93"/>
        <n v="43.8"/>
        <n v="12.72"/>
        <n v="20.74"/>
        <n v="69.260000000000005"/>
        <n v="333.06"/>
        <n v="604.66"/>
        <n v="10.11"/>
        <n v="772.47"/>
        <n v="20.46"/>
        <n v="10.95"/>
        <n v="273.95999999999998"/>
        <n v="5.22"/>
        <n v="37.299999999999997"/>
        <n v="79.97"/>
        <n v="305.97000000000003"/>
        <n v="479.9"/>
        <n v="2934.33"/>
        <n v="124.41"/>
        <n v="733.95"/>
        <n v="241.44"/>
        <n v="12.45"/>
        <n v="7.08"/>
        <n v="2152.7800000000002"/>
        <n v="4007.84"/>
        <n v="34.44"/>
        <n v="145.97999999999999"/>
        <n v="35.81"/>
        <n v="51"/>
        <n v="76.790000000000006"/>
        <n v="60.31"/>
        <n v="1.94"/>
        <n v="9.59"/>
        <n v="21.98"/>
        <n v="292.10000000000002"/>
        <n v="424.12"/>
        <n v="381.72"/>
        <n v="67.150000000000006"/>
        <n v="392.94"/>
        <n v="137.54"/>
        <n v="730.2"/>
        <n v="503.96"/>
        <n v="29"/>
        <n v="4548.8100000000004"/>
        <n v="22.5"/>
        <n v="213.08"/>
        <n v="1025.8800000000001"/>
        <n v="47.5"/>
        <n v="221.16"/>
        <n v="281.97000000000003"/>
        <n v="34.74"/>
        <n v="833.94"/>
        <n v="36.99"/>
        <n v="629.1"/>
        <n v="193.95"/>
        <n v="1.63"/>
        <n v="267.95999999999998"/>
        <n v="6.58"/>
        <n v="94.99"/>
        <n v="16.23"/>
        <n v="319.89999999999998"/>
        <n v="675.12"/>
        <n v="6.93"/>
        <n v="9.98"/>
        <n v="53.82"/>
        <n v="29.99"/>
        <n v="381.44"/>
        <n v="23.68"/>
        <n v="6.37"/>
        <n v="34.18"/>
        <n v="5.54"/>
        <n v="62.81"/>
        <n v="155.37"/>
        <n v="14.67"/>
        <n v="2.62"/>
        <n v="151.72"/>
        <n v="12.1"/>
        <n v="197.58"/>
        <n v="111.79"/>
        <n v="120.71"/>
        <n v="1049.97"/>
        <n v="611.05999999999995"/>
        <n v="646.20000000000005"/>
        <n v="35.17"/>
        <n v="1502.38"/>
        <n v="151.91999999999999"/>
        <n v="196.62"/>
        <n v="144.12"/>
        <n v="111.15"/>
        <n v="5.74"/>
        <n v="320.88"/>
        <n v="23.88"/>
        <n v="26.76"/>
        <n v="24.67"/>
        <n v="2.52"/>
        <n v="1218.74"/>
        <n v="5.9"/>
        <n v="52.96"/>
        <n v="1117.92"/>
        <n v="275.95"/>
        <n v="51.02"/>
        <n v="539.91999999999996"/>
        <n v="725.34"/>
        <n v="7.44"/>
        <n v="669.08"/>
        <n v="438.34"/>
        <n v="279.95999999999998"/>
        <n v="12.91"/>
        <n v="93.15"/>
        <n v="4.32"/>
        <n v="40.54"/>
        <n v="199.9"/>
        <n v="397.6"/>
        <n v="85.96"/>
        <n v="45.66"/>
        <n v="411.33"/>
        <n v="139.93"/>
        <n v="998.85"/>
        <n v="64.02"/>
        <n v="30.4"/>
        <n v="25.06"/>
        <n v="62.28"/>
        <n v="6.64"/>
        <n v="47.99"/>
        <n v="102.24"/>
        <n v="2807.84"/>
        <n v="46.64"/>
        <n v="58.2"/>
        <n v="659.99"/>
        <n v="909.72"/>
        <n v="674.06"/>
        <n v="271.89999999999998"/>
        <n v="45.84"/>
        <n v="9.82"/>
        <n v="119.96"/>
        <n v="883.92"/>
        <n v="46.72"/>
        <n v="58.36"/>
        <n v="16.46"/>
        <n v="119.8"/>
        <n v="2.39"/>
        <n v="60.72"/>
        <n v="146.82"/>
        <n v="239.84"/>
        <n v="15.66"/>
        <n v="5.95"/>
        <n v="479.96"/>
        <n v="129.97999999999999"/>
        <n v="1113.02"/>
        <n v="24.82"/>
        <n v="408.74"/>
        <n v="348.49"/>
        <n v="172.74"/>
        <n v="98.38"/>
        <n v="29.94"/>
        <n v="36.74"/>
        <n v="179.94"/>
        <n v="26.46"/>
        <n v="250.26"/>
        <n v="53.42"/>
        <n v="275.49"/>
        <n v="14.02"/>
        <n v="214.95"/>
        <n v="35.04"/>
        <n v="4.5999999999999996"/>
        <n v="1261.33"/>
        <n v="42.21"/>
        <n v="105.52"/>
        <n v="269.36"/>
        <n v="164.88"/>
        <n v="60.42"/>
        <n v="27.89"/>
        <n v="6.46"/>
        <n v="52.68"/>
        <n v="13.88"/>
        <n v="103.92"/>
        <n v="45.68"/>
        <n v="79.44"/>
        <n v="34.68"/>
        <n v="100.7"/>
        <n v="237.1"/>
        <n v="20.39"/>
        <n v="30.67"/>
        <n v="1079.98"/>
        <n v="106.34"/>
        <n v="338.35"/>
        <n v="764.69"/>
        <n v="3610.85"/>
        <n v="254.97"/>
        <n v="43.31"/>
        <n v="210.39"/>
        <n v="12.54"/>
        <n v="8.94"/>
        <n v="90.24"/>
        <n v="94.43"/>
        <n v="87.96"/>
        <n v="5.21"/>
        <n v="5.0999999999999996"/>
        <n v="2.9"/>
        <n v="35.020000000000003"/>
        <n v="186.3"/>
        <n v="136.53"/>
        <n v="6999.96"/>
        <n v="9.26"/>
        <n v="763.28"/>
        <n v="445.8"/>
        <n v="1.17"/>
        <n v="44.46"/>
        <n v="241.57"/>
        <n v="395"/>
        <n v="627.16999999999996"/>
        <n v="1013.83"/>
        <n v="56.57"/>
        <n v="1403.92"/>
        <n v="29.46"/>
        <n v="8.6199999999999992"/>
        <n v="40.049999999999997"/>
        <n v="4.8099999999999996"/>
        <n v="247.8"/>
        <n v="152.76"/>
        <n v="7.27"/>
        <n v="1819.86"/>
        <n v="22.55"/>
        <n v="583.79999999999995"/>
        <n v="211.17"/>
        <n v="32.590000000000003"/>
        <n v="122.48"/>
        <n v="2244.48"/>
        <n v="455.1"/>
        <n v="31.05"/>
        <n v="43.51"/>
        <n v="662.88"/>
        <n v="487.98"/>
        <n v="47.3"/>
        <n v="4.13"/>
        <n v="155.12"/>
        <n v="447.94"/>
        <n v="3.69"/>
        <n v="1103.97"/>
        <n v="190.85"/>
        <n v="51.97"/>
        <n v="71.98"/>
        <n v="242.35"/>
        <n v="221.92"/>
        <n v="19.43"/>
        <n v="65.44"/>
        <n v="192.19"/>
        <n v="1325.76"/>
        <n v="572.16"/>
        <n v="17.28"/>
        <n v="11.76"/>
        <n v="216.4"/>
        <n v="132.16"/>
        <n v="124.03"/>
        <n v="296.70999999999998"/>
        <n v="207.24"/>
        <n v="53.32"/>
        <n v="45.53"/>
        <n v="424.27"/>
        <n v="9.57"/>
        <n v="30.36"/>
        <n v="142.86000000000001"/>
        <n v="292.27"/>
        <n v="173.66"/>
        <n v="361.96"/>
        <n v="62.85"/>
        <n v="818.38"/>
        <n v="20.34"/>
        <n v="13.97"/>
        <n v="600.55999999999995"/>
        <n v="300.42"/>
        <n v="230.35"/>
        <n v="218.35"/>
        <n v="78.599999999999994"/>
        <n v="27.55"/>
        <n v="8.69"/>
        <n v="11.91"/>
        <n v="3.48"/>
        <n v="34.659999999999997"/>
        <n v="81.55"/>
        <n v="227.14"/>
        <n v="191.88"/>
        <n v="30.02"/>
        <n v="767.21"/>
        <n v="51.45"/>
        <n v="37.06"/>
        <n v="498"/>
        <n v="4.9800000000000004"/>
        <n v="182.35"/>
        <n v="118.16"/>
        <n v="946.76"/>
        <n v="99.14"/>
        <n v="1737.18"/>
        <n v="704.25"/>
        <n v="141.76"/>
        <n v="998.82"/>
        <n v="51.15"/>
        <n v="21.12"/>
        <n v="767.95"/>
        <n v="191.98"/>
        <n v="274.77"/>
        <n v="33.29"/>
        <n v="38.979999999999997"/>
        <n v="8.74"/>
        <n v="88.8"/>
        <n v="48.36"/>
        <n v="12.98"/>
        <n v="217.58"/>
        <n v="328.78"/>
        <n v="2.29"/>
        <n v="551.99"/>
        <n v="27.97"/>
        <n v="251.96"/>
        <n v="523.76"/>
        <n v="35.450000000000003"/>
        <n v="39.130000000000003"/>
        <n v="1573.49"/>
        <n v="29.68"/>
        <n v="47.53"/>
        <n v="63.2"/>
        <n v="113.97"/>
        <n v="195.64"/>
        <n v="1687.8"/>
        <n v="341.96"/>
        <n v="605.88"/>
        <n v="34.770000000000003"/>
        <n v="452.45"/>
        <n v="62.98"/>
        <n v="1188"/>
        <n v="89.58"/>
        <n v="85.52"/>
        <n v="398.4"/>
        <n v="7.06"/>
        <n v="1352.4"/>
        <n v="39.9"/>
        <n v="192.22"/>
        <n v="61.58"/>
        <n v="17.48"/>
        <n v="13.17"/>
        <n v="87.36"/>
        <n v="56.16"/>
        <n v="106.32"/>
        <n v="163.44"/>
        <n v="42.76"/>
        <n v="51.55"/>
        <n v="1018.1"/>
        <n v="465.18"/>
        <n v="235.19"/>
        <n v="26.38"/>
        <n v="10.38"/>
        <n v="107.12"/>
        <n v="70.010000000000005"/>
        <n v="77.599999999999994"/>
        <n v="464.85"/>
        <n v="254.74"/>
        <n v="6.68"/>
        <n v="88.96"/>
        <n v="102.44"/>
        <n v="199.3"/>
        <n v="29.04"/>
        <n v="182.72"/>
        <n v="181.99"/>
        <n v="431.98"/>
        <n v="2803.92"/>
        <n v="4297.6400000000003"/>
        <n v="227.36"/>
        <n v="1919.98"/>
        <n v="53.34"/>
        <n v="28.4"/>
        <n v="136.91999999999999"/>
        <n v="12.14"/>
        <n v="74.52"/>
        <n v="90.88"/>
        <n v="5.28"/>
        <n v="1268.82"/>
        <n v="283.92"/>
        <n v="2.93"/>
        <n v="18.53"/>
        <n v="670.75"/>
        <n v="29.9"/>
        <n v="311.14999999999998"/>
        <n v="107.98"/>
        <n v="9.5399999999999991"/>
        <n v="5.81"/>
        <n v="20.8"/>
        <n v="203.92"/>
        <n v="479.95"/>
        <n v="77.239999999999995"/>
        <n v="14.95"/>
        <n v="26.42"/>
        <n v="625.99"/>
        <n v="134.97"/>
        <n v="699.98"/>
        <n v="139.94999999999999"/>
        <n v="41.72"/>
        <n v="541.44000000000005"/>
        <n v="87.71"/>
        <n v="61.06"/>
        <n v="35.54"/>
        <n v="286.79000000000002"/>
        <n v="2541.98"/>
        <n v="26.88"/>
        <n v="4.42"/>
        <n v="105.98"/>
        <n v="493.92"/>
        <n v="538.91999999999996"/>
        <n v="161.57"/>
        <n v="389.7"/>
        <n v="58.72"/>
        <n v="15.98"/>
        <n v="184.75"/>
        <n v="3.55"/>
        <n v="55.33"/>
        <n v="1228"/>
        <n v="95.84"/>
        <n v="787.53"/>
        <n v="101.88"/>
        <n v="29.34"/>
        <n v="383.61"/>
        <n v="563.4"/>
        <n v="60.69"/>
        <n v="466.16"/>
        <n v="10.31"/>
        <n v="2.56"/>
        <n v="99.37"/>
        <n v="11.21"/>
        <n v="180.98"/>
        <n v="435.26"/>
        <n v="1119.98"/>
        <n v="119.85"/>
        <n v="69.28"/>
        <n v="512.94000000000005"/>
        <n v="860.93"/>
        <n v="769.95"/>
        <n v="14.98"/>
        <n v="373.08"/>
        <n v="3.41"/>
        <n v="113.52"/>
        <n v="359.88"/>
        <n v="1.1100000000000001"/>
        <n v="89.82"/>
        <n v="30.88"/>
        <n v="6.41"/>
        <n v="915.14"/>
        <n v="671.94"/>
        <n v="2.74"/>
        <n v="8.34"/>
        <n v="46.74"/>
        <n v="6354.95"/>
        <n v="171.96"/>
        <n v="43.13"/>
        <n v="85.9"/>
        <n v="7.38"/>
        <n v="17.52"/>
        <n v="15.02"/>
        <n v="33.82"/>
        <n v="453.58"/>
        <n v="1247.6400000000001"/>
        <n v="3149.93"/>
        <n v="209.7"/>
        <n v="17.57"/>
        <n v="33.36"/>
        <n v="40.14"/>
        <n v="14.5"/>
        <n v="65.58"/>
        <n v="383.47"/>
        <n v="51.84"/>
        <n v="2.5099999999999998"/>
        <n v="18.86"/>
        <n v="29.3"/>
        <n v="49.85"/>
        <n v="1087.94"/>
        <n v="962.08"/>
        <n v="295.45999999999998"/>
        <n v="18.39"/>
        <n v="14.11"/>
        <n v="1487.98"/>
        <n v="19.559999999999999"/>
        <n v="150.41"/>
        <n v="31.56"/>
        <n v="27.92"/>
        <n v="192.72"/>
        <n v="359.06"/>
        <n v="6.99"/>
        <n v="46.9"/>
        <n v="40.03"/>
        <n v="3393.68"/>
        <n v="1085.42"/>
        <n v="13.11"/>
        <n v="83.7"/>
        <n v="166.24"/>
        <n v="33.4"/>
        <n v="5.23"/>
        <n v="1166.92"/>
        <n v="73.28"/>
        <n v="212.64"/>
        <n v="9.8699999999999992"/>
        <n v="53.25"/>
        <n v="17.64"/>
        <n v="23.52"/>
        <n v="366.74"/>
        <n v="79.959999999999994"/>
        <n v="32.19"/>
        <n v="50.12"/>
        <n v="9.16"/>
        <n v="87.8"/>
        <n v="108.4"/>
        <n v="82.34"/>
        <n v="644.08000000000004"/>
        <n v="5.84"/>
        <n v="12.76"/>
        <n v="599.98"/>
        <n v="157.79"/>
        <n v="98.11"/>
        <n v="563.80999999999995"/>
        <n v="547.14"/>
        <n v="14.85"/>
        <n v="41.99"/>
        <n v="7.58"/>
        <n v="352.45"/>
        <n v="23.9"/>
        <n v="892.22"/>
        <n v="239.94"/>
        <n v="42.05"/>
        <n v="25.49"/>
        <n v="6.9"/>
        <n v="9.65"/>
        <n v="47.95"/>
        <n v="463.25"/>
        <n v="383.95"/>
        <n v="11.74"/>
        <n v="369.91"/>
        <n v="370.14"/>
        <n v="12.83"/>
        <n v="142.04"/>
        <n v="85.14"/>
        <n v="21.99"/>
        <n v="406.6"/>
        <n v="67.36"/>
        <n v="54.53"/>
        <n v="639.97"/>
        <n v="52.76"/>
        <n v="40.74"/>
        <n v="199.96"/>
        <n v="710.83"/>
        <n v="12.88"/>
        <n v="54.82"/>
        <n v="37.68"/>
        <n v="258.58"/>
        <n v="75.84"/>
        <n v="17.43"/>
        <n v="479.92"/>
        <n v="10.74"/>
        <n v="211.37"/>
        <n v="35.21"/>
        <n v="45.22"/>
        <n v="10.42"/>
        <n v="118.78"/>
        <n v="1.45"/>
        <n v="55.47"/>
        <n v="12.58"/>
        <n v="1439.97"/>
        <n v="43.56"/>
        <n v="569.64"/>
        <n v="9.14"/>
        <n v="1196.8599999999999"/>
        <n v="523.26"/>
        <n v="127.76"/>
        <n v="323.37"/>
        <n v="1447.65"/>
        <n v="99.6"/>
        <n v="62.3"/>
        <n v="10.71"/>
        <n v="38.22"/>
        <n v="89.99"/>
        <n v="106.5"/>
        <n v="21.93"/>
        <n v="947.17"/>
        <n v="115.44"/>
        <n v="41.42"/>
        <n v="244.77"/>
        <n v="4.3099999999999996"/>
        <n v="56.69"/>
        <n v="97.97"/>
        <n v="19.57"/>
        <n v="310.39"/>
        <n v="595.38"/>
        <n v="117.46"/>
        <n v="191.96"/>
        <n v="21.3"/>
        <n v="469.95"/>
        <n v="209.88"/>
        <n v="64.14"/>
        <n v="25.99"/>
        <n v="13.94"/>
        <n v="206.43"/>
        <n v="272.39999999999998"/>
        <n v="221.02"/>
        <n v="128.06"/>
        <n v="21.34"/>
        <n v="831.94"/>
        <n v="97.04"/>
        <n v="72.78"/>
        <n v="408.42"/>
        <n v="63.94"/>
        <n v="311.98"/>
        <n v="50.35"/>
        <n v="191.52"/>
        <n v="22.74"/>
        <n v="1267.53"/>
        <n v="1379.92"/>
        <n v="8.65"/>
        <n v="23.83"/>
        <n v="186.73"/>
        <n v="3812.97"/>
        <n v="213.12"/>
        <n v="1022.97"/>
        <n v="34.65"/>
        <n v="19.8"/>
        <n v="31.4"/>
        <n v="9.48"/>
        <n v="209.5"/>
        <n v="24.3"/>
        <n v="88.75"/>
        <n v="172.7"/>
        <n v="37.32"/>
        <n v="35.06"/>
        <n v="8.86"/>
        <n v="158.38"/>
        <n v="59.9"/>
        <n v="23.7"/>
        <n v="18.2"/>
        <n v="844.12"/>
        <n v="76.75"/>
        <n v="8.82"/>
        <n v="62.5"/>
        <n v="13.85"/>
        <n v="26.8"/>
        <n v="946.34"/>
        <n v="125.93"/>
        <n v="244.01"/>
        <n v="8.35"/>
        <n v="43.98"/>
        <n v="123.96"/>
        <n v="37.94"/>
        <n v="2799.94"/>
        <n v="48.81"/>
        <n v="70.97"/>
        <n v="36.78"/>
        <n v="191.97"/>
        <n v="14.59"/>
        <n v="21.97"/>
        <n v="619.15"/>
        <n v="127.9"/>
        <n v="222.38"/>
        <n v="198.27"/>
        <n v="47.36"/>
        <n v="200.98"/>
        <n v="97.7"/>
        <n v="2.7"/>
        <n v="4.9000000000000004"/>
        <n v="509.96"/>
        <n v="122.91"/>
        <n v="97.57"/>
        <n v="722.35"/>
        <n v="255.97"/>
        <n v="14.09"/>
        <n v="31.5"/>
        <n v="55.6"/>
        <n v="10.86"/>
        <n v="163.13999999999999"/>
        <n v="20.77"/>
        <n v="26.98"/>
        <n v="8.26"/>
        <n v="2973.32"/>
        <n v="104.79"/>
        <n v="775.73"/>
        <n v="186.69"/>
        <n v="19.190000000000001"/>
        <n v="850.5"/>
        <n v="75.33"/>
        <n v="602.65"/>
        <n v="7.66"/>
        <n v="845.73"/>
        <n v="127.96"/>
        <n v="467.04"/>
        <n v="22.37"/>
        <n v="32.369999999999997"/>
        <n v="207.98"/>
        <n v="18.27"/>
        <n v="153.72999999999999"/>
        <n v="12.22"/>
        <n v="20.239999999999998"/>
        <n v="105.69"/>
        <n v="104.93"/>
        <n v="47.82"/>
        <n v="13.05"/>
        <n v="45.99"/>
        <n v="16.239999999999998"/>
        <n v="77.55"/>
        <n v="540.57000000000005"/>
        <n v="167.76"/>
        <n v="41.57"/>
        <n v="8.0399999999999991"/>
        <n v="85.06"/>
        <n v="160.32"/>
        <n v="128.85"/>
        <n v="151.96"/>
        <n v="58.38"/>
        <n v="80.88"/>
        <n v="1406.86"/>
        <n v="15.75"/>
        <n v="323.10000000000002"/>
        <n v="2567.84"/>
        <n v="7.56"/>
        <n v="173.49"/>
        <n v="3.56"/>
        <n v="274.8"/>
        <n v="8.2799999999999994"/>
        <n v="5.73"/>
        <n v="42.24"/>
        <n v="403.68"/>
        <n v="28.91"/>
        <n v="35.28"/>
        <n v="989.97"/>
        <n v="1522.64"/>
        <n v="18.309999999999999"/>
        <n v="2.38"/>
        <n v="143.13"/>
        <n v="516.96"/>
        <n v="173.21"/>
        <n v="9"/>
        <n v="113.1"/>
        <n v="355.36"/>
        <n v="140.38"/>
        <n v="64.2"/>
        <n v="72.599999999999994"/>
        <n v="53.7"/>
        <n v="36.26"/>
        <n v="56.3"/>
        <n v="29.16"/>
        <n v="1123.92"/>
        <n v="249.58"/>
        <n v="48.67"/>
        <n v="60.77"/>
        <n v="3.77"/>
        <n v="1036.6199999999999"/>
        <n v="43.3"/>
        <n v="36.619999999999997"/>
        <n v="24.78"/>
        <n v="899.97"/>
        <n v="29.84"/>
        <n v="67.98"/>
        <n v="51.07"/>
        <n v="82.37"/>
        <n v="364.7"/>
        <n v="40.26"/>
        <n v="11.67"/>
        <n v="225.58"/>
        <n v="6.21"/>
        <n v="28.75"/>
        <n v="27.22"/>
        <n v="197.37"/>
        <n v="3050.38"/>
        <n v="133.97999999999999"/>
        <n v="4.54"/>
        <n v="75.36"/>
        <n v="51.98"/>
        <n v="13.63"/>
        <n v="6.13"/>
        <n v="643.14"/>
        <n v="60.84"/>
        <n v="450.04"/>
        <n v="34.6"/>
        <n v="467.97"/>
        <n v="33.020000000000003"/>
        <n v="12.56"/>
        <n v="5.79"/>
        <n v="228.92"/>
        <n v="257.64"/>
        <n v="125.98"/>
        <n v="125.94"/>
        <n v="319.98"/>
        <n v="4.96"/>
        <n v="796.43"/>
        <n v="1217.57"/>
        <n v="201.57"/>
        <n v="5.43"/>
        <n v="27.42"/>
        <n v="165.98"/>
        <n v="75"/>
        <n v="78.260000000000005"/>
        <n v="204.85"/>
        <n v="20.96"/>
        <n v="304.23"/>
        <n v="0.98"/>
        <n v="75.38"/>
        <n v="143.96"/>
        <n v="15.42"/>
        <n v="43.04"/>
        <n v="971.88"/>
        <n v="43.06"/>
        <n v="621.76"/>
        <n v="482.94"/>
        <n v="119.56"/>
        <n v="140.75"/>
        <n v="20.100000000000001"/>
        <n v="24.96"/>
        <n v="117.88"/>
        <n v="269.98"/>
        <n v="32.78"/>
        <n v="382.12"/>
        <n v="68.599999999999994"/>
        <n v="435.5"/>
        <n v="11.17"/>
        <n v="74.239999999999995"/>
        <n v="159.84"/>
        <n v="9.39"/>
        <n v="70.98"/>
        <n v="294.93"/>
        <n v="168.46"/>
        <n v="282.89"/>
        <n v="1099.96"/>
        <n v="15.48"/>
        <n v="22.85"/>
        <n v="7.23"/>
        <n v="19"/>
        <n v="34.799999999999997"/>
        <n v="155.82"/>
        <n v="124.95"/>
        <n v="601.65"/>
        <n v="301.95999999999998"/>
        <n v="5.16"/>
        <n v="15.8"/>
        <n v="464.97"/>
        <n v="181.96"/>
        <n v="84.09"/>
        <n v="153.36000000000001"/>
        <n v="98.21"/>
        <n v="48.63"/>
        <n v="3.37"/>
        <n v="39.92"/>
        <n v="289.8"/>
        <n v="341.49"/>
        <n v="25.34"/>
        <n v="29.97"/>
        <n v="199.84"/>
        <n v="716"/>
        <n v="221.06"/>
        <n v="537.54"/>
        <n v="1.93"/>
        <n v="7.76"/>
        <n v="659.17"/>
        <n v="307.17"/>
        <n v="1931.04"/>
        <n v="38.880000000000003"/>
        <n v="441.92"/>
        <n v="1348.7"/>
        <n v="700.15"/>
        <n v="599.9"/>
        <n v="150.97999999999999"/>
        <n v="137.25"/>
        <n v="195.47"/>
        <n v="231.92"/>
        <n v="6.26"/>
        <n v="14.43"/>
        <n v="519.96"/>
        <n v="3.33"/>
        <n v="2.0299999999999998"/>
        <n v="34.76"/>
        <n v="831.2"/>
        <n v="26.4"/>
        <n v="106.75"/>
        <n v="384.94"/>
        <n v="153.58000000000001"/>
        <n v="913.43"/>
        <n v="68.94"/>
        <n v="128.82"/>
        <n v="10.51"/>
        <n v="135.09"/>
        <n v="279.86"/>
        <n v="90.06"/>
        <n v="25.18"/>
        <n v="704.9"/>
        <n v="561.57000000000005"/>
        <n v="98.46"/>
        <n v="358.58"/>
        <n v="623.96"/>
        <n v="393.17"/>
        <n v="167.86"/>
        <n v="23.14"/>
        <n v="266.35000000000002"/>
        <n v="209.93"/>
        <n v="10.92"/>
        <n v="61.79"/>
        <n v="155.88"/>
        <n v="2309.65"/>
        <n v="1090.78"/>
        <n v="239.7"/>
        <n v="52.59"/>
        <n v="1004.98"/>
        <n v="558.4"/>
        <n v="8.4"/>
        <n v="110.98"/>
        <n v="277.5"/>
        <n v="23.04"/>
        <n v="1.36"/>
        <n v="35.520000000000003"/>
        <n v="6.23"/>
        <n v="56.7"/>
        <n v="369.2"/>
        <n v="3.3"/>
        <n v="19.149999999999999"/>
        <n v="106.8"/>
        <n v="77.58"/>
        <n v="494.97"/>
        <n v="6.61"/>
        <n v="144.78"/>
        <n v="39.659999999999997"/>
        <n v="113.92"/>
        <n v="79.989999999999995"/>
        <n v="2.2000000000000002"/>
        <n v="622.45000000000005"/>
        <n v="307.98"/>
        <n v="382.81"/>
        <n v="41.96"/>
        <n v="47.04"/>
        <n v="979.95"/>
        <n v="143.69999999999999"/>
        <n v="10.65"/>
        <n v="687.4"/>
        <n v="10.02"/>
        <n v="3.75"/>
        <n v="29.79"/>
        <n v="139.94"/>
        <n v="133.47"/>
        <n v="64.75"/>
        <n v="46.15"/>
        <n v="138"/>
        <n v="50.8"/>
        <n v="422.86"/>
        <n v="64.680000000000007"/>
        <n v="104.23"/>
        <n v="70.260000000000005"/>
        <n v="2.2999999999999998"/>
        <n v="1879.96"/>
        <n v="313.02"/>
        <n v="519.79"/>
        <n v="31.18"/>
        <n v="254.35"/>
        <n v="44.69"/>
        <n v="301.47000000000003"/>
        <n v="52.2"/>
        <n v="30.08"/>
        <n v="252.8"/>
        <n v="544.01"/>
        <n v="59.94"/>
        <n v="4.28"/>
        <n v="586.4"/>
        <n v="598.46"/>
        <n v="35.76"/>
        <n v="663.07"/>
        <n v="50.11"/>
        <n v="12.03"/>
        <n v="5.77"/>
        <n v="542.94000000000005"/>
        <n v="193.8"/>
        <n v="97.88"/>
        <n v="25.86"/>
        <n v="999.43"/>
        <n v="724.08"/>
        <n v="918.79"/>
        <n v="284.36"/>
        <n v="26"/>
        <n v="3080"/>
        <n v="14.91"/>
        <n v="7.15"/>
        <n v="105.96"/>
        <n v="3.8"/>
        <n v="7.88"/>
        <n v="484.65"/>
        <n v="32.94"/>
        <n v="3.08"/>
        <n v="892.35"/>
        <n v="307.67"/>
        <n v="728.82"/>
        <n v="41.36"/>
        <n v="4.16"/>
        <n v="103.48"/>
        <n v="470.36"/>
        <n v="131.97999999999999"/>
        <n v="114.52"/>
        <n v="1552.83"/>
        <n v="36.51"/>
        <n v="555.96"/>
        <n v="4.75"/>
        <n v="959.98"/>
        <n v="14.37"/>
        <n v="114.6"/>
        <n v="60.74"/>
        <n v="124.36"/>
        <n v="1088.76"/>
        <n v="36.340000000000003"/>
        <n v="666.25"/>
        <n v="31.44"/>
        <n v="129.44999999999999"/>
        <n v="137.62"/>
        <n v="100.49"/>
        <n v="120.33"/>
        <n v="238.15"/>
        <n v="7.5"/>
        <n v="279.89999999999998"/>
        <n v="619.95000000000005"/>
        <n v="4.3600000000000003"/>
        <n v="9.76"/>
        <n v="134.38"/>
        <n v="293.2"/>
        <n v="69.12"/>
        <n v="4.47"/>
        <n v="67.959999999999994"/>
        <n v="191.82"/>
        <n v="46.32"/>
        <n v="271.76"/>
        <n v="7.24"/>
        <n v="8.39"/>
        <n v="337.98"/>
        <n v="46.62"/>
        <n v="671.93"/>
        <n v="47.52"/>
        <n v="27.41"/>
        <n v="9.52"/>
        <n v="791.96"/>
        <n v="4.92"/>
        <n v="559.92999999999995"/>
        <n v="90"/>
        <n v="481.18"/>
        <n v="51.52"/>
        <n v="278.82"/>
        <n v="353.88"/>
        <n v="106.68"/>
        <n v="179.89"/>
        <n v="181.35"/>
        <n v="265.86"/>
        <n v="210.68"/>
        <n v="78.8"/>
        <n v="19.989999999999998"/>
        <n v="772.68"/>
        <n v="24.64"/>
        <n v="209.6"/>
        <n v="111.04"/>
        <n v="1.24"/>
        <n v="20.7"/>
        <n v="28.9"/>
        <n v="27.18"/>
        <n v="1516.2"/>
        <n v="2.41"/>
        <n v="129.93"/>
        <n v="69.930000000000007"/>
        <n v="7.82"/>
        <n v="170.07"/>
        <n v="13.09"/>
        <n v="131.88"/>
        <n v="25.03"/>
        <n v="207.35"/>
        <n v="912.75"/>
        <n v="170.14"/>
        <n v="269.49"/>
        <n v="991.2"/>
        <n v="879.98"/>
        <n v="25.9"/>
        <n v="15.71"/>
        <n v="55.97"/>
        <n v="190.86"/>
        <n v="24.32"/>
        <n v="79.87"/>
        <n v="801.96"/>
        <n v="59.97"/>
        <n v="1056.8599999999999"/>
        <n v="3.58"/>
        <n v="147.18"/>
        <n v="3083.43"/>
        <n v="9.6199999999999992"/>
        <n v="86.3"/>
        <n v="6.86"/>
        <n v="15.76"/>
        <n v="6.59"/>
        <n v="344.22"/>
        <n v="87.17"/>
        <n v="199.76"/>
        <n v="94.6"/>
        <n v="4228.7"/>
        <n v="2003.92"/>
        <n v="659.9"/>
        <n v="160.72"/>
        <n v="636.86"/>
        <n v="499.99"/>
        <n v="1259.93"/>
        <n v="65.08"/>
        <n v="11.68"/>
        <n v="16.899999999999999"/>
        <n v="24.4"/>
        <n v="717.12"/>
        <n v="18.54"/>
        <n v="66.36"/>
        <n v="61.4"/>
        <n v="24.45"/>
        <n v="1369.76"/>
        <n v="294.37"/>
        <n v="45.58"/>
        <n v="2.81"/>
        <n v="199.74"/>
        <n v="7.9"/>
        <n v="194.32"/>
        <n v="85.3"/>
        <n v="589.9"/>
        <n v="1690.04"/>
        <n v="121.96"/>
        <n v="63.96"/>
        <n v="14.6"/>
        <n v="887.84"/>
        <n v="12"/>
        <n v="720.06"/>
        <n v="25.42"/>
        <n v="3.2"/>
        <n v="617.98"/>
        <n v="61.44"/>
        <n v="517.5"/>
        <n v="1408.1"/>
        <n v="821.94"/>
        <n v="35.96"/>
        <n v="1158.1199999999999"/>
        <n v="35.119999999999997"/>
        <n v="23.2"/>
        <n v="6.73"/>
        <n v="17.12"/>
        <n v="39.979999999999997"/>
        <n v="1044.6300000000001"/>
        <n v="14.46"/>
        <n v="104.98"/>
        <n v="68.62"/>
        <n v="899.91"/>
        <n v="10.76"/>
        <n v="6.7"/>
        <n v="128.74"/>
        <n v="307.14"/>
        <n v="6.34"/>
        <n v="10.48"/>
        <n v="2.4700000000000002"/>
        <n v="102.58"/>
        <n v="2.08"/>
        <n v="1114.4000000000001"/>
        <n v="239.8"/>
        <n v="86.27"/>
        <n v="72.59"/>
        <n v="77.03"/>
        <n v="119.9"/>
        <n v="363.65"/>
        <n v="121.1"/>
        <n v="45.89"/>
        <n v="64.17"/>
        <n v="124.46"/>
        <n v="50"/>
        <n v="629.92999999999995"/>
        <n v="79.06"/>
        <n v="15.08"/>
        <n v="24.29"/>
        <n v="15.51"/>
        <n v="1871.88"/>
        <n v="43.26"/>
        <n v="4.51"/>
        <n v="293.52"/>
        <n v="186.15"/>
        <n v="81.790000000000006"/>
        <n v="47.19"/>
        <n v="139.41999999999999"/>
        <n v="22.45"/>
        <n v="108.77"/>
        <n v="572.79999999999995"/>
        <n v="57.5"/>
        <n v="51.12"/>
        <n v="270.33999999999997"/>
        <n v="53.57"/>
        <n v="26.9"/>
        <n v="10.94"/>
        <n v="11.03"/>
        <n v="53.04"/>
        <n v="32.07"/>
        <n v="24"/>
        <n v="35.49"/>
        <n v="15.01"/>
        <n v="120.67"/>
        <n v="26.96"/>
        <n v="64.94"/>
        <n v="46.2"/>
        <n v="28.84"/>
        <n v="66.290000000000006"/>
        <n v="291.17"/>
        <n v="288"/>
        <n v="145.9"/>
        <n v="30.84"/>
        <n v="631.96"/>
        <n v="57.96"/>
        <n v="29.4"/>
        <n v="37.380000000000003"/>
        <n v="389.97"/>
        <n v="269.91000000000003"/>
        <n v="362.14"/>
        <n v="957.58"/>
        <n v="31.95"/>
        <n v="899.14"/>
        <n v="71.760000000000005"/>
        <n v="209.67"/>
        <n v="135.72"/>
        <n v="83.72"/>
        <n v="287.94"/>
        <n v="263.88"/>
        <n v="2453.4299999999998"/>
        <n v="131.38"/>
        <n v="3.96"/>
        <n v="824.97"/>
        <n v="77.88"/>
        <n v="27.7"/>
        <n v="73.16"/>
        <n v="38.28"/>
        <n v="1640.7"/>
        <n v="270"/>
        <n v="1.72"/>
        <n v="16.02"/>
        <n v="74.760000000000005"/>
        <n v="364.78"/>
        <n v="9.9499999999999993"/>
        <n v="148.32"/>
        <n v="240.78"/>
        <n v="11.8"/>
        <n v="842.35"/>
        <n v="55.94"/>
        <n v="11.82"/>
        <n v="3.59"/>
        <n v="150.38"/>
        <n v="347.36"/>
        <n v="454.27"/>
        <n v="60.45"/>
        <n v="253.18"/>
        <n v="158.99"/>
        <n v="291.10000000000002"/>
        <n v="582.34"/>
        <n v="68.72"/>
        <n v="146.54"/>
        <n v="203.88"/>
        <n v="718.64"/>
        <n v="10.67"/>
        <n v="24.1"/>
        <n v="210.84"/>
        <n v="299.89999999999998"/>
        <n v="59.99"/>
        <n v="439.99"/>
        <n v="15.49"/>
        <n v="182.91"/>
        <n v="1035.8"/>
        <n v="14.28"/>
        <n v="70.12"/>
        <n v="2.78"/>
        <n v="9.73"/>
        <n v="14.75"/>
        <n v="29.8"/>
        <n v="427.42"/>
        <n v="17.45"/>
        <n v="323.14"/>
        <n v="1295.8399999999999"/>
        <n v="46.84"/>
        <n v="425.83"/>
        <n v="35.36"/>
        <n v="4.95"/>
        <n v="13.52"/>
        <n v="259.7"/>
        <n v="42.95"/>
        <n v="1399.93"/>
        <n v="327.56"/>
        <n v="205.16"/>
        <n v="1038.8399999999999"/>
        <n v="447.93"/>
        <n v="109.76"/>
        <n v="96.96"/>
        <n v="117.49"/>
        <n v="512.5"/>
        <n v="2621.3200000000002"/>
        <n v="29.37"/>
        <n v="344.7"/>
        <n v="197.72"/>
        <n v="1212.8499999999999"/>
        <n v="42.6"/>
        <n v="1448.82"/>
        <n v="207"/>
        <n v="387.14"/>
        <n v="19.82"/>
        <n v="62.8"/>
        <n v="27.2"/>
        <n v="4.4000000000000004"/>
        <n v="190.72"/>
        <n v="26.18"/>
        <n v="715.2"/>
        <n v="16.149999999999999"/>
        <n v="1345.49"/>
        <n v="76.64"/>
        <n v="23.64"/>
        <n v="84.78"/>
        <n v="177.65"/>
        <n v="287.91000000000003"/>
        <n v="5"/>
        <n v="371.97"/>
        <n v="66.69"/>
        <n v="52.27"/>
        <n v="44.43"/>
        <n v="226.2"/>
        <n v="186.54"/>
        <n v="27.9"/>
        <n v="549.98"/>
        <n v="4643.8"/>
        <n v="577.76"/>
        <n v="4404.8999999999996"/>
        <n v="17.22"/>
        <n v="1024.3800000000001"/>
        <n v="26.22"/>
        <n v="2321.9"/>
        <n v="244.55"/>
        <n v="12.24"/>
        <n v="899.95"/>
        <n v="2.48"/>
        <n v="79.900000000000006"/>
        <n v="714.3"/>
        <n v="715.64"/>
        <n v="795.51"/>
        <n v="29.22"/>
        <n v="577.58000000000004"/>
        <n v="418.32"/>
        <n v="123.86"/>
        <n v="5.24"/>
        <n v="4.66"/>
        <n v="523.91999999999996"/>
        <n v="146.13999999999999"/>
        <n v="223.89"/>
        <n v="238.9"/>
        <n v="102.36"/>
        <n v="36.880000000000003"/>
        <n v="115.3"/>
        <n v="42.28"/>
        <n v="89.98"/>
        <n v="63.77"/>
        <n v="50.97"/>
        <n v="96.08"/>
        <n v="84.96"/>
        <n v="111.96"/>
        <n v="614"/>
        <n v="683.33"/>
        <n v="29.96"/>
        <n v="37.6"/>
        <n v="37"/>
        <n v="33.96"/>
        <n v="826.11"/>
        <n v="19.96"/>
        <n v="91.18"/>
        <n v="159.97"/>
        <n v="883.84"/>
        <n v="250.27"/>
        <n v="34.94"/>
        <n v="119.04"/>
        <n v="166.92"/>
        <n v="523.25"/>
        <n v="179.82"/>
        <n v="185.58"/>
        <n v="214.11"/>
        <n v="999.96"/>
        <n v="696.42"/>
        <n v="304.77999999999997"/>
        <n v="21.49"/>
        <n v="40.92"/>
        <n v="415.97"/>
        <n v="304.89999999999998"/>
        <n v="80.959999999999994"/>
        <n v="777.21"/>
        <n v="225.57"/>
        <n v="36.6"/>
        <n v="541.24"/>
        <n v="1323.9"/>
        <n v="31.08"/>
        <n v="861.76"/>
        <n v="186.05"/>
        <n v="72.739999999999995"/>
        <n v="24.19"/>
        <n v="22.14"/>
        <n v="63.82"/>
        <n v="141.55000000000001"/>
        <n v="479.99"/>
        <n v="17.440000000000001"/>
        <n v="62.88"/>
        <n v="290.35000000000002"/>
        <n v="344.37"/>
        <n v="145.76"/>
        <n v="9.61"/>
        <n v="89.7"/>
        <n v="32.04"/>
        <n v="396.8"/>
        <n v="15.88"/>
        <n v="66.05"/>
        <n v="246.13"/>
        <n v="11.7"/>
        <n v="83.9"/>
        <n v="393.54"/>
        <n v="325.63"/>
        <n v="1252.7"/>
        <n v="110.97"/>
        <n v="1.7"/>
        <n v="18.18"/>
        <n v="68.81"/>
        <n v="2.54"/>
        <n v="11.61"/>
        <n v="206.96"/>
        <n v="27.17"/>
        <n v="55.1"/>
        <n v="42.8"/>
        <n v="33.630000000000003"/>
        <n v="32.99"/>
        <n v="23.91"/>
        <n v="27.06"/>
        <n v="2625.12"/>
        <n v="44.1"/>
        <n v="16.559999999999999"/>
        <n v="25.82"/>
        <n v="79.760000000000005"/>
        <n v="368.91"/>
        <n v="14.7"/>
        <n v="454.86"/>
        <n v="91.39"/>
        <n v="104.9"/>
        <n v="61.04"/>
        <n v="692.47"/>
        <n v="599.99"/>
        <n v="375.46"/>
        <n v="83.97"/>
        <n v="104.97"/>
        <n v="107.97"/>
        <n v="113.82"/>
        <n v="748.75"/>
        <n v="259.98"/>
        <n v="170.98"/>
        <n v="38.97"/>
        <n v="446.07"/>
        <n v="12.13"/>
        <n v="53.92"/>
        <n v="647.9"/>
        <n v="322.58999999999997"/>
        <n v="68.16"/>
        <n v="45.28"/>
        <n v="71.12"/>
        <n v="3.01"/>
        <n v="555.21"/>
        <n v="523.48"/>
        <n v="161.82"/>
        <n v="1106.9100000000001"/>
        <n v="21.48"/>
        <n v="8.7799999999999994"/>
        <n v="4.3"/>
        <n v="152.99"/>
        <n v="10.58"/>
        <n v="94.92"/>
        <n v="3.88"/>
        <n v="71.88"/>
        <n v="177.48"/>
        <n v="23.66"/>
        <n v="681.41"/>
        <n v="335.74"/>
        <n v="55.42"/>
        <n v="6.69"/>
        <n v="61.68"/>
        <n v="1913.4"/>
        <n v="2676.67"/>
        <n v="3.64"/>
        <n v="482.34"/>
        <n v="2.96"/>
        <n v="590.35"/>
        <n v="359.5"/>
        <n v="77.95"/>
        <n v="184.66"/>
        <n v="28.44"/>
        <n v="364.41"/>
        <n v="361.76"/>
        <n v="384.17"/>
        <n v="1799.75"/>
        <n v="1598.06"/>
        <n v="36.96"/>
        <n v="271.44"/>
        <n v="110.35"/>
        <n v="25.08"/>
        <n v="26.06"/>
        <n v="152.80000000000001"/>
        <n v="45.04"/>
        <n v="232.4"/>
        <n v="164.65"/>
        <n v="22.68"/>
        <n v="39"/>
        <n v="97.42"/>
        <n v="120.15"/>
        <n v="219.18"/>
        <n v="2.77"/>
        <n v="206.11"/>
        <n v="247.1"/>
        <n v="485.94"/>
        <n v="70.69"/>
        <n v="32.75"/>
        <n v="41.86"/>
        <n v="1619.91"/>
        <n v="999.98"/>
        <n v="173.94"/>
        <n v="14.83"/>
        <n v="152.94"/>
        <n v="2.61"/>
        <n v="79.92"/>
        <n v="773.94"/>
        <n v="360.71"/>
        <n v="1718.4"/>
        <n v="221.96"/>
        <n v="236"/>
        <n v="34.020000000000003"/>
        <n v="1.78"/>
        <n v="101.94"/>
        <n v="799.98"/>
        <n v="41.28"/>
        <n v="44.75"/>
        <n v="134.99"/>
        <n v="53.09"/>
        <n v="46.34"/>
        <n v="69.58"/>
        <n v="58.08"/>
        <n v="52.42"/>
        <n v="54.92"/>
        <n v="364.95"/>
        <n v="110.53"/>
        <n v="175.23"/>
        <n v="125.99"/>
        <n v="23"/>
        <n v="348.93"/>
        <n v="8.2200000000000006"/>
        <n v="2.21"/>
        <n v="166.5"/>
        <n v="360.38"/>
        <n v="299.94"/>
        <n v="25.76"/>
        <n v="134.47999999999999"/>
        <n v="494.38"/>
        <n v="29.2"/>
        <n v="248.85"/>
        <n v="36.24"/>
        <n v="37.880000000000003"/>
        <n v="8.1"/>
        <n v="55.26"/>
        <n v="34.25"/>
        <n v="51.31"/>
        <n v="2025.36"/>
        <n v="1799.99"/>
        <n v="262.86"/>
        <n v="246.17"/>
        <n v="29.52"/>
        <n v="302.94"/>
        <n v="142.36000000000001"/>
        <n v="546.66"/>
        <n v="212.13"/>
        <n v="180.02"/>
        <n v="41.55"/>
        <n v="92.96"/>
        <n v="646.78"/>
        <n v="18.43"/>
        <n v="675.96"/>
        <n v="1265.8499999999999"/>
        <n v="434.35"/>
        <n v="88.83"/>
        <n v="7.04"/>
        <n v="2249.91"/>
        <n v="1053.1600000000001"/>
        <n v="7.92"/>
        <n v="100.8"/>
        <n v="1618.37"/>
        <n v="60.98"/>
        <n v="50.88"/>
        <n v="27.31"/>
        <n v="600.53"/>
        <n v="637.44000000000005"/>
        <n v="51.76"/>
        <n v="422.63"/>
        <n v="22.7"/>
        <n v="19.78"/>
        <n v="72.7"/>
        <n v="132.79"/>
        <n v="590.05999999999995"/>
        <n v="106.23"/>
        <n v="111.98"/>
        <n v="19.940000000000001"/>
        <n v="9.68"/>
        <n v="4899.93"/>
        <n v="9.2200000000000006"/>
        <n v="160.97999999999999"/>
        <n v="414.96"/>
        <n v="1199.96"/>
        <n v="275.88"/>
        <n v="157.9"/>
        <n v="843.9"/>
        <n v="449.57"/>
        <n v="51.59"/>
        <n v="275.06"/>
        <n v="113.33"/>
        <n v="532.4"/>
        <n v="212.06"/>
        <n v="371.17"/>
        <n v="105.42"/>
        <n v="355.96"/>
        <n v="239.9"/>
        <n v="1548.99"/>
        <n v="19.87"/>
        <n v="4.7300000000000004"/>
        <n v="53.35"/>
        <n v="131.1"/>
        <n v="22.51"/>
        <n v="668.16"/>
        <n v="54.38"/>
        <n v="6.36"/>
        <n v="68.52"/>
        <n v="74.94"/>
        <n v="2548.56"/>
        <n v="287.88"/>
        <n v="3.66"/>
        <n v="94.74"/>
        <n v="60.64"/>
        <n v="76.3"/>
        <n v="364.8"/>
        <n v="152.69"/>
        <n v="116.4"/>
        <n v="231.98"/>
        <n v="114.46"/>
        <n v="165.6"/>
        <n v="1592.85"/>
        <n v="959.97"/>
        <n v="191.47"/>
        <n v="59.18"/>
        <n v="34.58"/>
        <n v="23.08"/>
        <n v="1565.88"/>
        <n v="106.05"/>
        <n v="30.83"/>
        <n v="47.62"/>
        <n v="108.78"/>
        <n v="349.95"/>
        <n v="377.93"/>
        <n v="15.17"/>
        <n v="69.98"/>
        <n v="24.85"/>
        <n v="63.31"/>
        <n v="15.59"/>
        <n v="54.99"/>
        <n v="89.57"/>
        <n v="315.77999999999997"/>
        <n v="52.34"/>
        <n v="181.8"/>
        <n v="60.12"/>
        <n v="49.54"/>
        <n v="90.57"/>
        <n v="316"/>
        <n v="153.57"/>
        <n v="1013.49"/>
        <n v="14.27"/>
        <n v="451.14"/>
        <n v="109.9"/>
        <n v="110.38"/>
        <n v="55.18"/>
        <n v="26.34"/>
        <n v="1564.29"/>
        <n v="31.36"/>
        <n v="9.2100000000000009"/>
        <n v="18"/>
        <n v="43.12"/>
        <n v="313.72000000000003"/>
        <n v="428.68"/>
        <n v="305.01"/>
        <n v="50.78"/>
        <n v="26.01"/>
        <n v="435.17"/>
        <n v="48.58"/>
        <n v="156.51"/>
        <n v="1.73"/>
        <n v="626.1"/>
        <n v="109.59"/>
        <n v="23.36"/>
        <n v="1270.99"/>
        <n v="125.36"/>
        <n v="56.45"/>
        <n v="117.96"/>
        <n v="8749.9500000000007"/>
        <n v="18.690000000000001"/>
        <n v="73.78"/>
        <n v="866.4"/>
        <n v="90.48"/>
        <n v="348.84"/>
        <n v="167.96"/>
        <n v="484.83"/>
        <n v="154.44"/>
        <n v="342.37"/>
        <n v="557.73"/>
        <n v="132.22"/>
        <n v="100"/>
        <n v="30.35"/>
        <n v="1127.98"/>
        <n v="241.5"/>
        <n v="31.86"/>
        <n v="1350.12"/>
        <n v="15.92"/>
        <n v="4.7699999999999996"/>
        <n v="550.42999999999995"/>
        <n v="264.18"/>
        <n v="92.06"/>
        <n v="6.98"/>
        <n v="62.96"/>
        <n v="227.96"/>
        <n v="318.08"/>
        <n v="5.8"/>
        <n v="326.64999999999998"/>
        <n v="8.67"/>
        <n v="70.88"/>
        <n v="16.5"/>
        <n v="12.99"/>
        <n v="18.559999999999999"/>
        <n v="31.25"/>
        <n v="68.95"/>
        <n v="296.37"/>
        <n v="432.46"/>
        <n v="135.80000000000001"/>
        <n v="490.32"/>
        <n v="57.58"/>
        <n v="170.88"/>
        <n v="56.82"/>
        <n v="16.190000000000001"/>
        <n v="36.479999999999997"/>
        <n v="111.1"/>
        <n v="836.59"/>
        <n v="42.78"/>
        <n v="563.42999999999995"/>
        <n v="134.85"/>
        <n v="637.9"/>
        <n v="25.35"/>
        <n v="3930.07"/>
        <n v="10.08"/>
        <n v="128.4"/>
        <n v="431.94"/>
        <n v="2.04"/>
        <n v="68.239999999999995"/>
        <n v="2.33"/>
        <n v="159.04"/>
        <n v="21.07"/>
        <n v="1363.96"/>
        <n v="9.6999999999999993"/>
        <n v="108.58"/>
        <n v="113.6"/>
        <n v="27.96"/>
        <n v="207.14"/>
        <n v="199.75"/>
        <n v="51.8"/>
        <n v="176.78"/>
        <n v="39.99"/>
        <n v="4158.91"/>
        <n v="26.85"/>
        <n v="3357.6"/>
        <n v="104.7"/>
        <n v="76.92"/>
        <n v="481.32"/>
        <n v="30.34"/>
        <n v="676.55"/>
        <n v="30.56"/>
        <n v="770.35"/>
        <n v="157.91999999999999"/>
        <n v="203.18"/>
        <n v="70.08"/>
        <n v="1.27"/>
        <n v="557.59"/>
        <n v="127.88"/>
        <n v="46"/>
        <n v="28.28"/>
        <n v="4912.59"/>
        <n v="386.68"/>
        <n v="379.96"/>
        <n v="539.91"/>
        <n v="41.24"/>
        <n v="552.55999999999995"/>
        <n v="23.16"/>
        <n v="126.08"/>
        <n v="449.1"/>
        <n v="21.88"/>
        <n v="241.33"/>
        <n v="145.54"/>
        <n v="1352.03"/>
        <n v="319.76"/>
        <n v="528.42999999999995"/>
        <n v="22.39"/>
        <n v="32.54"/>
        <n v="901.95"/>
        <n v="971.5"/>
        <n v="189.88"/>
        <n v="871.8"/>
        <n v="72.290000000000006"/>
        <n v="16.82"/>
        <n v="11.99"/>
        <n v="697.16"/>
        <n v="86.45"/>
        <n v="58.58"/>
        <n v="167.89"/>
        <n v="403.17"/>
        <n v="22.48"/>
        <n v="18.66"/>
        <n v="1287.45"/>
        <n v="459.95"/>
        <n v="67.64"/>
        <n v="17.04"/>
        <n v="812.74"/>
        <n v="13.48"/>
        <n v="414"/>
        <n v="41.33"/>
        <n v="280.77999999999997"/>
        <n v="328"/>
        <n v="30.14"/>
        <n v="88.04"/>
        <n v="1317.49"/>
        <n v="63.84"/>
        <n v="1454.9"/>
        <n v="99.85"/>
        <n v="259.95999999999998"/>
        <n v="27.81"/>
        <n v="588.78"/>
        <n v="82.64"/>
        <n v="31.02"/>
        <n v="158.37"/>
        <n v="769.18"/>
        <n v="1294.75"/>
        <n v="658.75"/>
        <n v="33.53"/>
        <n v="388.7"/>
        <n v="34.4"/>
        <n v="431.93"/>
        <n v="1088.79"/>
        <n v="8.8699999999999992"/>
        <n v="24.7"/>
        <n v="17.920000000000002"/>
        <n v="30"/>
        <n v="159.91999999999999"/>
        <n v="35.35"/>
        <n v="517.9"/>
        <n v="556.66999999999996"/>
        <n v="8.9"/>
        <n v="113.76"/>
        <n v="579.51"/>
        <n v="150.66"/>
        <n v="48.03"/>
        <n v="13.57"/>
        <n v="343.92"/>
        <n v="40.99"/>
        <n v="63.9"/>
        <n v="638.29"/>
        <n v="13.21"/>
        <n v="194.35"/>
        <n v="383.8"/>
        <n v="933.54"/>
        <n v="42.98"/>
        <n v="81.2"/>
        <n v="189.59"/>
        <n v="291.95999999999998"/>
        <n v="1121.57"/>
        <n v="9099.93"/>
        <n v="123.09"/>
        <n v="36.79"/>
        <n v="29.05"/>
        <n v="257.5"/>
        <n v="79.12"/>
        <n v="9.66"/>
        <n v="29.56"/>
        <n v="1554.94"/>
        <n v="6.84"/>
        <n v="205.18"/>
        <n v="419.4"/>
        <n v="73.2"/>
        <n v="459.88"/>
        <n v="71.959999999999994"/>
        <n v="54.9"/>
        <n v="9.2799999999999994"/>
        <n v="102.34"/>
        <n v="48.79"/>
        <n v="44.85"/>
        <n v="23.56"/>
        <n v="1272.6300000000001"/>
        <n v="28.49"/>
        <n v="185.38"/>
        <n v="78.27"/>
        <n v="86.62"/>
        <n v="23.95"/>
        <n v="32.130000000000003"/>
        <n v="251.52"/>
        <n v="108.34"/>
        <n v="71.97"/>
        <n v="258.7"/>
        <n v="3.11"/>
        <n v="20.72"/>
        <n v="434.65"/>
        <n v="369.58"/>
        <n v="29.47"/>
        <n v="22.61"/>
        <n v="111.89"/>
        <n v="370.62"/>
        <n v="86.35"/>
        <n v="44.94"/>
        <n v="187.06"/>
        <n v="13.08"/>
        <n v="214.7"/>
        <n v="2.1800000000000002"/>
        <n v="27.38"/>
        <n v="26.41"/>
        <n v="132.52000000000001"/>
        <n v="224.94"/>
        <n v="6"/>
        <n v="298.77999999999997"/>
        <n v="16.72"/>
        <n v="71.09"/>
        <n v="1685.88"/>
        <n v="93.25"/>
        <n v="54.71"/>
        <n v="3.21"/>
        <n v="54.48"/>
        <n v="41.6"/>
        <n v="85.23"/>
        <n v="442.76"/>
        <n v="3999.95"/>
        <n v="199.95"/>
        <n v="63.68"/>
        <n v="1006.06"/>
        <n v="25.12"/>
        <n v="93.98"/>
        <n v="27.86"/>
        <n v="856.66"/>
        <n v="48.78"/>
        <n v="743.99"/>
        <n v="7.07"/>
        <n v="10.96"/>
        <n v="120"/>
        <n v="79.38"/>
        <n v="30.19"/>
        <n v="185.53"/>
        <n v="511.84"/>
        <n v="13.78"/>
        <n v="15.23"/>
        <n v="282.83999999999997"/>
        <n v="27.72"/>
        <n v="27.02"/>
        <n v="65.17"/>
        <n v="173.24"/>
        <n v="30.53"/>
        <n v="104.28"/>
        <n v="641.96"/>
        <n v="242.9"/>
        <n v="454.9"/>
        <n v="35.92"/>
        <n v="39.76"/>
        <n v="47.74"/>
        <n v="87.84"/>
        <n v="1049.2"/>
        <n v="40.64"/>
        <n v="66.260000000000005"/>
        <n v="2396.4"/>
        <n v="1.96"/>
        <n v="82.66"/>
        <n v="174.29"/>
        <n v="662.84"/>
        <n v="37.049999999999997"/>
        <n v="1979.93"/>
        <n v="8399.98"/>
        <n v="6.29"/>
        <n v="122.38"/>
        <n v="69.5"/>
        <n v="191.6"/>
        <n v="1267.6500000000001"/>
        <n v="388.43"/>
        <n v="63.99"/>
        <n v="12.7"/>
        <n v="41.37"/>
        <n v="1.5"/>
        <n v="34.85"/>
        <n v="484.7"/>
        <n v="371.98"/>
        <n v="184.7"/>
        <n v="47.92"/>
        <n v="26.94"/>
        <n v="3504.9"/>
        <n v="314.55"/>
        <n v="1297.3699999999999"/>
        <n v="13.38"/>
        <n v="185.88"/>
        <n v="390.27"/>
        <n v="62.19"/>
        <n v="262.24"/>
        <n v="131.6"/>
        <n v="286.39999999999998"/>
        <n v="22.75"/>
        <n v="11.28"/>
        <n v="44.76"/>
        <n v="22.62"/>
        <n v="32.79"/>
        <n v="839.99"/>
        <n v="2275.5"/>
        <n v="1979.7"/>
        <n v="62.1"/>
        <n v="364.74"/>
        <n v="47.4"/>
        <n v="49.76"/>
        <n v="167.84"/>
        <n v="26.55"/>
        <n v="191.08"/>
        <n v="179.7"/>
        <n v="51.65"/>
        <n v="11.23"/>
        <n v="419.68"/>
        <n v="11.69"/>
        <n v="177.23"/>
        <n v="4.04"/>
        <n v="1349.85"/>
        <n v="136.78"/>
        <n v="61.12"/>
        <n v="124.61"/>
        <n v="21.55"/>
        <n v="61.38"/>
        <n v="328.22"/>
        <n v="22.05"/>
        <n v="99.9"/>
        <n v="3023.93"/>
        <n v="477.6"/>
        <n v="466.32"/>
        <n v="4.78"/>
        <n v="695.7"/>
        <n v="692.94"/>
        <n v="1335.68"/>
        <n v="23.62"/>
        <n v="8.27"/>
        <n v="53.98"/>
        <n v="902.71"/>
        <n v="226.56"/>
        <n v="115.02"/>
        <n v="68.040000000000006"/>
        <n v="1007.98"/>
        <n v="313.49"/>
        <n v="23.12"/>
        <n v="52.56"/>
        <n v="64.38"/>
        <n v="379.37"/>
        <n v="67.540000000000006"/>
        <n v="1.52"/>
        <n v="8.73"/>
        <n v="29.29"/>
        <n v="599.16999999999996"/>
        <n v="1293.49"/>
        <n v="337.18"/>
        <n v="39.94"/>
        <n v="1115.17"/>
        <n v="91.48"/>
        <n v="208.56"/>
        <n v="319.41000000000003"/>
        <n v="48.48"/>
        <n v="1.68"/>
        <n v="239.67"/>
        <n v="219.84"/>
        <n v="483.14"/>
        <n v="566.97"/>
        <n v="376.87"/>
        <n v="76.86"/>
        <n v="4.63"/>
        <n v="453.6"/>
        <n v="21.8"/>
        <n v="45.06"/>
        <n v="29.72"/>
        <n v="447.7"/>
        <n v="46.76"/>
        <n v="17.71"/>
        <n v="21.78"/>
        <n v="36.56"/>
        <n v="186.14"/>
        <n v="0.84"/>
        <n v="122.12"/>
        <n v="18.45"/>
        <n v="324.89999999999998"/>
        <n v="835.17"/>
        <n v="93.68"/>
        <n v="862.34"/>
        <n v="25.83"/>
        <n v="38.24"/>
        <n v="440.91"/>
        <n v="8.7100000000000009"/>
        <n v="4476.8"/>
        <n v="422.06"/>
        <n v="38.090000000000003"/>
        <n v="60.81"/>
        <n v="85.25"/>
        <n v="32.71"/>
        <n v="5.3"/>
        <n v="171.04"/>
        <n v="231.72"/>
        <n v="12.48"/>
        <n v="20.97"/>
        <n v="139.96"/>
        <n v="37.74"/>
        <n v="135.94999999999999"/>
        <n v="37.46"/>
        <n v="539.66"/>
        <n v="275.24"/>
        <n v="35.97"/>
        <n v="1266.8599999999999"/>
        <n v="14.2"/>
        <n v="58.34"/>
        <n v="1499.95"/>
        <n v="75.06"/>
        <n v="195.18"/>
        <n v="7.7"/>
        <n v="706.86"/>
        <n v="25.4"/>
        <n v="43.96"/>
        <n v="1279.17"/>
        <n v="215.65"/>
        <n v="60.29"/>
        <n v="2.63"/>
        <n v="23.69"/>
        <n v="253.37"/>
        <n v="5.72"/>
        <n v="863.64"/>
        <n v="19.97"/>
        <n v="823.96"/>
        <n v="408.01"/>
        <n v="165.28"/>
        <n v="16.77"/>
        <n v="338.04"/>
        <n v="154.24"/>
        <n v="44.86"/>
        <n v="341.99"/>
        <n v="95.76"/>
        <n v="380.86"/>
        <n v="11.63"/>
        <n v="14.07"/>
        <n v="579.14"/>
        <n v="419.94"/>
        <n v="14.16"/>
        <n v="29.61"/>
        <n v="51.75"/>
        <n v="151.62"/>
        <n v="30.8"/>
        <n v="37.22"/>
        <n v="9.5500000000000007"/>
        <n v="10.199999999999999"/>
        <n v="75.98"/>
        <n v="162.63999999999999"/>
        <n v="597"/>
        <n v="265.17"/>
        <n v="428.4"/>
        <n v="24.75"/>
        <n v="12.82"/>
        <n v="45.96"/>
        <n v="854.35"/>
        <n v="593.57000000000005"/>
        <n v="140.81"/>
        <n v="33.799999999999997"/>
        <n v="15.58"/>
        <n v="55.99"/>
        <n v="284.08"/>
        <n v="77.56"/>
        <n v="245.94"/>
        <n v="8.6"/>
        <n v="504.9"/>
        <n v="89.95"/>
        <n v="99.49"/>
        <n v="363.92"/>
        <n v="419.9"/>
        <n v="6.3"/>
        <n v="109.95"/>
        <n v="965.85"/>
        <n v="86.2"/>
        <n v="5.4"/>
        <n v="35.22"/>
        <n v="265.48"/>
        <n v="11.42"/>
        <n v="175.92"/>
        <n v="13.34"/>
        <n v="115.14"/>
        <n v="253.76"/>
        <n v="119.62"/>
        <n v="255.76"/>
        <n v="69.3"/>
        <n v="1439.98"/>
        <n v="243.88"/>
        <n v="7.89"/>
        <n v="65.5"/>
        <n v="2430.08"/>
        <n v="10.44"/>
        <n v="37.17"/>
        <n v="20.62"/>
        <n v="124.25"/>
        <n v="297.55"/>
        <n v="403.56"/>
        <n v="95.2"/>
        <n v="20.440000000000001"/>
        <n v="177.45"/>
        <n v="302.72000000000003"/>
        <n v="704.76"/>
        <n v="27.4"/>
        <n v="9.25"/>
        <n v="283.14"/>
        <n v="635.96"/>
        <n v="118.99"/>
        <n v="863.13"/>
        <n v="1039.73"/>
        <n v="19.309999999999999"/>
        <n v="136.46"/>
        <n v="81.540000000000006"/>
        <n v="167.28"/>
        <n v="109.8"/>
        <n v="20.95"/>
        <n v="197.05"/>
        <n v="53.95"/>
        <n v="513.02"/>
        <n v="487.92"/>
        <n v="44.78"/>
        <n v="569.54"/>
        <n v="1399.94"/>
        <n v="562.29"/>
        <n v="209.15"/>
        <n v="1591.02"/>
        <n v="37.31"/>
        <n v="241.96"/>
        <n v="8.52"/>
        <n v="58.92"/>
        <n v="15.54"/>
        <n v="105.55"/>
        <n v="259.89999999999998"/>
        <n v="247.19"/>
        <n v="18.88"/>
        <n v="122.33"/>
        <n v="705.54"/>
        <n v="312.02999999999997"/>
        <n v="37.520000000000003"/>
        <n v="161.28"/>
        <n v="355.32"/>
        <n v="2.0699999999999998"/>
        <n v="146.69"/>
        <n v="276.77999999999997"/>
        <n v="14.78"/>
        <n v="28.05"/>
        <n v="815.29"/>
        <n v="2887.06"/>
        <n v="33.44"/>
        <n v="573.16999999999996"/>
        <n v="113.55"/>
        <n v="3.32"/>
        <n v="134.29"/>
        <n v="26.35"/>
        <n v="98.33"/>
        <n v="727.3"/>
        <n v="666.4"/>
        <n v="837.6"/>
        <n v="135.9"/>
        <n v="532.70000000000005"/>
        <n v="43.1"/>
        <n v="1040.8"/>
        <n v="25.2"/>
        <n v="37.590000000000003"/>
        <n v="10.23"/>
        <n v="1024.72"/>
        <n v="1603.14"/>
        <n v="33"/>
        <n v="249.95"/>
        <n v="47.97"/>
        <n v="31.01"/>
        <n v="3.53"/>
        <n v="55.17"/>
        <n v="244.62"/>
        <n v="13.14"/>
        <n v="156.37"/>
        <n v="64.62"/>
        <n v="27.93"/>
        <n v="22"/>
        <n v="241.92"/>
        <n v="163.88"/>
        <n v="290.89999999999998"/>
        <n v="54.22"/>
        <n v="786.74"/>
        <n v="37.76"/>
        <n v="6.79"/>
        <n v="3.05"/>
        <n v="4355.17"/>
        <n v="16.690000000000001"/>
        <n v="72.48"/>
        <n v="376.74"/>
        <n v="75.48"/>
        <n v="1.81"/>
        <n v="46.53"/>
        <n v="1362.9"/>
        <n v="84.27"/>
        <n v="22.91"/>
        <n v="309.45999999999998"/>
        <n v="472.52"/>
        <n v="1012.68"/>
        <n v="159.56"/>
        <n v="215.98"/>
        <n v="65.94"/>
        <n v="94.68"/>
        <n v="23.67"/>
        <n v="568.73"/>
        <n v="1141.47"/>
        <n v="83.95"/>
        <n v="8.81"/>
        <n v="48.16"/>
        <n v="54.5"/>
        <n v="87.28"/>
        <n v="344.94"/>
        <n v="198.74"/>
        <n v="62.38"/>
        <n v="60.6"/>
        <n v="12.19"/>
        <n v="31.74"/>
        <n v="113.94"/>
        <n v="279.95"/>
        <n v="239.5"/>
        <n v="24.27"/>
        <n v="194.94"/>
        <n v="278.39999999999998"/>
        <n v="347.8"/>
        <n v="116"/>
        <n v="9.56"/>
        <n v="86.06"/>
        <n v="62.79"/>
        <n v="15.81"/>
        <n v="192.16"/>
        <n v="93.46"/>
        <n v="1652.94"/>
        <n v="58.25"/>
        <n v="71.25"/>
        <n v="887.27"/>
        <n v="95.95"/>
        <n v="41.92"/>
        <n v="329.58"/>
        <n v="35.950000000000003"/>
        <n v="2396.27"/>
        <n v="131.13999999999999"/>
        <n v="67.14"/>
        <n v="14.14"/>
        <n v="601.47"/>
        <n v="207.48"/>
        <n v="59.96"/>
        <n v="146.04"/>
        <n v="30.87"/>
        <n v="261.74"/>
        <n v="55.36"/>
        <n v="59.48"/>
        <n v="300.93"/>
        <n v="719.96"/>
        <n v="519.67999999999995"/>
        <n v="14.26"/>
        <n v="39.619999999999997"/>
        <n v="7.61"/>
        <n v="3347.37"/>
        <n v="728.95"/>
        <n v="1599.92"/>
        <n v="39.869999999999997"/>
        <n v="224.75"/>
        <n v="1.91"/>
        <n v="2.91"/>
        <n v="99.57"/>
        <n v="15.14"/>
        <n v="466.77"/>
        <n v="10.47"/>
        <n v="67.900000000000006"/>
        <n v="1059.1199999999999"/>
        <n v="146.94999999999999"/>
        <n v="83.14"/>
        <n v="17.61"/>
        <n v="378"/>
        <n v="1336.44"/>
        <n v="437.85"/>
        <n v="841.57"/>
        <n v="48.66"/>
        <n v="20.420000000000002"/>
        <n v="1128.3900000000001"/>
        <n v="35.4"/>
        <n v="273.67"/>
        <n v="121.78"/>
        <n v="396"/>
        <n v="109.48"/>
        <n v="113.89"/>
        <n v="14.82"/>
        <n v="295.39999999999998"/>
        <n v="12.32"/>
        <n v="383.44"/>
        <n v="350.98"/>
        <n v="900.08"/>
        <n v="5.35"/>
        <n v="3"/>
        <n v="885.53"/>
        <n v="701.37"/>
        <n v="2.31"/>
        <n v="1606.23"/>
        <n v="49.53"/>
        <n v="159.88"/>
        <n v="25.63"/>
        <n v="8.93"/>
        <n v="65.790000000000006"/>
        <n v="271.98"/>
        <n v="48.64"/>
        <n v="98.39"/>
        <n v="393.25"/>
        <n v="7.51"/>
        <n v="128.34"/>
        <n v="68.430000000000007"/>
        <n v="18.96"/>
        <n v="63.97"/>
        <n v="35.56"/>
        <n v="97.98"/>
        <n v="4.91"/>
        <n v="118.25"/>
        <n v="368.97"/>
        <n v="13.68"/>
        <n v="4.08"/>
        <n v="10.53"/>
        <n v="28"/>
        <n v="12.2"/>
        <n v="13.22"/>
        <n v="41.7"/>
        <n v="21.44"/>
        <n v="511.06"/>
        <n v="6.38"/>
        <n v="442.37"/>
        <n v="563.24"/>
        <n v="60.05"/>
        <n v="5.0199999999999996"/>
        <n v="499.95"/>
        <n v="3.04"/>
        <n v="201.96"/>
        <n v="68.64"/>
        <n v="286.26"/>
        <n v="24.22"/>
        <n v="477.67"/>
        <n v="44.74"/>
        <n v="747.56"/>
        <n v="424.96"/>
        <n v="236.88"/>
        <n v="15.62"/>
        <n v="93.03"/>
        <n v="454.97"/>
        <n v="6.82"/>
        <n v="956.66"/>
        <n v="1001.58"/>
        <n v="40.880000000000003"/>
        <n v="18.97"/>
        <n v="27.24"/>
        <n v="859.2"/>
        <n v="194.85"/>
        <n v="69.900000000000006"/>
        <n v="41.85"/>
        <n v="28.35"/>
        <n v="5.39"/>
        <n v="54.79"/>
        <n v="32.479999999999997"/>
        <n v="17499.95"/>
        <n v="735.98"/>
        <n v="34.369999999999997"/>
        <n v="15.65"/>
        <n v="599.29"/>
        <n v="38.08"/>
        <n v="59.75"/>
        <n v="5399.91"/>
        <n v="119.1"/>
        <n v="239.37"/>
        <n v="11.57"/>
        <n v="28.85"/>
        <n v="703.71"/>
        <n v="27.26"/>
        <n v="93.36"/>
        <n v="51.71"/>
        <n v="60.14"/>
        <n v="387.72"/>
        <n v="332.83"/>
        <n v="1.41"/>
        <n v="169.57"/>
        <n v="20.61"/>
        <n v="4.0999999999999996"/>
        <n v="120.78"/>
        <n v="14"/>
        <n v="16.39"/>
        <n v="76.180000000000007"/>
        <n v="65.88"/>
        <n v="727.45"/>
        <n v="139.91999999999999"/>
        <n v="15.87"/>
        <n v="34.700000000000003"/>
        <n v="99.87"/>
        <n v="82.26"/>
        <n v="102.59"/>
        <n v="35.01"/>
        <n v="39.15"/>
        <n v="1091.93"/>
        <n v="1649.75"/>
        <n v="71.599999999999994"/>
        <n v="868.59"/>
        <n v="5.5"/>
        <n v="121.6"/>
        <n v="232.96"/>
        <n v="66.540000000000006"/>
        <n v="142.18"/>
        <n v="18.16"/>
        <n v="449.97"/>
        <n v="1927.59"/>
        <n v="120.98"/>
        <n v="315.98"/>
        <n v="307.92"/>
        <n v="125.7"/>
        <n v="61.1"/>
        <n v="1043.92"/>
        <n v="98.16"/>
        <n v="235.15"/>
        <n v="661.18"/>
        <n v="113.22"/>
        <n v="4535.9799999999996"/>
        <n v="111.67"/>
        <n v="106.08"/>
        <n v="242.14"/>
        <n v="45.57"/>
        <n v="379.4"/>
        <n v="16.16"/>
        <n v="17.05"/>
        <n v="199.99"/>
        <n v="450"/>
        <n v="290.98"/>
        <n v="427.64"/>
        <n v="40.67"/>
        <n v="33.479999999999997"/>
        <n v="93.06"/>
        <n v="1082.48"/>
        <n v="56.91"/>
        <n v="50.96"/>
        <n v="37.43"/>
        <n v="165.05"/>
        <n v="17.62"/>
        <n v="38.19"/>
        <n v="756.8"/>
        <n v="67"/>
        <n v="114.95"/>
        <n v="3.62"/>
        <n v="492.84"/>
        <n v="21.96"/>
        <n v="251.79"/>
        <n v="68.11"/>
        <n v="75.959999999999994"/>
        <n v="82.95"/>
        <n v="1101.48"/>
        <n v="20"/>
        <n v="8.75"/>
        <n v="842.94"/>
        <n v="15.26"/>
        <n v="43.32"/>
        <n v="43.58"/>
        <n v="9.3000000000000007"/>
        <n v="179.99"/>
        <n v="72"/>
        <n v="470.16"/>
        <n v="38.29"/>
        <n v="192.8"/>
        <n v="17.579999999999998"/>
        <n v="104.78"/>
        <n v="650.35"/>
        <n v="629.17999999999995"/>
        <n v="50.5"/>
        <n v="4.18"/>
        <n v="876.3"/>
        <n v="686.4"/>
        <n v="11.38"/>
        <n v="12.59"/>
        <n v="11.84"/>
        <n v="479.72"/>
        <n v="81.42"/>
        <n v="238.56"/>
        <n v="36.11"/>
        <n v="35.57"/>
        <n v="84.84"/>
        <n v="27.68"/>
        <n v="37.44"/>
        <n v="14.96"/>
        <n v="12.9"/>
        <n v="359.97"/>
        <n v="116.82"/>
        <n v="314.08999999999997"/>
        <n v="261.95999999999998"/>
        <n v="731.94"/>
        <n v="14.72"/>
        <n v="22.25"/>
        <n v="334.88"/>
        <n v="148.29"/>
        <n v="178.92"/>
        <n v="69.89"/>
        <n v="279.94"/>
        <n v="20.37"/>
        <n v="67.709999999999994"/>
        <n v="467.46"/>
        <n v="720.76"/>
        <n v="29.74"/>
        <n v="221.98"/>
        <n v="83.36"/>
        <n v="6.96"/>
        <n v="9.89"/>
        <n v="671.54"/>
        <n v="28.14"/>
        <n v="36"/>
        <n v="245.65"/>
        <n v="55.01"/>
        <n v="35.229999999999997"/>
        <n v="451.15"/>
        <n v="2678.94"/>
        <n v="6.27"/>
        <n v="287.52"/>
        <n v="20.58"/>
        <n v="17.38"/>
        <n v="1474.8"/>
        <n v="110.1"/>
        <n v="16.75"/>
        <n v="1537.07"/>
        <n v="449.37"/>
        <n v="203.98"/>
        <n v="44.02"/>
        <n v="52.14"/>
        <n v="217.06"/>
        <n v="3.14"/>
        <n v="24.88"/>
        <n v="2279.96"/>
        <n v="499.98"/>
        <n v="40.44"/>
        <n v="380.06"/>
        <n v="23.65"/>
        <n v="99.39"/>
        <n v="1016.79"/>
        <n v="38.14"/>
        <n v="361.38"/>
        <n v="630.02"/>
        <n v="49.5"/>
        <n v="48.85"/>
        <n v="255.11"/>
        <n v="103.97"/>
        <n v="61.19"/>
        <n v="67.84"/>
        <n v="1319.96"/>
        <n v="595"/>
        <n v="58.37"/>
        <n v="1.19"/>
        <n v="54.96"/>
        <n v="18.48"/>
        <n v="31.96"/>
        <n v="944.93"/>
        <n v="19.100000000000001"/>
        <n v="255.98"/>
        <n v="86.97"/>
        <n v="318.43"/>
        <n v="122.92"/>
        <n v="9.08"/>
        <n v="151.19"/>
        <n v="289.57"/>
        <n v="39.72"/>
        <n v="27.88"/>
        <n v="40.46"/>
        <n v="404.94"/>
        <n v="127.55"/>
        <n v="38.43"/>
        <n v="21.57"/>
        <n v="81.58"/>
        <n v="113.57"/>
        <n v="20.82"/>
        <n v="49.44"/>
        <n v="6.22"/>
        <n v="24.03"/>
        <n v="2.09"/>
        <n v="4.49"/>
        <n v="134.27000000000001"/>
        <n v="70.45"/>
        <n v="88.4"/>
        <n v="33.520000000000003"/>
        <n v="297.58"/>
        <n v="657.55"/>
        <n v="1684.75"/>
        <n v="559.91999999999996"/>
        <n v="1219.96"/>
        <n v="207.76"/>
        <n v="40.75"/>
        <n v="339.92"/>
        <n v="42.38"/>
        <n v="5.08"/>
        <n v="319.92"/>
        <n v="1568.61"/>
        <n v="17.3"/>
        <n v="160"/>
        <n v="456.59"/>
        <n v="4499.99"/>
        <n v="73.36"/>
        <n v="33.75"/>
        <n v="3040"/>
        <n v="494.98"/>
        <n v="3.74"/>
        <n v="313.18"/>
        <n v="78.760000000000005"/>
        <n v="3406.66"/>
        <n v="62.4"/>
        <n v="271.99"/>
        <n v="167.29"/>
        <n v="34.950000000000003"/>
        <n v="152"/>
        <n v="116.76"/>
        <n v="331.02"/>
        <n v="39.81"/>
        <n v="204.95"/>
        <n v="79.95"/>
        <n v="7.43"/>
        <n v="182.67"/>
        <n v="101.7"/>
        <n v="1126.02"/>
        <n v="1263.3"/>
        <n v="340.18"/>
        <n v="6.89"/>
        <n v="242.18"/>
        <n v="36.19"/>
        <n v="13.76"/>
        <n v="496.86"/>
        <n v="172.5"/>
        <n v="17.309999999999999"/>
        <n v="4.7"/>
        <n v="88.08"/>
        <n v="751.92"/>
        <n v="863.93"/>
        <n v="248.43"/>
        <n v="137.94"/>
        <n v="366.01"/>
        <n v="2104.5500000000002"/>
        <n v="47.9"/>
        <n v="1112.94"/>
        <n v="33.869999999999997"/>
        <n v="104.18"/>
        <n v="2079.4"/>
        <n v="72.42"/>
        <n v="415.18"/>
        <n v="115.84"/>
        <n v="781.86"/>
        <n v="400.03"/>
        <n v="542.65"/>
        <n v="394.82"/>
        <n v="18.190000000000001"/>
        <n v="1649.95"/>
        <n v="111.9"/>
        <n v="581.96"/>
        <n v="29.98"/>
        <n v="268.7"/>
        <n v="21.92"/>
        <n v="48.72"/>
        <n v="113.79"/>
        <n v="78.150000000000006"/>
        <n v="193.86"/>
        <n v="212.88"/>
        <n v="15.53"/>
        <n v="407.98"/>
        <n v="384.45"/>
        <n v="1951.84"/>
        <n v="171.55"/>
        <n v="81.94"/>
        <n v="33.92"/>
        <n v="584.82000000000005"/>
        <n v="13.4"/>
        <n v="109.69"/>
        <n v="156.79"/>
        <n v="35.89"/>
        <n v="47.21"/>
        <n v="248.08"/>
        <n v="189.7"/>
        <n v="968.74"/>
        <n v="222.35"/>
        <n v="271.95999999999998"/>
        <n v="13.86"/>
        <n v="437.47"/>
        <n v="1097.54"/>
        <n v="190.92"/>
        <n v="34.049999999999997"/>
        <n v="352.38"/>
        <n v="405.86"/>
        <n v="680.01"/>
        <n v="60.34"/>
        <n v="61.93"/>
        <n v="20.57"/>
        <n v="19.04"/>
        <n v="273.92"/>
        <n v="321.57"/>
        <n v="80.58"/>
        <n v="361.92"/>
        <n v="153.55000000000001"/>
        <n v="65.34"/>
        <n v="35.1"/>
        <n v="1424.9"/>
        <n v="80.28"/>
        <n v="679.96"/>
        <n v="1029.95"/>
        <n v="243.38"/>
        <n v="300.77"/>
        <n v="14.8"/>
        <n v="85.22"/>
        <n v="6.67"/>
        <n v="458.43"/>
        <n v="403.92"/>
        <n v="23.32"/>
        <n v="122.69"/>
        <n v="892.14"/>
        <n v="50.22"/>
        <n v="83.42"/>
        <n v="5.87"/>
        <n v="73.540000000000006"/>
        <n v="26.86"/>
        <n v="383.64"/>
        <n v="60.35"/>
        <n v="11.2"/>
        <n v="1114.27"/>
        <n v="133.38"/>
        <n v="396.92"/>
        <n v="17.149999999999999"/>
        <n v="134.80000000000001"/>
        <n v="564.20000000000005"/>
        <n v="4.79"/>
        <n v="3.68"/>
        <n v="563.91999999999996"/>
        <n v="21.21"/>
        <n v="2003.52"/>
        <n v="9892.74"/>
        <n v="254.06"/>
        <n v="194.53"/>
        <n v="961.48"/>
        <n v="183.84"/>
        <n v="579.29999999999995"/>
        <n v="72.64"/>
        <n v="45.24"/>
        <n v="112.78"/>
        <n v="377.45"/>
        <n v="28.68"/>
        <n v="66.98"/>
        <n v="455.97"/>
        <n v="1.8"/>
        <n v="303.92"/>
        <n v="18.920000000000002"/>
        <n v="31.32"/>
        <n v="842.72"/>
        <n v="572.76"/>
        <n v="286.38"/>
        <n v="141.37"/>
        <n v="4.2"/>
        <n v="227.28"/>
        <n v="1499.97"/>
        <n v="540.04999999999995"/>
        <n v="255.68"/>
        <n v="799.56"/>
        <n v="2575.94"/>
        <n v="254.24"/>
        <n v="1747.25"/>
        <n v="269.97000000000003"/>
        <n v="45.12"/>
        <n v="866.65"/>
        <n v="19.89"/>
        <n v="399.98"/>
        <n v="343.85"/>
        <n v="2563.06"/>
        <n v="18.72"/>
        <n v="11.33"/>
        <n v="17.760000000000002"/>
        <n v="53.97"/>
        <n v="26.49"/>
        <n v="845.49"/>
        <n v="40"/>
        <n v="17.18"/>
        <n v="754.45"/>
        <n v="27.79"/>
        <n v="14.03"/>
        <n v="6.92"/>
        <n v="13.71"/>
        <n v="170.79"/>
        <n v="72.22"/>
        <n v="159.77000000000001"/>
        <n v="23.48"/>
        <n v="38.380000000000003"/>
        <n v="474.43"/>
        <n v="3.6"/>
        <n v="454.56"/>
        <n v="141.41999999999999"/>
        <n v="310.74"/>
        <n v="12.74"/>
        <n v="6.47"/>
        <n v="13.75"/>
        <n v="372.14"/>
        <n v="16.59"/>
        <n v="2022.27"/>
        <n v="9.1199999999999992"/>
        <n v="33.74"/>
        <n v="153.78"/>
        <n v="61.02"/>
        <n v="110.11"/>
        <n v="892.98"/>
        <n v="274.49"/>
        <n v="9.7799999999999994"/>
        <n v="760.98"/>
        <n v="209.94"/>
        <n v="21.74"/>
        <n v="169.06"/>
        <n v="168.62"/>
        <n v="67.400000000000006"/>
        <n v="18.760000000000002"/>
        <n v="12.12"/>
        <n v="159.80000000000001"/>
        <n v="34.380000000000003"/>
        <n v="1924.16"/>
        <n v="62.59"/>
        <n v="399.67"/>
        <n v="5443.96"/>
        <n v="302.67"/>
        <n v="56.07"/>
        <n v="429.6"/>
        <n v="31.97"/>
        <n v="21.7"/>
        <n v="12.28"/>
        <n v="207.85"/>
        <n v="160.78"/>
        <n v="24.2"/>
        <n v="99.7"/>
        <n v="84.98"/>
        <n v="348.21"/>
        <n v="35.78"/>
        <n v="89.52"/>
        <n v="350.97"/>
        <n v="164.99"/>
        <n v="268.58"/>
        <n v="2999.95"/>
        <n v="210.98"/>
        <n v="4.9400000000000004"/>
        <n v="15.47"/>
        <n v="62.72"/>
        <n v="2939.93"/>
        <n v="449.91"/>
        <n v="32.35"/>
        <n v="40.299999999999997"/>
        <n v="419.14"/>
        <n v="69.38"/>
        <n v="2003.17"/>
        <n v="604.77"/>
        <n v="21.46"/>
        <n v="86.26"/>
        <n v="139.04"/>
        <n v="210.58"/>
        <n v="285.55"/>
        <n v="243.99"/>
        <n v="7.12"/>
        <n v="371.2"/>
        <n v="227.46"/>
        <n v="46.24"/>
        <n v="252.78"/>
        <n v="963.14"/>
        <n v="147.57"/>
        <n v="799.96"/>
        <n v="107.53"/>
        <n v="25.02"/>
        <n v="90.64"/>
        <n v="14.99"/>
        <n v="18.37"/>
        <n v="28.03"/>
        <n v="7.69"/>
        <n v="480.96"/>
        <n v="124.79"/>
        <n v="166.45"/>
        <n v="89.07"/>
        <n v="175.44"/>
        <n v="57.59"/>
        <n v="899.43"/>
        <n v="167.98"/>
        <n v="109.53"/>
        <n v="1245.8599999999999"/>
        <n v="11.22"/>
        <n v="22.23"/>
        <n v="215.97"/>
        <n v="9.43"/>
        <n v="31.99"/>
        <n v="51.17"/>
        <n v="10.64"/>
        <n v="386.91"/>
        <n v="1319.8"/>
        <n v="889.54"/>
        <n v="356.79"/>
        <n v="479.94"/>
        <n v="441.96"/>
        <n v="0.56000000000000005"/>
        <n v="72.8"/>
        <n v="1049.44"/>
        <n v="15.25"/>
        <n v="103.5"/>
        <n v="2.46"/>
        <n v="42.68"/>
        <n v="234.36"/>
        <n v="67.78"/>
        <n v="286.93"/>
        <n v="206.38"/>
        <n v="63.49"/>
        <n v="49.08"/>
        <n v="91.59"/>
        <n v="171.2"/>
        <n v="43.87"/>
        <n v="933.41"/>
        <n v="895.92"/>
        <n v="776.85"/>
        <n v="12.29"/>
        <n v="43.28"/>
        <n v="40.409999999999997"/>
        <n v="90.8"/>
        <n v="288.24"/>
        <n v="1332.5"/>
        <n v="209.99"/>
        <n v="29.76"/>
        <n v="89.77"/>
        <n v="34.36"/>
        <n v="465.16"/>
        <n v="27.12"/>
        <n v="174.3"/>
        <n v="49.62"/>
        <n v="46.51"/>
        <n v="659.98"/>
        <n v="445.44"/>
        <n v="44.38"/>
        <n v="51.26"/>
        <n v="5.19"/>
        <n v="70.459999999999994"/>
        <n v="140.66999999999999"/>
        <n v="119.7"/>
        <n v="57.06"/>
        <n v="59.1"/>
        <n v="27.82"/>
        <n v="82.52"/>
        <n v="182.99"/>
        <n v="19.399999999999999"/>
        <n v="90.86"/>
        <n v="657.5"/>
        <n v="99.54"/>
        <n v="30.93"/>
        <n v="27.5"/>
        <n v="381.36"/>
        <n v="265.93"/>
        <n v="274.06"/>
        <n v="277.39999999999998"/>
        <n v="1805.88"/>
        <n v="725.84"/>
        <n v="30.58"/>
        <n v="13.02"/>
        <n v="211.84"/>
        <n v="143.72999999999999"/>
        <n v="347.58"/>
        <n v="13999.96"/>
        <n v="47.01"/>
        <n v="469.99"/>
        <n v="470.38"/>
        <n v="176.04"/>
        <n v="185.92"/>
        <n v="90.99"/>
        <n v="1526.56"/>
        <n v="11.05"/>
        <n v="257.57"/>
        <n v="19.829999999999998"/>
        <n v="2399.96"/>
        <n v="32.229999999999997"/>
        <n v="11.94"/>
        <n v="206.1"/>
        <n v="1023.33"/>
        <n v="68.739999999999995"/>
        <n v="26.48"/>
        <n v="532.72"/>
        <n v="795.48"/>
        <n v="81.400000000000006"/>
        <n v="325.86"/>
        <n v="59.76"/>
        <n v="164.79"/>
        <n v="94.2"/>
        <n v="205.33"/>
        <n v="29.78"/>
        <n v="677.58"/>
        <n v="75.040000000000006"/>
        <n v="84.95"/>
        <n v="61"/>
        <n v="13.47"/>
        <n v="34.54"/>
        <n v="64.12"/>
        <n v="33.619999999999997"/>
        <n v="121.68"/>
        <n v="482.66"/>
        <n v="4799.9799999999996"/>
        <n v="42.93"/>
        <n v="25.11"/>
        <n v="411.8"/>
        <n v="25.47"/>
        <n v="383.84"/>
        <n v="41.22"/>
        <n v="240.37"/>
        <n v="119.02"/>
        <n v="16.98"/>
        <n v="233.86"/>
        <n v="620.61"/>
        <n v="5.33"/>
        <n v="258.07"/>
        <n v="16.260000000000002"/>
        <n v="56.28"/>
        <n v="2690.97"/>
        <n v="2591.56"/>
        <n v="41.95"/>
        <n v="195.76"/>
        <n v="306.89999999999998"/>
        <n v="251.64"/>
        <n v="478.24"/>
        <n v="37.9"/>
        <n v="95.74"/>
        <n v="286.14999999999998"/>
        <n v="195.1"/>
        <n v="36.67"/>
        <n v="1.75"/>
        <n v="20.99"/>
        <n v="89.86"/>
        <n v="13.87"/>
        <n v="8.76"/>
        <n v="74.45"/>
        <n v="4.8899999999999997"/>
        <n v="196.45"/>
        <n v="15.57"/>
        <n v="205.92"/>
        <n v="102.83"/>
        <n v="477.24"/>
        <n v="2549.9899999999998"/>
        <n v="21.59"/>
        <n v="274.89"/>
        <n v="51.34"/>
        <n v="332.7"/>
        <n v="42.41"/>
        <n v="146.86000000000001"/>
        <n v="848.54"/>
        <n v="97.26"/>
        <n v="11.54"/>
        <n v="162.6"/>
        <n v="908.82"/>
        <n v="675.06"/>
        <n v="121.94"/>
        <n v="122.71"/>
        <n v="155.34"/>
        <n v="92.88"/>
        <n v="24.14"/>
        <n v="45.41"/>
        <n v="11.66"/>
        <n v="99.28"/>
        <n v="552"/>
        <n v="67.92"/>
        <n v="73.34"/>
        <n v="344.98"/>
        <n v="1.99"/>
        <n v="39.28"/>
        <n v="33.119999999999997"/>
        <n v="220.27"/>
        <n v="139.58000000000001"/>
        <n v="28.08"/>
        <n v="751.98"/>
        <n v="1048.3499999999999"/>
        <n v="43.37"/>
        <n v="163.96"/>
        <n v="23.24"/>
        <n v="220.7"/>
        <n v="933.26"/>
        <n v="763.44"/>
        <n v="32.450000000000003"/>
        <n v="26.39"/>
        <n v="373.47"/>
        <n v="183.96"/>
        <n v="300.89999999999998"/>
        <n v="9.11"/>
        <n v="571.44000000000005"/>
        <n v="16.91"/>
        <n v="9.4"/>
        <n v="243.16"/>
        <n v="54.66"/>
        <n v="11.06"/>
        <n v="623.46"/>
        <n v="68.540000000000006"/>
        <n v="84.42"/>
        <n v="1458.65"/>
        <n v="26.64"/>
        <n v="476.8"/>
        <n v="87.44"/>
        <n v="3359.95"/>
        <n v="81.08"/>
        <n v="65.23"/>
        <n v="147.91999999999999"/>
        <n v="286.85000000000002"/>
        <n v="26.03"/>
        <n v="74.42"/>
        <n v="209.98"/>
        <n v="127.92"/>
        <n v="87.6"/>
        <n v="7.77"/>
        <n v="285.48"/>
        <n v="19.170000000000002"/>
        <n v="42.85"/>
        <n v="17"/>
        <n v="87.4"/>
        <n v="914.97"/>
        <n v="530.34"/>
        <n v="299.52"/>
        <n v="48.69"/>
        <n v="539.97"/>
        <n v="440.19"/>
        <n v="64.400000000000006"/>
        <n v="37.200000000000003"/>
        <n v="74"/>
        <n v="58.17"/>
        <n v="29.59"/>
        <n v="42.62"/>
        <n v="220.96"/>
        <n v="36.049999999999997"/>
        <n v="6.87"/>
        <n v="2"/>
        <n v="17.239999999999998"/>
        <n v="34.75"/>
        <n v="1.89"/>
        <n v="97.16"/>
        <n v="281.33999999999997"/>
        <n v="36.32"/>
        <n v="38.020000000000003"/>
        <n v="95.99"/>
        <n v="133.12"/>
        <n v="131.94"/>
        <n v="21.5"/>
        <n v="518.27"/>
        <n v="343.2"/>
        <n v="1123.1300000000001"/>
        <n v="64.900000000000006"/>
        <n v="520.04999999999995"/>
        <n v="17.97"/>
        <n v="1.59"/>
        <n v="49.56"/>
        <n v="171.29"/>
        <n v="1.82"/>
        <n v="18.32"/>
        <n v="48.82"/>
        <n v="663.92"/>
        <n v="3.29"/>
        <n v="50.14"/>
        <n v="208.44"/>
        <n v="477.15"/>
        <n v="477.3"/>
        <n v="27.19"/>
        <n v="12.06"/>
        <n v="54.37"/>
        <n v="247.44"/>
        <n v="106.87"/>
        <n v="195.96"/>
        <n v="271.97000000000003"/>
        <n v="125.13"/>
        <n v="115.96"/>
        <n v="65.42"/>
        <n v="23.55"/>
        <n v="43.41"/>
        <n v="3.89"/>
        <n v="8.01"/>
        <n v="13.59"/>
        <n v="204.67"/>
        <n v="27.74"/>
        <n v="53.9"/>
        <n v="324.74"/>
        <n v="1925.88"/>
        <n v="2405.1999999999998"/>
        <n v="39.89"/>
        <n v="27.44"/>
        <n v="1099.5"/>
        <n v="4.55"/>
        <n v="5.2"/>
        <n v="205.99"/>
        <n v="24.47"/>
        <n v="110.4"/>
        <n v="384.77"/>
        <n v="78.66"/>
        <n v="136.26"/>
        <n v="108.08"/>
        <n v="1.62"/>
        <n v="23.76"/>
        <n v="381.58"/>
        <n v="10.36"/>
        <n v="1497.67"/>
        <n v="89.54"/>
        <n v="108.93"/>
        <n v="36.35"/>
        <n v="514.16999999999996"/>
        <n v="1347.52"/>
        <n v="14.13"/>
        <n v="280.79000000000002"/>
        <n v="68.45"/>
        <n v="215.59"/>
        <n v="385.8"/>
        <n v="102.96"/>
        <n v="174.42"/>
        <n v="4.57"/>
        <n v="91.2"/>
        <n v="452.94"/>
        <n v="858.24"/>
        <n v="164.74"/>
        <n v="470.3"/>
        <n v="181.86"/>
        <n v="291.14"/>
        <n v="4.26"/>
        <n v="84.55"/>
        <n v="31.17"/>
        <n v="120.96"/>
        <n v="2239.94"/>
        <n v="76.61"/>
        <n v="77.73"/>
        <n v="180.66"/>
        <n v="65.989999999999995"/>
        <n v="155.25"/>
        <n v="9.36"/>
        <n v="3404.5"/>
        <n v="101.34"/>
        <n v="917.92"/>
        <n v="103.12"/>
        <n v="11.18"/>
        <n v="2.2599999999999998"/>
        <n v="0.44"/>
        <n v="146.18"/>
        <n v="760.12"/>
        <n v="38.78"/>
        <n v="457.49"/>
        <n v="50.32"/>
        <n v="41.26"/>
        <n v="82.4"/>
        <n v="37.61"/>
        <n v="31.16"/>
        <n v="487.96"/>
        <n v="95.92"/>
        <n v="385.6"/>
        <n v="35.82"/>
        <n v="276.69"/>
        <n v="102.93"/>
        <n v="71.040000000000006"/>
        <n v="11.3"/>
        <n v="871.4"/>
        <n v="400.78"/>
        <n v="83.76"/>
        <n v="543.91999999999996"/>
        <n v="526.45000000000005"/>
        <n v="358.2"/>
        <n v="545.91999999999996"/>
        <n v="273.55"/>
        <n v="102.37"/>
        <n v="713.88"/>
        <n v="191.65"/>
        <n v="20.07"/>
        <n v="126.3"/>
        <n v="1295.78"/>
        <n v="312.55"/>
        <n v="130.71"/>
        <n v="30.69"/>
        <n v="307.31"/>
        <n v="410"/>
        <n v="75.790000000000006"/>
        <n v="248.57"/>
        <n v="569.05999999999995"/>
        <n v="14.22"/>
        <n v="169.99"/>
        <n v="273.89999999999998"/>
        <n v="597.13"/>
        <n v="545.85"/>
        <n v="215.15"/>
        <n v="2395.1999999999998"/>
        <n v="258.89999999999998"/>
        <n v="129.38999999999999"/>
        <n v="332.03"/>
        <n v="11.39"/>
        <n v="6.32"/>
        <n v="16.059999999999999"/>
        <n v="239.24"/>
        <n v="122.14"/>
        <n v="87.21"/>
        <n v="683.99"/>
        <n v="527.91999999999996"/>
        <n v="198.46"/>
        <n v="786.48"/>
        <n v="23.17"/>
        <n v="141.9"/>
        <n v="8.84"/>
        <n v="58.46"/>
        <n v="298.45999999999998"/>
        <n v="41.91"/>
        <n v="132.6"/>
        <n v="30.32"/>
        <n v="168.1"/>
        <n v="71.95"/>
        <n v="3.82"/>
        <n v="39.590000000000003"/>
        <n v="91.01"/>
        <n v="13.56"/>
        <n v="71.92"/>
        <n v="140.97"/>
        <n v="1889.95"/>
        <n v="62.04"/>
        <n v="239.46"/>
        <n v="310.44"/>
        <n v="664.15"/>
        <n v="872.94"/>
        <n v="71.37"/>
        <n v="39.08"/>
        <n v="57.9"/>
        <n v="1194.17"/>
        <n v="801.6"/>
        <n v="16.100000000000001"/>
        <n v="599.97"/>
        <n v="69.709999999999994"/>
        <n v="8.7899999999999991"/>
        <n v="416.32"/>
        <n v="43"/>
        <n v="60.83"/>
        <n v="163.76"/>
        <n v="183.92"/>
        <n v="33.93"/>
        <n v="222.32"/>
        <n v="210.56"/>
        <n v="8.8000000000000007"/>
        <n v="16.34"/>
        <n v="1626.19"/>
        <n v="124.4"/>
        <n v="94.19"/>
        <n v="2.11"/>
        <n v="526.34"/>
        <n v="159.75"/>
        <n v="399.95"/>
        <n v="15.19"/>
        <n v="121.54"/>
        <n v="37.75"/>
        <n v="138.59"/>
        <n v="259.92"/>
        <n v="298.12"/>
        <n v="362.35"/>
        <n v="91.03"/>
        <n v="14.89"/>
        <n v="234.95"/>
        <n v="1145.5999999999999"/>
        <n v="461.97"/>
        <n v="26.25"/>
        <n v="56.56"/>
        <n v="285.58"/>
        <n v="849.95"/>
        <n v="11.01"/>
        <n v="39.82"/>
        <n v="151.06"/>
        <n v="125.88"/>
        <n v="79.78"/>
        <n v="133.19999999999999"/>
        <n v="145.74"/>
        <n v="15.4"/>
        <n v="824.95"/>
        <n v="227.88"/>
        <n v="104.8"/>
        <n v="159.96"/>
        <n v="119.45"/>
        <n v="707.88"/>
        <n v="31.13"/>
        <n v="55.76"/>
        <n v="207.18"/>
        <n v="1473.1"/>
        <n v="121.3"/>
        <n v="1454.49"/>
        <n v="29.66"/>
        <n v="12.86"/>
        <n v="477.51"/>
        <n v="1779.9"/>
        <n v="219.9"/>
        <n v="299.99"/>
        <n v="242.62"/>
        <n v="83.79"/>
        <n v="36.020000000000003"/>
        <n v="272.05"/>
        <n v="1614.58"/>
        <n v="1.58"/>
        <n v="423.65"/>
        <n v="418.3"/>
        <n v="97.84"/>
        <n v="50.4"/>
        <n v="13.43"/>
        <n v="462.56"/>
        <n v="74.59"/>
        <n v="38.86"/>
        <n v="4416.17"/>
        <n v="2518.29"/>
        <n v="107.42"/>
        <n v="37.909999999999997"/>
        <n v="88.02"/>
        <n v="200.06"/>
        <n v="6.74"/>
        <n v="1496.16"/>
        <n v="2793.53"/>
        <n v="1000.02"/>
        <n v="23.18"/>
        <n v="387.99"/>
        <n v="102.72"/>
        <n v="239.12"/>
        <n v="40.29"/>
        <n v="107.88"/>
        <n v="37.24"/>
        <n v="431.97"/>
        <n v="117.14"/>
        <n v="203.52"/>
        <n v="33.18"/>
        <n v="32.090000000000003"/>
        <n v="4305.55"/>
        <n v="210.01"/>
        <n v="314.52999999999997"/>
        <n v="4367.8999999999996"/>
        <n v="161.38"/>
        <n v="646.27"/>
        <n v="25.7"/>
        <n v="130.97999999999999"/>
        <n v="1488.42"/>
        <n v="347.97"/>
        <n v="37.01"/>
        <n v="321.92"/>
        <n v="14.34"/>
        <n v="1119.8900000000001"/>
        <n v="120.58"/>
        <n v="1137.75"/>
        <n v="99.68"/>
        <n v="21.81"/>
        <n v="91.6"/>
        <n v="3.24"/>
        <n v="148.02000000000001"/>
        <n v="229.54"/>
        <n v="638.73"/>
        <n v="689.41"/>
        <n v="569.57000000000005"/>
        <n v="149.72999999999999"/>
        <n v="498.26"/>
        <n v="314.60000000000002"/>
        <n v="283.56"/>
        <n v="1199.8"/>
        <n v="1928.78"/>
        <n v="254.53"/>
        <n v="26.43"/>
        <n v="1282.4100000000001"/>
        <n v="5.59"/>
        <n v="235.92"/>
        <n v="236.53"/>
        <n v="1577.94"/>
        <n v="511.5"/>
        <n v="82.56"/>
        <n v="284.97000000000003"/>
        <n v="181.76"/>
        <n v="10.19"/>
        <n v="1322.35"/>
        <n v="825.17"/>
        <n v="25.56"/>
        <n v="217.85"/>
        <n v="54.32"/>
        <n v="1478.27"/>
        <n v="421.1"/>
        <n v="97.18"/>
        <n v="30.38"/>
        <n v="88.07"/>
        <n v="47.94"/>
        <n v="478.08"/>
        <n v="73.010000000000005"/>
        <n v="126.56"/>
        <n v="19.760000000000002"/>
        <n v="135.30000000000001"/>
        <n v="81.569999999999993"/>
        <n v="455.71"/>
        <n v="765.63"/>
        <n v="258.52999999999997"/>
        <n v="9.1"/>
        <n v="116.83"/>
        <n v="85.2"/>
        <n v="213.43"/>
        <n v="65.12"/>
        <n v="4.5"/>
        <n v="95.88"/>
        <n v="17.02"/>
        <n v="1931.96"/>
        <n v="628.80999999999995"/>
        <n v="8.83"/>
        <n v="258.48"/>
        <n v="243.92"/>
        <n v="9.86"/>
        <n v="4.8600000000000003"/>
        <n v="147.16999999999999"/>
        <n v="16.2"/>
        <n v="33.99"/>
        <n v="296.85000000000002"/>
        <n v="112.8"/>
        <n v="286.29000000000002"/>
        <n v="24.18"/>
        <n v="762.59"/>
        <n v="22.18"/>
        <n v="2054.27"/>
        <n v="20.54"/>
        <n v="32.36"/>
        <n v="1471.96"/>
        <n v="512.19000000000005"/>
        <n v="1.56"/>
        <n v="195.68"/>
        <n v="8.36"/>
        <n v="45.78"/>
        <n v="113.37"/>
        <n v="127.94"/>
        <n v="241.17"/>
        <n v="942.78"/>
        <n v="1079.8499999999999"/>
        <n v="29.95"/>
        <n v="895.94"/>
        <n v="31.87"/>
        <n v="782.94"/>
        <n v="242.48"/>
        <n v="2357.4899999999998"/>
        <n v="369.54"/>
        <n v="529.9"/>
        <n v="99.3"/>
        <n v="108.96"/>
        <n v="512.96"/>
        <n v="395.94"/>
        <n v="38.619999999999997"/>
        <n v="295.06"/>
        <n v="538.19000000000005"/>
        <n v="723.92"/>
        <n v="1292.94"/>
        <n v="1415.76"/>
        <n v="480"/>
        <n v="47.58"/>
        <n v="95.68"/>
        <n v="411.98"/>
        <n v="34.479999999999997"/>
        <n v="114.85"/>
        <n v="95.62"/>
        <n v="409.22"/>
        <n v="272.64999999999998"/>
        <n v="212.8"/>
        <n v="45.4"/>
        <n v="80.989999999999995"/>
        <n v="2888.13"/>
        <n v="1299.6600000000001"/>
        <n v="2254.41"/>
        <n v="80.48"/>
        <n v="55.86"/>
        <n v="33.04"/>
        <n v="5.61"/>
        <n v="4663.74"/>
        <n v="691.96"/>
        <n v="1071"/>
        <n v="12.07"/>
        <n v="6.88"/>
        <n v="29.33"/>
        <n v="180.59"/>
        <n v="160.96"/>
        <n v="73.180000000000007"/>
        <n v="211.04"/>
        <n v="594.82000000000005"/>
        <n v="72.959999999999994"/>
        <n v="17.88"/>
        <n v="235.94"/>
        <n v="103.06"/>
        <n v="655.9"/>
        <n v="1169.69"/>
        <n v="38.71"/>
        <n v="506.28"/>
        <n v="199.8"/>
        <n v="89.9"/>
        <n v="520.46"/>
        <n v="488.65"/>
        <n v="47.12"/>
        <n v="10.61"/>
        <n v="177.55"/>
        <n v="190.9"/>
        <n v="931.18"/>
        <n v="2.2200000000000002"/>
        <n v="1.74"/>
        <n v="209.79"/>
        <n v="2.66"/>
        <n v="336.51"/>
        <n v="63.69"/>
        <n v="21.25"/>
        <n v="46.67"/>
        <n v="97.3"/>
        <n v="20.66"/>
        <n v="91.84"/>
        <n v="81.09"/>
        <n v="1.44"/>
        <n v="61.78"/>
        <n v="108.61"/>
        <n v="1704.89"/>
        <n v="104.75"/>
        <n v="157.74"/>
        <n v="56.98"/>
        <n v="112.12"/>
        <n v="1575.14"/>
        <n v="2314.12"/>
        <n v="217.76"/>
        <n v="22.64"/>
        <n v="95.14"/>
        <n v="369.16"/>
        <n v="20.64"/>
        <n v="160.93"/>
        <n v="221.38"/>
        <n v="5199.96"/>
        <n v="72.900000000000006"/>
        <n v="206.35"/>
        <n v="227.84"/>
        <n v="319.95999999999998"/>
        <n v="290.33999999999997"/>
        <n v="1115.9100000000001"/>
        <n v="580.66999999999996"/>
        <n v="50.45"/>
        <n v="4.24"/>
        <n v="103.19"/>
        <n v="239.96"/>
        <n v="10.82"/>
        <n v="652.45000000000005"/>
        <n v="66.650000000000006"/>
        <n v="18.98"/>
        <n v="35.200000000000003"/>
        <n v="239.36"/>
        <n v="254.6"/>
        <n v="0.99"/>
        <n v="101.84"/>
        <n v="435.84"/>
        <n v="2154.9"/>
        <n v="791.88"/>
        <n v="673.34"/>
        <n v="59.71"/>
        <n v="24.84"/>
        <n v="904.9"/>
        <n v="96.78"/>
        <n v="5083.96"/>
        <n v="348.56"/>
        <n v="1504.52"/>
        <n v="37.659999999999997"/>
        <n v="9.4600000000000009"/>
        <n v="13.46"/>
        <n v="46.36"/>
        <n v="510.24"/>
        <n v="152.65"/>
        <n v="124.75"/>
        <n v="547.29999999999995"/>
        <n v="307.77999999999997"/>
        <n v="1875.26"/>
        <n v="49.96"/>
        <n v="32.700000000000003"/>
        <n v="123.26"/>
        <n v="309.58"/>
        <n v="1633.19"/>
        <n v="24.37"/>
        <n v="91.28"/>
        <n v="328.4"/>
        <n v="665.41"/>
        <n v="145.85"/>
        <n v="24.55"/>
        <n v="43.94"/>
        <n v="683.95"/>
        <n v="1439.92"/>
        <n v="262.11"/>
        <n v="909.12"/>
        <n v="4.0599999999999996"/>
        <n v="329.99"/>
        <n v="71.38"/>
        <n v="38.82"/>
        <n v="21.9"/>
        <n v="11199.97"/>
        <n v="2399.6"/>
        <n v="52.99"/>
        <n v="333.09"/>
        <n v="248.98"/>
        <n v="863.88"/>
        <n v="69.08"/>
        <n v="13.72"/>
        <n v="55.2"/>
        <n v="240.74"/>
        <n v="43.44"/>
        <n v="517.41"/>
        <n v="356.85"/>
        <n v="251.58"/>
        <n v="81.44"/>
        <n v="118.65"/>
        <n v="55.62"/>
        <n v="189.58"/>
        <n v="56.78"/>
        <n v="46.96"/>
        <n v="43.86"/>
        <n v="7.42"/>
        <n v="71.989999999999995"/>
        <n v="1702.12"/>
        <n v="7.17"/>
        <n v="442.4"/>
        <n v="614.27"/>
        <n v="251.01"/>
        <n v="54.19"/>
        <n v="33.94"/>
        <n v="508.77"/>
        <n v="2665.62"/>
        <n v="23.85"/>
        <n v="27.78"/>
        <n v="76.58"/>
        <n v="452.55"/>
        <n v="5.32"/>
        <n v="3.31"/>
        <n v="20.14"/>
        <n v="384.59"/>
        <n v="54.34"/>
        <n v="52.4"/>
        <n v="43.5"/>
        <n v="1673.18"/>
        <n v="486.37"/>
        <n v="4.09"/>
        <n v="7999.98"/>
        <n v="167.44"/>
        <n v="1359.96"/>
        <n v="143.93"/>
        <n v="7.54"/>
        <n v="4.1399999999999997"/>
        <n v="52.75"/>
        <n v="70.72"/>
        <n v="159.99"/>
        <n v="390.75"/>
        <n v="492.77"/>
        <n v="164.69"/>
        <n v="128.12"/>
        <n v="101.4"/>
        <n v="4.41"/>
        <n v="499.58"/>
        <n v="28.27"/>
        <n v="127.37"/>
        <n v="16.95"/>
        <n v="318.95999999999998"/>
        <n v="2036.86"/>
        <n v="1.25"/>
        <n v="761.54"/>
        <n v="350.35"/>
        <n v="21.79"/>
        <n v="439.8"/>
        <n v="100.94"/>
        <n v="272.97000000000003"/>
        <n v="38.159999999999997"/>
        <n v="274.2"/>
        <n v="96.53"/>
        <n v="63.56"/>
        <n v="826.62"/>
        <n v="1633.14"/>
        <n v="544.38"/>
        <n v="523.39"/>
        <n v="499.17"/>
        <n v="38.39"/>
        <n v="239.95"/>
        <n v="430.88"/>
        <n v="7.8"/>
        <n v="400.8"/>
        <n v="28.79"/>
        <n v="241.42"/>
        <n v="10.89"/>
        <n v="35.479999999999997"/>
        <n v="88.92"/>
        <n v="34.92"/>
        <n v="35.18"/>
        <n v="370.78"/>
        <n v="671.98"/>
        <n v="10.85"/>
        <n v="62.35"/>
        <n v="60.86"/>
        <n v="653"/>
        <n v="2404.6999999999998"/>
        <n v="563.02"/>
        <n v="2.06"/>
        <n v="206"/>
        <n v="154.94999999999999"/>
        <n v="239.92"/>
        <n v="119.94"/>
        <n v="167.95"/>
        <n v="96.36"/>
        <n v="220.06"/>
        <n v="339.14"/>
        <n v="811.28"/>
        <n v="52.44"/>
        <n v="73.680000000000007"/>
        <n v="899.98"/>
        <n v="327.73"/>
        <n v="10499.97"/>
        <n v="19.61"/>
        <n v="268.24"/>
        <n v="431.16"/>
        <n v="169.68"/>
        <n v="74.95"/>
        <n v="81.36"/>
        <n v="389.06"/>
        <n v="55.58"/>
        <n v="127.39"/>
        <n v="5.82"/>
        <n v="219.08"/>
        <n v="233.06"/>
        <n v="305.31"/>
        <n v="18.7"/>
        <n v="2504.7399999999998"/>
        <n v="718.12"/>
        <n v="191.06"/>
        <n v="1525.19"/>
        <n v="59.91"/>
        <n v="58.41"/>
        <n v="84.06"/>
        <n v="28.73"/>
        <n v="183.97"/>
        <n v="1259.97"/>
        <n v="68.97"/>
        <n v="209.57"/>
        <n v="27.58"/>
        <n v="569.99"/>
        <n v="9.02"/>
        <n v="39.299999999999997"/>
        <n v="150.80000000000001"/>
        <n v="1039.99"/>
        <n v="35.71"/>
        <n v="74.11"/>
        <n v="27.99"/>
        <n v="287.92"/>
        <n v="24.05"/>
        <n v="7.48"/>
        <n v="127.79"/>
        <n v="977.29"/>
        <n v="79.099999999999994"/>
        <n v="327.84"/>
        <n v="1443.96"/>
        <n v="415.87"/>
        <n v="16.38"/>
        <n v="27.76"/>
        <n v="64.849999999999994"/>
        <n v="364.08"/>
        <n v="223.58"/>
        <n v="48.87"/>
        <n v="299.95999999999998"/>
        <n v="701.96"/>
        <n v="38.04"/>
        <n v="220.75"/>
        <n v="213.14"/>
        <n v="58.73"/>
        <n v="93.34"/>
        <n v="257.94"/>
        <n v="828.6"/>
        <n v="46.94"/>
        <n v="166.16"/>
        <n v="57.57"/>
        <n v="158.28"/>
        <n v="497.94"/>
        <n v="516.49"/>
        <n v="1007.23"/>
        <n v="2065.3200000000002"/>
        <n v="1979.89"/>
        <n v="1.64"/>
        <n v="20.9"/>
        <n v="390.37"/>
        <n v="101.52"/>
        <n v="68.47"/>
        <n v="1242.9000000000001"/>
        <n v="173.8"/>
        <n v="155.94"/>
        <n v="663.94"/>
        <n v="1781.68"/>
        <n v="83.56"/>
        <n v="546.05999999999995"/>
        <n v="1079.32"/>
        <n v="52.29"/>
        <n v="91.99"/>
        <n v="221.55"/>
        <n v="31.15"/>
        <n v="6.78"/>
        <n v="406.37"/>
        <n v="104.68"/>
        <n v="219.8"/>
        <n v="10.130000000000001"/>
        <n v="37.39"/>
        <n v="897.15"/>
        <n v="70.680000000000007"/>
        <n v="629.64"/>
        <n v="398.97"/>
        <n v="559.62"/>
        <n v="294.62"/>
        <n v="631.17999999999995"/>
        <n v="2479.96"/>
        <n v="1159.06"/>
        <n v="179.9"/>
        <n v="12.16"/>
        <n v="114.29"/>
        <n v="508.7"/>
        <n v="57.36"/>
        <n v="906.68"/>
        <n v="67.86"/>
        <n v="19.73"/>
        <n v="286.86"/>
        <n v="136.99"/>
        <n v="10.32"/>
        <n v="47.32"/>
        <n v="23.38"/>
        <n v="188.55"/>
        <n v="54.77"/>
        <n v="142.80000000000001"/>
        <n v="649"/>
        <n v="182.22"/>
        <n v="38.9"/>
        <n v="205.03"/>
        <n v="58.68"/>
        <n v="172.75"/>
        <n v="21.6"/>
        <n v="374.38"/>
        <n v="82.38"/>
        <n v="1889.99"/>
        <n v="320.64"/>
        <n v="52"/>
        <n v="50.04"/>
        <n v="179.95"/>
        <n v="27.15"/>
        <n v="1004.02"/>
        <n v="1336.83"/>
        <n v="128.9"/>
        <n v="69.48"/>
        <n v="22.42"/>
        <n v="178.11"/>
        <n v="459.92"/>
        <n v="27.52"/>
        <n v="592.74"/>
        <n v="215.54"/>
        <n v="13.25"/>
        <n v="83.99"/>
        <n v="9.7100000000000009"/>
        <n v="444.77"/>
        <n v="37.21"/>
        <n v="41.54"/>
        <n v="33.450000000000003"/>
        <n v="10.4"/>
        <n v="104.88"/>
        <n v="33.72"/>
        <n v="896.33"/>
        <n v="189"/>
        <n v="13.01"/>
        <n v="148.26"/>
        <n v="29.36"/>
        <n v="214.9"/>
        <n v="146.44999999999999"/>
        <n v="1399.98"/>
        <n v="1669.6"/>
        <n v="426.79"/>
        <n v="3.27"/>
        <n v="77.72"/>
        <n v="116.31"/>
        <n v="116.98"/>
        <n v="1.39"/>
        <n v="721.88"/>
        <n v="73.569999999999993"/>
        <n v="13.58"/>
        <n v="287.98"/>
        <n v="201.04"/>
        <n v="43.7"/>
        <n v="974.99"/>
        <n v="56.33"/>
        <n v="39.26"/>
        <n v="95.23"/>
        <n v="73.849999999999994"/>
        <n v="526.58000000000004"/>
        <n v="22.77"/>
        <n v="10.8"/>
        <n v="33.380000000000003"/>
        <n v="189.95"/>
        <n v="66.28"/>
        <n v="13.23"/>
        <n v="28.16"/>
        <n v="32.56"/>
        <n v="1141.94"/>
        <n v="1704.56"/>
        <n v="4.82"/>
        <n v="130.11000000000001"/>
        <n v="99.95"/>
        <n v="1665.62"/>
        <n v="102.02"/>
        <n v="71"/>
        <n v="839.43"/>
        <n v="1586.69"/>
        <n v="84.99"/>
        <n v="4.17"/>
        <n v="67.040000000000006"/>
        <n v="629.96"/>
        <n v="695.16"/>
        <n v="220.98"/>
        <n v="6.33"/>
        <n v="182.55"/>
        <n v="474.95"/>
        <n v="607.52"/>
        <n v="934.96"/>
        <n v="23.13"/>
        <n v="59.24"/>
        <n v="181.95"/>
        <n v="28.67"/>
        <n v="29.31"/>
        <n v="12.26"/>
        <n v="367.96"/>
        <n v="44.96"/>
        <n v="13.84"/>
        <n v="175.87"/>
        <n v="1003.62"/>
        <n v="14.38"/>
        <n v="37.93"/>
        <n v="2879.95"/>
        <n v="842.38"/>
        <n v="12.3"/>
        <n v="304.45"/>
        <n v="273.06"/>
        <n v="39.31"/>
        <n v="270.62"/>
        <n v="3.86"/>
        <n v="39.58"/>
        <n v="40.98"/>
        <n v="21"/>
        <n v="31.8"/>
        <n v="750.68"/>
        <n v="164.39"/>
        <n v="72.45"/>
        <n v="33.26"/>
        <n v="78.849999999999994"/>
        <n v="7.4"/>
        <n v="340.7"/>
        <n v="393.57"/>
        <n v="6.03"/>
        <n v="101.12"/>
        <n v="19.600000000000001"/>
        <n v="1207.8399999999999"/>
        <n v="12.53"/>
        <n v="300.98"/>
        <n v="258.75"/>
        <n v="209.3"/>
        <n v="90.93"/>
        <n v="52.78"/>
        <n v="3.02"/>
      </sharedItems>
    </cacheField>
    <cacheField name="Quantity" numFmtId="1">
      <sharedItems containsSemiMixedTypes="0" containsString="0" containsNumber="1" containsInteger="1" minValue="1" maxValue="14"/>
    </cacheField>
    <cacheField name="Profit" numFmtId="164">
      <sharedItems containsSemiMixedTypes="0" containsString="0" containsNumber="1" minValue="-6599.98" maxValue="8399.98"/>
    </cacheField>
  </cacheFields>
  <extLst>
    <ext xmlns:x14="http://schemas.microsoft.com/office/spreadsheetml/2009/9/main" uri="{725AE2AE-9491-48be-B2B4-4EB974FC3084}">
      <x14:pivotCacheDefinition pivotCacheId="1198970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x v="0"/>
    <s v="Darren Powers"/>
  </r>
  <r>
    <x v="0"/>
    <s v="Phillina Ober"/>
  </r>
  <r>
    <x v="0"/>
    <s v="Mick Brown"/>
  </r>
  <r>
    <x v="0"/>
    <s v="Lycoris Saunders"/>
  </r>
  <r>
    <x v="0"/>
    <s v="Jack O'Briant"/>
  </r>
  <r>
    <x v="0"/>
    <s v="Maria Etezadi"/>
  </r>
  <r>
    <x v="0"/>
    <s v="Vivek Sundaresam"/>
  </r>
  <r>
    <x v="0"/>
    <s v="Melanie Seite"/>
  </r>
  <r>
    <x v="0"/>
    <s v="Anthony Jacobs"/>
  </r>
  <r>
    <x v="0"/>
    <s v="Seth Vernon"/>
  </r>
  <r>
    <x v="0"/>
    <s v="Chris Selesnick"/>
  </r>
  <r>
    <x v="0"/>
    <s v="Natalie DeCherney"/>
  </r>
  <r>
    <x v="0"/>
    <s v="Brian Dahlen"/>
  </r>
  <r>
    <x v="0"/>
    <s v="Michael Moore"/>
  </r>
  <r>
    <x v="0"/>
    <s v="Brendan Sweed"/>
  </r>
  <r>
    <x v="0"/>
    <s v="Erica Hackney"/>
  </r>
  <r>
    <x v="0"/>
    <s v="Delfina Latchford"/>
  </r>
  <r>
    <x v="0"/>
    <s v="David Wiener"/>
  </r>
  <r>
    <x v="0"/>
    <s v="Toby Swindell"/>
  </r>
  <r>
    <x v="0"/>
    <s v="Hunter Lopez"/>
  </r>
  <r>
    <x v="0"/>
    <s v="Mark Van Huff"/>
  </r>
  <r>
    <x v="0"/>
    <s v="Xylona Preis"/>
  </r>
  <r>
    <x v="0"/>
    <s v="Muhammed MacIntyre"/>
  </r>
  <r>
    <x v="0"/>
    <s v="Tom Boeckenhauer"/>
  </r>
  <r>
    <x v="0"/>
    <s v="Ionia McGrath"/>
  </r>
  <r>
    <x v="0"/>
    <s v="Speros Goranitis"/>
  </r>
  <r>
    <x v="0"/>
    <s v="Shirley Daniels"/>
  </r>
  <r>
    <x v="0"/>
    <s v="Carol Adams"/>
  </r>
  <r>
    <x v="0"/>
    <s v="Ed Jacobs"/>
  </r>
  <r>
    <x v="0"/>
    <s v="Jasper Cacioppo"/>
  </r>
  <r>
    <x v="0"/>
    <s v="Mike Vittorini"/>
  </r>
  <r>
    <x v="0"/>
    <s v="Liz Carlisle"/>
  </r>
  <r>
    <x v="0"/>
    <s v="Bradley Drucker"/>
  </r>
  <r>
    <x v="0"/>
    <s v="Cynthia Delaney"/>
  </r>
  <r>
    <x v="0"/>
    <s v="Eric Barreto"/>
  </r>
  <r>
    <x v="0"/>
    <s v="Deborah Brumfield"/>
  </r>
  <r>
    <x v="0"/>
    <s v="Mark Haberlin"/>
  </r>
  <r>
    <x v="0"/>
    <s v="Neil Ducich"/>
  </r>
  <r>
    <x v="0"/>
    <s v="Cyma Kinney"/>
  </r>
  <r>
    <x v="0"/>
    <s v="Nathan Mautz"/>
  </r>
  <r>
    <x v="0"/>
    <s v="Natalie Fritzler"/>
  </r>
  <r>
    <x v="0"/>
    <s v="Guy Armstrong"/>
  </r>
  <r>
    <x v="0"/>
    <s v="Sanjit Chand"/>
  </r>
  <r>
    <x v="0"/>
    <s v="Shui Tom"/>
  </r>
  <r>
    <x v="0"/>
    <s v="Marina Lichtenstein"/>
  </r>
  <r>
    <x v="0"/>
    <s v="Barry FranzÃ¶sisch"/>
  </r>
  <r>
    <x v="0"/>
    <s v="Michael Nguyen"/>
  </r>
  <r>
    <x v="0"/>
    <s v="Troy Blackwell"/>
  </r>
  <r>
    <x v="0"/>
    <s v="Aaron Bergman"/>
  </r>
  <r>
    <x v="0"/>
    <s v="Linda Cazamias"/>
  </r>
  <r>
    <x v="0"/>
    <s v="Steven Roelle"/>
  </r>
  <r>
    <x v="0"/>
    <s v="Tamara Manning"/>
  </r>
  <r>
    <x v="0"/>
    <s v="Sue Ann Reed"/>
  </r>
  <r>
    <x v="0"/>
    <s v="Michael Grace"/>
  </r>
  <r>
    <x v="0"/>
    <s v="Jennifer Halladay"/>
  </r>
  <r>
    <x v="0"/>
    <s v="Joy Smith"/>
  </r>
  <r>
    <x v="0"/>
    <s v="Dave Brooks"/>
  </r>
  <r>
    <x v="0"/>
    <s v="Hallie Redmond"/>
  </r>
  <r>
    <x v="0"/>
    <s v="Vicky Freymann"/>
  </r>
  <r>
    <x v="0"/>
    <s v="Shahid Collister"/>
  </r>
  <r>
    <x v="0"/>
    <s v="Giulietta Weimer"/>
  </r>
  <r>
    <x v="0"/>
    <s v="Kristina Nunn"/>
  </r>
  <r>
    <x v="0"/>
    <s v="Nicole Hansen"/>
  </r>
  <r>
    <x v="0"/>
    <s v="Ashley Jarboe"/>
  </r>
  <r>
    <x v="0"/>
    <s v="Anne Pryor"/>
  </r>
  <r>
    <x v="0"/>
    <s v="Jill Stevenson"/>
  </r>
  <r>
    <x v="0"/>
    <s v="Sam Craven"/>
  </r>
  <r>
    <x v="0"/>
    <s v="Eva Jacobs"/>
  </r>
  <r>
    <x v="0"/>
    <s v="Clay Ludtke"/>
  </r>
  <r>
    <x v="0"/>
    <s v="Aimee Bixby"/>
  </r>
  <r>
    <x v="0"/>
    <s v="Nora Pelletier"/>
  </r>
  <r>
    <x v="0"/>
    <s v="Craig Molinari"/>
  </r>
  <r>
    <x v="0"/>
    <s v="Scott Williamson"/>
  </r>
  <r>
    <x v="0"/>
    <s v="Kean Thornton"/>
  </r>
  <r>
    <x v="0"/>
    <s v="Chloris Kastensmidt"/>
  </r>
  <r>
    <x v="0"/>
    <s v="Kelly Andreada"/>
  </r>
  <r>
    <x v="0"/>
    <s v="Filia McAdams"/>
  </r>
  <r>
    <x v="0"/>
    <s v="Richard Bierner"/>
  </r>
  <r>
    <x v="0"/>
    <s v="Dean Katz"/>
  </r>
  <r>
    <x v="0"/>
    <s v="Christine Kargatis"/>
  </r>
  <r>
    <x v="0"/>
    <s v="Jason Fortune-"/>
  </r>
  <r>
    <x v="0"/>
    <s v="Rick Bensley"/>
  </r>
  <r>
    <x v="0"/>
    <s v="Neil FranzÃ¶sisch"/>
  </r>
  <r>
    <x v="0"/>
    <s v="Alan Shonely"/>
  </r>
  <r>
    <x v="0"/>
    <s v="Bradley Nguyen"/>
  </r>
  <r>
    <x v="0"/>
    <s v="Christine Phan"/>
  </r>
  <r>
    <x v="0"/>
    <s v="Annie Zypern"/>
  </r>
  <r>
    <x v="0"/>
    <s v="Quincy Jones"/>
  </r>
  <r>
    <x v="0"/>
    <s v="Sean Miller"/>
  </r>
  <r>
    <x v="0"/>
    <s v="Eileen Kiefer"/>
  </r>
  <r>
    <x v="0"/>
    <s v="Sample Company A"/>
  </r>
  <r>
    <x v="0"/>
    <s v="Matt Connell"/>
  </r>
  <r>
    <x v="0"/>
    <s v="Cassandra Brandow"/>
  </r>
  <r>
    <x v="0"/>
    <s v="Thomas Seio"/>
  </r>
  <r>
    <x v="0"/>
    <s v="Kristen Hastings"/>
  </r>
  <r>
    <x v="0"/>
    <s v="Gary McGarr"/>
  </r>
  <r>
    <x v="0"/>
    <s v="Craig Carroll"/>
  </r>
  <r>
    <x v="0"/>
    <s v="Beth Fritzler"/>
  </r>
  <r>
    <x v="0"/>
    <s v="Vivian Mathis"/>
  </r>
  <r>
    <x v="0"/>
    <s v="Patrick O'Donnell"/>
  </r>
  <r>
    <x v="0"/>
    <s v="Bruce Geld"/>
  </r>
  <r>
    <x v="0"/>
    <s v="Carlos Daly"/>
  </r>
  <r>
    <x v="0"/>
    <s v="Maurice Satty"/>
  </r>
  <r>
    <x v="0"/>
    <s v="Christina Anderson"/>
  </r>
  <r>
    <x v="0"/>
    <s v="Jonathan Doherty"/>
  </r>
  <r>
    <x v="0"/>
    <s v="Damala Kotsonis"/>
  </r>
  <r>
    <x v="0"/>
    <s v="Cindy Stewart"/>
  </r>
  <r>
    <x v="0"/>
    <s v="Christina VanderZanden"/>
  </r>
  <r>
    <x v="0"/>
    <s v="Daniel Raglin"/>
  </r>
  <r>
    <x v="0"/>
    <s v="Mike Pelletier"/>
  </r>
  <r>
    <x v="0"/>
    <s v="Mike Gockenbach"/>
  </r>
  <r>
    <x v="0"/>
    <s v="Kunst Miller"/>
  </r>
  <r>
    <x v="0"/>
    <s v="Dorris liebe"/>
  </r>
  <r>
    <x v="0"/>
    <s v="Susan Gilcrest"/>
  </r>
  <r>
    <x v="0"/>
    <s v="Mark Packer"/>
  </r>
  <r>
    <x v="0"/>
    <s v="Nat Carroll"/>
  </r>
  <r>
    <x v="0"/>
    <s v="Alex Avila"/>
  </r>
  <r>
    <x v="0"/>
    <s v="Jas O'Carroll"/>
  </r>
  <r>
    <x v="0"/>
    <s v="Dorothy Dickinson"/>
  </r>
  <r>
    <x v="0"/>
    <s v="Karen Bern"/>
  </r>
  <r>
    <x v="0"/>
    <s v="Trudy Glocke"/>
  </r>
  <r>
    <x v="0"/>
    <s v="Katharine Harms"/>
  </r>
  <r>
    <x v="0"/>
    <s v="Rob Dowd"/>
  </r>
  <r>
    <x v="0"/>
    <s v="Anna HÃ¤berlin"/>
  </r>
  <r>
    <x v="0"/>
    <s v="Katrina Edelman"/>
  </r>
  <r>
    <x v="0"/>
    <s v="Paul Knutson"/>
  </r>
  <r>
    <x v="0"/>
    <s v="Mary Zewe"/>
  </r>
  <r>
    <x v="0"/>
    <s v="Ken Black"/>
  </r>
  <r>
    <x v="0"/>
    <s v="Tracy Hopkins"/>
  </r>
  <r>
    <x v="0"/>
    <s v="Greg Maxwell"/>
  </r>
  <r>
    <x v="0"/>
    <s v="John Grady"/>
  </r>
  <r>
    <x v="0"/>
    <s v="Ruben Dartt"/>
  </r>
  <r>
    <x v="0"/>
    <s v="Roy Phan"/>
  </r>
  <r>
    <x v="0"/>
    <s v="Guy Phonely"/>
  </r>
  <r>
    <x v="0"/>
    <s v="Scott Cohen"/>
  </r>
  <r>
    <x v="0"/>
    <s v="Andy Yotov"/>
  </r>
  <r>
    <x v="0"/>
    <s v="Frank Hawley"/>
  </r>
  <r>
    <x v="0"/>
    <s v="Pauline Johnson"/>
  </r>
  <r>
    <x v="0"/>
    <s v="Roland Schwarz"/>
  </r>
  <r>
    <x v="0"/>
    <s v="Valerie Mitchum"/>
  </r>
  <r>
    <x v="0"/>
    <s v="Jim Mitchum"/>
  </r>
  <r>
    <x v="0"/>
    <s v="Ruben Ausman"/>
  </r>
  <r>
    <x v="0"/>
    <s v="Pauline Chand"/>
  </r>
  <r>
    <x v="0"/>
    <s v="John Stevenson"/>
  </r>
  <r>
    <x v="0"/>
    <s v="Jay Kimmel"/>
  </r>
  <r>
    <x v="0"/>
    <s v="Sanjit Engle"/>
  </r>
  <r>
    <x v="0"/>
    <s v="Gary Mitchum"/>
  </r>
  <r>
    <x v="0"/>
    <s v="Michelle Moray"/>
  </r>
  <r>
    <x v="0"/>
    <s v="Kean Nguyen"/>
  </r>
  <r>
    <x v="0"/>
    <s v="Stewart Visinsky"/>
  </r>
  <r>
    <x v="0"/>
    <s v="Edward Hooks"/>
  </r>
  <r>
    <x v="0"/>
    <s v="Ben Ferrer"/>
  </r>
  <r>
    <x v="0"/>
    <s v="Paul Stevenson"/>
  </r>
  <r>
    <x v="0"/>
    <s v="Stephanie Phelps"/>
  </r>
  <r>
    <x v="0"/>
    <s v="John Lee"/>
  </r>
  <r>
    <x v="0"/>
    <s v="Nicole Fjeld"/>
  </r>
  <r>
    <x v="0"/>
    <s v="Allen Goldenen"/>
  </r>
  <r>
    <x v="0"/>
    <s v="Benjamin Patterson"/>
  </r>
  <r>
    <x v="0"/>
    <s v="Allen Armold"/>
  </r>
  <r>
    <x v="0"/>
    <s v="Dorothy Badders"/>
  </r>
  <r>
    <x v="0"/>
    <s v="Aaron Hawkins"/>
  </r>
  <r>
    <x v="0"/>
    <s v="Theresa Swint"/>
  </r>
  <r>
    <x v="0"/>
    <s v="Laurel Beltran"/>
  </r>
  <r>
    <x v="0"/>
    <s v="Dianna Arnett"/>
  </r>
  <r>
    <x v="0"/>
    <s v="Lena Creighton"/>
  </r>
  <r>
    <x v="0"/>
    <s v="Beth Thompson"/>
  </r>
  <r>
    <x v="0"/>
    <s v="Aleksandra Gannaway"/>
  </r>
  <r>
    <x v="0"/>
    <s v="Marc Harrigan"/>
  </r>
  <r>
    <x v="0"/>
    <s v="Muhammed Yedwab"/>
  </r>
  <r>
    <x v="0"/>
    <s v="George Bell"/>
  </r>
  <r>
    <x v="0"/>
    <s v="Arianne Irving"/>
  </r>
  <r>
    <x v="0"/>
    <s v="David Smith"/>
  </r>
  <r>
    <x v="0"/>
    <s v="Lauren Leatherbury"/>
  </r>
  <r>
    <x v="0"/>
    <s v="Harry Greene"/>
  </r>
  <r>
    <x v="0"/>
    <s v="Laura Armstrong"/>
  </r>
  <r>
    <x v="0"/>
    <s v="Katherine Hughes"/>
  </r>
  <r>
    <x v="0"/>
    <s v="Justin MacKendrick"/>
  </r>
  <r>
    <x v="0"/>
    <s v="Andrew Roberts"/>
  </r>
  <r>
    <x v="0"/>
    <s v="Cari Schnelling"/>
  </r>
  <r>
    <x v="0"/>
    <s v="Joni Sundaresam"/>
  </r>
  <r>
    <x v="0"/>
    <s v="Nathan Cano"/>
  </r>
  <r>
    <x v="0"/>
    <s v="Paul MacIntyre"/>
  </r>
  <r>
    <x v="0"/>
    <s v="Andrew Allen"/>
  </r>
  <r>
    <x v="0"/>
    <s v="Bill Shonely"/>
  </r>
  <r>
    <x v="0"/>
    <s v="Peter Fuller"/>
  </r>
  <r>
    <x v="0"/>
    <s v="Emily Burns"/>
  </r>
  <r>
    <x v="0"/>
    <s v="Giulietta Dortch"/>
  </r>
  <r>
    <x v="0"/>
    <s v="Harold Pawlan"/>
  </r>
  <r>
    <x v="0"/>
    <s v="Steve Nguyen"/>
  </r>
  <r>
    <x v="0"/>
    <s v="Carol Triggs"/>
  </r>
  <r>
    <x v="0"/>
    <s v="Patrick Gardner"/>
  </r>
  <r>
    <x v="0"/>
    <s v="Sean Braxton"/>
  </r>
  <r>
    <x v="0"/>
    <s v="Art Foster"/>
  </r>
  <r>
    <x v="0"/>
    <s v="Greg Matthias"/>
  </r>
  <r>
    <x v="0"/>
    <s v="Paul Gonzalez"/>
  </r>
  <r>
    <x v="0"/>
    <s v="Raymond Messe"/>
  </r>
  <r>
    <x v="0"/>
    <s v="Brooke Gillingham"/>
  </r>
  <r>
    <x v="0"/>
    <s v="Victoria Wilson"/>
  </r>
  <r>
    <x v="0"/>
    <s v="Harold Dahlen"/>
  </r>
  <r>
    <x v="0"/>
    <s v="Alejandro Grove"/>
  </r>
  <r>
    <x v="0"/>
    <s v="Erica Hernandez"/>
  </r>
  <r>
    <x v="0"/>
    <s v="Naresj Patel"/>
  </r>
  <r>
    <x v="0"/>
    <s v="Anthony Johnson"/>
  </r>
  <r>
    <x v="0"/>
    <s v="Pauline Webber"/>
  </r>
  <r>
    <x v="0"/>
    <s v="Cindy Chapman"/>
  </r>
  <r>
    <x v="0"/>
    <s v="Pete Armstrong"/>
  </r>
  <r>
    <x v="0"/>
    <s v="Bruce Stewart"/>
  </r>
  <r>
    <x v="0"/>
    <s v="Ted Trevino"/>
  </r>
  <r>
    <x v="0"/>
    <s v="George Ashbrook"/>
  </r>
  <r>
    <x v="0"/>
    <s v="John Huston"/>
  </r>
  <r>
    <x v="0"/>
    <s v="Tamara Dahlen"/>
  </r>
  <r>
    <x v="0"/>
    <s v="Randy Ferguson"/>
  </r>
  <r>
    <x v="0"/>
    <s v="Matt Collister"/>
  </r>
  <r>
    <x v="0"/>
    <s v="Mitch Willingham"/>
  </r>
  <r>
    <x v="0"/>
    <s v="Bradley Talbott"/>
  </r>
  <r>
    <x v="0"/>
    <s v="Frank Gastineau"/>
  </r>
  <r>
    <x v="0"/>
    <s v="Evan Henry"/>
  </r>
  <r>
    <x v="0"/>
    <s v="Greg Tran"/>
  </r>
  <r>
    <x v="0"/>
    <s v="Resi PÃ¶lking"/>
  </r>
  <r>
    <x v="0"/>
    <s v="Janet Lee"/>
  </r>
  <r>
    <x v="0"/>
    <s v="Barry Weirich"/>
  </r>
  <r>
    <x v="0"/>
    <s v="Herbert Flentye"/>
  </r>
  <r>
    <x v="0"/>
    <s v="Dean percer"/>
  </r>
  <r>
    <x v="0"/>
    <s v="Maya Herman"/>
  </r>
  <r>
    <x v="0"/>
    <s v="Laurel Elliston"/>
  </r>
  <r>
    <x v="0"/>
    <s v="Patrick Jones"/>
  </r>
  <r>
    <x v="0"/>
    <s v="Magdelene Morse"/>
  </r>
  <r>
    <x v="0"/>
    <s v="Ellis Ballard"/>
  </r>
  <r>
    <x v="0"/>
    <s v="Shahid Shariari"/>
  </r>
  <r>
    <x v="0"/>
    <s v="James Galang"/>
  </r>
  <r>
    <x v="0"/>
    <s v="Laurel Workman"/>
  </r>
  <r>
    <x v="0"/>
    <s v="Mark Cousins"/>
  </r>
  <r>
    <x v="0"/>
    <s v="Jim Karlsson"/>
  </r>
  <r>
    <x v="0"/>
    <s v="Dianna Wilson"/>
  </r>
  <r>
    <x v="0"/>
    <s v="Corey Roper"/>
  </r>
  <r>
    <x v="0"/>
    <s v="Liz Thompson"/>
  </r>
  <r>
    <x v="0"/>
    <s v="Steven Cartwright"/>
  </r>
  <r>
    <x v="0"/>
    <s v="Ross Baird"/>
  </r>
  <r>
    <x v="0"/>
    <s v="Richard Eichhorn"/>
  </r>
  <r>
    <x v="0"/>
    <s v="Bobby Trafton"/>
  </r>
  <r>
    <x v="0"/>
    <s v="Bryan Mills"/>
  </r>
  <r>
    <x v="0"/>
    <s v="Grant Thornton"/>
  </r>
  <r>
    <x v="0"/>
    <s v="Sarah Bern"/>
  </r>
  <r>
    <x v="0"/>
    <s v="Valerie Takahito"/>
  </r>
  <r>
    <x v="0"/>
    <s v="Bart Pistole"/>
  </r>
  <r>
    <x v="0"/>
    <s v="Nick Radford"/>
  </r>
  <r>
    <x v="0"/>
    <s v="Carlos Soltero"/>
  </r>
  <r>
    <x v="0"/>
    <s v="Rick Duston"/>
  </r>
  <r>
    <x v="0"/>
    <s v="Brosina Hoffman"/>
  </r>
  <r>
    <x v="0"/>
    <s v="Carl Weiss"/>
  </r>
  <r>
    <x v="0"/>
    <s v="Chuck Magee"/>
  </r>
  <r>
    <x v="0"/>
    <s v="Frank Olsen"/>
  </r>
  <r>
    <x v="0"/>
    <s v="Heather Kirkland"/>
  </r>
  <r>
    <x v="0"/>
    <s v="Sharelle Roach"/>
  </r>
  <r>
    <x v="0"/>
    <s v="Kelly Lampkin"/>
  </r>
  <r>
    <x v="0"/>
    <s v="Pamela Stobb"/>
  </r>
  <r>
    <x v="0"/>
    <s v="Sonia Cooley"/>
  </r>
  <r>
    <x v="0"/>
    <s v="Duane Benoit"/>
  </r>
  <r>
    <x v="0"/>
    <s v="Gary Hwang"/>
  </r>
  <r>
    <x v="0"/>
    <s v="Jennifer Ferguson"/>
  </r>
  <r>
    <x v="0"/>
    <s v="Mick Crebagga"/>
  </r>
  <r>
    <x v="0"/>
    <s v="Corey-Lock"/>
  </r>
  <r>
    <x v="0"/>
    <s v="Natalie Webber"/>
  </r>
  <r>
    <x v="0"/>
    <s v="Toby Braunhardt"/>
  </r>
  <r>
    <x v="0"/>
    <s v="Joel Eaton"/>
  </r>
  <r>
    <x v="0"/>
    <s v="Dianna Vittorini"/>
  </r>
  <r>
    <x v="0"/>
    <s v="Anna Andreadi"/>
  </r>
  <r>
    <x v="0"/>
    <s v="Brian Stugart"/>
  </r>
  <r>
    <x v="0"/>
    <s v="Denise Leinenbach"/>
  </r>
  <r>
    <x v="0"/>
    <s v="Liz Pelletier"/>
  </r>
  <r>
    <x v="0"/>
    <s v="Noel Staavos"/>
  </r>
  <r>
    <x v="0"/>
    <s v="Grace Kelly"/>
  </r>
  <r>
    <x v="0"/>
    <s v="Liz MacKendrick"/>
  </r>
  <r>
    <x v="0"/>
    <s v="Cynthia Arntzen"/>
  </r>
  <r>
    <x v="0"/>
    <s v="Rob Williams"/>
  </r>
  <r>
    <x v="0"/>
    <s v="Dan Lawera"/>
  </r>
  <r>
    <x v="0"/>
    <s v="Helen Abelman"/>
  </r>
  <r>
    <x v="0"/>
    <s v="Russell Applegate"/>
  </r>
  <r>
    <x v="0"/>
    <s v="Anthony Rawles"/>
  </r>
  <r>
    <x v="0"/>
    <s v="Michael Stewart"/>
  </r>
  <r>
    <x v="0"/>
    <s v="Brian DeCherney"/>
  </r>
  <r>
    <x v="0"/>
    <s v="Eric Hoffmann"/>
  </r>
  <r>
    <x v="0"/>
    <s v="Maxwell Schwartz"/>
  </r>
  <r>
    <x v="0"/>
    <s v="Michael Chen"/>
  </r>
  <r>
    <x v="0"/>
    <s v="Dan Campbell"/>
  </r>
  <r>
    <x v="0"/>
    <s v="Dennis Pardue"/>
  </r>
  <r>
    <x v="0"/>
    <s v="Don Miller"/>
  </r>
  <r>
    <x v="0"/>
    <s v="Emily Phan"/>
  </r>
  <r>
    <x v="0"/>
    <s v="Becky Castell"/>
  </r>
  <r>
    <x v="0"/>
    <s v="Michelle Huthwaite"/>
  </r>
  <r>
    <x v="0"/>
    <s v="Ed Braxton"/>
  </r>
  <r>
    <x v="0"/>
    <s v="Brian Moss"/>
  </r>
  <r>
    <x v="0"/>
    <s v="Gary Hansen"/>
  </r>
  <r>
    <x v="0"/>
    <s v="Darrin Sayre"/>
  </r>
  <r>
    <x v="0"/>
    <s v="Mark Hamilton"/>
  </r>
  <r>
    <x v="0"/>
    <s v="Jamie Kunitz"/>
  </r>
  <r>
    <x v="0"/>
    <s v="Alyssa Crouse"/>
  </r>
  <r>
    <x v="0"/>
    <s v="Max Engle"/>
  </r>
  <r>
    <x v="0"/>
    <s v="Paul Van Hugh"/>
  </r>
  <r>
    <x v="0"/>
    <s v="Arthur Wiediger"/>
  </r>
  <r>
    <x v="0"/>
    <s v="Philip Brown"/>
  </r>
  <r>
    <x v="0"/>
    <s v="Shirley Schmidt"/>
  </r>
  <r>
    <x v="0"/>
    <s v="Barbara Fisher"/>
  </r>
  <r>
    <x v="0"/>
    <s v="Adrian Hane"/>
  </r>
  <r>
    <x v="0"/>
    <s v="Jack Lebron"/>
  </r>
  <r>
    <x v="0"/>
    <s v="Christine Abelman"/>
  </r>
  <r>
    <x v="0"/>
    <s v="Eugene Moren"/>
  </r>
  <r>
    <x v="0"/>
    <s v="Katherine Murray"/>
  </r>
  <r>
    <x v="0"/>
    <s v="Scot Wooten"/>
  </r>
  <r>
    <x v="0"/>
    <s v="Charles Crestani"/>
  </r>
  <r>
    <x v="0"/>
    <s v="Roger Demir"/>
  </r>
  <r>
    <x v="0"/>
    <s v="Michelle Ellison"/>
  </r>
  <r>
    <x v="0"/>
    <s v="Harry Marie"/>
  </r>
  <r>
    <x v="0"/>
    <s v="Erin Mull"/>
  </r>
  <r>
    <x v="0"/>
    <s v="Alejandro Ballentine"/>
  </r>
  <r>
    <x v="0"/>
    <s v="John Lucas"/>
  </r>
  <r>
    <x v="0"/>
    <s v="Arthur Gainer"/>
  </r>
  <r>
    <x v="0"/>
    <s v="Nick Crebassa"/>
  </r>
  <r>
    <x v="0"/>
    <s v="Ken Lonsdale"/>
  </r>
  <r>
    <x v="0"/>
    <s v="Carl Ludwig"/>
  </r>
  <r>
    <x v="0"/>
    <s v="Sheri Gordon"/>
  </r>
  <r>
    <x v="0"/>
    <s v="Luke Foster"/>
  </r>
  <r>
    <x v="0"/>
    <s v="Aaron Smayling"/>
  </r>
  <r>
    <x v="0"/>
    <s v="Barry Blumstein"/>
  </r>
  <r>
    <x v="0"/>
    <s v="Tom Stivers"/>
  </r>
  <r>
    <x v="0"/>
    <s v="Ivan Liston"/>
  </r>
  <r>
    <x v="0"/>
    <s v="Ann Steele"/>
  </r>
  <r>
    <x v="0"/>
    <s v="Nick Zandusky"/>
  </r>
  <r>
    <x v="0"/>
    <s v="Berenike Kampe"/>
  </r>
  <r>
    <x v="0"/>
    <s v="Valerie Dominguez"/>
  </r>
  <r>
    <x v="0"/>
    <s v="Chad Sievert"/>
  </r>
  <r>
    <x v="0"/>
    <s v="Sonia Sunley"/>
  </r>
  <r>
    <x v="0"/>
    <s v="Ricardo Sperren"/>
  </r>
  <r>
    <x v="0"/>
    <s v="Gary Zandusky"/>
  </r>
  <r>
    <x v="0"/>
    <s v="Roland Fjeld"/>
  </r>
  <r>
    <x v="0"/>
    <s v="Trudy Brown"/>
  </r>
  <r>
    <x v="0"/>
    <s v="Lena Radford"/>
  </r>
  <r>
    <x v="0"/>
    <s v="Maria Bertelson"/>
  </r>
  <r>
    <x v="0"/>
    <s v="Matt Abelman"/>
  </r>
  <r>
    <x v="0"/>
    <s v="Vivek Gonzalez"/>
  </r>
  <r>
    <x v="0"/>
    <s v="Andy Gerbode"/>
  </r>
  <r>
    <x v="0"/>
    <s v="Emily Ducich"/>
  </r>
  <r>
    <x v="0"/>
    <s v="Matthew Grinstein"/>
  </r>
  <r>
    <x v="0"/>
    <s v="Joseph Holt"/>
  </r>
  <r>
    <x v="0"/>
    <s v="Gene McClure"/>
  </r>
  <r>
    <x v="0"/>
    <s v="Charles Sheldon"/>
  </r>
  <r>
    <x v="0"/>
    <s v="Ben Wallace"/>
  </r>
  <r>
    <x v="0"/>
    <s v="Duane Huffman"/>
  </r>
  <r>
    <x v="0"/>
    <s v="Keith Herrera"/>
  </r>
  <r>
    <x v="0"/>
    <s v="Christine Sundaresam"/>
  </r>
  <r>
    <x v="0"/>
    <s v="Troy Staebel"/>
  </r>
  <r>
    <x v="0"/>
    <s v="Don Jones"/>
  </r>
  <r>
    <x v="0"/>
    <s v="Lena Hernandez"/>
  </r>
  <r>
    <x v="0"/>
    <s v="Craig Reiter"/>
  </r>
  <r>
    <x v="0"/>
    <s v="Deanra Eno"/>
  </r>
  <r>
    <x v="0"/>
    <s v="Jeremy Pistek"/>
  </r>
  <r>
    <x v="0"/>
    <s v="Rick Hansen"/>
  </r>
  <r>
    <x v="0"/>
    <s v="Robert Barroso"/>
  </r>
  <r>
    <x v="0"/>
    <s v="Arthur Prichep"/>
  </r>
  <r>
    <x v="0"/>
    <s v="Jennifer Patt"/>
  </r>
  <r>
    <x v="0"/>
    <s v="Dorothy Wardle"/>
  </r>
  <r>
    <x v="0"/>
    <s v="Ryan Crowe"/>
  </r>
  <r>
    <x v="0"/>
    <s v="Janet Molinari"/>
  </r>
  <r>
    <x v="0"/>
    <s v="Mitch Webber"/>
  </r>
  <r>
    <x v="0"/>
    <s v="Joe Elijah"/>
  </r>
  <r>
    <x v="0"/>
    <s v="Frank Merwin"/>
  </r>
  <r>
    <x v="0"/>
    <s v="Karl Braun"/>
  </r>
  <r>
    <x v="0"/>
    <s v="Paul Prost"/>
  </r>
  <r>
    <x v="0"/>
    <s v="Zuschuss Donatelli"/>
  </r>
  <r>
    <x v="0"/>
    <s v="Corey Catlett"/>
  </r>
  <r>
    <x v="0"/>
    <s v="Hilary Holden"/>
  </r>
  <r>
    <x v="0"/>
    <s v="Ryan Akin"/>
  </r>
  <r>
    <x v="0"/>
    <s v="Annie Thurman"/>
  </r>
  <r>
    <x v="0"/>
    <s v="Shirley Jackson"/>
  </r>
  <r>
    <x v="0"/>
    <s v="Larry Tron"/>
  </r>
  <r>
    <x v="0"/>
    <s v="Katherine Ducich"/>
  </r>
  <r>
    <x v="0"/>
    <s v="Mathew Reese"/>
  </r>
  <r>
    <x v="0"/>
    <s v="Nora Preis"/>
  </r>
  <r>
    <x v="0"/>
    <s v="Patrick Ryan"/>
  </r>
  <r>
    <x v="0"/>
    <s v="Victoria Pisteka"/>
  </r>
  <r>
    <x v="0"/>
    <s v="Dennis Kane"/>
  </r>
  <r>
    <x v="0"/>
    <s v="Sam Zeldin"/>
  </r>
  <r>
    <x v="0"/>
    <s v="Lisa Ryan"/>
  </r>
  <r>
    <x v="0"/>
    <s v="Becky Martin"/>
  </r>
  <r>
    <x v="0"/>
    <s v="Lisa Hazard"/>
  </r>
  <r>
    <x v="0"/>
    <s v="Karen Carlisle"/>
  </r>
  <r>
    <x v="0"/>
    <s v="Stefania Perrino"/>
  </r>
  <r>
    <x v="0"/>
    <s v="Marc Crier"/>
  </r>
  <r>
    <x v="0"/>
    <s v="Kean Takahito"/>
  </r>
  <r>
    <x v="0"/>
    <s v="Maribeth Schnelling"/>
  </r>
  <r>
    <x v="0"/>
    <s v="Rick Reed"/>
  </r>
  <r>
    <x v="0"/>
    <s v="Logan Currie"/>
  </r>
  <r>
    <x v="0"/>
    <s v="Daniel Lacy"/>
  </r>
  <r>
    <x v="0"/>
    <s v="Chris Cortes"/>
  </r>
  <r>
    <x v="0"/>
    <s v="Sandra Flanagan"/>
  </r>
  <r>
    <x v="0"/>
    <s v="Liz Willingham"/>
  </r>
  <r>
    <x v="0"/>
    <s v="Brad Norvell"/>
  </r>
  <r>
    <x v="0"/>
    <s v="Pete Takahito"/>
  </r>
  <r>
    <x v="0"/>
    <s v="Tom Ashbrook"/>
  </r>
  <r>
    <x v="0"/>
    <s v="Luke Weiss"/>
  </r>
  <r>
    <x v="0"/>
    <s v="Erin Ashbrook"/>
  </r>
  <r>
    <x v="0"/>
    <s v="Jessica Myrick"/>
  </r>
  <r>
    <x v="0"/>
    <s v="Odella Nelson"/>
  </r>
  <r>
    <x v="0"/>
    <s v="Jennifer Braxton"/>
  </r>
  <r>
    <x v="0"/>
    <s v="Astrea Jones"/>
  </r>
  <r>
    <x v="0"/>
    <s v="John Castell"/>
  </r>
  <r>
    <x v="0"/>
    <s v="Darrin Martin"/>
  </r>
  <r>
    <x v="0"/>
    <s v="Monica Federle"/>
  </r>
  <r>
    <x v="0"/>
    <s v="Anthony Garverick"/>
  </r>
  <r>
    <x v="0"/>
    <s v="Joseph Airdo"/>
  </r>
  <r>
    <x v="0"/>
    <s v="Frank Atkinson"/>
  </r>
  <r>
    <x v="0"/>
    <s v="Mike Caudle"/>
  </r>
  <r>
    <x v="0"/>
    <s v="Jim Kriz"/>
  </r>
  <r>
    <x v="0"/>
    <s v="Philip Fox"/>
  </r>
  <r>
    <x v="0"/>
    <s v="Erica Smith"/>
  </r>
  <r>
    <x v="0"/>
    <s v="Michelle Arnett"/>
  </r>
  <r>
    <x v="0"/>
    <s v="Duane Noonan"/>
  </r>
  <r>
    <x v="0"/>
    <s v="Sarah Brown"/>
  </r>
  <r>
    <x v="0"/>
    <s v="Henry Goldwyn"/>
  </r>
  <r>
    <x v="0"/>
    <s v="Jack Garza"/>
  </r>
  <r>
    <x v="0"/>
    <s v="Larry Hughes"/>
  </r>
  <r>
    <x v="0"/>
    <s v="Sara Luxemburg"/>
  </r>
  <r>
    <x v="0"/>
    <s v="Vivek Grady"/>
  </r>
  <r>
    <x v="0"/>
    <s v="Adam Shillingsburg"/>
  </r>
  <r>
    <x v="0"/>
    <s v="Thea Hudgings"/>
  </r>
  <r>
    <x v="0"/>
    <s v="Julie Prescott"/>
  </r>
  <r>
    <x v="0"/>
    <s v="Thomas Thornton"/>
  </r>
  <r>
    <x v="0"/>
    <s v="Julia Dunbar"/>
  </r>
  <r>
    <x v="0"/>
    <s v="Michelle Tran"/>
  </r>
  <r>
    <x v="0"/>
    <s v="Barry Franz"/>
  </r>
  <r>
    <x v="0"/>
    <s v="Nicole Brennan"/>
  </r>
  <r>
    <x v="0"/>
    <s v="Christopher Schild"/>
  </r>
  <r>
    <x v="0"/>
    <s v="Karen Ferguson"/>
  </r>
  <r>
    <x v="0"/>
    <s v="Thea Hendricks"/>
  </r>
  <r>
    <x v="0"/>
    <s v="George Zrebassa"/>
  </r>
  <r>
    <x v="0"/>
    <s v="Keith Dawkins"/>
  </r>
  <r>
    <x v="0"/>
    <s v="Suzanne McNair"/>
  </r>
  <r>
    <x v="0"/>
    <s v="Lisa DeCherney"/>
  </r>
  <r>
    <x v="0"/>
    <s v="Evan Bailliet"/>
  </r>
  <r>
    <x v="0"/>
    <s v="Kelly Williams"/>
  </r>
  <r>
    <x v="0"/>
    <s v="Doug Bickford"/>
  </r>
  <r>
    <x v="0"/>
    <s v="Dario Medina"/>
  </r>
  <r>
    <x v="0"/>
    <s v="Erin Smith"/>
  </r>
  <r>
    <x v="0"/>
    <s v="Beth Paige"/>
  </r>
  <r>
    <x v="0"/>
    <s v="Allen Rosenblatt"/>
  </r>
  <r>
    <x v="0"/>
    <s v="Denny Ordway"/>
  </r>
  <r>
    <x v="0"/>
    <s v="Russell D'Ascenzo"/>
  </r>
  <r>
    <x v="0"/>
    <s v="David Flashing"/>
  </r>
  <r>
    <x v="0"/>
    <s v="Joy Daniels"/>
  </r>
  <r>
    <x v="0"/>
    <s v="Brian Derr"/>
  </r>
  <r>
    <x v="0"/>
    <s v="Alice McCarthy"/>
  </r>
  <r>
    <x v="0"/>
    <s v="Tanja Norvell"/>
  </r>
  <r>
    <x v="0"/>
    <s v="Fred Chung"/>
  </r>
  <r>
    <x v="0"/>
    <s v="Jill Fjeld"/>
  </r>
  <r>
    <x v="0"/>
    <s v="Helen Andreada"/>
  </r>
  <r>
    <x v="0"/>
    <s v="Barry Pond"/>
  </r>
  <r>
    <x v="0"/>
    <s v="Zuschuss Carroll"/>
  </r>
  <r>
    <x v="0"/>
    <s v="Sibella Parks"/>
  </r>
  <r>
    <x v="0"/>
    <s v="Jim Epp"/>
  </r>
  <r>
    <x v="0"/>
    <s v="Hunter Glantz"/>
  </r>
  <r>
    <x v="0"/>
    <s v="Toby Carlisle"/>
  </r>
  <r>
    <x v="0"/>
    <s v="Anna Chung"/>
  </r>
  <r>
    <x v="0"/>
    <s v="Lynn Smith"/>
  </r>
  <r>
    <x v="0"/>
    <s v="Tracy Blumstein"/>
  </r>
  <r>
    <x v="0"/>
    <s v="Alan Schoenberger"/>
  </r>
  <r>
    <x v="0"/>
    <s v="Luke Schmidt"/>
  </r>
  <r>
    <x v="0"/>
    <s v="Ivan Gibson"/>
  </r>
  <r>
    <x v="0"/>
    <s v="Jeremy Farry"/>
  </r>
  <r>
    <x v="0"/>
    <s v="Rachel Payne"/>
  </r>
  <r>
    <x v="0"/>
    <s v="Eugene Hildebrand"/>
  </r>
  <r>
    <x v="0"/>
    <s v="Fred Hopkins"/>
  </r>
  <r>
    <x v="0"/>
    <s v="Lindsay Shagiari"/>
  </r>
  <r>
    <x v="0"/>
    <s v="Sylvia Foulston"/>
  </r>
  <r>
    <x v="0"/>
    <s v="Maureen Gastineau"/>
  </r>
  <r>
    <x v="0"/>
    <s v="Daniel Byrd"/>
  </r>
  <r>
    <x v="0"/>
    <s v="Angele Hood"/>
  </r>
  <r>
    <x v="0"/>
    <s v="Ross DeVincentis"/>
  </r>
  <r>
    <x v="0"/>
    <s v="Todd Sumrall"/>
  </r>
  <r>
    <x v="0"/>
    <s v="Bill Tyler"/>
  </r>
  <r>
    <x v="0"/>
    <s v="Noah Childs"/>
  </r>
  <r>
    <x v="0"/>
    <s v="Greg Guthrie"/>
  </r>
  <r>
    <x v="0"/>
    <s v="Anne McFarland"/>
  </r>
  <r>
    <x v="0"/>
    <s v="Amy Cox"/>
  </r>
  <r>
    <x v="0"/>
    <s v="Nancy Lomonaco"/>
  </r>
  <r>
    <x v="0"/>
    <s v="Ken Heidel"/>
  </r>
  <r>
    <x v="0"/>
    <s v="Paul Lucas"/>
  </r>
  <r>
    <x v="0"/>
    <s v="Deirdre Greer"/>
  </r>
  <r>
    <x v="0"/>
    <s v="Patrick O'Brill"/>
  </r>
  <r>
    <x v="0"/>
    <s v="Julie Kriz"/>
  </r>
  <r>
    <x v="0"/>
    <s v="Shahid Hopkins"/>
  </r>
  <r>
    <x v="0"/>
    <s v="Steven Ward"/>
  </r>
  <r>
    <x v="0"/>
    <s v="Denise Monton"/>
  </r>
  <r>
    <x v="0"/>
    <s v="Tracy Collins"/>
  </r>
  <r>
    <x v="0"/>
    <s v="MaryBeth Skach"/>
  </r>
  <r>
    <x v="0"/>
    <s v="William Brown"/>
  </r>
  <r>
    <x v="0"/>
    <s v="Tiffany House"/>
  </r>
  <r>
    <x v="0"/>
    <s v="Maribeth Dona"/>
  </r>
  <r>
    <x v="0"/>
    <s v="Barry Gonzalez"/>
  </r>
  <r>
    <x v="0"/>
    <s v="Tamara Chand"/>
  </r>
  <r>
    <x v="0"/>
    <s v="Benjamin Farhat"/>
  </r>
  <r>
    <x v="0"/>
    <s v="Pete Kriz"/>
  </r>
  <r>
    <x v="0"/>
    <s v="Tracy Zic"/>
  </r>
  <r>
    <x v="0"/>
    <s v="Karen Daniels"/>
  </r>
  <r>
    <x v="0"/>
    <s v="Roy FranzÃ¶sisch"/>
  </r>
  <r>
    <x v="0"/>
    <s v="Darren Budd"/>
  </r>
  <r>
    <x v="0"/>
    <s v="Maris LaWare"/>
  </r>
  <r>
    <x v="0"/>
    <s v="Jeremy Lonsdale"/>
  </r>
  <r>
    <x v="0"/>
    <s v="Candace McMahon"/>
  </r>
  <r>
    <x v="0"/>
    <s v="Robert Marley"/>
  </r>
  <r>
    <x v="0"/>
    <s v="Jamie Frazer"/>
  </r>
  <r>
    <x v="0"/>
    <s v="Peter BÃ¼hler"/>
  </r>
  <r>
    <x v="0"/>
    <s v="Rick Huthwaite"/>
  </r>
  <r>
    <x v="0"/>
    <s v="Adam Hart"/>
  </r>
  <r>
    <x v="0"/>
    <s v="Alan Barnes"/>
  </r>
  <r>
    <x v="0"/>
    <s v="Justin Deggeller"/>
  </r>
  <r>
    <x v="0"/>
    <s v="Yoseph Carroll"/>
  </r>
  <r>
    <x v="0"/>
    <s v="Randy Bradley"/>
  </r>
  <r>
    <x v="0"/>
    <s v="Pierre Wener"/>
  </r>
  <r>
    <x v="0"/>
    <s v="Ann Blume"/>
  </r>
  <r>
    <x v="0"/>
    <s v="Joe Kamberova"/>
  </r>
  <r>
    <x v="0"/>
    <s v="Julie Creighton"/>
  </r>
  <r>
    <x v="0"/>
    <s v="Michael Kennedy"/>
  </r>
  <r>
    <x v="0"/>
    <s v="John Murray"/>
  </r>
  <r>
    <x v="0"/>
    <s v="Georgia Rosenberg"/>
  </r>
  <r>
    <x v="0"/>
    <s v="Dennis Bolton"/>
  </r>
  <r>
    <x v="0"/>
    <s v="Alan Dominguez"/>
  </r>
  <r>
    <x v="0"/>
    <s v="Dave Hallsten"/>
  </r>
  <r>
    <x v="0"/>
    <s v="Jason Klamczynski"/>
  </r>
  <r>
    <x v="0"/>
    <s v="Steve Carroll"/>
  </r>
  <r>
    <x v="0"/>
    <s v="Tony Chapman"/>
  </r>
  <r>
    <x v="0"/>
    <s v="Susan Pistek"/>
  </r>
  <r>
    <x v="0"/>
    <s v="Saphhira Shifley"/>
  </r>
  <r>
    <x v="0"/>
    <s v="Phillip Breyer"/>
  </r>
  <r>
    <x v="0"/>
    <s v="Sally Matthias"/>
  </r>
  <r>
    <x v="0"/>
    <s v="Nathan Gelder"/>
  </r>
  <r>
    <x v="0"/>
    <s v="Harold Ryan"/>
  </r>
  <r>
    <x v="0"/>
    <s v="Darren Koutras"/>
  </r>
  <r>
    <x v="0"/>
    <s v="Nat Gilpin"/>
  </r>
  <r>
    <x v="0"/>
    <s v="Alyssa Tate"/>
  </r>
  <r>
    <x v="0"/>
    <s v="Andy Reiter"/>
  </r>
  <r>
    <x v="0"/>
    <s v="Bart Folk"/>
  </r>
  <r>
    <x v="0"/>
    <s v="Mary O'Rourke"/>
  </r>
  <r>
    <x v="0"/>
    <s v="Brian Thompson"/>
  </r>
  <r>
    <x v="0"/>
    <s v="Matthew Clasen"/>
  </r>
  <r>
    <x v="0"/>
    <s v="Bill Stewart"/>
  </r>
  <r>
    <x v="0"/>
    <s v="Alan Hwang"/>
  </r>
  <r>
    <x v="0"/>
    <s v="Toby Ritter"/>
  </r>
  <r>
    <x v="0"/>
    <s v="David Philippe"/>
  </r>
  <r>
    <x v="0"/>
    <s v="Michael Dominguez"/>
  </r>
  <r>
    <x v="0"/>
    <s v="Katherine Nockton"/>
  </r>
  <r>
    <x v="0"/>
    <s v="Matt Collins"/>
  </r>
  <r>
    <x v="0"/>
    <s v="Elizabeth Moffitt"/>
  </r>
  <r>
    <x v="0"/>
    <s v="Cathy Prescott"/>
  </r>
  <r>
    <x v="0"/>
    <s v="David Kendrick"/>
  </r>
  <r>
    <x v="0"/>
    <s v="Roy Collins"/>
  </r>
  <r>
    <x v="0"/>
    <s v="Nona Balk"/>
  </r>
  <r>
    <x v="0"/>
    <s v="Rob Lucas"/>
  </r>
  <r>
    <x v="0"/>
    <s v="Joni Blumstein"/>
  </r>
  <r>
    <x v="0"/>
    <s v="Frank Preis"/>
  </r>
  <r>
    <x v="0"/>
    <s v="Thomas Boland"/>
  </r>
  <r>
    <x v="0"/>
    <s v="Tim Brockman"/>
  </r>
  <r>
    <x v="0"/>
    <s v="Denny Joy"/>
  </r>
  <r>
    <x v="0"/>
    <s v="Sally Hughsby"/>
  </r>
  <r>
    <x v="0"/>
    <s v="Craig Yedwab"/>
  </r>
  <r>
    <x v="0"/>
    <s v="Logan Haushalter"/>
  </r>
  <r>
    <x v="0"/>
    <s v="Ralph Arnett"/>
  </r>
  <r>
    <x v="0"/>
    <s v="Kimberly Carter"/>
  </r>
  <r>
    <x v="0"/>
    <s v="Sung Shariari"/>
  </r>
  <r>
    <x v="0"/>
    <s v="Cari Sayre"/>
  </r>
  <r>
    <x v="0"/>
    <s v="Sung Pak"/>
  </r>
  <r>
    <x v="0"/>
    <s v="Chad Cunningham"/>
  </r>
  <r>
    <x v="0"/>
    <s v="Steve Chapman"/>
  </r>
  <r>
    <x v="0"/>
    <s v="Stefanie Holloman"/>
  </r>
  <r>
    <x v="0"/>
    <s v="Sean Christensen"/>
  </r>
  <r>
    <x v="0"/>
    <s v="Erin Creighton"/>
  </r>
  <r>
    <x v="0"/>
    <s v="Mike Kennedy"/>
  </r>
  <r>
    <x v="0"/>
    <s v="Irene Maddox"/>
  </r>
  <r>
    <x v="0"/>
    <s v="Penelope Sewall"/>
  </r>
  <r>
    <x v="0"/>
    <s v="Tony Sayre"/>
  </r>
  <r>
    <x v="0"/>
    <s v="Adrian Barton"/>
  </r>
  <r>
    <x v="0"/>
    <s v="Khloe Miller"/>
  </r>
  <r>
    <x v="0"/>
    <s v="Tamara Willingham"/>
  </r>
  <r>
    <x v="0"/>
    <s v="Sarah Foster"/>
  </r>
  <r>
    <x v="0"/>
    <s v="Craig Carreira"/>
  </r>
  <r>
    <x v="0"/>
    <s v="Clytie Kelty"/>
  </r>
  <r>
    <x v="0"/>
    <s v="Maureen Gnade"/>
  </r>
  <r>
    <x v="0"/>
    <s v="Thomas Brumley"/>
  </r>
  <r>
    <x v="0"/>
    <s v="Debra Catini"/>
  </r>
  <r>
    <x v="0"/>
    <s v="Michael Granlund"/>
  </r>
  <r>
    <x v="0"/>
    <s v="Ricardo Emerson"/>
  </r>
  <r>
    <x v="0"/>
    <s v="Ken Brennan"/>
  </r>
  <r>
    <x v="0"/>
    <s v="Maureen Fritzler"/>
  </r>
  <r>
    <x v="0"/>
    <s v="Alex Russell"/>
  </r>
  <r>
    <x v="0"/>
    <s v="Pamela Coakley"/>
  </r>
  <r>
    <x v="0"/>
    <s v="James Lanier"/>
  </r>
  <r>
    <x v="1"/>
    <s v="Victoria Wilson"/>
  </r>
  <r>
    <x v="1"/>
    <s v="Claudia Bergmann"/>
  </r>
  <r>
    <x v="1"/>
    <s v="Sylvia Foulston"/>
  </r>
  <r>
    <x v="1"/>
    <s v="Amy Hunt"/>
  </r>
  <r>
    <x v="1"/>
    <s v="Chris Selesnick"/>
  </r>
  <r>
    <x v="1"/>
    <s v="Andrew Gjertsen"/>
  </r>
  <r>
    <x v="1"/>
    <s v="Steven Roelle"/>
  </r>
  <r>
    <x v="1"/>
    <s v="Brooke Gillingham"/>
  </r>
  <r>
    <x v="1"/>
    <s v="James Lanier"/>
  </r>
  <r>
    <x v="1"/>
    <s v="Stefania Perrino"/>
  </r>
  <r>
    <x v="1"/>
    <s v="Craig Carroll"/>
  </r>
  <r>
    <x v="1"/>
    <s v="Michael Moore"/>
  </r>
  <r>
    <x v="1"/>
    <s v="Yana Sorensen"/>
  </r>
  <r>
    <x v="1"/>
    <s v="Cindy Schnelling"/>
  </r>
  <r>
    <x v="1"/>
    <s v="Philip Brown"/>
  </r>
  <r>
    <x v="1"/>
    <s v="Karen Seio"/>
  </r>
  <r>
    <x v="1"/>
    <s v="Joni Sundaresam"/>
  </r>
  <r>
    <x v="1"/>
    <s v="Scott Cohen"/>
  </r>
  <r>
    <x v="1"/>
    <s v="Paul MacIntyre"/>
  </r>
  <r>
    <x v="1"/>
    <s v="Carl Weiss"/>
  </r>
  <r>
    <x v="1"/>
    <s v="Cyra Reiten"/>
  </r>
  <r>
    <x v="1"/>
    <s v="Elizabeth Moffitt"/>
  </r>
  <r>
    <x v="1"/>
    <s v="Seth Vernon"/>
  </r>
  <r>
    <x v="1"/>
    <s v="Sean Christensen"/>
  </r>
  <r>
    <x v="1"/>
    <s v="Joseph Holt"/>
  </r>
  <r>
    <x v="1"/>
    <s v="Jeremy Pistek"/>
  </r>
  <r>
    <x v="1"/>
    <s v="Charles Crestani"/>
  </r>
  <r>
    <x v="1"/>
    <s v="Karl Braun"/>
  </r>
  <r>
    <x v="1"/>
    <s v="Allen Armold"/>
  </r>
  <r>
    <x v="1"/>
    <s v="Rick Wilson"/>
  </r>
  <r>
    <x v="1"/>
    <s v="Ken Heidel"/>
  </r>
  <r>
    <x v="1"/>
    <s v="Frank Olsen"/>
  </r>
  <r>
    <x v="1"/>
    <s v="Pauline Webber"/>
  </r>
  <r>
    <x v="1"/>
    <s v="Ivan Liston"/>
  </r>
  <r>
    <x v="1"/>
    <s v="Trudy Schmidt"/>
  </r>
  <r>
    <x v="1"/>
    <s v="Lori Olson"/>
  </r>
  <r>
    <x v="1"/>
    <s v="Damala Kotsonis"/>
  </r>
  <r>
    <x v="1"/>
    <s v="Lisa Hazard"/>
  </r>
  <r>
    <x v="1"/>
    <s v="Brosina Hoffman"/>
  </r>
  <r>
    <x v="1"/>
    <s v="Michael Stewart"/>
  </r>
  <r>
    <x v="1"/>
    <s v="Frank Atkinson"/>
  </r>
  <r>
    <x v="1"/>
    <s v="Sarah Jordon"/>
  </r>
  <r>
    <x v="1"/>
    <s v="Jill Fjeld"/>
  </r>
  <r>
    <x v="1"/>
    <s v="Nona Balk"/>
  </r>
  <r>
    <x v="1"/>
    <s v="Ted Trevino"/>
  </r>
  <r>
    <x v="1"/>
    <s v="Roy Phan"/>
  </r>
  <r>
    <x v="1"/>
    <s v="Justin MacKendrick"/>
  </r>
  <r>
    <x v="1"/>
    <s v="Sung Pak"/>
  </r>
  <r>
    <x v="1"/>
    <s v="Rob Dowd"/>
  </r>
  <r>
    <x v="1"/>
    <s v="Ann Blume"/>
  </r>
  <r>
    <x v="1"/>
    <s v="Guy Thornton"/>
  </r>
  <r>
    <x v="1"/>
    <s v="Liz MacKendrick"/>
  </r>
  <r>
    <x v="1"/>
    <s v="Kelly Andreada"/>
  </r>
  <r>
    <x v="1"/>
    <s v="Joe Elijah"/>
  </r>
  <r>
    <x v="1"/>
    <s v="Pierre Wener"/>
  </r>
  <r>
    <x v="1"/>
    <s v="Penelope Sewall"/>
  </r>
  <r>
    <x v="1"/>
    <s v="Lindsay Castell"/>
  </r>
  <r>
    <x v="1"/>
    <s v="Sung Shariari"/>
  </r>
  <r>
    <x v="1"/>
    <s v="Bill Tyler"/>
  </r>
  <r>
    <x v="1"/>
    <s v="Erin Smith"/>
  </r>
  <r>
    <x v="1"/>
    <s v="Nora Paige"/>
  </r>
  <r>
    <x v="1"/>
    <s v="Valerie Dominguez"/>
  </r>
  <r>
    <x v="1"/>
    <s v="Shui Tom"/>
  </r>
  <r>
    <x v="1"/>
    <s v="Dave Hallsten"/>
  </r>
  <r>
    <x v="1"/>
    <s v="Resi PÃ¶lking"/>
  </r>
  <r>
    <x v="1"/>
    <s v="Craig Molinari"/>
  </r>
  <r>
    <x v="1"/>
    <s v="Tracy Poddar"/>
  </r>
  <r>
    <x v="1"/>
    <s v="Dave Kipp"/>
  </r>
  <r>
    <x v="1"/>
    <s v="Pete Armstrong"/>
  </r>
  <r>
    <x v="1"/>
    <s v="Luke Foster"/>
  </r>
  <r>
    <x v="1"/>
    <s v="Sarah Foster"/>
  </r>
  <r>
    <x v="1"/>
    <s v="Katherine Nockton"/>
  </r>
  <r>
    <x v="1"/>
    <s v="Alan Haines"/>
  </r>
  <r>
    <x v="1"/>
    <s v="Mike Vittorini"/>
  </r>
  <r>
    <x v="1"/>
    <s v="Jennifer Jackson"/>
  </r>
  <r>
    <x v="1"/>
    <s v="Maribeth Schnelling"/>
  </r>
  <r>
    <x v="1"/>
    <s v="John Lucas"/>
  </r>
  <r>
    <x v="1"/>
    <s v="Eugene Moren"/>
  </r>
  <r>
    <x v="1"/>
    <s v="Dana Kaydos"/>
  </r>
  <r>
    <x v="1"/>
    <s v="Anthony Rawles"/>
  </r>
  <r>
    <x v="1"/>
    <s v="Fred Chung"/>
  </r>
  <r>
    <x v="1"/>
    <s v="Noel Staavos"/>
  </r>
  <r>
    <x v="1"/>
    <s v="Toby Gnade"/>
  </r>
  <r>
    <x v="1"/>
    <s v="Toby Swindell"/>
  </r>
  <r>
    <x v="1"/>
    <s v="Ken Black"/>
  </r>
  <r>
    <x v="1"/>
    <s v="Edward Becker"/>
  </r>
  <r>
    <x v="1"/>
    <s v="Evan Bailliet"/>
  </r>
  <r>
    <x v="1"/>
    <s v="Marc Crier"/>
  </r>
  <r>
    <x v="1"/>
    <s v="Nicole Fjeld"/>
  </r>
  <r>
    <x v="1"/>
    <s v="Emily Phan"/>
  </r>
  <r>
    <x v="1"/>
    <s v="Arianne Irving"/>
  </r>
  <r>
    <x v="1"/>
    <s v="Christopher Martinez"/>
  </r>
  <r>
    <x v="1"/>
    <s v="Jeremy Ellison"/>
  </r>
  <r>
    <x v="1"/>
    <s v="Monica Federle"/>
  </r>
  <r>
    <x v="1"/>
    <s v="Maurice Satty"/>
  </r>
  <r>
    <x v="1"/>
    <s v="Jim Kriz"/>
  </r>
  <r>
    <x v="1"/>
    <s v="Harold Ryan"/>
  </r>
  <r>
    <x v="1"/>
    <s v="Jesus Ocampo"/>
  </r>
  <r>
    <x v="1"/>
    <s v="Fred Hopkins"/>
  </r>
  <r>
    <x v="1"/>
    <s v="Berenike Kampe"/>
  </r>
  <r>
    <x v="1"/>
    <s v="Dan Campbell"/>
  </r>
  <r>
    <x v="1"/>
    <s v="Mike Caudle"/>
  </r>
  <r>
    <x v="1"/>
    <s v="Guy Armstrong"/>
  </r>
  <r>
    <x v="1"/>
    <s v="Corinna Mitchell"/>
  </r>
  <r>
    <x v="1"/>
    <s v="Bart Watters"/>
  </r>
  <r>
    <x v="1"/>
    <s v="Joe Kamberova"/>
  </r>
  <r>
    <x v="1"/>
    <s v="Bryan Mills"/>
  </r>
  <r>
    <x v="1"/>
    <s v="Julia West"/>
  </r>
  <r>
    <x v="1"/>
    <s v="Dean Braden"/>
  </r>
  <r>
    <x v="1"/>
    <s v="Ruben Dartt"/>
  </r>
  <r>
    <x v="1"/>
    <s v="Justin Deggeller"/>
  </r>
  <r>
    <x v="1"/>
    <s v="Fred Wasserman"/>
  </r>
  <r>
    <x v="1"/>
    <s v="Debra Catini"/>
  </r>
  <r>
    <x v="1"/>
    <s v="Julia Dunbar"/>
  </r>
  <r>
    <x v="1"/>
    <s v="Sheri Gordon"/>
  </r>
  <r>
    <x v="1"/>
    <s v="Bart Pistole"/>
  </r>
  <r>
    <x v="1"/>
    <s v="Alice McCarthy"/>
  </r>
  <r>
    <x v="1"/>
    <s v="Dennis Pardue"/>
  </r>
  <r>
    <x v="1"/>
    <s v="Ben Peterman"/>
  </r>
  <r>
    <x v="1"/>
    <s v="Cathy Prescott"/>
  </r>
  <r>
    <x v="1"/>
    <s v="Benjamin Venier"/>
  </r>
  <r>
    <x v="1"/>
    <s v="Gene McClure"/>
  </r>
  <r>
    <x v="1"/>
    <s v="Ellis Ballard"/>
  </r>
  <r>
    <x v="1"/>
    <s v="Suzanne McNair"/>
  </r>
  <r>
    <x v="1"/>
    <s v="Mark Van Huff"/>
  </r>
  <r>
    <x v="1"/>
    <s v="Alan Barnes"/>
  </r>
  <r>
    <x v="1"/>
    <s v="Chloris Kastensmidt"/>
  </r>
  <r>
    <x v="1"/>
    <s v="John Huston"/>
  </r>
  <r>
    <x v="1"/>
    <s v="Sara Luxemburg"/>
  </r>
  <r>
    <x v="1"/>
    <s v="Denny Ordway"/>
  </r>
  <r>
    <x v="1"/>
    <s v="Richard Bierner"/>
  </r>
  <r>
    <x v="1"/>
    <s v="Alan Shonely"/>
  </r>
  <r>
    <x v="1"/>
    <s v="Chad McGuire"/>
  </r>
  <r>
    <x v="1"/>
    <s v="Daniel Raglin"/>
  </r>
  <r>
    <x v="1"/>
    <s v="Ed Braxton"/>
  </r>
  <r>
    <x v="1"/>
    <s v="Michael Oakman"/>
  </r>
  <r>
    <x v="1"/>
    <s v="Cari Sayre"/>
  </r>
  <r>
    <x v="1"/>
    <s v="John Dryer"/>
  </r>
  <r>
    <x v="1"/>
    <s v="Nat Carroll"/>
  </r>
  <r>
    <x v="1"/>
    <s v="Greg Guthrie"/>
  </r>
  <r>
    <x v="1"/>
    <s v="Valerie Takahito"/>
  </r>
  <r>
    <x v="1"/>
    <s v="Carol Adams"/>
  </r>
  <r>
    <x v="1"/>
    <s v="Jennifer Ferguson"/>
  </r>
  <r>
    <x v="1"/>
    <s v="Thomas Thornton"/>
  </r>
  <r>
    <x v="1"/>
    <s v="Mark Hamilton"/>
  </r>
  <r>
    <x v="1"/>
    <s v="Peter Fuller"/>
  </r>
  <r>
    <x v="1"/>
    <s v="Frank Merwin"/>
  </r>
  <r>
    <x v="1"/>
    <s v="Jay Kimmel"/>
  </r>
  <r>
    <x v="1"/>
    <s v="Mick Crebagga"/>
  </r>
  <r>
    <x v="1"/>
    <s v="Ivan Gibson"/>
  </r>
  <r>
    <x v="1"/>
    <s v="Dario Medina"/>
  </r>
  <r>
    <x v="1"/>
    <s v="Eugene Hildebrand"/>
  </r>
  <r>
    <x v="1"/>
    <s v="Sanjit Engle"/>
  </r>
  <r>
    <x v="1"/>
    <s v="Patrick Ryan"/>
  </r>
  <r>
    <x v="1"/>
    <s v="Andy Reiter"/>
  </r>
  <r>
    <x v="1"/>
    <s v="Robert Dilbeck"/>
  </r>
  <r>
    <x v="1"/>
    <s v="Zuschuss Carroll"/>
  </r>
  <r>
    <x v="1"/>
    <s v="Anthony Witt"/>
  </r>
  <r>
    <x v="1"/>
    <s v="Heather Jas"/>
  </r>
  <r>
    <x v="1"/>
    <s v="Sonia Sunley"/>
  </r>
  <r>
    <x v="1"/>
    <s v="Eugene Barchas"/>
  </r>
  <r>
    <x v="1"/>
    <s v="Thea Hendricks"/>
  </r>
  <r>
    <x v="1"/>
    <s v="Frank Preis"/>
  </r>
  <r>
    <x v="1"/>
    <s v="Theone Pippenger"/>
  </r>
  <r>
    <x v="1"/>
    <s v="Theresa Swint"/>
  </r>
  <r>
    <x v="1"/>
    <s v="Brad Norvell"/>
  </r>
  <r>
    <x v="1"/>
    <s v="Sarah Brown"/>
  </r>
  <r>
    <x v="1"/>
    <s v="Lauren Leatherbury"/>
  </r>
  <r>
    <x v="1"/>
    <s v="Denise Monton"/>
  </r>
  <r>
    <x v="1"/>
    <s v="George Ashbrook"/>
  </r>
  <r>
    <x v="1"/>
    <s v="Jessica Myrick"/>
  </r>
  <r>
    <x v="1"/>
    <s v="Darren Powers"/>
  </r>
  <r>
    <x v="1"/>
    <s v="Kelly Williams"/>
  </r>
  <r>
    <x v="1"/>
    <s v="Roland Fjeld"/>
  </r>
  <r>
    <x v="1"/>
    <s v="Deanra Eno"/>
  </r>
  <r>
    <x v="1"/>
    <s v="Nathan Cano"/>
  </r>
  <r>
    <x v="1"/>
    <s v="Michael Paige"/>
  </r>
  <r>
    <x v="1"/>
    <s v="Patrick Gardner"/>
  </r>
  <r>
    <x v="1"/>
    <s v="Erica Smith"/>
  </r>
  <r>
    <x v="1"/>
    <s v="Olvera Toch"/>
  </r>
  <r>
    <x v="1"/>
    <s v="Juliana Krohn"/>
  </r>
  <r>
    <x v="1"/>
    <s v="Annie Zypern"/>
  </r>
  <r>
    <x v="1"/>
    <s v="Deborah Brumfield"/>
  </r>
  <r>
    <x v="1"/>
    <s v="Jill Stevenson"/>
  </r>
  <r>
    <x v="1"/>
    <s v="Linda Southworth"/>
  </r>
  <r>
    <x v="1"/>
    <s v="Joel Eaton"/>
  </r>
  <r>
    <x v="1"/>
    <s v="Sue Ann Reed"/>
  </r>
  <r>
    <x v="1"/>
    <s v="Greg Tran"/>
  </r>
  <r>
    <x v="1"/>
    <s v="Tony Chapman"/>
  </r>
  <r>
    <x v="1"/>
    <s v="Russell Applegate"/>
  </r>
  <r>
    <x v="1"/>
    <s v="Shirley Daniels"/>
  </r>
  <r>
    <x v="1"/>
    <s v="Paul Stevenson"/>
  </r>
  <r>
    <x v="1"/>
    <s v="Benjamin Patterson"/>
  </r>
  <r>
    <x v="1"/>
    <s v="Jane Waco"/>
  </r>
  <r>
    <x v="1"/>
    <s v="Jennifer Braxton"/>
  </r>
  <r>
    <x v="1"/>
    <s v="David Bremer"/>
  </r>
  <r>
    <x v="1"/>
    <s v="Patrick O'Brill"/>
  </r>
  <r>
    <x v="1"/>
    <s v="Noah Childs"/>
  </r>
  <r>
    <x v="1"/>
    <s v="Julia Barnett"/>
  </r>
  <r>
    <x v="1"/>
    <s v="Stewart Visinsky"/>
  </r>
  <r>
    <x v="1"/>
    <s v="Lena Cacioppo"/>
  </r>
  <r>
    <x v="1"/>
    <s v="Alan Schoenberger"/>
  </r>
  <r>
    <x v="1"/>
    <s v="Laura Armstrong"/>
  </r>
  <r>
    <x v="1"/>
    <s v="Anna HÃ¤berlin"/>
  </r>
  <r>
    <x v="1"/>
    <s v="Stuart Van"/>
  </r>
  <r>
    <x v="1"/>
    <s v="Anna Gayman"/>
  </r>
  <r>
    <x v="1"/>
    <s v="Chris Cortes"/>
  </r>
  <r>
    <x v="1"/>
    <s v="Daniel Lacy"/>
  </r>
  <r>
    <x v="1"/>
    <s v="Alejandro Ballentine"/>
  </r>
  <r>
    <x v="1"/>
    <s v="Natalie Webber"/>
  </r>
  <r>
    <x v="1"/>
    <s v="Max Engle"/>
  </r>
  <r>
    <x v="1"/>
    <s v="Cindy Stewart"/>
  </r>
  <r>
    <x v="1"/>
    <s v="Larry Tron"/>
  </r>
  <r>
    <x v="1"/>
    <s v="Rose O'Brian"/>
  </r>
  <r>
    <x v="1"/>
    <s v="James Galang"/>
  </r>
  <r>
    <x v="1"/>
    <s v="Ben Ferrer"/>
  </r>
  <r>
    <x v="1"/>
    <s v="Hunter Glantz"/>
  </r>
  <r>
    <x v="1"/>
    <s v="Tracy Hopkins"/>
  </r>
  <r>
    <x v="1"/>
    <s v="Odella Nelson"/>
  </r>
  <r>
    <x v="1"/>
    <s v="Dianna Vittorini"/>
  </r>
  <r>
    <x v="1"/>
    <s v="Anthony Jacobs"/>
  </r>
  <r>
    <x v="1"/>
    <s v="Michelle Ellison"/>
  </r>
  <r>
    <x v="1"/>
    <s v="Henry Goldwyn"/>
  </r>
  <r>
    <x v="1"/>
    <s v="Erin Ashbrook"/>
  </r>
  <r>
    <x v="1"/>
    <s v="Emily Burns"/>
  </r>
  <r>
    <x v="1"/>
    <s v="Kristen Hastings"/>
  </r>
  <r>
    <x v="1"/>
    <s v="Nathan Mautz"/>
  </r>
  <r>
    <x v="1"/>
    <s v="Vivek Sundaresam"/>
  </r>
  <r>
    <x v="1"/>
    <s v="Justin Hirsh"/>
  </r>
  <r>
    <x v="1"/>
    <s v="Nora Pelletier"/>
  </r>
  <r>
    <x v="1"/>
    <s v="Craig Yedwab"/>
  </r>
  <r>
    <x v="1"/>
    <s v="Muhammed MacIntyre"/>
  </r>
  <r>
    <x v="1"/>
    <s v="Pamela Stobb"/>
  </r>
  <r>
    <x v="1"/>
    <s v="Neil Knudson"/>
  </r>
  <r>
    <x v="1"/>
    <s v="Maxwell Schwartz"/>
  </r>
  <r>
    <x v="1"/>
    <s v="Trudy Brown"/>
  </r>
  <r>
    <x v="1"/>
    <s v="Victoria Pisteka"/>
  </r>
  <r>
    <x v="1"/>
    <s v="Chad Cunningham"/>
  </r>
  <r>
    <x v="1"/>
    <s v="Edward Nazzal"/>
  </r>
  <r>
    <x v="1"/>
    <s v="Brendan Dodson"/>
  </r>
  <r>
    <x v="1"/>
    <s v="Stephanie Phelps"/>
  </r>
  <r>
    <x v="1"/>
    <s v="Sample Company A"/>
  </r>
  <r>
    <x v="1"/>
    <s v="Tamara Manning"/>
  </r>
  <r>
    <x v="1"/>
    <s v="Bill Donatelli"/>
  </r>
  <r>
    <x v="1"/>
    <s v="Muhammed Lee"/>
  </r>
  <r>
    <x v="1"/>
    <s v="Janet Molinari"/>
  </r>
  <r>
    <x v="1"/>
    <s v="Katrina Edelman"/>
  </r>
  <r>
    <x v="1"/>
    <s v="Ashley Jarboe"/>
  </r>
  <r>
    <x v="1"/>
    <s v="Catherine Glotzbach"/>
  </r>
  <r>
    <x v="1"/>
    <s v="Tracy Collins"/>
  </r>
  <r>
    <x v="1"/>
    <s v="Becky Pak"/>
  </r>
  <r>
    <x v="1"/>
    <s v="Brenda Bowman"/>
  </r>
  <r>
    <x v="1"/>
    <s v="Eleni McCrary"/>
  </r>
  <r>
    <x v="1"/>
    <s v="Harold Dahlen"/>
  </r>
  <r>
    <x v="1"/>
    <s v="Maureen Gnade"/>
  </r>
  <r>
    <x v="1"/>
    <s v="Anthony Garverick"/>
  </r>
  <r>
    <x v="1"/>
    <s v="Trudy Glocke"/>
  </r>
  <r>
    <x v="1"/>
    <s v="Max Jones"/>
  </r>
  <r>
    <x v="1"/>
    <s v="Brian Dahlen"/>
  </r>
  <r>
    <x v="1"/>
    <s v="Jim Epp"/>
  </r>
  <r>
    <x v="1"/>
    <s v="Giulietta Baptist"/>
  </r>
  <r>
    <x v="1"/>
    <s v="Laurel Elliston"/>
  </r>
  <r>
    <x v="1"/>
    <s v="Jonathan Howell"/>
  </r>
  <r>
    <x v="1"/>
    <s v="Sam Zeldin"/>
  </r>
  <r>
    <x v="1"/>
    <s v="Barbara Fisher"/>
  </r>
  <r>
    <x v="1"/>
    <s v="Frank Carlisle"/>
  </r>
  <r>
    <x v="1"/>
    <s v="Alan Dominguez"/>
  </r>
  <r>
    <x v="1"/>
    <s v="Amy Cox"/>
  </r>
  <r>
    <x v="1"/>
    <s v="Grace Kelly"/>
  </r>
  <r>
    <x v="1"/>
    <s v="Lycoris Saunders"/>
  </r>
  <r>
    <x v="1"/>
    <s v="Lena Creighton"/>
  </r>
  <r>
    <x v="1"/>
    <s v="Skye Norling"/>
  </r>
  <r>
    <x v="1"/>
    <s v="Bruce Geld"/>
  </r>
  <r>
    <x v="1"/>
    <s v="Keith Herrera"/>
  </r>
  <r>
    <x v="1"/>
    <s v="Logan Haushalter"/>
  </r>
  <r>
    <x v="1"/>
    <s v="Maria Etezadi"/>
  </r>
  <r>
    <x v="1"/>
    <s v="Katherine Murray"/>
  </r>
  <r>
    <x v="1"/>
    <s v="Paul Prost"/>
  </r>
  <r>
    <x v="1"/>
    <s v="Stewart Carmichael"/>
  </r>
  <r>
    <x v="1"/>
    <s v="Becky Castell"/>
  </r>
  <r>
    <x v="1"/>
    <s v="Ken Lonsdale"/>
  </r>
  <r>
    <x v="1"/>
    <s v="Michael Grace"/>
  </r>
  <r>
    <x v="1"/>
    <s v="Shaun Weien"/>
  </r>
  <r>
    <x v="1"/>
    <s v="Rick Duston"/>
  </r>
  <r>
    <x v="1"/>
    <s v="Christine Sundaresam"/>
  </r>
  <r>
    <x v="1"/>
    <s v="Randy Ferguson"/>
  </r>
  <r>
    <x v="1"/>
    <s v="Cathy Hwang"/>
  </r>
  <r>
    <x v="1"/>
    <s v="Dennis Bolton"/>
  </r>
  <r>
    <x v="1"/>
    <s v="Dorothy Wardle"/>
  </r>
  <r>
    <x v="1"/>
    <s v="Mark Packer"/>
  </r>
  <r>
    <x v="1"/>
    <s v="Steven Cartwright"/>
  </r>
  <r>
    <x v="1"/>
    <s v="Michelle Moray"/>
  </r>
  <r>
    <x v="1"/>
    <s v="Neil FranzÃ¶sisch"/>
  </r>
  <r>
    <x v="1"/>
    <s v="Rob Haberlin"/>
  </r>
  <r>
    <x v="1"/>
    <s v="Bruce Degenhardt"/>
  </r>
  <r>
    <x v="1"/>
    <s v="Deirdre Greer"/>
  </r>
  <r>
    <x v="1"/>
    <s v="Irene Maddox"/>
  </r>
  <r>
    <x v="1"/>
    <s v="Julie Prescott"/>
  </r>
  <r>
    <x v="1"/>
    <s v="Victor Preis"/>
  </r>
  <r>
    <x v="1"/>
    <s v="Mitch Webber"/>
  </r>
  <r>
    <x v="1"/>
    <s v="Roland Schwarz"/>
  </r>
  <r>
    <x v="1"/>
    <s v="Kalyca Meade"/>
  </r>
  <r>
    <x v="1"/>
    <s v="Darrin Martin"/>
  </r>
  <r>
    <x v="1"/>
    <s v="Brian Thompson"/>
  </r>
  <r>
    <x v="1"/>
    <s v="Matt Collins"/>
  </r>
  <r>
    <x v="1"/>
    <s v="Kean Nguyen"/>
  </r>
  <r>
    <x v="1"/>
    <s v="Eric Hoffmann"/>
  </r>
  <r>
    <x v="1"/>
    <s v="Clytie Kelty"/>
  </r>
  <r>
    <x v="1"/>
    <s v="Shahid Collister"/>
  </r>
  <r>
    <x v="1"/>
    <s v="Todd Sumrall"/>
  </r>
  <r>
    <x v="1"/>
    <s v="Rob Lucas"/>
  </r>
  <r>
    <x v="1"/>
    <s v="Fred McMath"/>
  </r>
  <r>
    <x v="1"/>
    <s v="Natalie DeCherney"/>
  </r>
  <r>
    <x v="1"/>
    <s v="Neil Ducich"/>
  </r>
  <r>
    <x v="1"/>
    <s v="Michael Granlund"/>
  </r>
  <r>
    <x v="1"/>
    <s v="Victoria Brennan"/>
  </r>
  <r>
    <x v="1"/>
    <s v="Karen Carlisle"/>
  </r>
  <r>
    <x v="1"/>
    <s v="Pauline Johnson"/>
  </r>
  <r>
    <x v="1"/>
    <s v="Thais Sissman"/>
  </r>
  <r>
    <x v="1"/>
    <s v="Ralph Kennedy"/>
  </r>
  <r>
    <x v="1"/>
    <s v="Melanie Seite"/>
  </r>
  <r>
    <x v="1"/>
    <s v="Shirley Schmidt"/>
  </r>
  <r>
    <x v="1"/>
    <s v="Ross Baird"/>
  </r>
  <r>
    <x v="1"/>
    <s v="Michelle Huthwaite"/>
  </r>
  <r>
    <x v="1"/>
    <s v="Russell D'Ascenzo"/>
  </r>
  <r>
    <x v="1"/>
    <s v="Cynthia Arntzen"/>
  </r>
  <r>
    <x v="1"/>
    <s v="Helen Andreada"/>
  </r>
  <r>
    <x v="1"/>
    <s v="Cyma Kinney"/>
  </r>
  <r>
    <x v="1"/>
    <s v="Corey Catlett"/>
  </r>
  <r>
    <x v="1"/>
    <s v="Gary Hansen"/>
  </r>
  <r>
    <x v="1"/>
    <s v="Rick Hansen"/>
  </r>
  <r>
    <x v="1"/>
    <s v="Allen Rosenblatt"/>
  </r>
  <r>
    <x v="1"/>
    <s v="Steve Chapman"/>
  </r>
  <r>
    <x v="1"/>
    <s v="Pauline Chand"/>
  </r>
  <r>
    <x v="1"/>
    <s v="Corey-Lock"/>
  </r>
  <r>
    <x v="1"/>
    <s v="Brad Eason"/>
  </r>
  <r>
    <x v="1"/>
    <s v="Darren Koutras"/>
  </r>
  <r>
    <x v="1"/>
    <s v="Rachel Payne"/>
  </r>
  <r>
    <x v="1"/>
    <s v="Parhena Norris"/>
  </r>
  <r>
    <x v="1"/>
    <s v="Jim Karlsson"/>
  </r>
  <r>
    <x v="1"/>
    <s v="Eudokia Martin"/>
  </r>
  <r>
    <x v="1"/>
    <s v="Denny Blanton"/>
  </r>
  <r>
    <x v="1"/>
    <s v="David Smith"/>
  </r>
  <r>
    <x v="1"/>
    <s v="Naresj Patel"/>
  </r>
  <r>
    <x v="1"/>
    <s v="Ruben Ausman"/>
  </r>
  <r>
    <x v="1"/>
    <s v="Hallie Redmond"/>
  </r>
  <r>
    <x v="1"/>
    <s v="Julie Kriz"/>
  </r>
  <r>
    <x v="1"/>
    <s v="William Brown"/>
  </r>
  <r>
    <x v="1"/>
    <s v="Barry Weirich"/>
  </r>
  <r>
    <x v="1"/>
    <s v="Philisse Overcash"/>
  </r>
  <r>
    <x v="1"/>
    <s v="Ralph Arnett"/>
  </r>
  <r>
    <x v="1"/>
    <s v="Ed Jacobs"/>
  </r>
  <r>
    <x v="1"/>
    <s v="Sandra Flanagan"/>
  </r>
  <r>
    <x v="1"/>
    <s v="Tim Taslimi"/>
  </r>
  <r>
    <x v="1"/>
    <s v="Richard Eichhorn"/>
  </r>
  <r>
    <x v="1"/>
    <s v="John Murray"/>
  </r>
  <r>
    <x v="1"/>
    <s v="Joni Wasserman"/>
  </r>
  <r>
    <x v="1"/>
    <s v="Shaun Chance"/>
  </r>
  <r>
    <x v="1"/>
    <s v="Nick Zandusky"/>
  </r>
  <r>
    <x v="1"/>
    <s v="Sean Miller"/>
  </r>
  <r>
    <x v="1"/>
    <s v="Dave Poirier"/>
  </r>
  <r>
    <x v="1"/>
    <s v="Roger Barcio"/>
  </r>
  <r>
    <x v="1"/>
    <s v="Tamara Dahlen"/>
  </r>
  <r>
    <x v="1"/>
    <s v="Fred Harton"/>
  </r>
  <r>
    <x v="1"/>
    <s v="Cassandra Brandow"/>
  </r>
  <r>
    <x v="1"/>
    <s v="Katrina Willman"/>
  </r>
  <r>
    <x v="1"/>
    <s v="Nancy Lomonaco"/>
  </r>
  <r>
    <x v="1"/>
    <s v="Ryan Akin"/>
  </r>
  <r>
    <x v="1"/>
    <s v="Philip Fox"/>
  </r>
  <r>
    <x v="1"/>
    <s v="Andrew Roberts"/>
  </r>
  <r>
    <x v="1"/>
    <s v="Rick Huthwaite"/>
  </r>
  <r>
    <x v="1"/>
    <s v="Doug Bickford"/>
  </r>
  <r>
    <x v="1"/>
    <s v="Julie Creighton"/>
  </r>
  <r>
    <x v="1"/>
    <s v="Mike Gockenbach"/>
  </r>
  <r>
    <x v="1"/>
    <s v="Ann Steele"/>
  </r>
  <r>
    <x v="1"/>
    <s v="Arthur Gainer"/>
  </r>
  <r>
    <x v="1"/>
    <s v="Cathy Armstrong"/>
  </r>
  <r>
    <x v="1"/>
    <s v="Tamara Willingham"/>
  </r>
  <r>
    <x v="1"/>
    <s v="Beth Thompson"/>
  </r>
  <r>
    <x v="1"/>
    <s v="Chuck Clark"/>
  </r>
  <r>
    <x v="1"/>
    <s v="Alyssa Tate"/>
  </r>
  <r>
    <x v="1"/>
    <s v="Brendan Sweed"/>
  </r>
  <r>
    <x v="1"/>
    <s v="Andy Gerbode"/>
  </r>
  <r>
    <x v="1"/>
    <s v="Lisa Ryan"/>
  </r>
  <r>
    <x v="1"/>
    <s v="Tanja Norvell"/>
  </r>
  <r>
    <x v="1"/>
    <s v="Neoma Murray"/>
  </r>
  <r>
    <x v="1"/>
    <s v="Aimee Bixby"/>
  </r>
  <r>
    <x v="1"/>
    <s v="Edward Hooks"/>
  </r>
  <r>
    <x v="1"/>
    <s v="Bobby Odegard"/>
  </r>
  <r>
    <x v="1"/>
    <s v="Alex Russell"/>
  </r>
  <r>
    <x v="1"/>
    <s v="Sean Braxton"/>
  </r>
  <r>
    <x v="1"/>
    <s v="Don Miller"/>
  </r>
  <r>
    <x v="1"/>
    <s v="George Bell"/>
  </r>
  <r>
    <x v="1"/>
    <s v="Paul Gonzalez"/>
  </r>
  <r>
    <x v="1"/>
    <s v="Craig Carreira"/>
  </r>
  <r>
    <x v="1"/>
    <s v="Harry Greene"/>
  </r>
  <r>
    <x v="1"/>
    <s v="Anne McFarland"/>
  </r>
  <r>
    <x v="1"/>
    <s v="Ken Dana"/>
  </r>
  <r>
    <x v="1"/>
    <s v="Christina Anderson"/>
  </r>
  <r>
    <x v="1"/>
    <s v="Nat Gilpin"/>
  </r>
  <r>
    <x v="1"/>
    <s v="Carol Triggs"/>
  </r>
  <r>
    <x v="1"/>
    <s v="Brendan Murry"/>
  </r>
  <r>
    <x v="1"/>
    <s v="Ann Chong"/>
  </r>
  <r>
    <x v="1"/>
    <s v="Bradley Drucker"/>
  </r>
  <r>
    <x v="1"/>
    <s v="Tracy Blumstein"/>
  </r>
  <r>
    <x v="1"/>
    <s v="Meg O'Connel"/>
  </r>
  <r>
    <x v="1"/>
    <s v="Lindsay Shagiari"/>
  </r>
  <r>
    <x v="1"/>
    <s v="Justin Ritter"/>
  </r>
  <r>
    <x v="1"/>
    <s v="Adam Bellavance"/>
  </r>
  <r>
    <x v="1"/>
    <s v="Charlotte Melton"/>
  </r>
  <r>
    <x v="1"/>
    <s v="Nicole Hansen"/>
  </r>
  <r>
    <x v="1"/>
    <s v="Giulietta Weimer"/>
  </r>
  <r>
    <x v="1"/>
    <s v="Marc Harrigan"/>
  </r>
  <r>
    <x v="1"/>
    <s v="Alejandro Grove"/>
  </r>
  <r>
    <x v="1"/>
    <s v="Tamara Chand"/>
  </r>
  <r>
    <x v="1"/>
    <s v="Barry Gonzalez"/>
  </r>
  <r>
    <x v="1"/>
    <s v="Chad Sievert"/>
  </r>
  <r>
    <x v="1"/>
    <s v="Cynthia Delaney"/>
  </r>
  <r>
    <x v="1"/>
    <s v="Duane Huffman"/>
  </r>
  <r>
    <x v="1"/>
    <s v="Sanjit Jacobs"/>
  </r>
  <r>
    <x v="1"/>
    <s v="Steve Carroll"/>
  </r>
  <r>
    <x v="1"/>
    <s v="Carlos Meador"/>
  </r>
  <r>
    <x v="1"/>
    <s v="Kunst Miller"/>
  </r>
  <r>
    <x v="1"/>
    <s v="Maria Bertelson"/>
  </r>
  <r>
    <x v="1"/>
    <s v="Jamie Frazer"/>
  </r>
  <r>
    <x v="1"/>
    <s v="Phillina Ober"/>
  </r>
  <r>
    <x v="1"/>
    <s v="Dan Reichenbach"/>
  </r>
  <r>
    <x v="1"/>
    <s v="Erica Hackney"/>
  </r>
  <r>
    <x v="1"/>
    <s v="Sally Hughsby"/>
  </r>
  <r>
    <x v="1"/>
    <s v="Marina Lichtenstein"/>
  </r>
  <r>
    <x v="1"/>
    <s v="Carlos Soltero"/>
  </r>
  <r>
    <x v="1"/>
    <s v="Bryan Spruell"/>
  </r>
  <r>
    <x v="1"/>
    <s v="Helen Wasserman"/>
  </r>
  <r>
    <x v="1"/>
    <s v="Jamie Kunitz"/>
  </r>
  <r>
    <x v="1"/>
    <s v="Saphhira Shifley"/>
  </r>
  <r>
    <x v="1"/>
    <s v="Robert Marley"/>
  </r>
  <r>
    <x v="1"/>
    <s v="Eric Murdock"/>
  </r>
  <r>
    <x v="1"/>
    <s v="Jennifer Patt"/>
  </r>
  <r>
    <x v="1"/>
    <s v="Christopher Schild"/>
  </r>
  <r>
    <x v="1"/>
    <s v="Henry MacAllister"/>
  </r>
  <r>
    <x v="1"/>
    <s v="Mary Zewe"/>
  </r>
  <r>
    <x v="1"/>
    <s v="Bruce Stewart"/>
  </r>
  <r>
    <x v="1"/>
    <s v="Denny Joy"/>
  </r>
  <r>
    <x v="1"/>
    <s v="Alex Avila"/>
  </r>
  <r>
    <x v="1"/>
    <s v="Joel Jenkins"/>
  </r>
  <r>
    <x v="1"/>
    <s v="Jeremy Farry"/>
  </r>
  <r>
    <x v="1"/>
    <s v="Gene Hale"/>
  </r>
  <r>
    <x v="1"/>
    <s v="Tim Brockman"/>
  </r>
  <r>
    <x v="1"/>
    <s v="Brian Moss"/>
  </r>
  <r>
    <x v="1"/>
    <s v="Sonia Cooley"/>
  </r>
  <r>
    <x v="1"/>
    <s v="David Philippe"/>
  </r>
  <r>
    <x v="1"/>
    <s v="Sean O'Donnell"/>
  </r>
  <r>
    <x v="1"/>
    <s v="Shahid Hopkins"/>
  </r>
  <r>
    <x v="1"/>
    <s v="Art Foster"/>
  </r>
  <r>
    <x v="1"/>
    <s v="Claire Gute"/>
  </r>
  <r>
    <x v="1"/>
    <s v="Kristina Nunn"/>
  </r>
  <r>
    <x v="1"/>
    <s v="John Castell"/>
  </r>
  <r>
    <x v="1"/>
    <s v="Cari Schnelling"/>
  </r>
  <r>
    <x v="1"/>
    <s v="Liz Thompson"/>
  </r>
  <r>
    <x v="1"/>
    <s v="Jay Fein"/>
  </r>
  <r>
    <x v="1"/>
    <s v="Michelle Tran"/>
  </r>
  <r>
    <x v="1"/>
    <s v="Heather Kirkland"/>
  </r>
  <r>
    <x v="1"/>
    <s v="Maribeth Yedwab"/>
  </r>
  <r>
    <x v="1"/>
    <s v="Barry FranzÃ¶sisch"/>
  </r>
  <r>
    <x v="1"/>
    <s v="Harold Pawlan"/>
  </r>
  <r>
    <x v="1"/>
    <s v="Kean Thornton"/>
  </r>
  <r>
    <x v="1"/>
    <s v="Sandra Glassco"/>
  </r>
  <r>
    <x v="1"/>
    <s v="Valerie Mitchum"/>
  </r>
  <r>
    <x v="1"/>
    <s v="Quincy Jones"/>
  </r>
  <r>
    <x v="1"/>
    <s v="MaryBeth Skach"/>
  </r>
  <r>
    <x v="1"/>
    <s v="Jas O'Carroll"/>
  </r>
  <r>
    <x v="1"/>
    <s v="Kelly Collister"/>
  </r>
  <r>
    <x v="1"/>
    <s v="Scot Wooten"/>
  </r>
  <r>
    <x v="1"/>
    <s v="Emily Ducich"/>
  </r>
  <r>
    <x v="1"/>
    <s v="Barry Blumstein"/>
  </r>
  <r>
    <x v="1"/>
    <s v="Emily Grady"/>
  </r>
  <r>
    <x v="1"/>
    <s v="Grant Thornton"/>
  </r>
  <r>
    <x v="1"/>
    <s v="Nathan Gelder"/>
  </r>
  <r>
    <x v="1"/>
    <s v="Christy Brittain"/>
  </r>
  <r>
    <x v="1"/>
    <s v="Meg Tillman"/>
  </r>
  <r>
    <x v="1"/>
    <s v="Karen Bern"/>
  </r>
  <r>
    <x v="1"/>
    <s v="Christine Phan"/>
  </r>
  <r>
    <x v="1"/>
    <s v="Doug O'Connell"/>
  </r>
  <r>
    <x v="1"/>
    <s v="Adrian Barton"/>
  </r>
  <r>
    <x v="1"/>
    <s v="Helen Abelman"/>
  </r>
  <r>
    <x v="1"/>
    <s v="Maria Zettner"/>
  </r>
  <r>
    <x v="1"/>
    <s v="Sanjit Chand"/>
  </r>
  <r>
    <x v="1"/>
    <s v="Duane Benoit"/>
  </r>
  <r>
    <x v="1"/>
    <s v="Keith Dawkins"/>
  </r>
  <r>
    <x v="1"/>
    <s v="Adam Shillingsburg"/>
  </r>
  <r>
    <x v="1"/>
    <s v="Dean percer"/>
  </r>
  <r>
    <x v="1"/>
    <s v="Alan Hwang"/>
  </r>
  <r>
    <x v="1"/>
    <s v="Sam Craven"/>
  </r>
  <r>
    <x v="1"/>
    <s v="Yoseph Carroll"/>
  </r>
  <r>
    <x v="1"/>
    <s v="Arthur Wiediger"/>
  </r>
  <r>
    <x v="1"/>
    <s v="Patrick Jones"/>
  </r>
  <r>
    <x v="1"/>
    <s v="Maureen Gastineau"/>
  </r>
  <r>
    <x v="1"/>
    <s v="Gary Zandusky"/>
  </r>
  <r>
    <x v="1"/>
    <s v="Dean Katz"/>
  </r>
  <r>
    <x v="1"/>
    <s v="Maya Herman"/>
  </r>
  <r>
    <x v="1"/>
    <s v="Mike Pelletier"/>
  </r>
  <r>
    <x v="1"/>
    <s v="Matt Connell"/>
  </r>
  <r>
    <x v="1"/>
    <s v="John Grady"/>
  </r>
  <r>
    <x v="1"/>
    <s v="Greg Hansen"/>
  </r>
  <r>
    <x v="1"/>
    <s v="Brian Stugart"/>
  </r>
  <r>
    <x v="1"/>
    <s v="Anna Andreadi"/>
  </r>
  <r>
    <x v="1"/>
    <s v="Aleksandra Gannaway"/>
  </r>
  <r>
    <x v="1"/>
    <s v="Katherine Ducich"/>
  </r>
  <r>
    <x v="1"/>
    <s v="Dan Lawera"/>
  </r>
  <r>
    <x v="1"/>
    <s v="Patrick Bzostek"/>
  </r>
  <r>
    <x v="1"/>
    <s v="Katrina Bavinger"/>
  </r>
  <r>
    <x v="1"/>
    <s v="Denise Leinenbach"/>
  </r>
  <r>
    <x v="1"/>
    <s v="Shahid Shariari"/>
  </r>
  <r>
    <x v="1"/>
    <s v="Anne Pryor"/>
  </r>
  <r>
    <x v="1"/>
    <s v="Annie Thurman"/>
  </r>
  <r>
    <x v="1"/>
    <s v="Guy Phonely"/>
  </r>
  <r>
    <x v="1"/>
    <s v="Stefanie Holloman"/>
  </r>
  <r>
    <x v="1"/>
    <s v="Carlos Daly"/>
  </r>
  <r>
    <x v="1"/>
    <s v="Thomas Brumley"/>
  </r>
  <r>
    <x v="1"/>
    <s v="Steve Nguyen"/>
  </r>
  <r>
    <x v="1"/>
    <s v="Matt Abelman"/>
  </r>
  <r>
    <x v="1"/>
    <s v="Tom Prescott"/>
  </r>
  <r>
    <x v="1"/>
    <s v="Mark Cousins"/>
  </r>
  <r>
    <x v="1"/>
    <s v="Michelle Arnett"/>
  </r>
  <r>
    <x v="1"/>
    <s v="Eileen Kiefer"/>
  </r>
  <r>
    <x v="1"/>
    <s v="Raymond Messe"/>
  </r>
  <r>
    <x v="1"/>
    <s v="Janet Lee"/>
  </r>
  <r>
    <x v="1"/>
    <s v="Lena Radford"/>
  </r>
  <r>
    <x v="1"/>
    <s v="Logan Currie"/>
  </r>
  <r>
    <x v="1"/>
    <s v="Bill Stewart"/>
  </r>
  <r>
    <x v="1"/>
    <s v="Jack Garza"/>
  </r>
  <r>
    <x v="1"/>
    <s v="Ritsa Hightower"/>
  </r>
  <r>
    <x v="1"/>
    <s v="Harry Marie"/>
  </r>
  <r>
    <x v="1"/>
    <s v="Tracy Zic"/>
  </r>
  <r>
    <x v="1"/>
    <s v="Matt Hagelstein"/>
  </r>
  <r>
    <x v="1"/>
    <s v="Stephanie Ulpright"/>
  </r>
  <r>
    <x v="1"/>
    <s v="Brian Derr"/>
  </r>
  <r>
    <x v="1"/>
    <s v="Rick Reed"/>
  </r>
  <r>
    <x v="1"/>
    <s v="Gary Hwang"/>
  </r>
  <r>
    <x v="1"/>
    <s v="Dennis Kane"/>
  </r>
  <r>
    <x v="1"/>
    <s v="Speros Goranitis"/>
  </r>
  <r>
    <x v="1"/>
    <s v="Art Ferguson"/>
  </r>
  <r>
    <x v="1"/>
    <s v="Tonja Turnell"/>
  </r>
  <r>
    <x v="1"/>
    <s v="Ken Brennan"/>
  </r>
  <r>
    <x v="1"/>
    <s v="Khloe Miller"/>
  </r>
  <r>
    <x v="1"/>
    <s v="Stuart Calhoun"/>
  </r>
  <r>
    <x v="1"/>
    <s v="Joni Blumstein"/>
  </r>
  <r>
    <x v="1"/>
    <s v="Xylona Preis"/>
  </r>
  <r>
    <x v="1"/>
    <s v="Jonathan Doherty"/>
  </r>
  <r>
    <x v="1"/>
    <s v="Karen Daniels"/>
  </r>
  <r>
    <x v="1"/>
    <s v="Doug Jacobs"/>
  </r>
  <r>
    <x v="1"/>
    <s v="Darren Budd"/>
  </r>
  <r>
    <x v="1"/>
    <s v="Natalie Fritzler"/>
  </r>
  <r>
    <x v="1"/>
    <s v="John Lee"/>
  </r>
  <r>
    <x v="1"/>
    <s v="Michael Kennedy"/>
  </r>
  <r>
    <x v="1"/>
    <s v="Robert Barroso"/>
  </r>
  <r>
    <x v="1"/>
    <s v="Peter McVee"/>
  </r>
  <r>
    <x v="1"/>
    <s v="Evan Minnotte"/>
  </r>
  <r>
    <x v="1"/>
    <s v="John Stevenson"/>
  </r>
  <r>
    <x v="1"/>
    <s v="Elpida Rittenbach"/>
  </r>
  <r>
    <x v="1"/>
    <s v="Lynn Smith"/>
  </r>
  <r>
    <x v="1"/>
    <s v="Roger Demir"/>
  </r>
  <r>
    <x v="1"/>
    <s v="Adam Hart"/>
  </r>
  <r>
    <x v="1"/>
    <s v="Jim Radford"/>
  </r>
  <r>
    <x v="1"/>
    <s v="Kean Takahito"/>
  </r>
  <r>
    <x v="1"/>
    <s v="Dionis Lloyd"/>
  </r>
  <r>
    <x v="1"/>
    <s v="Lena Hernandez"/>
  </r>
  <r>
    <x v="1"/>
    <s v="David Flashing"/>
  </r>
  <r>
    <x v="1"/>
    <s v="Maribeth Dona"/>
  </r>
  <r>
    <x v="1"/>
    <s v="Brad Thomas"/>
  </r>
  <r>
    <x v="1"/>
    <s v="Aaron Hawkins"/>
  </r>
  <r>
    <x v="1"/>
    <s v="Roy FranzÃ¶sisch"/>
  </r>
  <r>
    <x v="1"/>
    <s v="Clay Ludtke"/>
  </r>
  <r>
    <x v="2"/>
    <s v="Brendan Murry"/>
  </r>
  <r>
    <x v="2"/>
    <s v="Lena Radford"/>
  </r>
  <r>
    <x v="2"/>
    <s v="Christine Abelman"/>
  </r>
  <r>
    <x v="2"/>
    <s v="Bill Overfelt"/>
  </r>
  <r>
    <x v="2"/>
    <s v="Erica Bern"/>
  </r>
  <r>
    <x v="2"/>
    <s v="Ben Peterman"/>
  </r>
  <r>
    <x v="2"/>
    <s v="Anthony Johnson"/>
  </r>
  <r>
    <x v="2"/>
    <s v="Dianna Wilson"/>
  </r>
  <r>
    <x v="2"/>
    <s v="Neoma Murray"/>
  </r>
  <r>
    <x v="2"/>
    <s v="Jack O'Briant"/>
  </r>
  <r>
    <x v="2"/>
    <s v="Vivek Sundaresam"/>
  </r>
  <r>
    <x v="2"/>
    <s v="Laura Armstrong"/>
  </r>
  <r>
    <x v="2"/>
    <s v="Maureen Fritzler"/>
  </r>
  <r>
    <x v="2"/>
    <s v="Ken Black"/>
  </r>
  <r>
    <x v="2"/>
    <s v="Joy Bell-"/>
  </r>
  <r>
    <x v="2"/>
    <s v="Deanra Eno"/>
  </r>
  <r>
    <x v="2"/>
    <s v="Mark Packer"/>
  </r>
  <r>
    <x v="2"/>
    <s v="Anna Gayman"/>
  </r>
  <r>
    <x v="2"/>
    <s v="Dean percer"/>
  </r>
  <r>
    <x v="2"/>
    <s v="Roy Collins"/>
  </r>
  <r>
    <x v="2"/>
    <s v="William Brown"/>
  </r>
  <r>
    <x v="2"/>
    <s v="Bill Eplett"/>
  </r>
  <r>
    <x v="2"/>
    <s v="Eric Hoffmann"/>
  </r>
  <r>
    <x v="2"/>
    <s v="Chuck Clark"/>
  </r>
  <r>
    <x v="2"/>
    <s v="Dionis Lloyd"/>
  </r>
  <r>
    <x v="2"/>
    <s v="Tamara Dahlen"/>
  </r>
  <r>
    <x v="2"/>
    <s v="Paul Gonzalez"/>
  </r>
  <r>
    <x v="2"/>
    <s v="Carlos Meador"/>
  </r>
  <r>
    <x v="2"/>
    <s v="Marc Crier"/>
  </r>
  <r>
    <x v="2"/>
    <s v="Frank Preis"/>
  </r>
  <r>
    <x v="2"/>
    <s v="Bradley Talbott"/>
  </r>
  <r>
    <x v="2"/>
    <s v="Toby Braunhardt"/>
  </r>
  <r>
    <x v="2"/>
    <s v="Christy Brittain"/>
  </r>
  <r>
    <x v="2"/>
    <s v="Claudia Bergmann"/>
  </r>
  <r>
    <x v="2"/>
    <s v="Henry Goldwyn"/>
  </r>
  <r>
    <x v="2"/>
    <s v="Todd Boyes"/>
  </r>
  <r>
    <x v="2"/>
    <s v="Jonathan Doherty"/>
  </r>
  <r>
    <x v="2"/>
    <s v="Jeremy Farry"/>
  </r>
  <r>
    <x v="2"/>
    <s v="Steven Cartwright"/>
  </r>
  <r>
    <x v="2"/>
    <s v="Tim Brockman"/>
  </r>
  <r>
    <x v="2"/>
    <s v="Harold Engle"/>
  </r>
  <r>
    <x v="2"/>
    <s v="David Flashing"/>
  </r>
  <r>
    <x v="2"/>
    <s v="Sample Company A"/>
  </r>
  <r>
    <x v="2"/>
    <s v="Aimee Bixby"/>
  </r>
  <r>
    <x v="2"/>
    <s v="Jason Klamczynski"/>
  </r>
  <r>
    <x v="2"/>
    <s v="Ben Ferrer"/>
  </r>
  <r>
    <x v="2"/>
    <s v="Cyma Kinney"/>
  </r>
  <r>
    <x v="2"/>
    <s v="Suzanne McNair"/>
  </r>
  <r>
    <x v="2"/>
    <s v="Adrian Barton"/>
  </r>
  <r>
    <x v="2"/>
    <s v="Sanjit Engle"/>
  </r>
  <r>
    <x v="2"/>
    <s v="Noel Staavos"/>
  </r>
  <r>
    <x v="2"/>
    <s v="Liz Carlisle"/>
  </r>
  <r>
    <x v="2"/>
    <s v="Tracy Blumstein"/>
  </r>
  <r>
    <x v="2"/>
    <s v="Maribeth Schnelling"/>
  </r>
  <r>
    <x v="2"/>
    <s v="Jennifer Braxton"/>
  </r>
  <r>
    <x v="2"/>
    <s v="Paul Prost"/>
  </r>
  <r>
    <x v="2"/>
    <s v="Annie Zypern"/>
  </r>
  <r>
    <x v="2"/>
    <s v="Karen Bern"/>
  </r>
  <r>
    <x v="2"/>
    <s v="Christina Anderson"/>
  </r>
  <r>
    <x v="2"/>
    <s v="Bobby Elias"/>
  </r>
  <r>
    <x v="2"/>
    <s v="Cathy Hwang"/>
  </r>
  <r>
    <x v="2"/>
    <s v="Mark Haberlin"/>
  </r>
  <r>
    <x v="2"/>
    <s v="Justin Ritter"/>
  </r>
  <r>
    <x v="2"/>
    <s v="Phillip Breyer"/>
  </r>
  <r>
    <x v="2"/>
    <s v="John Stevenson"/>
  </r>
  <r>
    <x v="2"/>
    <s v="Ross DeVincentis"/>
  </r>
  <r>
    <x v="2"/>
    <s v="Dave Kipp"/>
  </r>
  <r>
    <x v="2"/>
    <s v="Fred McMath"/>
  </r>
  <r>
    <x v="2"/>
    <s v="Patrick Gardner"/>
  </r>
  <r>
    <x v="2"/>
    <s v="Erin Ashbrook"/>
  </r>
  <r>
    <x v="2"/>
    <s v="John Dryer"/>
  </r>
  <r>
    <x v="2"/>
    <s v="Giulietta Weimer"/>
  </r>
  <r>
    <x v="2"/>
    <s v="Jill Fjeld"/>
  </r>
  <r>
    <x v="2"/>
    <s v="Greg Tran"/>
  </r>
  <r>
    <x v="2"/>
    <s v="Alan Hwang"/>
  </r>
  <r>
    <x v="2"/>
    <s v="Matthew Clasen"/>
  </r>
  <r>
    <x v="2"/>
    <s v="Benjamin Venier"/>
  </r>
  <r>
    <x v="2"/>
    <s v="Lindsay Castell"/>
  </r>
  <r>
    <x v="2"/>
    <s v="Paul Van Hugh"/>
  </r>
  <r>
    <x v="2"/>
    <s v="Tracy Zic"/>
  </r>
  <r>
    <x v="2"/>
    <s v="Alyssa Crouse"/>
  </r>
  <r>
    <x v="2"/>
    <s v="Bruce Degenhardt"/>
  </r>
  <r>
    <x v="2"/>
    <s v="Dan Lawera"/>
  </r>
  <r>
    <x v="2"/>
    <s v="Eric Barreto"/>
  </r>
  <r>
    <x v="2"/>
    <s v="Don Weiss"/>
  </r>
  <r>
    <x v="2"/>
    <s v="Rick Reed"/>
  </r>
  <r>
    <x v="2"/>
    <s v="Lena Cacioppo"/>
  </r>
  <r>
    <x v="2"/>
    <s v="Karen Daniels"/>
  </r>
  <r>
    <x v="2"/>
    <s v="Odella Nelson"/>
  </r>
  <r>
    <x v="2"/>
    <s v="Brosina Hoffman"/>
  </r>
  <r>
    <x v="2"/>
    <s v="Jason Gross"/>
  </r>
  <r>
    <x v="2"/>
    <s v="Craig Carreira"/>
  </r>
  <r>
    <x v="2"/>
    <s v="Chris Cortes"/>
  </r>
  <r>
    <x v="2"/>
    <s v="Theresa Swint"/>
  </r>
  <r>
    <x v="2"/>
    <s v="Alex Avila"/>
  </r>
  <r>
    <x v="2"/>
    <s v="Michael Granlund"/>
  </r>
  <r>
    <x v="2"/>
    <s v="Randy Ferguson"/>
  </r>
  <r>
    <x v="2"/>
    <s v="Rick Duston"/>
  </r>
  <r>
    <x v="2"/>
    <s v="Eleni McCrary"/>
  </r>
  <r>
    <x v="2"/>
    <s v="Rob Williams"/>
  </r>
  <r>
    <x v="2"/>
    <s v="Julia Barnett"/>
  </r>
  <r>
    <x v="2"/>
    <s v="Ed Braxton"/>
  </r>
  <r>
    <x v="2"/>
    <s v="Zuschuss Carroll"/>
  </r>
  <r>
    <x v="2"/>
    <s v="Brian DeCherney"/>
  </r>
  <r>
    <x v="2"/>
    <s v="Giulietta Baptist"/>
  </r>
  <r>
    <x v="2"/>
    <s v="Sanjit Jacobs"/>
  </r>
  <r>
    <x v="2"/>
    <s v="Stephanie Phelps"/>
  </r>
  <r>
    <x v="2"/>
    <s v="Rick Bensley"/>
  </r>
  <r>
    <x v="2"/>
    <s v="Pamela Stobb"/>
  </r>
  <r>
    <x v="2"/>
    <s v="Caroline Jumper"/>
  </r>
  <r>
    <x v="2"/>
    <s v="Bryan Davis"/>
  </r>
  <r>
    <x v="2"/>
    <s v="Karen Ferguson"/>
  </r>
  <r>
    <x v="2"/>
    <s v="Rick Huthwaite"/>
  </r>
  <r>
    <x v="2"/>
    <s v="Maya Herman"/>
  </r>
  <r>
    <x v="2"/>
    <s v="Mick Brown"/>
  </r>
  <r>
    <x v="2"/>
    <s v="Julie Prescott"/>
  </r>
  <r>
    <x v="2"/>
    <s v="Brad Thomas"/>
  </r>
  <r>
    <x v="2"/>
    <s v="Mike Caudle"/>
  </r>
  <r>
    <x v="2"/>
    <s v="Clytie Kelty"/>
  </r>
  <r>
    <x v="2"/>
    <s v="Dean Katz"/>
  </r>
  <r>
    <x v="2"/>
    <s v="Scot Wooten"/>
  </r>
  <r>
    <x v="2"/>
    <s v="Tamara Willingham"/>
  </r>
  <r>
    <x v="2"/>
    <s v="Liz Thompson"/>
  </r>
  <r>
    <x v="2"/>
    <s v="Adam Bellavance"/>
  </r>
  <r>
    <x v="2"/>
    <s v="Edward Hooks"/>
  </r>
  <r>
    <x v="2"/>
    <s v="Stewart Carmichael"/>
  </r>
  <r>
    <x v="2"/>
    <s v="Dennis Bolton"/>
  </r>
  <r>
    <x v="2"/>
    <s v="Henia Zydlo"/>
  </r>
  <r>
    <x v="2"/>
    <s v="Muhammed MacIntyre"/>
  </r>
  <r>
    <x v="2"/>
    <s v="Sibella Parks"/>
  </r>
  <r>
    <x v="2"/>
    <s v="Paul Lucas"/>
  </r>
  <r>
    <x v="2"/>
    <s v="Fred Chung"/>
  </r>
  <r>
    <x v="2"/>
    <s v="Muhammed Yedwab"/>
  </r>
  <r>
    <x v="2"/>
    <s v="Christine Sundaresam"/>
  </r>
  <r>
    <x v="2"/>
    <s v="Vivian Mathis"/>
  </r>
  <r>
    <x v="2"/>
    <s v="Gary Zandusky"/>
  </r>
  <r>
    <x v="2"/>
    <s v="Anna Chung"/>
  </r>
  <r>
    <x v="2"/>
    <s v="Rose O'Brian"/>
  </r>
  <r>
    <x v="2"/>
    <s v="Dave Brooks"/>
  </r>
  <r>
    <x v="2"/>
    <s v="Bobby Trafton"/>
  </r>
  <r>
    <x v="2"/>
    <s v="Susan Vittorini"/>
  </r>
  <r>
    <x v="2"/>
    <s v="Corey Catlett"/>
  </r>
  <r>
    <x v="2"/>
    <s v="Peter BÃ¼hler"/>
  </r>
  <r>
    <x v="2"/>
    <s v="Robert Dilbeck"/>
  </r>
  <r>
    <x v="2"/>
    <s v="Aaron Hawkins"/>
  </r>
  <r>
    <x v="2"/>
    <s v="Kean Takahito"/>
  </r>
  <r>
    <x v="2"/>
    <s v="Dario Medina"/>
  </r>
  <r>
    <x v="2"/>
    <s v="Robert Barroso"/>
  </r>
  <r>
    <x v="2"/>
    <s v="Dan Reichenbach"/>
  </r>
  <r>
    <x v="2"/>
    <s v="Vivek Grady"/>
  </r>
  <r>
    <x v="2"/>
    <s v="Dan Campbell"/>
  </r>
  <r>
    <x v="2"/>
    <s v="Damala Kotsonis"/>
  </r>
  <r>
    <x v="2"/>
    <s v="Dean Braden"/>
  </r>
  <r>
    <x v="2"/>
    <s v="Mark Van Huff"/>
  </r>
  <r>
    <x v="2"/>
    <s v="David Smith"/>
  </r>
  <r>
    <x v="2"/>
    <s v="Aaron Smayling"/>
  </r>
  <r>
    <x v="2"/>
    <s v="Maria Etezadi"/>
  </r>
  <r>
    <x v="2"/>
    <s v="Janet Martin"/>
  </r>
  <r>
    <x v="2"/>
    <s v="Troy Blackwell"/>
  </r>
  <r>
    <x v="2"/>
    <s v="Cathy Prescott"/>
  </r>
  <r>
    <x v="2"/>
    <s v="Carlos Soltero"/>
  </r>
  <r>
    <x v="2"/>
    <s v="Erica Hackney"/>
  </r>
  <r>
    <x v="2"/>
    <s v="Raymond Buch"/>
  </r>
  <r>
    <x v="2"/>
    <s v="Barry Blumstein"/>
  </r>
  <r>
    <x v="2"/>
    <s v="Thomas Boland"/>
  </r>
  <r>
    <x v="2"/>
    <s v="Daniel Byrd"/>
  </r>
  <r>
    <x v="2"/>
    <s v="Denny Joy"/>
  </r>
  <r>
    <x v="2"/>
    <s v="Zuschuss Donatelli"/>
  </r>
  <r>
    <x v="2"/>
    <s v="Steven Roelle"/>
  </r>
  <r>
    <x v="2"/>
    <s v="Evan Henry"/>
  </r>
  <r>
    <x v="2"/>
    <s v="Becky Castell"/>
  </r>
  <r>
    <x v="2"/>
    <s v="Gary Mitchum"/>
  </r>
  <r>
    <x v="2"/>
    <s v="Justin Hirsh"/>
  </r>
  <r>
    <x v="2"/>
    <s v="Valerie Mitchum"/>
  </r>
  <r>
    <x v="2"/>
    <s v="Yoseph Carroll"/>
  </r>
  <r>
    <x v="2"/>
    <s v="Dorris liebe"/>
  </r>
  <r>
    <x v="2"/>
    <s v="Sarah Foster"/>
  </r>
  <r>
    <x v="2"/>
    <s v="Erin Smith"/>
  </r>
  <r>
    <x v="2"/>
    <s v="Alan Shonely"/>
  </r>
  <r>
    <x v="2"/>
    <s v="Jeremy Lonsdale"/>
  </r>
  <r>
    <x v="2"/>
    <s v="Logan Currie"/>
  </r>
  <r>
    <x v="2"/>
    <s v="Eugene Hildebrand"/>
  </r>
  <r>
    <x v="2"/>
    <s v="Raymond Messe"/>
  </r>
  <r>
    <x v="2"/>
    <s v="Christine Kargatis"/>
  </r>
  <r>
    <x v="2"/>
    <s v="Edward Becker"/>
  </r>
  <r>
    <x v="2"/>
    <s v="Sean Wendt"/>
  </r>
  <r>
    <x v="2"/>
    <s v="Herbert Flentye"/>
  </r>
  <r>
    <x v="2"/>
    <s v="Filia McAdams"/>
  </r>
  <r>
    <x v="2"/>
    <s v="Brian Thompson"/>
  </r>
  <r>
    <x v="2"/>
    <s v="Quincy Jones"/>
  </r>
  <r>
    <x v="2"/>
    <s v="Brian Dahlen"/>
  </r>
  <r>
    <x v="2"/>
    <s v="Beth Paige"/>
  </r>
  <r>
    <x v="2"/>
    <s v="Jason Fortune-"/>
  </r>
  <r>
    <x v="2"/>
    <s v="Susan Pistek"/>
  </r>
  <r>
    <x v="2"/>
    <s v="Philip Brown"/>
  </r>
  <r>
    <x v="2"/>
    <s v="Tom Boeckenhauer"/>
  </r>
  <r>
    <x v="2"/>
    <s v="Jill Matthias"/>
  </r>
  <r>
    <x v="2"/>
    <s v="Ross Baird"/>
  </r>
  <r>
    <x v="2"/>
    <s v="Bill Donatelli"/>
  </r>
  <r>
    <x v="2"/>
    <s v="Julie Kriz"/>
  </r>
  <r>
    <x v="2"/>
    <s v="Arthur Prichep"/>
  </r>
  <r>
    <x v="2"/>
    <s v="Bill Shonely"/>
  </r>
  <r>
    <x v="2"/>
    <s v="Bryan Mills"/>
  </r>
  <r>
    <x v="2"/>
    <s v="Pete Kriz"/>
  </r>
  <r>
    <x v="2"/>
    <s v="Jessica Myrick"/>
  </r>
  <r>
    <x v="2"/>
    <s v="Charles Sheldon"/>
  </r>
  <r>
    <x v="2"/>
    <s v="Clay Rozendal"/>
  </r>
  <r>
    <x v="2"/>
    <s v="Roy FranzÃ¶sisch"/>
  </r>
  <r>
    <x v="2"/>
    <s v="Thea Hudgings"/>
  </r>
  <r>
    <x v="2"/>
    <s v="Cindy Schnelling"/>
  </r>
  <r>
    <x v="2"/>
    <s v="Jas O'Carroll"/>
  </r>
  <r>
    <x v="2"/>
    <s v="Kunst Miller"/>
  </r>
  <r>
    <x v="2"/>
    <s v="Duane Noonan"/>
  </r>
  <r>
    <x v="2"/>
    <s v="Tanja Norvell"/>
  </r>
  <r>
    <x v="2"/>
    <s v="Ed Ludwig"/>
  </r>
  <r>
    <x v="2"/>
    <s v="Tonja Turnell"/>
  </r>
  <r>
    <x v="2"/>
    <s v="Michael Moore"/>
  </r>
  <r>
    <x v="2"/>
    <s v="Grace Kelly"/>
  </r>
  <r>
    <x v="2"/>
    <s v="Heather Kirkland"/>
  </r>
  <r>
    <x v="2"/>
    <s v="Max Jones"/>
  </r>
  <r>
    <x v="2"/>
    <s v="Art Ferguson"/>
  </r>
  <r>
    <x v="2"/>
    <s v="Cathy Armstrong"/>
  </r>
  <r>
    <x v="2"/>
    <s v="Jack Lebron"/>
  </r>
  <r>
    <x v="2"/>
    <s v="Craig Leslie"/>
  </r>
  <r>
    <x v="2"/>
    <s v="John Lucas"/>
  </r>
  <r>
    <x v="2"/>
    <s v="Nona Balk"/>
  </r>
  <r>
    <x v="2"/>
    <s v="Erica Hernandez"/>
  </r>
  <r>
    <x v="2"/>
    <s v="Rob Beeghly"/>
  </r>
  <r>
    <x v="2"/>
    <s v="John Lee"/>
  </r>
  <r>
    <x v="2"/>
    <s v="Ken Dana"/>
  </r>
  <r>
    <x v="2"/>
    <s v="Chris McAfee"/>
  </r>
  <r>
    <x v="2"/>
    <s v="Cindy Chapman"/>
  </r>
  <r>
    <x v="2"/>
    <s v="Adam Shillingsburg"/>
  </r>
  <r>
    <x v="2"/>
    <s v="Nick Radford"/>
  </r>
  <r>
    <x v="2"/>
    <s v="Susan MacKendrick"/>
  </r>
  <r>
    <x v="2"/>
    <s v="Natalie DeCherney"/>
  </r>
  <r>
    <x v="2"/>
    <s v="Patrick Jones"/>
  </r>
  <r>
    <x v="2"/>
    <s v="Barry Franz"/>
  </r>
  <r>
    <x v="2"/>
    <s v="Darrin Martin"/>
  </r>
  <r>
    <x v="2"/>
    <s v="Amy Hunt"/>
  </r>
  <r>
    <x v="2"/>
    <s v="Lindsay Williams"/>
  </r>
  <r>
    <x v="2"/>
    <s v="Brad Eason"/>
  </r>
  <r>
    <x v="2"/>
    <s v="Gene McClure"/>
  </r>
  <r>
    <x v="2"/>
    <s v="George Bell"/>
  </r>
  <r>
    <x v="2"/>
    <s v="Clay Ludtke"/>
  </r>
  <r>
    <x v="2"/>
    <s v="Trudy Brown"/>
  </r>
  <r>
    <x v="2"/>
    <s v="Sonia Sunley"/>
  </r>
  <r>
    <x v="2"/>
    <s v="Julia West"/>
  </r>
  <r>
    <x v="2"/>
    <s v="Paul Stevenson"/>
  </r>
  <r>
    <x v="2"/>
    <s v="Ricardo Sperren"/>
  </r>
  <r>
    <x v="2"/>
    <s v="Thea Hendricks"/>
  </r>
  <r>
    <x v="2"/>
    <s v="Cynthia Voltz"/>
  </r>
  <r>
    <x v="2"/>
    <s v="Roger Demir"/>
  </r>
  <r>
    <x v="2"/>
    <s v="Christopher Schild"/>
  </r>
  <r>
    <x v="2"/>
    <s v="Ted Trevino"/>
  </r>
  <r>
    <x v="2"/>
    <s v="Harry Marie"/>
  </r>
  <r>
    <x v="2"/>
    <s v="Logan Haushalter"/>
  </r>
  <r>
    <x v="2"/>
    <s v="Michael Kennedy"/>
  </r>
  <r>
    <x v="2"/>
    <s v="Tiffany House"/>
  </r>
  <r>
    <x v="2"/>
    <s v="Steve Nguyen"/>
  </r>
  <r>
    <x v="2"/>
    <s v="Thomas Thornton"/>
  </r>
  <r>
    <x v="2"/>
    <s v="Darren Powers"/>
  </r>
  <r>
    <x v="2"/>
    <s v="Michael Nguyen"/>
  </r>
  <r>
    <x v="2"/>
    <s v="Jim Radford"/>
  </r>
  <r>
    <x v="2"/>
    <s v="Denny Ordway"/>
  </r>
  <r>
    <x v="2"/>
    <s v="Sanjit Chand"/>
  </r>
  <r>
    <x v="2"/>
    <s v="Roy Phan"/>
  </r>
  <r>
    <x v="2"/>
    <s v="Arthur Gainer"/>
  </r>
  <r>
    <x v="2"/>
    <s v="Luke Weiss"/>
  </r>
  <r>
    <x v="2"/>
    <s v="Laurel Elliston"/>
  </r>
  <r>
    <x v="2"/>
    <s v="Bradley Nguyen"/>
  </r>
  <r>
    <x v="2"/>
    <s v="Bill Tyler"/>
  </r>
  <r>
    <x v="2"/>
    <s v="Anna HÃ¤berlin"/>
  </r>
  <r>
    <x v="2"/>
    <s v="Joe Kamberova"/>
  </r>
  <r>
    <x v="2"/>
    <s v="Linda Cazamias"/>
  </r>
  <r>
    <x v="2"/>
    <s v="Christine Phan"/>
  </r>
  <r>
    <x v="2"/>
    <s v="Alejandro Savely"/>
  </r>
  <r>
    <x v="2"/>
    <s v="Sally Hughsby"/>
  </r>
  <r>
    <x v="2"/>
    <s v="Jim Epp"/>
  </r>
  <r>
    <x v="2"/>
    <s v="Lisa DeCherney"/>
  </r>
  <r>
    <x v="2"/>
    <s v="Ken Lonsdale"/>
  </r>
  <r>
    <x v="2"/>
    <s v="Anne Pryor"/>
  </r>
  <r>
    <x v="2"/>
    <s v="Christopher Conant"/>
  </r>
  <r>
    <x v="2"/>
    <s v="Dennis Pardue"/>
  </r>
  <r>
    <x v="2"/>
    <s v="Maurice Satty"/>
  </r>
  <r>
    <x v="2"/>
    <s v="Stewart Visinsky"/>
  </r>
  <r>
    <x v="2"/>
    <s v="Brian Stugart"/>
  </r>
  <r>
    <x v="2"/>
    <s v="Lynn Smith"/>
  </r>
  <r>
    <x v="2"/>
    <s v="Valerie Dominguez"/>
  </r>
  <r>
    <x v="2"/>
    <s v="Kimberly Carter"/>
  </r>
  <r>
    <x v="2"/>
    <s v="Rob Lucas"/>
  </r>
  <r>
    <x v="2"/>
    <s v="Maribeth Yedwab"/>
  </r>
  <r>
    <x v="2"/>
    <s v="Robert Waldorf"/>
  </r>
  <r>
    <x v="2"/>
    <s v="Brooke Gillingham"/>
  </r>
  <r>
    <x v="2"/>
    <s v="Justin MacKendrick"/>
  </r>
  <r>
    <x v="2"/>
    <s v="Nancy Lomonaco"/>
  </r>
  <r>
    <x v="2"/>
    <s v="Eugene Moren"/>
  </r>
  <r>
    <x v="2"/>
    <s v="Annie Thurman"/>
  </r>
  <r>
    <x v="2"/>
    <s v="Karen Carlisle"/>
  </r>
  <r>
    <x v="2"/>
    <s v="Edward Nazzal"/>
  </r>
  <r>
    <x v="2"/>
    <s v="Joni Sundaresam"/>
  </r>
  <r>
    <x v="2"/>
    <s v="Janet Lee"/>
  </r>
  <r>
    <x v="2"/>
    <s v="Chloris Kastensmidt"/>
  </r>
  <r>
    <x v="2"/>
    <s v="Ken Brennan"/>
  </r>
  <r>
    <x v="2"/>
    <s v="Scot Coram"/>
  </r>
  <r>
    <x v="2"/>
    <s v="Liz Preis"/>
  </r>
  <r>
    <x v="2"/>
    <s v="Frank Merwin"/>
  </r>
  <r>
    <x v="2"/>
    <s v="Roy Skaria"/>
  </r>
  <r>
    <x v="2"/>
    <s v="Greg Matthias"/>
  </r>
  <r>
    <x v="2"/>
    <s v="Toby Carlisle"/>
  </r>
  <r>
    <x v="2"/>
    <s v="Benjamin Farhat"/>
  </r>
  <r>
    <x v="2"/>
    <s v="Olvera Toch"/>
  </r>
  <r>
    <x v="2"/>
    <s v="Mary Zewe"/>
  </r>
  <r>
    <x v="2"/>
    <s v="Erica Smith"/>
  </r>
  <r>
    <x v="2"/>
    <s v="Seth Vernon"/>
  </r>
  <r>
    <x v="2"/>
    <s v="Darrin Van Huff"/>
  </r>
  <r>
    <x v="2"/>
    <s v="Philisse Overcash"/>
  </r>
  <r>
    <x v="2"/>
    <s v="Craig Reiter"/>
  </r>
  <r>
    <x v="2"/>
    <s v="Arthur Wiediger"/>
  </r>
  <r>
    <x v="2"/>
    <s v="Marc Harrigan"/>
  </r>
  <r>
    <x v="2"/>
    <s v="Jim Sink"/>
  </r>
  <r>
    <x v="2"/>
    <s v="Anthony Rawles"/>
  </r>
  <r>
    <x v="2"/>
    <s v="James Lanier"/>
  </r>
  <r>
    <x v="2"/>
    <s v="Jennifer Jackson"/>
  </r>
  <r>
    <x v="2"/>
    <s v="Ted Butterfield"/>
  </r>
  <r>
    <x v="2"/>
    <s v="Ivan Gibson"/>
  </r>
  <r>
    <x v="2"/>
    <s v="Mike Vittorini"/>
  </r>
  <r>
    <x v="2"/>
    <s v="Lena Creighton"/>
  </r>
  <r>
    <x v="2"/>
    <s v="Denise Monton"/>
  </r>
  <r>
    <x v="2"/>
    <s v="Lena Hernandez"/>
  </r>
  <r>
    <x v="2"/>
    <s v="Dave Poirier"/>
  </r>
  <r>
    <x v="2"/>
    <s v="Catherine Glotzbach"/>
  </r>
  <r>
    <x v="2"/>
    <s v="Irene Maddox"/>
  </r>
  <r>
    <x v="2"/>
    <s v="Maureen Gnade"/>
  </r>
  <r>
    <x v="2"/>
    <s v="Ruben Dartt"/>
  </r>
  <r>
    <x v="2"/>
    <s v="Sally Matthias"/>
  </r>
  <r>
    <x v="2"/>
    <s v="Hunter Lopez"/>
  </r>
  <r>
    <x v="2"/>
    <s v="Dave Hallsten"/>
  </r>
  <r>
    <x v="2"/>
    <s v="John Grady"/>
  </r>
  <r>
    <x v="2"/>
    <s v="Alejandro Ballentine"/>
  </r>
  <r>
    <x v="2"/>
    <s v="Lela Donovan"/>
  </r>
  <r>
    <x v="2"/>
    <s v="Skye Norling"/>
  </r>
  <r>
    <x v="2"/>
    <s v="Adam Hart"/>
  </r>
  <r>
    <x v="2"/>
    <s v="Victoria Pisteka"/>
  </r>
  <r>
    <x v="2"/>
    <s v="Phillip Flathmann"/>
  </r>
  <r>
    <x v="2"/>
    <s v="Katharine Harms"/>
  </r>
  <r>
    <x v="2"/>
    <s v="Roland Fjeld"/>
  </r>
  <r>
    <x v="2"/>
    <s v="Chris Selesnick"/>
  </r>
  <r>
    <x v="2"/>
    <s v="Becky Pak"/>
  </r>
  <r>
    <x v="2"/>
    <s v="Corey-Lock"/>
  </r>
  <r>
    <x v="2"/>
    <s v="Philip Fox"/>
  </r>
  <r>
    <x v="2"/>
    <s v="Adrian Hane"/>
  </r>
  <r>
    <x v="2"/>
    <s v="Jay Fein"/>
  </r>
  <r>
    <x v="2"/>
    <s v="Stephanie Ulpright"/>
  </r>
  <r>
    <x v="2"/>
    <s v="Nick Zandusky"/>
  </r>
  <r>
    <x v="2"/>
    <s v="Katherine Hughes"/>
  </r>
  <r>
    <x v="2"/>
    <s v="Guy Thornton"/>
  </r>
  <r>
    <x v="2"/>
    <s v="Anna Andreadi"/>
  </r>
  <r>
    <x v="2"/>
    <s v="Steve Chapman"/>
  </r>
  <r>
    <x v="2"/>
    <s v="Barry FranzÃ¶sisch"/>
  </r>
  <r>
    <x v="2"/>
    <s v="Chad Cunningham"/>
  </r>
  <r>
    <x v="2"/>
    <s v="Joe Elijah"/>
  </r>
  <r>
    <x v="2"/>
    <s v="Allen Armold"/>
  </r>
  <r>
    <x v="2"/>
    <s v="Kristen Hastings"/>
  </r>
  <r>
    <x v="2"/>
    <s v="Theone Pippenger"/>
  </r>
  <r>
    <x v="2"/>
    <s v="Steven Ward"/>
  </r>
  <r>
    <x v="2"/>
    <s v="Rob Haberlin"/>
  </r>
  <r>
    <x v="2"/>
    <s v="Richard Eichhorn"/>
  </r>
  <r>
    <x v="2"/>
    <s v="Anemone Ratner"/>
  </r>
  <r>
    <x v="2"/>
    <s v="Mark Cousins"/>
  </r>
  <r>
    <x v="2"/>
    <s v="Alice McCarthy"/>
  </r>
  <r>
    <x v="2"/>
    <s v="Ruben Ausman"/>
  </r>
  <r>
    <x v="2"/>
    <s v="Matt Collister"/>
  </r>
  <r>
    <x v="2"/>
    <s v="Andrew Allen"/>
  </r>
  <r>
    <x v="2"/>
    <s v="Dennis Kane"/>
  </r>
  <r>
    <x v="2"/>
    <s v="Linda Southworth"/>
  </r>
  <r>
    <x v="2"/>
    <s v="Jennifer Patt"/>
  </r>
  <r>
    <x v="2"/>
    <s v="Nora Paige"/>
  </r>
  <r>
    <x v="2"/>
    <s v="Neil Knudson"/>
  </r>
  <r>
    <x v="2"/>
    <s v="Joy Smith"/>
  </r>
  <r>
    <x v="2"/>
    <s v="Tracy Collins"/>
  </r>
  <r>
    <x v="2"/>
    <s v="Pauline Johnson"/>
  </r>
  <r>
    <x v="2"/>
    <s v="Kristina Nunn"/>
  </r>
  <r>
    <x v="2"/>
    <s v="Neil FranzÃ¶sisch"/>
  </r>
  <r>
    <x v="2"/>
    <s v="Ivan Liston"/>
  </r>
  <r>
    <x v="2"/>
    <s v="Darren Budd"/>
  </r>
  <r>
    <x v="2"/>
    <s v="James Galang"/>
  </r>
  <r>
    <x v="2"/>
    <s v="Larry Blacks"/>
  </r>
  <r>
    <x v="2"/>
    <s v="Ken Heidel"/>
  </r>
  <r>
    <x v="2"/>
    <s v="Meg Tillman"/>
  </r>
  <r>
    <x v="2"/>
    <s v="Katherine Murray"/>
  </r>
  <r>
    <x v="2"/>
    <s v="Steve Carroll"/>
  </r>
  <r>
    <x v="2"/>
    <s v="Khloe Miller"/>
  </r>
  <r>
    <x v="2"/>
    <s v="Pierre Wener"/>
  </r>
  <r>
    <x v="2"/>
    <s v="Ritsa Hightower"/>
  </r>
  <r>
    <x v="2"/>
    <s v="Lindsay Shagiari"/>
  </r>
  <r>
    <x v="2"/>
    <s v="Susan Gilcrest"/>
  </r>
  <r>
    <x v="2"/>
    <s v="Thomas Seio"/>
  </r>
  <r>
    <x v="2"/>
    <s v="Alex Grayson"/>
  </r>
  <r>
    <x v="2"/>
    <s v="Max Ludwig"/>
  </r>
  <r>
    <x v="2"/>
    <s v="Ralph Arnett"/>
  </r>
  <r>
    <x v="2"/>
    <s v="Vivek Gonzalez"/>
  </r>
  <r>
    <x v="2"/>
    <s v="Liz MacKendrick"/>
  </r>
  <r>
    <x v="2"/>
    <s v="Dorothy Wardle"/>
  </r>
  <r>
    <x v="2"/>
    <s v="Corinna Mitchell"/>
  </r>
  <r>
    <x v="2"/>
    <s v="Charles Crestani"/>
  </r>
  <r>
    <x v="2"/>
    <s v="Helen Andreada"/>
  </r>
  <r>
    <x v="2"/>
    <s v="Gary Hansen"/>
  </r>
  <r>
    <x v="2"/>
    <s v="Michelle Tran"/>
  </r>
  <r>
    <x v="2"/>
    <s v="Nora Preis"/>
  </r>
  <r>
    <x v="2"/>
    <s v="Deborah Brumfield"/>
  </r>
  <r>
    <x v="2"/>
    <s v="Erin Mull"/>
  </r>
  <r>
    <x v="2"/>
    <s v="Hunter Glantz"/>
  </r>
  <r>
    <x v="2"/>
    <s v="Carol Triggs"/>
  </r>
  <r>
    <x v="2"/>
    <s v="Toby Ritter"/>
  </r>
  <r>
    <x v="2"/>
    <s v="Max Engle"/>
  </r>
  <r>
    <x v="2"/>
    <s v="Craig Yedwab"/>
  </r>
  <r>
    <x v="2"/>
    <s v="John Castell"/>
  </r>
  <r>
    <x v="2"/>
    <s v="Anthony O'Donnell"/>
  </r>
  <r>
    <x v="2"/>
    <s v="Jeremy Pistek"/>
  </r>
  <r>
    <x v="2"/>
    <s v="Helen Wasserman"/>
  </r>
  <r>
    <x v="2"/>
    <s v="Greg Guthrie"/>
  </r>
  <r>
    <x v="2"/>
    <s v="Natalie Fritzler"/>
  </r>
  <r>
    <x v="2"/>
    <s v="Matt Abelman"/>
  </r>
  <r>
    <x v="2"/>
    <s v="Resi PÃ¶lking"/>
  </r>
  <r>
    <x v="2"/>
    <s v="Rachel Payne"/>
  </r>
  <r>
    <x v="2"/>
    <s v="Jay Kimmel"/>
  </r>
  <r>
    <x v="2"/>
    <s v="Dorothy Dickinson"/>
  </r>
  <r>
    <x v="2"/>
    <s v="Sheri Gordon"/>
  </r>
  <r>
    <x v="2"/>
    <s v="Deirdre Greer"/>
  </r>
  <r>
    <x v="2"/>
    <s v="Tony Chapman"/>
  </r>
  <r>
    <x v="2"/>
    <s v="Pauline Webber"/>
  </r>
  <r>
    <x v="2"/>
    <s v="Mick Hernandez"/>
  </r>
  <r>
    <x v="2"/>
    <s v="Maxwell Schwartz"/>
  </r>
  <r>
    <x v="2"/>
    <s v="Don Jones"/>
  </r>
  <r>
    <x v="2"/>
    <s v="Tom Stivers"/>
  </r>
  <r>
    <x v="2"/>
    <s v="Shirley Schmidt"/>
  </r>
  <r>
    <x v="2"/>
    <s v="Xylona Preis"/>
  </r>
  <r>
    <x v="2"/>
    <s v="Stuart Van"/>
  </r>
  <r>
    <x v="2"/>
    <s v="Sung Shariari"/>
  </r>
  <r>
    <x v="2"/>
    <s v="Elizabeth Moffitt"/>
  </r>
  <r>
    <x v="2"/>
    <s v="Chad Sievert"/>
  </r>
  <r>
    <x v="2"/>
    <s v="Tom Prescott"/>
  </r>
  <r>
    <x v="2"/>
    <s v="Meg O'Connel"/>
  </r>
  <r>
    <x v="2"/>
    <s v="Patrick O'Brill"/>
  </r>
  <r>
    <x v="2"/>
    <s v="Bruce Geld"/>
  </r>
  <r>
    <x v="2"/>
    <s v="Joseph Airdo"/>
  </r>
  <r>
    <x v="2"/>
    <s v="Laurel Beltran"/>
  </r>
  <r>
    <x v="2"/>
    <s v="Sam Zeldin"/>
  </r>
  <r>
    <x v="2"/>
    <s v="Tom Ashbrook"/>
  </r>
  <r>
    <x v="2"/>
    <s v="Toby Gnade"/>
  </r>
  <r>
    <x v="2"/>
    <s v="Becky Martin"/>
  </r>
  <r>
    <x v="2"/>
    <s v="Paul Knutson"/>
  </r>
  <r>
    <x v="2"/>
    <s v="Matt Hagelstein"/>
  </r>
  <r>
    <x v="2"/>
    <s v="Christina VanderZanden"/>
  </r>
  <r>
    <x v="2"/>
    <s v="Delfina Latchford"/>
  </r>
  <r>
    <x v="2"/>
    <s v="Ionia McGrath"/>
  </r>
  <r>
    <x v="2"/>
    <s v="Marina Lichtenstein"/>
  </r>
  <r>
    <x v="2"/>
    <s v="Jasper Cacioppo"/>
  </r>
  <r>
    <x v="2"/>
    <s v="Joseph Holt"/>
  </r>
  <r>
    <x v="2"/>
    <s v="Don Miller"/>
  </r>
  <r>
    <x v="2"/>
    <s v="Pete Takahito"/>
  </r>
  <r>
    <x v="2"/>
    <s v="Maribeth Dona"/>
  </r>
  <r>
    <x v="2"/>
    <s v="Fred Wasserman"/>
  </r>
  <r>
    <x v="2"/>
    <s v="Elpida Rittenbach"/>
  </r>
  <r>
    <x v="2"/>
    <s v="Mary O'Rourke"/>
  </r>
  <r>
    <x v="2"/>
    <s v="Karl Braun"/>
  </r>
  <r>
    <x v="2"/>
    <s v="Michael Grace"/>
  </r>
  <r>
    <x v="2"/>
    <s v="Troy Staebel"/>
  </r>
  <r>
    <x v="2"/>
    <s v="Parhena Norris"/>
  </r>
  <r>
    <x v="2"/>
    <s v="Kean Thornton"/>
  </r>
  <r>
    <x v="2"/>
    <s v="Dianna Vittorini"/>
  </r>
  <r>
    <x v="2"/>
    <s v="Kelly Collister"/>
  </r>
  <r>
    <x v="2"/>
    <s v="Giulietta Dortch"/>
  </r>
  <r>
    <x v="2"/>
    <s v="Eugene Barchas"/>
  </r>
  <r>
    <x v="2"/>
    <s v="Ryan Crowe"/>
  </r>
  <r>
    <x v="2"/>
    <s v="Alejandro Grove"/>
  </r>
  <r>
    <x v="2"/>
    <s v="Justin Deggeller"/>
  </r>
  <r>
    <x v="2"/>
    <s v="Angele Hood"/>
  </r>
  <r>
    <x v="2"/>
    <s v="Keith Dawkins"/>
  </r>
  <r>
    <x v="2"/>
    <s v="Corey Roper"/>
  </r>
  <r>
    <x v="2"/>
    <s v="Cindy Stewart"/>
  </r>
  <r>
    <x v="2"/>
    <s v="Brendan Sweed"/>
  </r>
  <r>
    <x v="2"/>
    <s v="Patrick O'Donnell"/>
  </r>
  <r>
    <x v="2"/>
    <s v="Henry MacAllister"/>
  </r>
  <r>
    <x v="2"/>
    <s v="Anne McFarland"/>
  </r>
  <r>
    <x v="2"/>
    <s v="Magdelene Morse"/>
  </r>
  <r>
    <x v="2"/>
    <s v="Jane Waco"/>
  </r>
  <r>
    <x v="2"/>
    <s v="Shirley Daniels"/>
  </r>
  <r>
    <x v="2"/>
    <s v="Frank Hawley"/>
  </r>
  <r>
    <x v="2"/>
    <s v="Greg Maxwell"/>
  </r>
  <r>
    <x v="2"/>
    <s v="Helen Abelman"/>
  </r>
  <r>
    <x v="2"/>
    <s v="Heather Jas"/>
  </r>
  <r>
    <x v="2"/>
    <s v="Amy Cox"/>
  </r>
  <r>
    <x v="2"/>
    <s v="Ann Steele"/>
  </r>
  <r>
    <x v="2"/>
    <s v="Nora Pelletier"/>
  </r>
  <r>
    <x v="2"/>
    <s v="Kelly Lampkin"/>
  </r>
  <r>
    <x v="2"/>
    <s v="Russell Applegate"/>
  </r>
  <r>
    <x v="2"/>
    <s v="Candace McMahon"/>
  </r>
  <r>
    <x v="2"/>
    <s v="Benjamin Patterson"/>
  </r>
  <r>
    <x v="2"/>
    <s v="Nicole Hansen"/>
  </r>
  <r>
    <x v="2"/>
    <s v="Katrina Edelman"/>
  </r>
  <r>
    <x v="2"/>
    <s v="Tony Sayre"/>
  </r>
  <r>
    <x v="2"/>
    <s v="Chuck Magee"/>
  </r>
  <r>
    <x v="2"/>
    <s v="Shahid Collister"/>
  </r>
  <r>
    <x v="2"/>
    <s v="Lisa Ryan"/>
  </r>
  <r>
    <x v="2"/>
    <s v="Brian Moss"/>
  </r>
  <r>
    <x v="2"/>
    <s v="Shaun Weien"/>
  </r>
  <r>
    <x v="2"/>
    <s v="Andy Reiter"/>
  </r>
  <r>
    <x v="2"/>
    <s v="Maris LaWare"/>
  </r>
  <r>
    <x v="2"/>
    <s v="Sarah Jordon"/>
  </r>
  <r>
    <x v="2"/>
    <s v="Jamie Kunitz"/>
  </r>
  <r>
    <x v="2"/>
    <s v="Tim Taslimi"/>
  </r>
  <r>
    <x v="2"/>
    <s v="Tamara Chand"/>
  </r>
  <r>
    <x v="2"/>
    <s v="Emily Burns"/>
  </r>
  <r>
    <x v="2"/>
    <s v="Tracy Poddar"/>
  </r>
  <r>
    <x v="2"/>
    <s v="Daniel Raglin"/>
  </r>
  <r>
    <x v="2"/>
    <s v="Melanie Seite"/>
  </r>
  <r>
    <x v="2"/>
    <s v="Jonathan Howell"/>
  </r>
  <r>
    <x v="2"/>
    <s v="Mick Crebagga"/>
  </r>
  <r>
    <x v="2"/>
    <s v="Bart Watters"/>
  </r>
  <r>
    <x v="2"/>
    <s v="Joel Eaton"/>
  </r>
  <r>
    <x v="2"/>
    <s v="Peter McVee"/>
  </r>
  <r>
    <x v="2"/>
    <s v="Doug Bickford"/>
  </r>
  <r>
    <x v="2"/>
    <s v="Michael Paige"/>
  </r>
  <r>
    <x v="2"/>
    <s v="Maria Zettner"/>
  </r>
  <r>
    <x v="2"/>
    <s v="Emily Phan"/>
  </r>
  <r>
    <x v="2"/>
    <s v="Noah Childs"/>
  </r>
  <r>
    <x v="2"/>
    <s v="Nathan Cano"/>
  </r>
  <r>
    <x v="2"/>
    <s v="Patrick Bzostek"/>
  </r>
  <r>
    <x v="2"/>
    <s v="Cynthia Delaney"/>
  </r>
  <r>
    <x v="2"/>
    <s v="Frank Carlisle"/>
  </r>
  <r>
    <x v="2"/>
    <s v="Luke Foster"/>
  </r>
  <r>
    <x v="2"/>
    <s v="Andrew Gjertsen"/>
  </r>
  <r>
    <x v="2"/>
    <s v="Charles McCrossin"/>
  </r>
  <r>
    <x v="2"/>
    <s v="Victoria Wilson"/>
  </r>
  <r>
    <x v="2"/>
    <s v="MaryBeth Skach"/>
  </r>
  <r>
    <x v="2"/>
    <s v="Emily Ducich"/>
  </r>
  <r>
    <x v="2"/>
    <s v="Jill Stevenson"/>
  </r>
  <r>
    <x v="2"/>
    <s v="Jeremy Ellison"/>
  </r>
  <r>
    <x v="2"/>
    <s v="Bart Pistole"/>
  </r>
  <r>
    <x v="2"/>
    <s v="Ben Wallace"/>
  </r>
  <r>
    <x v="2"/>
    <s v="Pete Armstrong"/>
  </r>
  <r>
    <x v="2"/>
    <s v="Denise Leinenbach"/>
  </r>
  <r>
    <x v="2"/>
    <s v="Victoria Brennan"/>
  </r>
  <r>
    <x v="2"/>
    <s v="Jim Mitchum"/>
  </r>
  <r>
    <x v="2"/>
    <s v="Katrina Willman"/>
  </r>
  <r>
    <x v="2"/>
    <s v="Frank Olsen"/>
  </r>
  <r>
    <x v="2"/>
    <s v="Sylvia Foulston"/>
  </r>
  <r>
    <x v="2"/>
    <s v="Natalie Webber"/>
  </r>
  <r>
    <x v="2"/>
    <s v="Lisa Hazard"/>
  </r>
  <r>
    <x v="2"/>
    <s v="Carl Weiss"/>
  </r>
  <r>
    <x v="2"/>
    <s v="Michelle Arnett"/>
  </r>
  <r>
    <x v="2"/>
    <s v="Evan Bailliet"/>
  </r>
  <r>
    <x v="2"/>
    <s v="Liz Willingham"/>
  </r>
  <r>
    <x v="2"/>
    <s v="Eudokia Martin"/>
  </r>
  <r>
    <x v="2"/>
    <s v="Penelope Sewall"/>
  </r>
  <r>
    <x v="2"/>
    <s v="Michael Chen"/>
  </r>
  <r>
    <x v="2"/>
    <s v="Claire Gute"/>
  </r>
  <r>
    <x v="2"/>
    <s v="Pamela Coakley"/>
  </r>
  <r>
    <x v="2"/>
    <s v="Debra Catini"/>
  </r>
  <r>
    <x v="2"/>
    <s v="Art Foster"/>
  </r>
  <r>
    <x v="2"/>
    <s v="Kalyca Meade"/>
  </r>
  <r>
    <x v="2"/>
    <s v="Arianne Irving"/>
  </r>
  <r>
    <x v="2"/>
    <s v="Aaron Bergman"/>
  </r>
  <r>
    <x v="2"/>
    <s v="Scott Williamson"/>
  </r>
  <r>
    <x v="2"/>
    <s v="Brenda Bowman"/>
  </r>
  <r>
    <x v="2"/>
    <s v="Berenike Kampe"/>
  </r>
  <r>
    <x v="2"/>
    <s v="Liz Pelletier"/>
  </r>
  <r>
    <x v="2"/>
    <s v="Sung Chung"/>
  </r>
  <r>
    <x v="2"/>
    <s v="Adrian Shami"/>
  </r>
  <r>
    <x v="2"/>
    <s v="Ralph Ritter"/>
  </r>
  <r>
    <x v="2"/>
    <s v="Maria Bertelson"/>
  </r>
  <r>
    <x v="2"/>
    <s v="Barry Gonzalez"/>
  </r>
  <r>
    <x v="2"/>
    <s v="Sean Braxton"/>
  </r>
  <r>
    <x v="2"/>
    <s v="Ashley Jarboe"/>
  </r>
  <r>
    <x v="2"/>
    <s v="Doug Jacobs"/>
  </r>
  <r>
    <x v="2"/>
    <s v="Janet Molinari"/>
  </r>
  <r>
    <x v="2"/>
    <s v="Allen Goldenen"/>
  </r>
  <r>
    <x v="2"/>
    <s v="David Wiener"/>
  </r>
  <r>
    <x v="2"/>
    <s v="Barbara Fisher"/>
  </r>
  <r>
    <x v="2"/>
    <s v="Matt Connell"/>
  </r>
  <r>
    <x v="2"/>
    <s v="Shirley Jackson"/>
  </r>
  <r>
    <x v="2"/>
    <s v="Frank Atkinson"/>
  </r>
  <r>
    <x v="2"/>
    <s v="Rob Dowd"/>
  </r>
  <r>
    <x v="2"/>
    <s v="Luke Schmidt"/>
  </r>
  <r>
    <x v="2"/>
    <s v="Matthew Grinstein"/>
  </r>
  <r>
    <x v="2"/>
    <s v="Nat Carroll"/>
  </r>
  <r>
    <x v="2"/>
    <s v="Alyssa Tate"/>
  </r>
  <r>
    <x v="2"/>
    <s v="Neola Schneider"/>
  </r>
  <r>
    <x v="2"/>
    <s v="Carol Darley"/>
  </r>
  <r>
    <x v="2"/>
    <s v="George Ashbrook"/>
  </r>
  <r>
    <x v="2"/>
    <s v="Sung Pak"/>
  </r>
  <r>
    <x v="2"/>
    <s v="Barry Pond"/>
  </r>
  <r>
    <x v="2"/>
    <s v="Mark Hamilton"/>
  </r>
  <r>
    <x v="2"/>
    <s v="Cassandra Brandow"/>
  </r>
  <r>
    <x v="2"/>
    <s v="Sally Knutson"/>
  </r>
  <r>
    <x v="2"/>
    <s v="Anthony Jacobs"/>
  </r>
  <r>
    <x v="2"/>
    <s v="Nick Crebassa"/>
  </r>
  <r>
    <x v="2"/>
    <s v="Bruce Stewart"/>
  </r>
  <r>
    <x v="2"/>
    <s v="Carl Ludwig"/>
  </r>
  <r>
    <x v="2"/>
    <s v="John Murray"/>
  </r>
  <r>
    <x v="2"/>
    <s v="Eva Jacobs"/>
  </r>
  <r>
    <x v="2"/>
    <s v="Fred Hopkins"/>
  </r>
  <r>
    <x v="2"/>
    <s v="Mike Kennedy"/>
  </r>
  <r>
    <x v="2"/>
    <s v="Jamie Frazer"/>
  </r>
  <r>
    <x v="2"/>
    <s v="Alan Schoenberger"/>
  </r>
  <r>
    <x v="2"/>
    <s v="Emily Grady"/>
  </r>
  <r>
    <x v="2"/>
    <s v="Gary McGarr"/>
  </r>
  <r>
    <x v="2"/>
    <s v="Ellis Ballard"/>
  </r>
  <r>
    <x v="2"/>
    <s v="Justin Ellison"/>
  </r>
  <r>
    <x v="2"/>
    <s v="Aleksandra Gannaway"/>
  </r>
  <r>
    <x v="2"/>
    <s v="Mike Pelletier"/>
  </r>
  <r>
    <x v="2"/>
    <s v="Gene Hale"/>
  </r>
  <r>
    <x v="2"/>
    <s v="Stefania Perrino"/>
  </r>
  <r>
    <x v="2"/>
    <s v="Paul MacIntyre"/>
  </r>
  <r>
    <x v="2"/>
    <s v="Sara Luxemburg"/>
  </r>
  <r>
    <x v="2"/>
    <s v="Cynthia Arntzen"/>
  </r>
  <r>
    <x v="2"/>
    <s v="Erin Creighton"/>
  </r>
  <r>
    <x v="2"/>
    <s v="Shahid Hopkins"/>
  </r>
  <r>
    <x v="2"/>
    <s v="Sandra Flanagan"/>
  </r>
  <r>
    <x v="2"/>
    <s v="Alan Haines"/>
  </r>
  <r>
    <x v="2"/>
    <s v="Andy Yotov"/>
  </r>
  <r>
    <x v="2"/>
    <s v="Stuart Calhoun"/>
  </r>
  <r>
    <x v="2"/>
    <s v="Matt Collins"/>
  </r>
  <r>
    <x v="2"/>
    <s v="Sue Ann Reed"/>
  </r>
  <r>
    <x v="2"/>
    <s v="Carol Adams"/>
  </r>
  <r>
    <x v="2"/>
    <s v="Sean Christensen"/>
  </r>
  <r>
    <x v="2"/>
    <s v="Saphhira Shifley"/>
  </r>
  <r>
    <x v="2"/>
    <s v="Laurel Workman"/>
  </r>
  <r>
    <x v="2"/>
    <s v="Trudy Schmidt"/>
  </r>
  <r>
    <x v="2"/>
    <s v="Andrew Roberts"/>
  </r>
  <r>
    <x v="2"/>
    <s v="Mitch Webber"/>
  </r>
  <r>
    <x v="2"/>
    <s v="Joni Wasserman"/>
  </r>
  <r>
    <x v="2"/>
    <s v="Kelly Andreada"/>
  </r>
  <r>
    <x v="2"/>
    <s v="Carlos Daly"/>
  </r>
  <r>
    <x v="2"/>
    <s v="Carl Jackson"/>
  </r>
  <r>
    <x v="2"/>
    <s v="Duane Benoit"/>
  </r>
  <r>
    <x v="3"/>
    <s v="Guy Armstrong"/>
  </r>
  <r>
    <x v="3"/>
    <s v="Steven Cartwright"/>
  </r>
  <r>
    <x v="3"/>
    <s v="Dennis Pardue"/>
  </r>
  <r>
    <x v="3"/>
    <s v="Janet Martin"/>
  </r>
  <r>
    <x v="3"/>
    <s v="Aaron Smayling"/>
  </r>
  <r>
    <x v="3"/>
    <s v="Trudy Schmidt"/>
  </r>
  <r>
    <x v="3"/>
    <s v="Fred Wasserman"/>
  </r>
  <r>
    <x v="3"/>
    <s v="Delfina Latchford"/>
  </r>
  <r>
    <x v="3"/>
    <s v="Christopher Martinez"/>
  </r>
  <r>
    <x v="3"/>
    <s v="Bart Watters"/>
  </r>
  <r>
    <x v="3"/>
    <s v="Thais Sissman"/>
  </r>
  <r>
    <x v="3"/>
    <s v="Jamie Frazer"/>
  </r>
  <r>
    <x v="3"/>
    <s v="Ricardo Sperren"/>
  </r>
  <r>
    <x v="3"/>
    <s v="Beth Paige"/>
  </r>
  <r>
    <x v="3"/>
    <s v="Dianna Arnett"/>
  </r>
  <r>
    <x v="3"/>
    <s v="Linda Southworth"/>
  </r>
  <r>
    <x v="3"/>
    <s v="David Bremer"/>
  </r>
  <r>
    <x v="3"/>
    <s v="Cathy Prescott"/>
  </r>
  <r>
    <x v="3"/>
    <s v="Rob Beeghly"/>
  </r>
  <r>
    <x v="3"/>
    <s v="Tracy Poddar"/>
  </r>
  <r>
    <x v="3"/>
    <s v="Brosina Hoffman"/>
  </r>
  <r>
    <x v="3"/>
    <s v="Sean O'Donnell"/>
  </r>
  <r>
    <x v="3"/>
    <s v="Hallie Redmond"/>
  </r>
  <r>
    <x v="3"/>
    <s v="Robert Waldorf"/>
  </r>
  <r>
    <x v="3"/>
    <s v="Sanjit Chand"/>
  </r>
  <r>
    <x v="3"/>
    <s v="Tonja Turnell"/>
  </r>
  <r>
    <x v="3"/>
    <s v="Tim Brockman"/>
  </r>
  <r>
    <x v="3"/>
    <s v="Jack O'Briant"/>
  </r>
  <r>
    <x v="3"/>
    <s v="Andy Reiter"/>
  </r>
  <r>
    <x v="3"/>
    <s v="Dan Lawera"/>
  </r>
  <r>
    <x v="3"/>
    <s v="Neola Schneider"/>
  </r>
  <r>
    <x v="3"/>
    <s v="Raymond Messe"/>
  </r>
  <r>
    <x v="3"/>
    <s v="Cynthia Voltz"/>
  </r>
  <r>
    <x v="3"/>
    <s v="Thea Hendricks"/>
  </r>
  <r>
    <x v="3"/>
    <s v="Tamara Manning"/>
  </r>
  <r>
    <x v="3"/>
    <s v="Jeremy Farry"/>
  </r>
  <r>
    <x v="3"/>
    <s v="Maris LaWare"/>
  </r>
  <r>
    <x v="3"/>
    <s v="Darrin Sayre"/>
  </r>
  <r>
    <x v="3"/>
    <s v="Penelope Sewall"/>
  </r>
  <r>
    <x v="3"/>
    <s v="Mick Hernandez"/>
  </r>
  <r>
    <x v="3"/>
    <s v="Bobby Elias"/>
  </r>
  <r>
    <x v="3"/>
    <s v="Alan Dominguez"/>
  </r>
  <r>
    <x v="3"/>
    <s v="Edward Hooks"/>
  </r>
  <r>
    <x v="3"/>
    <s v="Matt Connell"/>
  </r>
  <r>
    <x v="3"/>
    <s v="Chris Selesnick"/>
  </r>
  <r>
    <x v="3"/>
    <s v="Harold Pawlan"/>
  </r>
  <r>
    <x v="3"/>
    <s v="Theone Pippenger"/>
  </r>
  <r>
    <x v="3"/>
    <s v="Keith Dawkins"/>
  </r>
  <r>
    <x v="3"/>
    <s v="Carol Adams"/>
  </r>
  <r>
    <x v="3"/>
    <s v="Claire Gute"/>
  </r>
  <r>
    <x v="3"/>
    <s v="Caroline Jumper"/>
  </r>
  <r>
    <x v="3"/>
    <s v="Bradley Drucker"/>
  </r>
  <r>
    <x v="3"/>
    <s v="John Huston"/>
  </r>
  <r>
    <x v="3"/>
    <s v="Toby Gnade"/>
  </r>
  <r>
    <x v="3"/>
    <s v="Beth Thompson"/>
  </r>
  <r>
    <x v="3"/>
    <s v="Giulietta Baptist"/>
  </r>
  <r>
    <x v="3"/>
    <s v="Craig Leslie"/>
  </r>
  <r>
    <x v="3"/>
    <s v="Clytie Kelty"/>
  </r>
  <r>
    <x v="3"/>
    <s v="Vivek Gonzalez"/>
  </r>
  <r>
    <x v="3"/>
    <s v="Rob Dowd"/>
  </r>
  <r>
    <x v="3"/>
    <s v="Bryan Davis"/>
  </r>
  <r>
    <x v="3"/>
    <s v="Benjamin Venier"/>
  </r>
  <r>
    <x v="3"/>
    <s v="Michael Moore"/>
  </r>
  <r>
    <x v="3"/>
    <s v="Eugene Hildebrand"/>
  </r>
  <r>
    <x v="3"/>
    <s v="Emily Burns"/>
  </r>
  <r>
    <x v="3"/>
    <s v="Liz Preis"/>
  </r>
  <r>
    <x v="3"/>
    <s v="Sam Zeldin"/>
  </r>
  <r>
    <x v="3"/>
    <s v="Dorothy Wardle"/>
  </r>
  <r>
    <x v="3"/>
    <s v="John Lee"/>
  </r>
  <r>
    <x v="3"/>
    <s v="Bill Overfelt"/>
  </r>
  <r>
    <x v="3"/>
    <s v="Matt Collins"/>
  </r>
  <r>
    <x v="3"/>
    <s v="Shahid Collister"/>
  </r>
  <r>
    <x v="3"/>
    <s v="Ross DeVincentis"/>
  </r>
  <r>
    <x v="3"/>
    <s v="Jay Fein"/>
  </r>
  <r>
    <x v="3"/>
    <s v="Cassandra Brandow"/>
  </r>
  <r>
    <x v="3"/>
    <s v="Fred Chung"/>
  </r>
  <r>
    <x v="3"/>
    <s v="Mark Van Huff"/>
  </r>
  <r>
    <x v="3"/>
    <s v="Sibella Parks"/>
  </r>
  <r>
    <x v="3"/>
    <s v="Skye Norling"/>
  </r>
  <r>
    <x v="3"/>
    <s v="Tom Prescott"/>
  </r>
  <r>
    <x v="3"/>
    <s v="Marina Lichtenstein"/>
  </r>
  <r>
    <x v="3"/>
    <s v="Sarah Bern"/>
  </r>
  <r>
    <x v="3"/>
    <s v="Mike Pelletier"/>
  </r>
  <r>
    <x v="3"/>
    <s v="Michael Nguyen"/>
  </r>
  <r>
    <x v="3"/>
    <s v="Victoria Wilson"/>
  </r>
  <r>
    <x v="3"/>
    <s v="Cari Sayre"/>
  </r>
  <r>
    <x v="3"/>
    <s v="Don Jones"/>
  </r>
  <r>
    <x v="3"/>
    <s v="Magdelene Morse"/>
  </r>
  <r>
    <x v="3"/>
    <s v="Fred Harton"/>
  </r>
  <r>
    <x v="3"/>
    <s v="Stewart Visinsky"/>
  </r>
  <r>
    <x v="3"/>
    <s v="Jennifer Patt"/>
  </r>
  <r>
    <x v="3"/>
    <s v="Mark Hamilton"/>
  </r>
  <r>
    <x v="3"/>
    <s v="Luke Foster"/>
  </r>
  <r>
    <x v="3"/>
    <s v="Nat Gilpin"/>
  </r>
  <r>
    <x v="3"/>
    <s v="Joy Smith"/>
  </r>
  <r>
    <x v="3"/>
    <s v="Julie Kriz"/>
  </r>
  <r>
    <x v="3"/>
    <s v="Lauren Leatherbury"/>
  </r>
  <r>
    <x v="3"/>
    <s v="Gary Hansen"/>
  </r>
  <r>
    <x v="3"/>
    <s v="Cyra Reiten"/>
  </r>
  <r>
    <x v="3"/>
    <s v="Christine Kargatis"/>
  </r>
  <r>
    <x v="3"/>
    <s v="Nicole Hansen"/>
  </r>
  <r>
    <x v="3"/>
    <s v="Max Engle"/>
  </r>
  <r>
    <x v="3"/>
    <s v="Emily Ducich"/>
  </r>
  <r>
    <x v="3"/>
    <s v="Helen Wasserman"/>
  </r>
  <r>
    <x v="3"/>
    <s v="Julie Prescott"/>
  </r>
  <r>
    <x v="3"/>
    <s v="Bart Pistole"/>
  </r>
  <r>
    <x v="3"/>
    <s v="Katherine Murray"/>
  </r>
  <r>
    <x v="3"/>
    <s v="Dave Kipp"/>
  </r>
  <r>
    <x v="3"/>
    <s v="Ann Chong"/>
  </r>
  <r>
    <x v="3"/>
    <s v="Christy Brittain"/>
  </r>
  <r>
    <x v="3"/>
    <s v="Erin Smith"/>
  </r>
  <r>
    <x v="3"/>
    <s v="Michelle Huthwaite"/>
  </r>
  <r>
    <x v="3"/>
    <s v="Scot Wooten"/>
  </r>
  <r>
    <x v="3"/>
    <s v="Bradley Talbott"/>
  </r>
  <r>
    <x v="3"/>
    <s v="Becky Martin"/>
  </r>
  <r>
    <x v="3"/>
    <s v="Dave Brooks"/>
  </r>
  <r>
    <x v="3"/>
    <s v="Duane Benoit"/>
  </r>
  <r>
    <x v="3"/>
    <s v="Stewart Carmichael"/>
  </r>
  <r>
    <x v="3"/>
    <s v="Maribeth Yedwab"/>
  </r>
  <r>
    <x v="3"/>
    <s v="Dorothy Badders"/>
  </r>
  <r>
    <x v="3"/>
    <s v="Joseph Airdo"/>
  </r>
  <r>
    <x v="3"/>
    <s v="Ken Dana"/>
  </r>
  <r>
    <x v="3"/>
    <s v="Roland Schwarz"/>
  </r>
  <r>
    <x v="3"/>
    <s v="Richard Eichhorn"/>
  </r>
  <r>
    <x v="3"/>
    <s v="Emily Phan"/>
  </r>
  <r>
    <x v="3"/>
    <s v="Ed Jacobs"/>
  </r>
  <r>
    <x v="3"/>
    <s v="Bill Tyler"/>
  </r>
  <r>
    <x v="3"/>
    <s v="Sung Pak"/>
  </r>
  <r>
    <x v="3"/>
    <s v="Darren Powers"/>
  </r>
  <r>
    <x v="3"/>
    <s v="Pete Kriz"/>
  </r>
  <r>
    <x v="3"/>
    <s v="Julia Dunbar"/>
  </r>
  <r>
    <x v="3"/>
    <s v="Claudia Bergmann"/>
  </r>
  <r>
    <x v="3"/>
    <s v="Roland Murray"/>
  </r>
  <r>
    <x v="3"/>
    <s v="Ben Ferrer"/>
  </r>
  <r>
    <x v="3"/>
    <s v="Sally Hughsby"/>
  </r>
  <r>
    <x v="3"/>
    <s v="Frank Carlisle"/>
  </r>
  <r>
    <x v="3"/>
    <s v="Don Weiss"/>
  </r>
  <r>
    <x v="3"/>
    <s v="Michael Granlund"/>
  </r>
  <r>
    <x v="3"/>
    <s v="Shahid Hopkins"/>
  </r>
  <r>
    <x v="3"/>
    <s v="Victoria Brennan"/>
  </r>
  <r>
    <x v="3"/>
    <s v="Alan Hwang"/>
  </r>
  <r>
    <x v="3"/>
    <s v="Lindsay Williams"/>
  </r>
  <r>
    <x v="3"/>
    <s v="Karl Braun"/>
  </r>
  <r>
    <x v="3"/>
    <s v="Karen Seio"/>
  </r>
  <r>
    <x v="3"/>
    <s v="Candace McMahon"/>
  </r>
  <r>
    <x v="3"/>
    <s v="Maribeth Dona"/>
  </r>
  <r>
    <x v="3"/>
    <s v="Max Jones"/>
  </r>
  <r>
    <x v="3"/>
    <s v="Marc Harrigan"/>
  </r>
  <r>
    <x v="3"/>
    <s v="Paul Van Hugh"/>
  </r>
  <r>
    <x v="3"/>
    <s v="Ken Black"/>
  </r>
  <r>
    <x v="3"/>
    <s v="Bill Stewart"/>
  </r>
  <r>
    <x v="3"/>
    <s v="Karen Ferguson"/>
  </r>
  <r>
    <x v="3"/>
    <s v="Benjamin Farhat"/>
  </r>
  <r>
    <x v="3"/>
    <s v="Sanjit Engle"/>
  </r>
  <r>
    <x v="3"/>
    <s v="Stephanie Ulpright"/>
  </r>
  <r>
    <x v="3"/>
    <s v="Joy Bell-"/>
  </r>
  <r>
    <x v="3"/>
    <s v="Meg Tillman"/>
  </r>
  <r>
    <x v="3"/>
    <s v="Frank Hawley"/>
  </r>
  <r>
    <x v="3"/>
    <s v="Brad Norvell"/>
  </r>
  <r>
    <x v="3"/>
    <s v="Valerie Mitchum"/>
  </r>
  <r>
    <x v="3"/>
    <s v="Matthew Grinstein"/>
  </r>
  <r>
    <x v="3"/>
    <s v="Susan Pistek"/>
  </r>
  <r>
    <x v="3"/>
    <s v="Clay Ludtke"/>
  </r>
  <r>
    <x v="3"/>
    <s v="Denny Blanton"/>
  </r>
  <r>
    <x v="3"/>
    <s v="Philisse Overcash"/>
  </r>
  <r>
    <x v="3"/>
    <s v="Ann Steele"/>
  </r>
  <r>
    <x v="3"/>
    <s v="Carol Darley"/>
  </r>
  <r>
    <x v="3"/>
    <s v="Edward Nazzal"/>
  </r>
  <r>
    <x v="3"/>
    <s v="Scott Williamson"/>
  </r>
  <r>
    <x v="3"/>
    <s v="Thomas Thornton"/>
  </r>
  <r>
    <x v="3"/>
    <s v="Barry Pond"/>
  </r>
  <r>
    <x v="3"/>
    <s v="Jason Klamczynski"/>
  </r>
  <r>
    <x v="3"/>
    <s v="Catherine Glotzbach"/>
  </r>
  <r>
    <x v="3"/>
    <s v="Natalie DeCherney"/>
  </r>
  <r>
    <x v="3"/>
    <s v="Sue Ann Reed"/>
  </r>
  <r>
    <x v="3"/>
    <s v="George Zrebassa"/>
  </r>
  <r>
    <x v="3"/>
    <s v="Vivek Grady"/>
  </r>
  <r>
    <x v="3"/>
    <s v="Troy Blackwell"/>
  </r>
  <r>
    <x v="3"/>
    <s v="Roger Demir"/>
  </r>
  <r>
    <x v="3"/>
    <s v="Harry Greene"/>
  </r>
  <r>
    <x v="3"/>
    <s v="Pauline Webber"/>
  </r>
  <r>
    <x v="3"/>
    <s v="Ted Butterfield"/>
  </r>
  <r>
    <x v="3"/>
    <s v="Paul Stevenson"/>
  </r>
  <r>
    <x v="3"/>
    <s v="Bill Eplett"/>
  </r>
  <r>
    <x v="3"/>
    <s v="Anna Chung"/>
  </r>
  <r>
    <x v="3"/>
    <s v="Erin Creighton"/>
  </r>
  <r>
    <x v="3"/>
    <s v="Mary Zewe"/>
  </r>
  <r>
    <x v="3"/>
    <s v="Sanjit Jacobs"/>
  </r>
  <r>
    <x v="3"/>
    <s v="Raymond Buch"/>
  </r>
  <r>
    <x v="3"/>
    <s v="Brian Moss"/>
  </r>
  <r>
    <x v="3"/>
    <s v="Harold Ryan"/>
  </r>
  <r>
    <x v="3"/>
    <s v="John Castell"/>
  </r>
  <r>
    <x v="3"/>
    <s v="Christina VanderZanden"/>
  </r>
  <r>
    <x v="3"/>
    <s v="Justin Deggeller"/>
  </r>
  <r>
    <x v="3"/>
    <s v="Filia McAdams"/>
  </r>
  <r>
    <x v="3"/>
    <s v="Gary McGarr"/>
  </r>
  <r>
    <x v="3"/>
    <s v="Maria Zettner"/>
  </r>
  <r>
    <x v="3"/>
    <s v="Michelle Lonsdale"/>
  </r>
  <r>
    <x v="3"/>
    <s v="Evan Minnotte"/>
  </r>
  <r>
    <x v="3"/>
    <s v="Heather Kirkland"/>
  </r>
  <r>
    <x v="3"/>
    <s v="Alejandro Grove"/>
  </r>
  <r>
    <x v="3"/>
    <s v="Brendan Dodson"/>
  </r>
  <r>
    <x v="3"/>
    <s v="Lena Cacioppo"/>
  </r>
  <r>
    <x v="3"/>
    <s v="Cyma Kinney"/>
  </r>
  <r>
    <x v="3"/>
    <s v="Dave Hallsten"/>
  </r>
  <r>
    <x v="3"/>
    <s v="Tony Molinari"/>
  </r>
  <r>
    <x v="3"/>
    <s v="Becky Pak"/>
  </r>
  <r>
    <x v="3"/>
    <s v="Maria Etezadi"/>
  </r>
  <r>
    <x v="3"/>
    <s v="Tom Boeckenhauer"/>
  </r>
  <r>
    <x v="3"/>
    <s v="Alan Barnes"/>
  </r>
  <r>
    <x v="3"/>
    <s v="David Smith"/>
  </r>
  <r>
    <x v="3"/>
    <s v="Chad McGuire"/>
  </r>
  <r>
    <x v="3"/>
    <s v="Denny Ordway"/>
  </r>
  <r>
    <x v="3"/>
    <s v="Daniel Byrd"/>
  </r>
  <r>
    <x v="3"/>
    <s v="Emily Grady"/>
  </r>
  <r>
    <x v="3"/>
    <s v="Jim Epp"/>
  </r>
  <r>
    <x v="3"/>
    <s v="Scott Cohen"/>
  </r>
  <r>
    <x v="3"/>
    <s v="Henry Goldwyn"/>
  </r>
  <r>
    <x v="3"/>
    <s v="Adam Shillingsburg"/>
  </r>
  <r>
    <x v="3"/>
    <s v="Maribeth Schnelling"/>
  </r>
  <r>
    <x v="3"/>
    <s v="Nick Crebassa"/>
  </r>
  <r>
    <x v="3"/>
    <s v="Barry FranzÃ¶sisch"/>
  </r>
  <r>
    <x v="3"/>
    <s v="George Bell"/>
  </r>
  <r>
    <x v="3"/>
    <s v="Tony Chapman"/>
  </r>
  <r>
    <x v="3"/>
    <s v="Alyssa Tate"/>
  </r>
  <r>
    <x v="3"/>
    <s v="Amy Hunt"/>
  </r>
  <r>
    <x v="3"/>
    <s v="Katherine Hughes"/>
  </r>
  <r>
    <x v="3"/>
    <s v="Anne McFarland"/>
  </r>
  <r>
    <x v="3"/>
    <s v="Tom Ashbrook"/>
  </r>
  <r>
    <x v="3"/>
    <s v="Max Ludwig"/>
  </r>
  <r>
    <x v="3"/>
    <s v="Charles Sheldon"/>
  </r>
  <r>
    <x v="3"/>
    <s v="Christopher Schild"/>
  </r>
  <r>
    <x v="3"/>
    <s v="Denise Monton"/>
  </r>
  <r>
    <x v="3"/>
    <s v="Adrian Hane"/>
  </r>
  <r>
    <x v="3"/>
    <s v="Bryan Spruell"/>
  </r>
  <r>
    <x v="3"/>
    <s v="Ken Lonsdale"/>
  </r>
  <r>
    <x v="3"/>
    <s v="Noah Childs"/>
  </r>
  <r>
    <x v="3"/>
    <s v="Russell D'Ascenzo"/>
  </r>
  <r>
    <x v="3"/>
    <s v="Mitch Gastineau"/>
  </r>
  <r>
    <x v="3"/>
    <s v="Dennis Bolton"/>
  </r>
  <r>
    <x v="3"/>
    <s v="Bruce Stewart"/>
  </r>
  <r>
    <x v="3"/>
    <s v="Luke Weiss"/>
  </r>
  <r>
    <x v="3"/>
    <s v="Sample Company A"/>
  </r>
  <r>
    <x v="3"/>
    <s v="Jack Lebron"/>
  </r>
  <r>
    <x v="3"/>
    <s v="Henry MacAllister"/>
  </r>
  <r>
    <x v="3"/>
    <s v="Bill Donatelli"/>
  </r>
  <r>
    <x v="3"/>
    <s v="Rob Williams"/>
  </r>
  <r>
    <x v="3"/>
    <s v="Yana Sorensen"/>
  </r>
  <r>
    <x v="3"/>
    <s v="Dave Poirier"/>
  </r>
  <r>
    <x v="3"/>
    <s v="Christine Sundaresam"/>
  </r>
  <r>
    <x v="3"/>
    <s v="Harry Marie"/>
  </r>
  <r>
    <x v="3"/>
    <s v="Andrew Allen"/>
  </r>
  <r>
    <x v="3"/>
    <s v="Adam Hart"/>
  </r>
  <r>
    <x v="3"/>
    <s v="Noel Staavos"/>
  </r>
  <r>
    <x v="3"/>
    <s v="Shirley Daniels"/>
  </r>
  <r>
    <x v="3"/>
    <s v="Paul Lucas"/>
  </r>
  <r>
    <x v="3"/>
    <s v="Roy FranzÃ¶sisch"/>
  </r>
  <r>
    <x v="3"/>
    <s v="Joel Eaton"/>
  </r>
  <r>
    <x v="3"/>
    <s v="Edward Becker"/>
  </r>
  <r>
    <x v="3"/>
    <s v="Jesus Ocampo"/>
  </r>
  <r>
    <x v="3"/>
    <s v="Sharelle Roach"/>
  </r>
  <r>
    <x v="3"/>
    <s v="Bruce Geld"/>
  </r>
  <r>
    <x v="3"/>
    <s v="Pamela Stobb"/>
  </r>
  <r>
    <x v="3"/>
    <s v="Brendan Murry"/>
  </r>
  <r>
    <x v="3"/>
    <s v="Sarah Jordon"/>
  </r>
  <r>
    <x v="3"/>
    <s v="Brad Eason"/>
  </r>
  <r>
    <x v="3"/>
    <s v="Shirley Jackson"/>
  </r>
  <r>
    <x v="3"/>
    <s v="Resi PÃ¶lking"/>
  </r>
  <r>
    <x v="3"/>
    <s v="Joni Wasserman"/>
  </r>
  <r>
    <x v="3"/>
    <s v="Katherine Nockton"/>
  </r>
  <r>
    <x v="3"/>
    <s v="Meg O'Connel"/>
  </r>
  <r>
    <x v="3"/>
    <s v="Bruce Degenhardt"/>
  </r>
  <r>
    <x v="3"/>
    <s v="Sally Knutson"/>
  </r>
  <r>
    <x v="3"/>
    <s v="Sean Christensen"/>
  </r>
  <r>
    <x v="3"/>
    <s v="Tamara Dahlen"/>
  </r>
  <r>
    <x v="3"/>
    <s v="Greg Guthrie"/>
  </r>
  <r>
    <x v="3"/>
    <s v="Parhena Norris"/>
  </r>
  <r>
    <x v="3"/>
    <s v="Damala Kotsonis"/>
  </r>
  <r>
    <x v="3"/>
    <s v="Christine Phan"/>
  </r>
  <r>
    <x v="3"/>
    <s v="Susan Vittorini"/>
  </r>
  <r>
    <x v="3"/>
    <s v="Art Ferguson"/>
  </r>
  <r>
    <x v="3"/>
    <s v="Mick Brown"/>
  </r>
  <r>
    <x v="3"/>
    <s v="Larry Hughes"/>
  </r>
  <r>
    <x v="3"/>
    <s v="Speros Goranitis"/>
  </r>
  <r>
    <x v="3"/>
    <s v="Rob Lucas"/>
  </r>
  <r>
    <x v="3"/>
    <s v="Larry Blacks"/>
  </r>
  <r>
    <x v="3"/>
    <s v="Arthur Prichep"/>
  </r>
  <r>
    <x v="3"/>
    <s v="Janet Lee"/>
  </r>
  <r>
    <x v="3"/>
    <s v="Kean Thornton"/>
  </r>
  <r>
    <x v="3"/>
    <s v="Dionis Lloyd"/>
  </r>
  <r>
    <x v="3"/>
    <s v="Quincy Jones"/>
  </r>
  <r>
    <x v="3"/>
    <s v="Saphhira Shifley"/>
  </r>
  <r>
    <x v="3"/>
    <s v="Neoma Murray"/>
  </r>
  <r>
    <x v="3"/>
    <s v="Erin Ashbrook"/>
  </r>
  <r>
    <x v="3"/>
    <s v="Nick Zandusky"/>
  </r>
  <r>
    <x v="3"/>
    <s v="Arthur Gainer"/>
  </r>
  <r>
    <x v="3"/>
    <s v="Elizabeth Moffitt"/>
  </r>
  <r>
    <x v="3"/>
    <s v="Dorothy Dickinson"/>
  </r>
  <r>
    <x v="3"/>
    <s v="Darren Budd"/>
  </r>
  <r>
    <x v="3"/>
    <s v="Mike Kennedy"/>
  </r>
  <r>
    <x v="3"/>
    <s v="Muhammed Yedwab"/>
  </r>
  <r>
    <x v="3"/>
    <s v="Chris Cortes"/>
  </r>
  <r>
    <x v="3"/>
    <s v="Darren Koutras"/>
  </r>
  <r>
    <x v="3"/>
    <s v="Lisa Hazard"/>
  </r>
  <r>
    <x v="3"/>
    <s v="Arianne Irving"/>
  </r>
  <r>
    <x v="3"/>
    <s v="Toby Carlisle"/>
  </r>
  <r>
    <x v="3"/>
    <s v="Gary Zandusky"/>
  </r>
  <r>
    <x v="3"/>
    <s v="Doug Bickford"/>
  </r>
  <r>
    <x v="3"/>
    <s v="Rick Wilson"/>
  </r>
  <r>
    <x v="3"/>
    <s v="Adam Bellavance"/>
  </r>
  <r>
    <x v="3"/>
    <s v="Carlos Soltero"/>
  </r>
  <r>
    <x v="3"/>
    <s v="Michelle Moray"/>
  </r>
  <r>
    <x v="3"/>
    <s v="Ed Braxton"/>
  </r>
  <r>
    <x v="3"/>
    <s v="Laurel Beltran"/>
  </r>
  <r>
    <x v="3"/>
    <s v="Liz Pelletier"/>
  </r>
  <r>
    <x v="3"/>
    <s v="Todd Sumrall"/>
  </r>
  <r>
    <x v="3"/>
    <s v="Zuschuss Carroll"/>
  </r>
  <r>
    <x v="3"/>
    <s v="Alyssa Crouse"/>
  </r>
  <r>
    <x v="3"/>
    <s v="Chloris Kastensmidt"/>
  </r>
  <r>
    <x v="3"/>
    <s v="Jonathan Howell"/>
  </r>
  <r>
    <x v="3"/>
    <s v="Cynthia Arntzen"/>
  </r>
  <r>
    <x v="3"/>
    <s v="Ross Baird"/>
  </r>
  <r>
    <x v="3"/>
    <s v="Carl Weiss"/>
  </r>
  <r>
    <x v="3"/>
    <s v="Pauline Johnson"/>
  </r>
  <r>
    <x v="3"/>
    <s v="Eva Jacobs"/>
  </r>
  <r>
    <x v="3"/>
    <s v="Greg Tran"/>
  </r>
  <r>
    <x v="3"/>
    <s v="Anthony Jacobs"/>
  </r>
  <r>
    <x v="3"/>
    <s v="Jason Fortune-"/>
  </r>
  <r>
    <x v="3"/>
    <s v="Joy Daniels"/>
  </r>
  <r>
    <x v="3"/>
    <s v="John Murray"/>
  </r>
  <r>
    <x v="3"/>
    <s v="Toby Swindell"/>
  </r>
  <r>
    <x v="3"/>
    <s v="Susan Gilcrest"/>
  </r>
  <r>
    <x v="3"/>
    <s v="Todd Boyes"/>
  </r>
  <r>
    <x v="3"/>
    <s v="Adrian Barton"/>
  </r>
  <r>
    <x v="3"/>
    <s v="Paul Prost"/>
  </r>
  <r>
    <x v="3"/>
    <s v="Annie Thurman"/>
  </r>
  <r>
    <x v="3"/>
    <s v="Becky Castell"/>
  </r>
  <r>
    <x v="3"/>
    <s v="Patrick Jones"/>
  </r>
  <r>
    <x v="3"/>
    <s v="Neil Ducich"/>
  </r>
  <r>
    <x v="3"/>
    <s v="Nat Carroll"/>
  </r>
  <r>
    <x v="3"/>
    <s v="Chuck Clark"/>
  </r>
  <r>
    <x v="3"/>
    <s v="Allen Rosenblatt"/>
  </r>
  <r>
    <x v="3"/>
    <s v="Rick Duston"/>
  </r>
  <r>
    <x v="3"/>
    <s v="John Grady"/>
  </r>
  <r>
    <x v="3"/>
    <s v="Laurel Elliston"/>
  </r>
  <r>
    <x v="3"/>
    <s v="Eric Hoffmann"/>
  </r>
  <r>
    <x v="3"/>
    <s v="Vicky Freymann"/>
  </r>
  <r>
    <x v="3"/>
    <s v="Vivek Sundaresam"/>
  </r>
  <r>
    <x v="3"/>
    <s v="Trudy Brown"/>
  </r>
  <r>
    <x v="3"/>
    <s v="Jeremy Lonsdale"/>
  </r>
  <r>
    <x v="3"/>
    <s v="Kimberly Carter"/>
  </r>
  <r>
    <x v="3"/>
    <s v="Bryan Mills"/>
  </r>
  <r>
    <x v="3"/>
    <s v="Carlos Daly"/>
  </r>
  <r>
    <x v="3"/>
    <s v="Dianna Wilson"/>
  </r>
  <r>
    <x v="3"/>
    <s v="Roy Phan"/>
  </r>
  <r>
    <x v="3"/>
    <s v="James Galang"/>
  </r>
  <r>
    <x v="3"/>
    <s v="Duane Noonan"/>
  </r>
  <r>
    <x v="3"/>
    <s v="Patrick O'Donnell"/>
  </r>
  <r>
    <x v="3"/>
    <s v="Lori Olson"/>
  </r>
  <r>
    <x v="3"/>
    <s v="Tiffany House"/>
  </r>
  <r>
    <x v="3"/>
    <s v="Michael Dominguez"/>
  </r>
  <r>
    <x v="3"/>
    <s v="Alice McCarthy"/>
  </r>
  <r>
    <x v="3"/>
    <s v="Guy Thornton"/>
  </r>
  <r>
    <x v="3"/>
    <s v="Henia Zydlo"/>
  </r>
  <r>
    <x v="3"/>
    <s v="Suzanne McNair"/>
  </r>
  <r>
    <x v="3"/>
    <s v="Kelly Andreada"/>
  </r>
  <r>
    <x v="3"/>
    <s v="Barry Blumstein"/>
  </r>
  <r>
    <x v="3"/>
    <s v="Barry Weirich"/>
  </r>
  <r>
    <x v="3"/>
    <s v="Alejandro Ballentine"/>
  </r>
  <r>
    <x v="3"/>
    <s v="Cari Schnelling"/>
  </r>
  <r>
    <x v="3"/>
    <s v="John Dryer"/>
  </r>
  <r>
    <x v="3"/>
    <s v="Giulietta Dortch"/>
  </r>
  <r>
    <x v="3"/>
    <s v="Nick Radford"/>
  </r>
  <r>
    <x v="3"/>
    <s v="Dan Campbell"/>
  </r>
  <r>
    <x v="3"/>
    <s v="Carol Triggs"/>
  </r>
  <r>
    <x v="3"/>
    <s v="Erica Hernandez"/>
  </r>
  <r>
    <x v="3"/>
    <s v="Erin Mull"/>
  </r>
  <r>
    <x v="3"/>
    <s v="Dorris liebe"/>
  </r>
  <r>
    <x v="3"/>
    <s v="Liz Willingham"/>
  </r>
  <r>
    <x v="3"/>
    <s v="Ben Wallace"/>
  </r>
  <r>
    <x v="3"/>
    <s v="Maureen Gastineau"/>
  </r>
  <r>
    <x v="3"/>
    <s v="Frank Olsen"/>
  </r>
  <r>
    <x v="3"/>
    <s v="Anna Gayman"/>
  </r>
  <r>
    <x v="3"/>
    <s v="Michelle Tran"/>
  </r>
  <r>
    <x v="3"/>
    <s v="Carl Ludwig"/>
  </r>
  <r>
    <x v="3"/>
    <s v="Linda Cazamias"/>
  </r>
  <r>
    <x v="3"/>
    <s v="Muhammed MacIntyre"/>
  </r>
  <r>
    <x v="3"/>
    <s v="Dianna Vittorini"/>
  </r>
  <r>
    <x v="3"/>
    <s v="Kristina Nunn"/>
  </r>
  <r>
    <x v="3"/>
    <s v="Zuschuss Donatelli"/>
  </r>
  <r>
    <x v="3"/>
    <s v="Lena Creighton"/>
  </r>
  <r>
    <x v="3"/>
    <s v="Hunter Glantz"/>
  </r>
  <r>
    <x v="3"/>
    <s v="Sarah Brown"/>
  </r>
  <r>
    <x v="3"/>
    <s v="Troy Staebel"/>
  </r>
  <r>
    <x v="3"/>
    <s v="Paul Gonzalez"/>
  </r>
  <r>
    <x v="3"/>
    <s v="Tamara Willingham"/>
  </r>
  <r>
    <x v="3"/>
    <s v="Clay Cheatham"/>
  </r>
  <r>
    <x v="3"/>
    <s v="Stuart Calhoun"/>
  </r>
  <r>
    <x v="3"/>
    <s v="Dean percer"/>
  </r>
  <r>
    <x v="3"/>
    <s v="Kristen Hastings"/>
  </r>
  <r>
    <x v="3"/>
    <s v="Thomas Seio"/>
  </r>
  <r>
    <x v="3"/>
    <s v="Joe Elijah"/>
  </r>
  <r>
    <x v="3"/>
    <s v="Michael Kennedy"/>
  </r>
  <r>
    <x v="3"/>
    <s v="Katherine Ducich"/>
  </r>
  <r>
    <x v="3"/>
    <s v="Philip Fox"/>
  </r>
  <r>
    <x v="3"/>
    <s v="Luke Schmidt"/>
  </r>
  <r>
    <x v="3"/>
    <s v="Ryan Akin"/>
  </r>
  <r>
    <x v="3"/>
    <s v="Steven Roelle"/>
  </r>
  <r>
    <x v="3"/>
    <s v="Craig Carreira"/>
  </r>
  <r>
    <x v="3"/>
    <s v="Neil Knudson"/>
  </r>
  <r>
    <x v="3"/>
    <s v="Katharine Harms"/>
  </r>
  <r>
    <x v="3"/>
    <s v="Deborah Brumfield"/>
  </r>
  <r>
    <x v="3"/>
    <s v="Jim Sink"/>
  </r>
  <r>
    <x v="3"/>
    <s v="George Ashbrook"/>
  </r>
  <r>
    <x v="3"/>
    <s v="Toby Ritter"/>
  </r>
  <r>
    <x v="3"/>
    <s v="Jeremy Ellison"/>
  </r>
  <r>
    <x v="3"/>
    <s v="Shui Tom"/>
  </r>
  <r>
    <x v="3"/>
    <s v="Alan Shonely"/>
  </r>
  <r>
    <x v="3"/>
    <s v="Joe Kamberova"/>
  </r>
  <r>
    <x v="3"/>
    <s v="Rick Bensley"/>
  </r>
  <r>
    <x v="3"/>
    <s v="Maria Bertelson"/>
  </r>
  <r>
    <x v="3"/>
    <s v="Matthew Clasen"/>
  </r>
  <r>
    <x v="3"/>
    <s v="Sonia Cooley"/>
  </r>
  <r>
    <x v="3"/>
    <s v="Fred McMath"/>
  </r>
  <r>
    <x v="3"/>
    <s v="Olvera Toch"/>
  </r>
  <r>
    <x v="3"/>
    <s v="Tracy Hopkins"/>
  </r>
  <r>
    <x v="3"/>
    <s v="Nora Preis"/>
  </r>
  <r>
    <x v="3"/>
    <s v="Dan Reichenbach"/>
  </r>
  <r>
    <x v="3"/>
    <s v="Michelle Arnett"/>
  </r>
  <r>
    <x v="3"/>
    <s v="Dean Katz"/>
  </r>
  <r>
    <x v="3"/>
    <s v="Alex Avila"/>
  </r>
  <r>
    <x v="3"/>
    <s v="William Brown"/>
  </r>
  <r>
    <x v="3"/>
    <s v="Victor Preis"/>
  </r>
  <r>
    <x v="3"/>
    <s v="Sheri Gordon"/>
  </r>
  <r>
    <x v="3"/>
    <s v="Ralph Arnett"/>
  </r>
  <r>
    <x v="3"/>
    <s v="Darrin Van Huff"/>
  </r>
  <r>
    <x v="3"/>
    <s v="Chuck Sachs"/>
  </r>
  <r>
    <x v="3"/>
    <s v="Christina Anderson"/>
  </r>
  <r>
    <x v="3"/>
    <s v="Jim Kriz"/>
  </r>
  <r>
    <x v="3"/>
    <s v="Frank Merwin"/>
  </r>
  <r>
    <x v="3"/>
    <s v="Michael Oakman"/>
  </r>
  <r>
    <x v="3"/>
    <s v="Tony Sayre"/>
  </r>
  <r>
    <x v="3"/>
    <s v="Fred Hopkins"/>
  </r>
  <r>
    <x v="3"/>
    <s v="Angele Hood"/>
  </r>
  <r>
    <x v="3"/>
    <s v="Patrick O'Brill"/>
  </r>
  <r>
    <x v="3"/>
    <s v="Michael Paige"/>
  </r>
  <r>
    <x v="3"/>
    <s v="Jenna Caffey"/>
  </r>
  <r>
    <x v="3"/>
    <s v="Harold Engle"/>
  </r>
  <r>
    <x v="3"/>
    <s v="Mathew Reese"/>
  </r>
  <r>
    <x v="3"/>
    <s v="Sean Miller"/>
  </r>
  <r>
    <x v="3"/>
    <s v="Frank Gastineau"/>
  </r>
  <r>
    <x v="3"/>
    <s v="Beth Fritzler"/>
  </r>
  <r>
    <x v="3"/>
    <s v="Natalie Webber"/>
  </r>
  <r>
    <x v="3"/>
    <s v="Karen Bern"/>
  </r>
  <r>
    <x v="3"/>
    <s v="Tom Stivers"/>
  </r>
  <r>
    <x v="3"/>
    <s v="Rick Reed"/>
  </r>
  <r>
    <x v="3"/>
    <s v="Sandra Flanagan"/>
  </r>
  <r>
    <x v="3"/>
    <s v="Natalie Fritzler"/>
  </r>
  <r>
    <x v="3"/>
    <s v="Shaun Weien"/>
  </r>
  <r>
    <x v="3"/>
    <s v="Anthony Johnson"/>
  </r>
  <r>
    <x v="3"/>
    <s v="Seth Vernon"/>
  </r>
  <r>
    <x v="3"/>
    <s v="Anthony Rawles"/>
  </r>
  <r>
    <x v="3"/>
    <s v="Sarah Foster"/>
  </r>
  <r>
    <x v="3"/>
    <s v="Sean Wendt"/>
  </r>
  <r>
    <x v="3"/>
    <s v="Gene McClure"/>
  </r>
  <r>
    <x v="3"/>
    <s v="Kelly Lampkin"/>
  </r>
  <r>
    <x v="3"/>
    <s v="Pete Takahito"/>
  </r>
  <r>
    <x v="3"/>
    <s v="Eric Barreto"/>
  </r>
  <r>
    <x v="3"/>
    <s v="Lena Hernandez"/>
  </r>
  <r>
    <x v="3"/>
    <s v="Lisa Ryan"/>
  </r>
  <r>
    <x v="3"/>
    <s v="Nathan Mautz"/>
  </r>
  <r>
    <x v="3"/>
    <s v="Tracy Blumstein"/>
  </r>
  <r>
    <x v="3"/>
    <s v="Annie Zypern"/>
  </r>
  <r>
    <x v="3"/>
    <s v="Mike Gockenbach"/>
  </r>
  <r>
    <x v="3"/>
    <s v="Dennis Kane"/>
  </r>
  <r>
    <x v="3"/>
    <s v="Matt Hagelstein"/>
  </r>
  <r>
    <x v="3"/>
    <s v="Giulietta Weimer"/>
  </r>
  <r>
    <x v="3"/>
    <s v="Laura Armstrong"/>
  </r>
  <r>
    <x v="3"/>
    <s v="Roland Fjeld"/>
  </r>
  <r>
    <x v="3"/>
    <s v="Katrina Willman"/>
  </r>
  <r>
    <x v="3"/>
    <s v="Greg Matthias"/>
  </r>
  <r>
    <x v="3"/>
    <s v="Eric Murdock"/>
  </r>
  <r>
    <x v="3"/>
    <s v="Charlotte Melton"/>
  </r>
  <r>
    <x v="3"/>
    <s v="Scot Coram"/>
  </r>
  <r>
    <x v="3"/>
    <s v="Gary Mitchum"/>
  </r>
  <r>
    <x v="3"/>
    <s v="Jay Kimmel"/>
  </r>
  <r>
    <x v="3"/>
    <s v="Cindy Chapman"/>
  </r>
  <r>
    <x v="3"/>
    <s v="Ivan Liston"/>
  </r>
  <r>
    <x v="3"/>
    <s v="Steve Chapman"/>
  </r>
  <r>
    <x v="3"/>
    <s v="Sylvia Foulston"/>
  </r>
  <r>
    <x v="3"/>
    <s v="Daniel Raglin"/>
  </r>
  <r>
    <x v="3"/>
    <s v="Rick Hansen"/>
  </r>
  <r>
    <x v="3"/>
    <s v="Justin MacKendrick"/>
  </r>
  <r>
    <x v="3"/>
    <s v="Brenda Bowman"/>
  </r>
  <r>
    <x v="3"/>
    <s v="Dana Kaydos"/>
  </r>
  <r>
    <x v="3"/>
    <s v="Russell Applegate"/>
  </r>
  <r>
    <x v="3"/>
    <s v="Nicole Fjeld"/>
  </r>
  <r>
    <x v="3"/>
    <s v="Charles McCrossin"/>
  </r>
  <r>
    <x v="3"/>
    <s v="Jennifer Braxton"/>
  </r>
  <r>
    <x v="3"/>
    <s v="Doug O'Connell"/>
  </r>
  <r>
    <x v="3"/>
    <s v="Eleni McCrary"/>
  </r>
  <r>
    <x v="3"/>
    <s v="Patrick Ryan"/>
  </r>
  <r>
    <x v="3"/>
    <s v="Sung Chung"/>
  </r>
  <r>
    <x v="3"/>
    <s v="Alan Haines"/>
  </r>
  <r>
    <x v="3"/>
    <s v="Darrin Martin"/>
  </r>
  <r>
    <x v="3"/>
    <s v="Steve Carroll"/>
  </r>
  <r>
    <x v="3"/>
    <s v="Heather Jas"/>
  </r>
  <r>
    <x v="3"/>
    <s v="Stefania Perrino"/>
  </r>
  <r>
    <x v="3"/>
    <s v="Ben Peterman"/>
  </r>
  <r>
    <x v="3"/>
    <s v="Ashley Jarboe"/>
  </r>
  <r>
    <x v="3"/>
    <s v="Arthur Wiediger"/>
  </r>
  <r>
    <x v="3"/>
    <s v="Barry Gonzalez"/>
  </r>
  <r>
    <x v="3"/>
    <s v="Maxwell Schwartz"/>
  </r>
  <r>
    <x v="3"/>
    <s v="Bradley Nguyen"/>
  </r>
  <r>
    <x v="3"/>
    <s v="Sung Shariari"/>
  </r>
  <r>
    <x v="3"/>
    <s v="Ralph Kennedy"/>
  </r>
  <r>
    <x v="3"/>
    <s v="Phillip Flathmann"/>
  </r>
  <r>
    <x v="3"/>
    <s v="Anthony Witt"/>
  </r>
  <r>
    <x v="3"/>
    <s v="Jill Stevenson"/>
  </r>
  <r>
    <x v="3"/>
    <s v="Mick Crebagga"/>
  </r>
  <r>
    <x v="3"/>
    <s v="Aleksandra Gannaway"/>
  </r>
  <r>
    <x v="3"/>
    <s v="Katrina Bavinger"/>
  </r>
  <r>
    <x v="3"/>
    <s v="Aimee Bixby"/>
  </r>
  <r>
    <x v="3"/>
    <s v="Greg Maxwell"/>
  </r>
  <r>
    <x v="3"/>
    <s v="Vivian Mathis"/>
  </r>
  <r>
    <x v="3"/>
    <s v="Michael Grace"/>
  </r>
  <r>
    <x v="3"/>
    <s v="Jasper Cacioppo"/>
  </r>
  <r>
    <x v="3"/>
    <s v="Ruben Dartt"/>
  </r>
  <r>
    <x v="3"/>
    <s v="Robert Dilbeck"/>
  </r>
  <r>
    <x v="3"/>
    <s v="Allen Goldenen"/>
  </r>
  <r>
    <x v="3"/>
    <s v="Trudy Glocke"/>
  </r>
  <r>
    <x v="3"/>
    <s v="Dario Medina"/>
  </r>
  <r>
    <x v="3"/>
    <s v="Allen Armold"/>
  </r>
  <r>
    <x v="3"/>
    <s v="Eugene Barchas"/>
  </r>
  <r>
    <x v="3"/>
    <s v="Alex Russell"/>
  </r>
  <r>
    <x v="3"/>
    <s v="Eudokia Martin"/>
  </r>
  <r>
    <x v="3"/>
    <s v="Sean Braxton"/>
  </r>
  <r>
    <x v="3"/>
    <s v="Liz Carlisle"/>
  </r>
  <r>
    <x v="3"/>
    <s v="Grace Kelly"/>
  </r>
  <r>
    <x v="3"/>
    <s v="Logan Currie"/>
  </r>
  <r>
    <x v="3"/>
    <s v="Ken Heidel"/>
  </r>
  <r>
    <x v="3"/>
    <s v="Shahid Shariari"/>
  </r>
  <r>
    <x v="3"/>
    <s v="Helen Abelman"/>
  </r>
  <r>
    <x v="3"/>
    <s v="Ryan Crowe"/>
  </r>
  <r>
    <x v="3"/>
    <s v="Helen Andreada"/>
  </r>
  <r>
    <x v="3"/>
    <s v="Jennifer Ferguson"/>
  </r>
  <r>
    <x v="3"/>
    <s v="Jessica Myrick"/>
  </r>
  <r>
    <x v="3"/>
    <s v="Bart Folk"/>
  </r>
  <r>
    <x v="3"/>
    <s v="Liz Thompson"/>
  </r>
  <r>
    <x v="3"/>
    <s v="Roger Barcio"/>
  </r>
  <r>
    <x v="3"/>
    <s v="Craig Yedwab"/>
  </r>
  <r>
    <x v="3"/>
    <s v="Erica Smith"/>
  </r>
  <r>
    <x v="3"/>
    <s v="Theresa Coyne"/>
  </r>
  <r>
    <x v="3"/>
    <s v="Charles Crestani"/>
  </r>
  <r>
    <x v="3"/>
    <s v="Evan Henry"/>
  </r>
  <r>
    <x v="3"/>
    <s v="Alan Schoenberger"/>
  </r>
  <r>
    <x v="3"/>
    <s v="Pete Armstrong"/>
  </r>
  <r>
    <x v="3"/>
    <s v="Justin Ritter"/>
  </r>
  <r>
    <x v="3"/>
    <s v="Muhammed Lee"/>
  </r>
  <r>
    <x v="3"/>
    <s v="David Wiener"/>
  </r>
  <r>
    <x v="3"/>
    <s v="Shaun Chance"/>
  </r>
  <r>
    <x v="3"/>
    <s v="Peter BÃ¼hler"/>
  </r>
  <r>
    <x v="3"/>
    <s v="Berenike Kampe"/>
  </r>
  <r>
    <x v="3"/>
    <s v="Brooke Gillingham"/>
  </r>
  <r>
    <x v="3"/>
    <s v="Maya Herman"/>
  </r>
  <r>
    <x v="3"/>
    <s v="Brian Dahlen"/>
  </r>
  <r>
    <x v="3"/>
    <s v="Kelly Collister"/>
  </r>
  <r>
    <x v="3"/>
    <s v="Frank Atkinson"/>
  </r>
  <r>
    <x v="3"/>
    <s v="Philip Brown"/>
  </r>
  <r>
    <x v="3"/>
    <s v="Rose O'Brian"/>
  </r>
  <r>
    <x v="3"/>
    <s v="Ruben Ausman"/>
  </r>
  <r>
    <x v="3"/>
    <s v="Sara Luxemburg"/>
  </r>
  <r>
    <x v="3"/>
    <s v="Jas O'Carroll"/>
  </r>
  <r>
    <x v="3"/>
    <s v="Patrick Gardner"/>
  </r>
  <r>
    <x v="3"/>
    <s v="Michelle Ellison"/>
  </r>
  <r>
    <x v="3"/>
    <s v="Barbara Fisher"/>
  </r>
  <r>
    <x v="3"/>
    <s v="Ellis Ballard"/>
  </r>
  <r>
    <x v="3"/>
    <s v="Corinna Mitchell"/>
  </r>
  <r>
    <x v="3"/>
    <s v="Tanja Norvell"/>
  </r>
  <r>
    <x v="3"/>
    <s v="Jane Waco"/>
  </r>
  <r>
    <x v="3"/>
    <s v="Juliana Krohn"/>
  </r>
  <r>
    <x v="3"/>
    <s v="Amy Cox"/>
  </r>
  <r>
    <x v="3"/>
    <s v="Hunter Lopez"/>
  </r>
  <r>
    <x v="3"/>
    <s v="Laurel Workman"/>
  </r>
  <r>
    <x v="3"/>
    <s v="Phillina Ober"/>
  </r>
  <r>
    <x v="3"/>
    <s v="Xylona Preis"/>
  </r>
  <r>
    <x v="3"/>
    <s v="Debra Catini"/>
  </r>
  <r>
    <x v="3"/>
    <s v="Dean Braden"/>
  </r>
  <r>
    <x v="3"/>
    <s v="Evan Bailliet"/>
  </r>
  <r>
    <x v="3"/>
    <s v="Steve Nguyen"/>
  </r>
  <r>
    <x v="3"/>
    <s v="Nora Paige"/>
  </r>
  <r>
    <x v="3"/>
    <s v="Andrew Gjertsen"/>
  </r>
  <r>
    <x v="3"/>
    <s v="Craig Reiter"/>
  </r>
  <r>
    <x v="3"/>
    <s v="Ed Ludwig"/>
  </r>
  <r>
    <x v="3"/>
    <s v="Anthony Garverick"/>
  </r>
  <r>
    <x v="3"/>
    <s v="Marc Crier"/>
  </r>
  <r>
    <x v="3"/>
    <s v="Stuart Van"/>
  </r>
  <r>
    <x v="3"/>
    <s v="Bobby Odegard"/>
  </r>
  <r>
    <x v="3"/>
    <s v="Victoria Pisteka"/>
  </r>
  <r>
    <x v="3"/>
    <s v="Astrea Jones"/>
  </r>
  <r>
    <x v="3"/>
    <s v="Matt Abelman"/>
  </r>
  <r>
    <x v="3"/>
    <s v="Hilary Holden"/>
  </r>
  <r>
    <x v="3"/>
    <s v="Mary O'Rourke"/>
  </r>
  <r>
    <x v="3"/>
    <s v="Ivan Gibson"/>
  </r>
  <r>
    <x v="3"/>
    <s v="Justin Ellison"/>
  </r>
  <r>
    <x v="3"/>
    <s v="Patricia Hirasaki"/>
  </r>
  <r>
    <x v="3"/>
    <s v="Brian DeCherney"/>
  </r>
  <r>
    <x v="3"/>
    <s v="Jocasta Rupert"/>
  </r>
  <r>
    <x v="3"/>
    <s v="Julie Creighton"/>
  </r>
  <r>
    <x v="3"/>
    <s v="Randy Bradley"/>
  </r>
  <r>
    <x v="3"/>
    <s v="Jim Mitchum"/>
  </r>
  <r>
    <x v="3"/>
    <s v="Nona Balk"/>
  </r>
  <r>
    <x v="3"/>
    <s v="Keith Herrera"/>
  </r>
  <r>
    <x v="3"/>
    <s v="Jamie Kunitz"/>
  </r>
  <r>
    <x v="3"/>
    <s v="Jim Karlsson"/>
  </r>
  <r>
    <x v="3"/>
    <s v="Kalyca Meade"/>
  </r>
  <r>
    <x v="3"/>
    <s v="Nancy Lomonaco"/>
  </r>
  <r>
    <x v="3"/>
    <s v="Thomas Boland"/>
  </r>
  <r>
    <x v="3"/>
    <s v="Thea Hudgings"/>
  </r>
  <r>
    <x v="3"/>
    <s v="Cindy Stewart"/>
  </r>
  <r>
    <x v="3"/>
    <s v="Denise Leinenbach"/>
  </r>
  <r>
    <x v="3"/>
    <s v="Daniel Lacy"/>
  </r>
  <r>
    <x v="3"/>
    <s v="Clay Rozendal"/>
  </r>
  <r>
    <x v="3"/>
    <s v="Grant Thornton"/>
  </r>
  <r>
    <x v="3"/>
    <s v="James Lanier"/>
  </r>
  <r>
    <x v="3"/>
    <s v="Anna Andreadi"/>
  </r>
  <r>
    <x v="3"/>
    <s v="Christina DeMoss"/>
  </r>
  <r>
    <x v="3"/>
    <s v="Jill Fjeld"/>
  </r>
  <r>
    <x v="3"/>
    <s v="Christopher Conant"/>
  </r>
  <r>
    <x v="3"/>
    <s v="Frank Preis"/>
  </r>
  <r>
    <x v="3"/>
    <s v="Kean Nguyen"/>
  </r>
  <r>
    <x v="3"/>
    <s v="Matt Collister"/>
  </r>
  <r>
    <x v="3"/>
    <s v="Peter McVee"/>
  </r>
  <r>
    <x v="3"/>
    <s v="Ann Blume"/>
  </r>
  <r>
    <x v="3"/>
    <s v="Thomas Brumley"/>
  </r>
  <r>
    <x v="3"/>
    <s v="Michael Chen"/>
  </r>
  <r>
    <x v="3"/>
    <s v="Gary Hwang"/>
  </r>
  <r>
    <x v="3"/>
    <s v="Nathan Gelder"/>
  </r>
  <r>
    <x v="3"/>
    <s v="Eugene Moren"/>
  </r>
  <r>
    <x v="3"/>
    <s v="Lindsay Shagiari"/>
  </r>
  <r>
    <x v="3"/>
    <s v="Ted Trevino"/>
  </r>
  <r>
    <x v="3"/>
    <s v="Katrina Edelman"/>
  </r>
  <r>
    <x v="3"/>
    <s v="Ken Brennan"/>
  </r>
  <r>
    <x v="3"/>
    <s v="Mitch Willingham"/>
  </r>
  <r>
    <x v="3"/>
    <s v="Eileen Kiefer"/>
  </r>
  <r>
    <x v="3"/>
    <s v="Adrian Shami"/>
  </r>
  <r>
    <x v="3"/>
    <s v="Nathan Cano"/>
  </r>
  <r>
    <x v="3"/>
    <s v="Jennifer Halladay"/>
  </r>
  <r>
    <x v="3"/>
    <s v="Richard Bierner"/>
  </r>
  <r>
    <x v="3"/>
    <s v="Anne Pryor"/>
  </r>
  <r>
    <x v="3"/>
    <s v="Brian Thompson"/>
  </r>
  <r>
    <x v="3"/>
    <s v="Benjamin Patterson"/>
  </r>
  <r>
    <x v="3"/>
    <s v="Barry Franz"/>
  </r>
  <r>
    <x v="3"/>
    <s v="Janet Molinari"/>
  </r>
  <r>
    <x v="3"/>
    <s v="Jason Gross"/>
  </r>
  <r>
    <x v="3"/>
    <s v="Tracy Zic"/>
  </r>
  <r>
    <x v="3"/>
    <s v="Brendan Sweed"/>
  </r>
  <r>
    <x v="3"/>
    <s v="Lynn Smith"/>
  </r>
  <r>
    <x v="3"/>
    <s v="Corey Catlett"/>
  </r>
  <r>
    <x v="3"/>
    <s v="Deirdre Greer"/>
  </r>
  <r>
    <x v="3"/>
    <s v="Joseph Holt"/>
  </r>
  <r>
    <x v="3"/>
    <s v="Kunst Miller"/>
  </r>
  <r>
    <x v="3"/>
    <s v="Michael Stewart"/>
  </r>
  <r>
    <x v="3"/>
    <s v="Lena Radford"/>
  </r>
  <r>
    <x v="3"/>
    <s v="Larry Tron"/>
  </r>
  <r>
    <x v="3"/>
    <s v="Naresj Patel"/>
  </r>
  <r>
    <x v="3"/>
    <s v="Patrick Bzostek"/>
  </r>
  <r>
    <x v="3"/>
    <s v="Tracy Collins"/>
  </r>
  <r>
    <x v="3"/>
    <s v="Jeremy Pistek"/>
  </r>
  <r>
    <x v="3"/>
    <s v="Christine Abelman"/>
  </r>
  <r>
    <x v="3"/>
    <s v="Herbert Flentye"/>
  </r>
  <r>
    <x v="3"/>
    <s v="Alex Grayson"/>
  </r>
  <r>
    <x v="3"/>
    <s v="Mike Vittorini"/>
  </r>
  <r>
    <x v="3"/>
    <s v="Ralph Ritter"/>
  </r>
  <r>
    <x v="3"/>
    <s v="Alejandro Savely"/>
  </r>
  <r>
    <x v="3"/>
    <s v="Roy Skaria"/>
  </r>
  <r>
    <x v="3"/>
    <s v="Mitch Webber"/>
  </r>
  <r>
    <x v="3"/>
    <s v="Khloe Miller"/>
  </r>
  <r>
    <x v="3"/>
    <s v="Andy Yotov"/>
  </r>
  <r>
    <x v="3"/>
    <s v="Andrew Roberts"/>
  </r>
  <r>
    <x v="3"/>
    <s v="Doug Jacobs"/>
  </r>
  <r>
    <x v="3"/>
    <s v="Aaron Hawkins"/>
  </r>
  <r>
    <x v="3"/>
    <s v="David Kendrick"/>
  </r>
  <r>
    <x v="3"/>
    <s v="Brian Derr"/>
  </r>
  <r>
    <x v="3"/>
    <s v="Sandra Glassco"/>
  </r>
  <r>
    <x v="3"/>
    <s v="Monica Federle"/>
  </r>
  <r>
    <x v="3"/>
    <s v="Julia Barnett"/>
  </r>
  <r>
    <x v="3"/>
    <s v="Robert Marley"/>
  </r>
  <r>
    <x v="3"/>
    <s v="Yoseph Carroll"/>
  </r>
  <r>
    <x v="3"/>
    <s v="Greg Hansen"/>
  </r>
  <r>
    <x v="3"/>
    <s v="Pamela Coakley"/>
  </r>
  <r>
    <x v="3"/>
    <s v="Erica Bern"/>
  </r>
  <r>
    <x v="3"/>
    <s v="Jill Matthias"/>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2"/>
    <d v="2014-01-03T00:00:00"/>
    <x v="0"/>
    <x v="0"/>
    <x v="0"/>
    <x v="0"/>
    <x v="0"/>
    <x v="0"/>
    <s v="Message Book, Wirebound, Four 5 1/2&quot; X 4&quot; Forms/Pg., 200 Dupl. Sets/Book"/>
    <n v="16.45"/>
    <n v="2"/>
    <n v="5.55"/>
  </r>
  <r>
    <n v="3"/>
    <d v="2014-01-04T00:00:00"/>
    <x v="0"/>
    <x v="0"/>
    <x v="1"/>
    <x v="1"/>
    <x v="0"/>
    <x v="1"/>
    <s v="Avery 508"/>
    <n v="11.78"/>
    <n v="3"/>
    <n v="4.2699999999999996"/>
  </r>
  <r>
    <n v="4"/>
    <d v="2014-01-04T00:00:00"/>
    <x v="0"/>
    <x v="0"/>
    <x v="1"/>
    <x v="1"/>
    <x v="0"/>
    <x v="2"/>
    <s v="SAFCO Boltless Steel Shelving"/>
    <n v="272.74"/>
    <n v="3"/>
    <n v="-64.77"/>
  </r>
  <r>
    <n v="5"/>
    <d v="2014-01-04T00:00:00"/>
    <x v="0"/>
    <x v="0"/>
    <x v="1"/>
    <x v="1"/>
    <x v="0"/>
    <x v="3"/>
    <s v="GBC Standard Plastic Binding Systems Combs"/>
    <n v="3.54"/>
    <n v="2"/>
    <n v="-5.49"/>
  </r>
  <r>
    <n v="6"/>
    <d v="2014-01-05T00:00:00"/>
    <x v="0"/>
    <x v="0"/>
    <x v="2"/>
    <x v="2"/>
    <x v="0"/>
    <x v="4"/>
    <s v="Avery Hi-Liter EverBold Pen Style Fluorescent Highlighters, 4/Pack"/>
    <n v="19.54"/>
    <n v="3"/>
    <n v="4.88"/>
  </r>
  <r>
    <n v="7"/>
    <d v="2014-01-06T00:00:00"/>
    <x v="0"/>
    <x v="0"/>
    <x v="3"/>
    <x v="3"/>
    <x v="0"/>
    <x v="0"/>
    <s v="Xerox 225"/>
    <n v="19.440000000000001"/>
    <n v="3"/>
    <n v="9.33"/>
  </r>
  <r>
    <n v="8"/>
    <d v="2014-01-06T00:00:00"/>
    <x v="0"/>
    <x v="0"/>
    <x v="4"/>
    <x v="4"/>
    <x v="0"/>
    <x v="4"/>
    <s v="Dixon Prang Watercolor Pencils, 10-Color Set with Brush"/>
    <n v="12.78"/>
    <n v="3"/>
    <n v="5.24"/>
  </r>
  <r>
    <n v="9"/>
    <d v="2014-01-06T00:00:00"/>
    <x v="0"/>
    <x v="0"/>
    <x v="5"/>
    <x v="5"/>
    <x v="1"/>
    <x v="5"/>
    <s v="Global Deluxe High-Back Manager's Chair"/>
    <n v="2573.8200000000002"/>
    <n v="9"/>
    <n v="746.41"/>
  </r>
  <r>
    <n v="10"/>
    <d v="2014-01-06T00:00:00"/>
    <x v="0"/>
    <x v="0"/>
    <x v="5"/>
    <x v="5"/>
    <x v="0"/>
    <x v="3"/>
    <s v="Ibico Hi-Tech Manual Binding System"/>
    <n v="609.98"/>
    <n v="2"/>
    <n v="274.49"/>
  </r>
  <r>
    <n v="11"/>
    <d v="2014-01-06T00:00:00"/>
    <x v="0"/>
    <x v="0"/>
    <x v="5"/>
    <x v="5"/>
    <x v="0"/>
    <x v="4"/>
    <s v="Rogers Handheld Barrel Pencil Sharpener"/>
    <n v="5.48"/>
    <n v="2"/>
    <n v="1.48"/>
  </r>
  <r>
    <n v="12"/>
    <d v="2014-01-06T00:00:00"/>
    <x v="0"/>
    <x v="0"/>
    <x v="5"/>
    <x v="5"/>
    <x v="2"/>
    <x v="6"/>
    <s v="GE 30524EE4"/>
    <n v="391.98"/>
    <n v="2"/>
    <n v="113.67"/>
  </r>
  <r>
    <n v="13"/>
    <d v="2014-01-06T00:00:00"/>
    <x v="0"/>
    <x v="0"/>
    <x v="5"/>
    <x v="5"/>
    <x v="2"/>
    <x v="6"/>
    <s v="Wireless Extenders zBoost YX545 SOHO Signal Booster"/>
    <n v="755.96"/>
    <n v="4"/>
    <n v="204.11"/>
  </r>
  <r>
    <n v="14"/>
    <d v="2014-01-06T00:00:00"/>
    <x v="0"/>
    <x v="0"/>
    <x v="5"/>
    <x v="5"/>
    <x v="0"/>
    <x v="7"/>
    <s v="Alliance Super-Size Bands, Assorted Sizes"/>
    <n v="31.12"/>
    <n v="4"/>
    <n v="0.31"/>
  </r>
  <r>
    <n v="15"/>
    <d v="2014-01-06T00:00:00"/>
    <x v="0"/>
    <x v="0"/>
    <x v="5"/>
    <x v="5"/>
    <x v="0"/>
    <x v="0"/>
    <s v="Southworth 25% Cotton Granite Paper &amp; Envelopes"/>
    <n v="6.54"/>
    <n v="1"/>
    <n v="3.01"/>
  </r>
  <r>
    <n v="16"/>
    <d v="2014-01-07T00:00:00"/>
    <x v="0"/>
    <x v="0"/>
    <x v="6"/>
    <x v="0"/>
    <x v="1"/>
    <x v="8"/>
    <s v="Howard Miller 14-1/2&quot; Diameter Chrome Round Wall Clock"/>
    <n v="76.73"/>
    <n v="3"/>
    <n v="-53.71"/>
  </r>
  <r>
    <n v="17"/>
    <d v="2014-01-07T00:00:00"/>
    <x v="0"/>
    <x v="0"/>
    <x v="6"/>
    <x v="0"/>
    <x v="0"/>
    <x v="3"/>
    <s v="Acco Four Pocket Poly Ring Binder with Label Holder, Smoke, 1&quot;"/>
    <n v="10.43"/>
    <n v="7"/>
    <n v="-18.25"/>
  </r>
  <r>
    <n v="18"/>
    <d v="2014-01-09T00:00:00"/>
    <x v="0"/>
    <x v="0"/>
    <x v="7"/>
    <x v="0"/>
    <x v="0"/>
    <x v="4"/>
    <s v="Newell 312"/>
    <n v="9.34"/>
    <n v="2"/>
    <n v="1.17"/>
  </r>
  <r>
    <n v="19"/>
    <d v="2014-01-09T00:00:00"/>
    <x v="0"/>
    <x v="0"/>
    <x v="7"/>
    <x v="0"/>
    <x v="2"/>
    <x v="9"/>
    <s v="Memorex Micro Travel Drive 8 GB"/>
    <n v="31.2"/>
    <n v="3"/>
    <n v="9.75"/>
  </r>
  <r>
    <n v="20"/>
    <d v="2014-01-10T00:00:00"/>
    <x v="0"/>
    <x v="0"/>
    <x v="8"/>
    <x v="6"/>
    <x v="0"/>
    <x v="1"/>
    <s v="Avery 482"/>
    <n v="2.89"/>
    <n v="1"/>
    <n v="1.36"/>
  </r>
  <r>
    <n v="21"/>
    <d v="2014-01-10T00:00:00"/>
    <x v="0"/>
    <x v="0"/>
    <x v="8"/>
    <x v="6"/>
    <x v="1"/>
    <x v="8"/>
    <s v="Howard Miller 11-1/2&quot; Diameter Ridgewood Wall Clock"/>
    <n v="51.94"/>
    <n v="1"/>
    <n v="21.3"/>
  </r>
  <r>
    <n v="22"/>
    <d v="2014-01-11T00:00:00"/>
    <x v="0"/>
    <x v="0"/>
    <x v="9"/>
    <x v="7"/>
    <x v="1"/>
    <x v="8"/>
    <s v="DAX Value U-Channel Document Frames, Easel Back"/>
    <n v="9.94"/>
    <n v="2"/>
    <n v="3.08"/>
  </r>
  <r>
    <n v="23"/>
    <d v="2014-01-13T00:00:00"/>
    <x v="0"/>
    <x v="0"/>
    <x v="10"/>
    <x v="8"/>
    <x v="0"/>
    <x v="10"/>
    <s v="Staple envelope"/>
    <n v="11.36"/>
    <n v="2"/>
    <n v="5.34"/>
  </r>
  <r>
    <n v="24"/>
    <d v="2014-01-13T00:00:00"/>
    <x v="0"/>
    <x v="0"/>
    <x v="10"/>
    <x v="8"/>
    <x v="0"/>
    <x v="10"/>
    <s v="Brown Kraft Recycled Envelopes"/>
    <n v="50.94"/>
    <n v="3"/>
    <n v="25.47"/>
  </r>
  <r>
    <n v="25"/>
    <d v="2014-01-13T00:00:00"/>
    <x v="0"/>
    <x v="0"/>
    <x v="10"/>
    <x v="8"/>
    <x v="2"/>
    <x v="9"/>
    <s v="Plantronics S12 Corded Telephone Headset System"/>
    <n v="646.74"/>
    <n v="6"/>
    <n v="258.7"/>
  </r>
  <r>
    <n v="26"/>
    <d v="2014-01-13T00:00:00"/>
    <x v="0"/>
    <x v="0"/>
    <x v="10"/>
    <x v="8"/>
    <x v="0"/>
    <x v="3"/>
    <s v="3-ring staple pack"/>
    <n v="5.64"/>
    <n v="3"/>
    <n v="2.71"/>
  </r>
  <r>
    <n v="27"/>
    <d v="2014-01-13T00:00:00"/>
    <x v="0"/>
    <x v="0"/>
    <x v="10"/>
    <x v="8"/>
    <x v="0"/>
    <x v="2"/>
    <s v="Fellowes Stor/Drawer Steel Plus Storage Drawers"/>
    <n v="572.58000000000004"/>
    <n v="6"/>
    <n v="34.35"/>
  </r>
  <r>
    <n v="28"/>
    <d v="2014-01-13T00:00:00"/>
    <x v="0"/>
    <x v="0"/>
    <x v="11"/>
    <x v="9"/>
    <x v="1"/>
    <x v="5"/>
    <s v="Global Highback Leather Tilter in Burgundy"/>
    <n v="545.94000000000005"/>
    <n v="6"/>
    <n v="87.35"/>
  </r>
  <r>
    <n v="29"/>
    <d v="2014-01-13T00:00:00"/>
    <x v="0"/>
    <x v="0"/>
    <x v="12"/>
    <x v="3"/>
    <x v="0"/>
    <x v="2"/>
    <s v="Tennsco 6- and 18-Compartment Lockers"/>
    <n v="1325.85"/>
    <n v="5"/>
    <n v="238.65"/>
  </r>
  <r>
    <n v="30"/>
    <d v="2014-01-13T00:00:00"/>
    <x v="0"/>
    <x v="0"/>
    <x v="12"/>
    <x v="3"/>
    <x v="1"/>
    <x v="11"/>
    <s v="O'Sullivan Elevations Bookcase, Cherry Finish"/>
    <n v="334"/>
    <n v="3"/>
    <n v="3.93"/>
  </r>
  <r>
    <n v="31"/>
    <d v="2014-01-13T00:00:00"/>
    <x v="0"/>
    <x v="0"/>
    <x v="12"/>
    <x v="3"/>
    <x v="0"/>
    <x v="4"/>
    <s v="4009 Highlighters by Sanford"/>
    <n v="19.899999999999999"/>
    <n v="5"/>
    <n v="6.57"/>
  </r>
  <r>
    <n v="32"/>
    <d v="2014-01-13T00:00:00"/>
    <x v="0"/>
    <x v="0"/>
    <x v="13"/>
    <x v="10"/>
    <x v="0"/>
    <x v="0"/>
    <s v="Xerox 1923"/>
    <n v="37.409999999999997"/>
    <n v="7"/>
    <n v="13.09"/>
  </r>
  <r>
    <n v="33"/>
    <d v="2014-01-13T00:00:00"/>
    <x v="0"/>
    <x v="0"/>
    <x v="13"/>
    <x v="10"/>
    <x v="0"/>
    <x v="3"/>
    <s v="Avery Metallic Poly Binders"/>
    <n v="3.44"/>
    <n v="2"/>
    <n v="-2.52"/>
  </r>
  <r>
    <n v="34"/>
    <d v="2014-01-14T00:00:00"/>
    <x v="0"/>
    <x v="0"/>
    <x v="14"/>
    <x v="2"/>
    <x v="1"/>
    <x v="11"/>
    <s v="Sauder Cornerstone Collection Library"/>
    <n v="61.96"/>
    <n v="4"/>
    <n v="-53.29"/>
  </r>
  <r>
    <n v="35"/>
    <d v="2014-01-15T00:00:00"/>
    <x v="0"/>
    <x v="0"/>
    <x v="15"/>
    <x v="4"/>
    <x v="2"/>
    <x v="9"/>
    <s v="Logitech 910-002974 M325 Wireless Mouse for Web Scrolling"/>
    <n v="149.94999999999999"/>
    <n v="5"/>
    <n v="65.98"/>
  </r>
  <r>
    <n v="36"/>
    <d v="2014-01-16T00:00:00"/>
    <x v="0"/>
    <x v="0"/>
    <x v="16"/>
    <x v="2"/>
    <x v="1"/>
    <x v="8"/>
    <s v="DAX Black Cherry Wood-Tone Poster Frame"/>
    <n v="127.1"/>
    <n v="6"/>
    <n v="28.6"/>
  </r>
  <r>
    <n v="37"/>
    <d v="2014-01-16T00:00:00"/>
    <x v="0"/>
    <x v="0"/>
    <x v="16"/>
    <x v="2"/>
    <x v="2"/>
    <x v="6"/>
    <s v="AT&amp;T 841000 Phone"/>
    <n v="124.2"/>
    <n v="3"/>
    <n v="-31.05"/>
  </r>
  <r>
    <n v="38"/>
    <d v="2014-01-16T00:00:00"/>
    <x v="0"/>
    <x v="0"/>
    <x v="16"/>
    <x v="2"/>
    <x v="0"/>
    <x v="3"/>
    <s v="GBC Linen Binding Covers"/>
    <n v="18.59"/>
    <n v="2"/>
    <n v="-13.63"/>
  </r>
  <r>
    <n v="39"/>
    <d v="2014-01-16T00:00:00"/>
    <x v="0"/>
    <x v="0"/>
    <x v="16"/>
    <x v="2"/>
    <x v="0"/>
    <x v="1"/>
    <s v="Round Specialty Laser Printer Labels"/>
    <n v="30.07"/>
    <n v="3"/>
    <n v="10.15"/>
  </r>
  <r>
    <n v="40"/>
    <d v="2014-01-18T00:00:00"/>
    <x v="0"/>
    <x v="0"/>
    <x v="17"/>
    <x v="11"/>
    <x v="0"/>
    <x v="12"/>
    <s v="Fellowes Mighty 8 Compact Surge Protector"/>
    <n v="64.86"/>
    <n v="4"/>
    <n v="6.49"/>
  </r>
  <r>
    <n v="41"/>
    <d v="2014-01-19T00:00:00"/>
    <x v="0"/>
    <x v="0"/>
    <x v="18"/>
    <x v="12"/>
    <x v="0"/>
    <x v="3"/>
    <s v="GBC Standard Recycled Report Covers, Clear Plastic Sheets"/>
    <n v="32.340000000000003"/>
    <n v="10"/>
    <n v="-23.72"/>
  </r>
  <r>
    <n v="42"/>
    <d v="2014-01-19T00:00:00"/>
    <x v="0"/>
    <x v="0"/>
    <x v="18"/>
    <x v="12"/>
    <x v="0"/>
    <x v="0"/>
    <s v="TOPS Carbonless Receipt Book, Four 2-3/4 x 7-1/4 Money Receipts per Page"/>
    <n v="56.06"/>
    <n v="4"/>
    <n v="19.62"/>
  </r>
  <r>
    <n v="43"/>
    <d v="2014-01-19T00:00:00"/>
    <x v="0"/>
    <x v="0"/>
    <x v="18"/>
    <x v="12"/>
    <x v="0"/>
    <x v="10"/>
    <s v="Tyvek  Top-Opening Peel &amp; Seel Envelopes, Plain White"/>
    <n v="108.72"/>
    <n v="5"/>
    <n v="36.69"/>
  </r>
  <r>
    <n v="44"/>
    <d v="2014-01-19T00:00:00"/>
    <x v="0"/>
    <x v="0"/>
    <x v="18"/>
    <x v="12"/>
    <x v="1"/>
    <x v="11"/>
    <s v="O'Sullivan 4-Shelf Bookcase in Odessa Pine"/>
    <n v="181.47"/>
    <n v="5"/>
    <n v="-320.60000000000002"/>
  </r>
  <r>
    <n v="45"/>
    <d v="2014-01-20T00:00:00"/>
    <x v="0"/>
    <x v="0"/>
    <x v="19"/>
    <x v="13"/>
    <x v="2"/>
    <x v="6"/>
    <s v="Apple iPhone 5C"/>
    <n v="699.93"/>
    <n v="7"/>
    <n v="181.98"/>
  </r>
  <r>
    <n v="46"/>
    <d v="2014-01-20T00:00:00"/>
    <x v="0"/>
    <x v="0"/>
    <x v="19"/>
    <x v="13"/>
    <x v="0"/>
    <x v="4"/>
    <s v="Newell 351"/>
    <n v="22.96"/>
    <n v="7"/>
    <n v="6.66"/>
  </r>
  <r>
    <n v="47"/>
    <d v="2014-01-20T00:00:00"/>
    <x v="0"/>
    <x v="0"/>
    <x v="19"/>
    <x v="13"/>
    <x v="1"/>
    <x v="8"/>
    <s v="Eldon Expressions Desk Accessory, Wood Pencil Holder, Oak"/>
    <n v="38.6"/>
    <n v="4"/>
    <n v="11.58"/>
  </r>
  <r>
    <n v="48"/>
    <d v="2014-01-20T00:00:00"/>
    <x v="0"/>
    <x v="0"/>
    <x v="19"/>
    <x v="13"/>
    <x v="0"/>
    <x v="4"/>
    <s v="Newell 327"/>
    <n v="6.63"/>
    <n v="3"/>
    <n v="1.79"/>
  </r>
  <r>
    <n v="49"/>
    <d v="2014-01-20T00:00:00"/>
    <x v="0"/>
    <x v="0"/>
    <x v="19"/>
    <x v="13"/>
    <x v="0"/>
    <x v="10"/>
    <s v="Staple envelope"/>
    <n v="23.34"/>
    <n v="3"/>
    <n v="10.97"/>
  </r>
  <r>
    <n v="50"/>
    <d v="2014-01-20T00:00:00"/>
    <x v="0"/>
    <x v="0"/>
    <x v="19"/>
    <x v="13"/>
    <x v="1"/>
    <x v="5"/>
    <s v="Hon 4700 Series Mobuis Mid-Back Task Chairs with Adjustable Arms"/>
    <n v="1067.94"/>
    <n v="3"/>
    <n v="224.27"/>
  </r>
  <r>
    <n v="51"/>
    <d v="2014-01-20T00:00:00"/>
    <x v="0"/>
    <x v="0"/>
    <x v="20"/>
    <x v="3"/>
    <x v="0"/>
    <x v="0"/>
    <s v="Wirebound Service Call Books, 5 1/2&quot; x 4&quot;"/>
    <n v="19.36"/>
    <n v="2"/>
    <n v="9.2899999999999991"/>
  </r>
  <r>
    <n v="52"/>
    <d v="2014-01-20T00:00:00"/>
    <x v="0"/>
    <x v="0"/>
    <x v="20"/>
    <x v="3"/>
    <x v="1"/>
    <x v="8"/>
    <s v="Eldon Expressions Desk Accessory, Wood Pencil Holder, Oak"/>
    <n v="19.3"/>
    <n v="2"/>
    <n v="5.79"/>
  </r>
  <r>
    <n v="53"/>
    <d v="2014-01-20T00:00:00"/>
    <x v="0"/>
    <x v="0"/>
    <x v="21"/>
    <x v="14"/>
    <x v="0"/>
    <x v="2"/>
    <s v="Eldon Fold 'N Roll Cart System"/>
    <n v="13.98"/>
    <n v="1"/>
    <n v="4.05"/>
  </r>
  <r>
    <n v="54"/>
    <d v="2014-01-20T00:00:00"/>
    <x v="0"/>
    <x v="0"/>
    <x v="21"/>
    <x v="14"/>
    <x v="1"/>
    <x v="8"/>
    <s v="Eldon ClusterMat Chair Mat with Cordless Antistatic Protection"/>
    <n v="272.94"/>
    <n v="3"/>
    <n v="30.02"/>
  </r>
  <r>
    <n v="55"/>
    <d v="2014-01-20T00:00:00"/>
    <x v="0"/>
    <x v="0"/>
    <x v="21"/>
    <x v="14"/>
    <x v="0"/>
    <x v="3"/>
    <s v="Acco Pressboard Covers with Storage Hooks, 9 1/2&quot; x 11&quot;, Executive Red"/>
    <n v="19.05"/>
    <n v="5"/>
    <n v="8.9499999999999993"/>
  </r>
  <r>
    <n v="56"/>
    <d v="2014-01-20T00:00:00"/>
    <x v="0"/>
    <x v="0"/>
    <x v="21"/>
    <x v="14"/>
    <x v="0"/>
    <x v="12"/>
    <s v="Holmes Replacement Filter for HEPA Air Cleaner, Very Large Room, HEPA Filter"/>
    <n v="247.72"/>
    <n v="4"/>
    <n v="93.58"/>
  </r>
  <r>
    <n v="57"/>
    <d v="2014-01-20T00:00:00"/>
    <x v="0"/>
    <x v="0"/>
    <x v="21"/>
    <x v="14"/>
    <x v="0"/>
    <x v="2"/>
    <s v="Fellowes Bases and Tops For Staxonsteel/High-Stak Systems"/>
    <n v="66.58"/>
    <n v="2"/>
    <n v="15.98"/>
  </r>
  <r>
    <n v="58"/>
    <d v="2014-01-20T00:00:00"/>
    <x v="0"/>
    <x v="0"/>
    <x v="21"/>
    <x v="14"/>
    <x v="0"/>
    <x v="4"/>
    <s v="Panasonic KP-4ABK Battery-Operated Pencil Sharpener"/>
    <n v="43.92"/>
    <n v="3"/>
    <n v="12.74"/>
  </r>
  <r>
    <n v="59"/>
    <d v="2014-01-20T00:00:00"/>
    <x v="0"/>
    <x v="0"/>
    <x v="21"/>
    <x v="14"/>
    <x v="1"/>
    <x v="8"/>
    <s v="Ultra Door Push Plate"/>
    <n v="14.73"/>
    <n v="3"/>
    <n v="4.8600000000000003"/>
  </r>
  <r>
    <n v="60"/>
    <d v="2014-01-20T00:00:00"/>
    <x v="0"/>
    <x v="0"/>
    <x v="21"/>
    <x v="14"/>
    <x v="0"/>
    <x v="3"/>
    <s v="Storex Dura Pro Binders"/>
    <n v="29.7"/>
    <n v="5"/>
    <n v="13.37"/>
  </r>
  <r>
    <n v="61"/>
    <d v="2014-01-20T00:00:00"/>
    <x v="0"/>
    <x v="0"/>
    <x v="22"/>
    <x v="15"/>
    <x v="0"/>
    <x v="3"/>
    <s v="GBC DocuBind TL200 Manual Binding Machine"/>
    <n v="67.19"/>
    <n v="1"/>
    <n v="-51.52"/>
  </r>
  <r>
    <n v="62"/>
    <d v="2014-01-21T00:00:00"/>
    <x v="0"/>
    <x v="0"/>
    <x v="23"/>
    <x v="16"/>
    <x v="1"/>
    <x v="8"/>
    <s v="Ultra Door Pull Handle"/>
    <n v="25.25"/>
    <n v="3"/>
    <n v="4.0999999999999996"/>
  </r>
  <r>
    <n v="63"/>
    <d v="2014-01-23T00:00:00"/>
    <x v="0"/>
    <x v="0"/>
    <x v="24"/>
    <x v="17"/>
    <x v="0"/>
    <x v="0"/>
    <s v="Xerox 195"/>
    <n v="40.08"/>
    <n v="6"/>
    <n v="19.239999999999998"/>
  </r>
  <r>
    <n v="64"/>
    <d v="2014-01-23T00:00:00"/>
    <x v="0"/>
    <x v="0"/>
    <x v="25"/>
    <x v="18"/>
    <x v="0"/>
    <x v="7"/>
    <s v="Alliance Big Bands Rubber Bands, 12/Pack"/>
    <n v="5.94"/>
    <n v="3"/>
    <n v="0"/>
  </r>
  <r>
    <n v="65"/>
    <d v="2014-01-26T00:00:00"/>
    <x v="0"/>
    <x v="0"/>
    <x v="26"/>
    <x v="6"/>
    <x v="1"/>
    <x v="8"/>
    <s v="GE General Use Halogen Bulbs, 100 Watts, 1 Bulb per Pack"/>
    <n v="62.82"/>
    <n v="3"/>
    <n v="30.78"/>
  </r>
  <r>
    <n v="66"/>
    <d v="2014-01-26T00:00:00"/>
    <x v="0"/>
    <x v="0"/>
    <x v="26"/>
    <x v="6"/>
    <x v="0"/>
    <x v="2"/>
    <s v="SAFCO Commercial Wire Shelving, 72h"/>
    <n v="489.92"/>
    <n v="8"/>
    <n v="0"/>
  </r>
  <r>
    <n v="67"/>
    <d v="2014-01-26T00:00:00"/>
    <x v="0"/>
    <x v="0"/>
    <x v="26"/>
    <x v="6"/>
    <x v="0"/>
    <x v="0"/>
    <s v="Eureka Recycled Copy Paper 8 1/2&quot; x 11&quot;, Ream"/>
    <n v="19.440000000000001"/>
    <n v="3"/>
    <n v="9.33"/>
  </r>
  <r>
    <n v="68"/>
    <d v="2014-01-26T00:00:00"/>
    <x v="0"/>
    <x v="0"/>
    <x v="26"/>
    <x v="6"/>
    <x v="0"/>
    <x v="0"/>
    <s v="REDIFORM Incoming/Outgoing Call Register, 11&quot; X 8 1/2&quot;, 100 Messages"/>
    <n v="16.68"/>
    <n v="2"/>
    <n v="8.34"/>
  </r>
  <r>
    <n v="69"/>
    <d v="2014-01-26T00:00:00"/>
    <x v="0"/>
    <x v="0"/>
    <x v="26"/>
    <x v="6"/>
    <x v="2"/>
    <x v="6"/>
    <s v="Macally Suction Cup Mount"/>
    <n v="155.35"/>
    <n v="13"/>
    <n v="0"/>
  </r>
  <r>
    <n v="70"/>
    <d v="2014-01-26T00:00:00"/>
    <x v="0"/>
    <x v="0"/>
    <x v="26"/>
    <x v="6"/>
    <x v="1"/>
    <x v="8"/>
    <s v="Eldon Image Series Black Desk Accessories"/>
    <n v="12.42"/>
    <n v="3"/>
    <n v="4.47"/>
  </r>
  <r>
    <n v="71"/>
    <d v="2014-01-26T00:00:00"/>
    <x v="0"/>
    <x v="0"/>
    <x v="26"/>
    <x v="6"/>
    <x v="2"/>
    <x v="6"/>
    <s v="Jabra SPEAK 410"/>
    <n v="187.98"/>
    <n v="2"/>
    <n v="52.63"/>
  </r>
  <r>
    <n v="72"/>
    <d v="2014-01-26T00:00:00"/>
    <x v="0"/>
    <x v="0"/>
    <x v="27"/>
    <x v="19"/>
    <x v="0"/>
    <x v="3"/>
    <s v="Wilson Jones 14 Line Acrylic Coated Pressboard Data Binders"/>
    <n v="10.68"/>
    <n v="2"/>
    <n v="5.0199999999999996"/>
  </r>
  <r>
    <n v="73"/>
    <d v="2014-01-26T00:00:00"/>
    <x v="0"/>
    <x v="0"/>
    <x v="27"/>
    <x v="19"/>
    <x v="1"/>
    <x v="11"/>
    <s v="Safco Value Mate Series Steel Bookcases, Baked Enamel Finish on Steel, Gray"/>
    <n v="141.96"/>
    <n v="2"/>
    <n v="39.75"/>
  </r>
  <r>
    <n v="74"/>
    <d v="2014-01-27T00:00:00"/>
    <x v="0"/>
    <x v="0"/>
    <x v="28"/>
    <x v="3"/>
    <x v="0"/>
    <x v="2"/>
    <s v="Recycled Steel Personal File for Hanging File Folders"/>
    <n v="57.23"/>
    <n v="1"/>
    <n v="14.31"/>
  </r>
  <r>
    <n v="75"/>
    <d v="2014-01-27T00:00:00"/>
    <x v="0"/>
    <x v="0"/>
    <x v="28"/>
    <x v="3"/>
    <x v="1"/>
    <x v="13"/>
    <s v="Balt Split Level Computer Training Table"/>
    <n v="333"/>
    <n v="3"/>
    <n v="-16.649999999999999"/>
  </r>
  <r>
    <n v="76"/>
    <d v="2014-01-27T00:00:00"/>
    <x v="0"/>
    <x v="0"/>
    <x v="28"/>
    <x v="3"/>
    <x v="0"/>
    <x v="4"/>
    <s v="Dixon Ticonderoga Core-Lock Colored Pencils"/>
    <n v="36.44"/>
    <n v="4"/>
    <n v="12.03"/>
  </r>
  <r>
    <n v="77"/>
    <d v="2014-01-28T00:00:00"/>
    <x v="0"/>
    <x v="0"/>
    <x v="29"/>
    <x v="20"/>
    <x v="0"/>
    <x v="3"/>
    <s v="Pressboard Covers with Storage Hooks, 9 1/2&quot; x 11&quot;, Light Blue"/>
    <n v="3.93"/>
    <n v="1"/>
    <n v="1.33"/>
  </r>
  <r>
    <n v="78"/>
    <d v="2014-01-30T00:00:00"/>
    <x v="0"/>
    <x v="0"/>
    <x v="30"/>
    <x v="14"/>
    <x v="0"/>
    <x v="0"/>
    <s v="Xerox 1972"/>
    <n v="10.56"/>
    <n v="2"/>
    <n v="4.75"/>
  </r>
  <r>
    <n v="79"/>
    <d v="2014-01-30T00:00:00"/>
    <x v="0"/>
    <x v="0"/>
    <x v="30"/>
    <x v="14"/>
    <x v="0"/>
    <x v="2"/>
    <s v="Space Solutions HD Industrial Steel Shelving."/>
    <n v="229.94"/>
    <n v="2"/>
    <n v="6.9"/>
  </r>
  <r>
    <n v="80"/>
    <d v="2014-01-31T00:00:00"/>
    <x v="0"/>
    <x v="0"/>
    <x v="31"/>
    <x v="3"/>
    <x v="1"/>
    <x v="11"/>
    <s v="Sauder Facets Collection Library, Sky Alder Finish"/>
    <n v="290.67"/>
    <n v="2"/>
    <n v="3.42"/>
  </r>
  <r>
    <n v="81"/>
    <d v="2014-02-01T00:00:00"/>
    <x v="0"/>
    <x v="1"/>
    <x v="32"/>
    <x v="21"/>
    <x v="2"/>
    <x v="9"/>
    <s v="Enermax Aurora Lite Keyboard"/>
    <n v="468.9"/>
    <n v="6"/>
    <n v="206.32"/>
  </r>
  <r>
    <n v="82"/>
    <d v="2014-02-02T00:00:00"/>
    <x v="0"/>
    <x v="1"/>
    <x v="33"/>
    <x v="3"/>
    <x v="0"/>
    <x v="7"/>
    <s v="Staples"/>
    <n v="12.35"/>
    <n v="5"/>
    <n v="5.8"/>
  </r>
  <r>
    <n v="83"/>
    <d v="2014-02-02T00:00:00"/>
    <x v="0"/>
    <x v="1"/>
    <x v="34"/>
    <x v="16"/>
    <x v="0"/>
    <x v="3"/>
    <s v="Surelock Post Binders"/>
    <n v="18.34"/>
    <n v="2"/>
    <n v="-12.22"/>
  </r>
  <r>
    <n v="84"/>
    <d v="2014-02-02T00:00:00"/>
    <x v="0"/>
    <x v="1"/>
    <x v="34"/>
    <x v="16"/>
    <x v="2"/>
    <x v="6"/>
    <s v="AT&amp;T 17929 Lendline Telephone"/>
    <n v="180.96"/>
    <n v="5"/>
    <n v="13.57"/>
  </r>
  <r>
    <n v="85"/>
    <d v="2014-02-03T00:00:00"/>
    <x v="0"/>
    <x v="1"/>
    <x v="23"/>
    <x v="22"/>
    <x v="0"/>
    <x v="3"/>
    <s v="Ibico Laser Imprintable Binding System Covers"/>
    <n v="83.84"/>
    <n v="2"/>
    <n v="27.25"/>
  </r>
  <r>
    <n v="86"/>
    <d v="2014-02-03T00:00:00"/>
    <x v="0"/>
    <x v="1"/>
    <x v="23"/>
    <x v="22"/>
    <x v="0"/>
    <x v="3"/>
    <s v="Avery Durable Poly Binders"/>
    <n v="13.27"/>
    <n v="3"/>
    <n v="4.3099999999999996"/>
  </r>
  <r>
    <n v="87"/>
    <d v="2014-02-04T00:00:00"/>
    <x v="0"/>
    <x v="1"/>
    <x v="35"/>
    <x v="3"/>
    <x v="0"/>
    <x v="3"/>
    <s v="GBC Recycled Grain Textured Covers"/>
    <n v="82.9"/>
    <n v="3"/>
    <n v="29.01"/>
  </r>
  <r>
    <n v="88"/>
    <d v="2014-02-04T00:00:00"/>
    <x v="0"/>
    <x v="1"/>
    <x v="35"/>
    <x v="3"/>
    <x v="0"/>
    <x v="0"/>
    <s v="Message Book, Standard Line &quot;While You Were Out&quot;, 5 1/2&quot; X 4&quot;, 200 Sets/Book"/>
    <n v="34.24"/>
    <n v="4"/>
    <n v="16.09"/>
  </r>
  <r>
    <n v="89"/>
    <d v="2014-02-04T00:00:00"/>
    <x v="0"/>
    <x v="1"/>
    <x v="36"/>
    <x v="3"/>
    <x v="0"/>
    <x v="3"/>
    <s v="GBC Standard Recycled Report Covers, Clear Plastic Sheets"/>
    <n v="17.25"/>
    <n v="2"/>
    <n v="6.04"/>
  </r>
  <r>
    <n v="90"/>
    <d v="2014-02-06T00:00:00"/>
    <x v="0"/>
    <x v="1"/>
    <x v="37"/>
    <x v="6"/>
    <x v="0"/>
    <x v="1"/>
    <s v="Avery 480"/>
    <n v="15"/>
    <n v="4"/>
    <n v="7.2"/>
  </r>
  <r>
    <n v="91"/>
    <d v="2014-02-06T00:00:00"/>
    <x v="0"/>
    <x v="1"/>
    <x v="37"/>
    <x v="6"/>
    <x v="2"/>
    <x v="6"/>
    <s v="Aastra 57i VoIP phone"/>
    <n v="161.61000000000001"/>
    <n v="1"/>
    <n v="42.02"/>
  </r>
  <r>
    <n v="92"/>
    <d v="2014-02-06T00:00:00"/>
    <x v="0"/>
    <x v="1"/>
    <x v="37"/>
    <x v="6"/>
    <x v="2"/>
    <x v="6"/>
    <s v="AT&amp;T CL82213"/>
    <n v="144.94999999999999"/>
    <n v="5"/>
    <n v="42.04"/>
  </r>
  <r>
    <n v="93"/>
    <d v="2014-02-06T00:00:00"/>
    <x v="0"/>
    <x v="1"/>
    <x v="16"/>
    <x v="1"/>
    <x v="0"/>
    <x v="3"/>
    <s v="Avery Flip-Chart Easel Binder, Black"/>
    <n v="8.9499999999999993"/>
    <n v="2"/>
    <n v="-14.77"/>
  </r>
  <r>
    <n v="94"/>
    <d v="2014-02-07T00:00:00"/>
    <x v="0"/>
    <x v="1"/>
    <x v="38"/>
    <x v="23"/>
    <x v="2"/>
    <x v="9"/>
    <s v="Maxell DVD-RAM Discs"/>
    <n v="115.36"/>
    <n v="7"/>
    <n v="49.6"/>
  </r>
  <r>
    <n v="95"/>
    <d v="2014-02-07T00:00:00"/>
    <x v="0"/>
    <x v="1"/>
    <x v="10"/>
    <x v="20"/>
    <x v="0"/>
    <x v="2"/>
    <s v="Acco Perma 4000 Stacking Storage Drawers"/>
    <n v="64.959999999999994"/>
    <n v="4"/>
    <n v="9.74"/>
  </r>
  <r>
    <n v="96"/>
    <d v="2014-02-08T00:00:00"/>
    <x v="0"/>
    <x v="1"/>
    <x v="39"/>
    <x v="17"/>
    <x v="1"/>
    <x v="8"/>
    <s v="Master Caster Door Stop, Large Brown"/>
    <n v="14.56"/>
    <n v="2"/>
    <n v="5.53"/>
  </r>
  <r>
    <n v="97"/>
    <d v="2014-02-11T00:00:00"/>
    <x v="0"/>
    <x v="1"/>
    <x v="40"/>
    <x v="6"/>
    <x v="2"/>
    <x v="9"/>
    <s v="Enermax Aurora Lite Keyboard"/>
    <n v="234.45"/>
    <n v="3"/>
    <n v="103.16"/>
  </r>
  <r>
    <n v="98"/>
    <d v="2014-02-11T00:00:00"/>
    <x v="0"/>
    <x v="1"/>
    <x v="40"/>
    <x v="6"/>
    <x v="1"/>
    <x v="13"/>
    <s v="Hon 2111 Invitation Series Corner Table"/>
    <n v="1256.22"/>
    <n v="6"/>
    <n v="75.37"/>
  </r>
  <r>
    <n v="99"/>
    <d v="2014-02-11T00:00:00"/>
    <x v="0"/>
    <x v="1"/>
    <x v="40"/>
    <x v="6"/>
    <x v="0"/>
    <x v="3"/>
    <s v="Wilson Jones Leather-Like Binders with DublLock Round Rings"/>
    <n v="17.46"/>
    <n v="2"/>
    <n v="8.2100000000000009"/>
  </r>
  <r>
    <n v="100"/>
    <d v="2014-02-11T00:00:00"/>
    <x v="0"/>
    <x v="1"/>
    <x v="41"/>
    <x v="24"/>
    <x v="1"/>
    <x v="5"/>
    <s v="Global Value Mid-Back Manager's Chair, Gray"/>
    <n v="60.89"/>
    <n v="1"/>
    <n v="15.22"/>
  </r>
  <r>
    <n v="101"/>
    <d v="2014-02-11T00:00:00"/>
    <x v="0"/>
    <x v="1"/>
    <x v="41"/>
    <x v="24"/>
    <x v="0"/>
    <x v="1"/>
    <s v="Avery 483"/>
    <n v="14.94"/>
    <n v="3"/>
    <n v="6.87"/>
  </r>
  <r>
    <n v="102"/>
    <d v="2014-02-11T00:00:00"/>
    <x v="0"/>
    <x v="1"/>
    <x v="41"/>
    <x v="24"/>
    <x v="0"/>
    <x v="3"/>
    <s v="Wilson Jones Turn Tabs Binder Tool for Ring Binders"/>
    <n v="9.64"/>
    <n v="2"/>
    <n v="4.43"/>
  </r>
  <r>
    <n v="103"/>
    <d v="2014-02-11T00:00:00"/>
    <x v="0"/>
    <x v="1"/>
    <x v="41"/>
    <x v="24"/>
    <x v="1"/>
    <x v="8"/>
    <s v="Rubbermaid ClusterMat Chairmats, Mat Size- 66&quot; x 60&quot;, Lip 20&quot; x 11&quot; -90 Degree Angle"/>
    <n v="332.94"/>
    <n v="3"/>
    <n v="53.27"/>
  </r>
  <r>
    <n v="104"/>
    <d v="2014-02-11T00:00:00"/>
    <x v="0"/>
    <x v="1"/>
    <x v="41"/>
    <x v="24"/>
    <x v="0"/>
    <x v="3"/>
    <s v="VariCap6 Expandable Binder"/>
    <n v="51.9"/>
    <n v="3"/>
    <n v="24.39"/>
  </r>
  <r>
    <n v="105"/>
    <d v="2014-02-11T00:00:00"/>
    <x v="0"/>
    <x v="1"/>
    <x v="41"/>
    <x v="24"/>
    <x v="0"/>
    <x v="2"/>
    <s v="Fellowes Neat Ideas Storage Cubes"/>
    <n v="64.959999999999994"/>
    <n v="2"/>
    <n v="2.6"/>
  </r>
  <r>
    <n v="106"/>
    <d v="2014-02-12T00:00:00"/>
    <x v="0"/>
    <x v="1"/>
    <x v="42"/>
    <x v="3"/>
    <x v="1"/>
    <x v="5"/>
    <s v="Global Geo Office Task Chair, Gray"/>
    <n v="129.57"/>
    <n v="2"/>
    <n v="-24.29"/>
  </r>
  <r>
    <n v="107"/>
    <d v="2014-02-14T00:00:00"/>
    <x v="0"/>
    <x v="1"/>
    <x v="43"/>
    <x v="0"/>
    <x v="0"/>
    <x v="0"/>
    <s v="Memo Book, 100 Message Capacity, 5 3/8Â” x 11Â”"/>
    <n v="16.18"/>
    <n v="3"/>
    <n v="6.07"/>
  </r>
  <r>
    <n v="108"/>
    <d v="2014-02-14T00:00:00"/>
    <x v="0"/>
    <x v="1"/>
    <x v="44"/>
    <x v="22"/>
    <x v="2"/>
    <x v="9"/>
    <s v="Logitech G600 MMO Gaming Mouse"/>
    <n v="239.97"/>
    <n v="3"/>
    <n v="86.39"/>
  </r>
  <r>
    <n v="109"/>
    <d v="2014-02-14T00:00:00"/>
    <x v="0"/>
    <x v="1"/>
    <x v="44"/>
    <x v="22"/>
    <x v="0"/>
    <x v="12"/>
    <s v="Belkin 8 Outlet Surge Protector"/>
    <n v="81.96"/>
    <n v="2"/>
    <n v="22.95"/>
  </r>
  <r>
    <n v="110"/>
    <d v="2014-02-14T00:00:00"/>
    <x v="0"/>
    <x v="1"/>
    <x v="44"/>
    <x v="22"/>
    <x v="0"/>
    <x v="14"/>
    <s v="Compact Automatic Electric Letter Opener"/>
    <n v="238.62"/>
    <n v="2"/>
    <n v="4.7699999999999996"/>
  </r>
  <r>
    <n v="111"/>
    <d v="2014-02-15T00:00:00"/>
    <x v="0"/>
    <x v="1"/>
    <x v="45"/>
    <x v="22"/>
    <x v="0"/>
    <x v="3"/>
    <s v="Pressboard Data Binders by Wilson Jones"/>
    <n v="21.36"/>
    <n v="5"/>
    <n v="7.21"/>
  </r>
  <r>
    <n v="112"/>
    <d v="2014-02-16T00:00:00"/>
    <x v="0"/>
    <x v="1"/>
    <x v="46"/>
    <x v="0"/>
    <x v="0"/>
    <x v="3"/>
    <s v="Wilson Jones Easy Flow II Sheet Lifters"/>
    <n v="1.08"/>
    <n v="3"/>
    <n v="-1.73"/>
  </r>
  <r>
    <n v="113"/>
    <d v="2014-02-16T00:00:00"/>
    <x v="0"/>
    <x v="1"/>
    <x v="46"/>
    <x v="0"/>
    <x v="0"/>
    <x v="12"/>
    <s v="Holmes Cool Mist Humidifier for the Whole House with 8-Gallon Output per Day, Extended Life Filter"/>
    <n v="7.96"/>
    <n v="2"/>
    <n v="-13.93"/>
  </r>
  <r>
    <n v="114"/>
    <d v="2014-02-17T00:00:00"/>
    <x v="0"/>
    <x v="1"/>
    <x v="16"/>
    <x v="1"/>
    <x v="0"/>
    <x v="4"/>
    <s v="Staples in misc. colors"/>
    <n v="54.21"/>
    <n v="14"/>
    <n v="8.81"/>
  </r>
  <r>
    <n v="115"/>
    <d v="2014-02-18T00:00:00"/>
    <x v="0"/>
    <x v="1"/>
    <x v="47"/>
    <x v="0"/>
    <x v="1"/>
    <x v="8"/>
    <s v="DAX Copper Panel Document Frame, 5 x 7 Size"/>
    <n v="25.16"/>
    <n v="5"/>
    <n v="-11.32"/>
  </r>
  <r>
    <n v="116"/>
    <d v="2014-02-18T00:00:00"/>
    <x v="0"/>
    <x v="1"/>
    <x v="48"/>
    <x v="0"/>
    <x v="0"/>
    <x v="2"/>
    <s v="Akro Stacking Bins"/>
    <n v="12.62"/>
    <n v="2"/>
    <n v="-2.52"/>
  </r>
  <r>
    <n v="117"/>
    <d v="2014-02-20T00:00:00"/>
    <x v="0"/>
    <x v="1"/>
    <x v="49"/>
    <x v="18"/>
    <x v="2"/>
    <x v="9"/>
    <s v="Enermax Briskie RF Wireless Keyboard and Mouse Combo"/>
    <n v="62.31"/>
    <n v="3"/>
    <n v="22.43"/>
  </r>
  <r>
    <n v="118"/>
    <d v="2014-02-20T00:00:00"/>
    <x v="0"/>
    <x v="1"/>
    <x v="49"/>
    <x v="18"/>
    <x v="1"/>
    <x v="8"/>
    <s v="Master Caster Door Stop, Brown"/>
    <n v="20.32"/>
    <n v="4"/>
    <n v="6.91"/>
  </r>
  <r>
    <n v="119"/>
    <d v="2014-02-20T00:00:00"/>
    <x v="0"/>
    <x v="1"/>
    <x v="50"/>
    <x v="3"/>
    <x v="0"/>
    <x v="0"/>
    <s v="Xerox 204"/>
    <n v="12.96"/>
    <n v="2"/>
    <n v="6.22"/>
  </r>
  <r>
    <n v="120"/>
    <d v="2014-02-21T00:00:00"/>
    <x v="0"/>
    <x v="1"/>
    <x v="51"/>
    <x v="1"/>
    <x v="0"/>
    <x v="3"/>
    <s v="GBC Standard Plastic Binding Systems Combs"/>
    <n v="8.85"/>
    <n v="5"/>
    <n v="-13.72"/>
  </r>
  <r>
    <n v="121"/>
    <d v="2014-02-22T00:00:00"/>
    <x v="0"/>
    <x v="1"/>
    <x v="52"/>
    <x v="3"/>
    <x v="0"/>
    <x v="0"/>
    <s v="Xerox 220"/>
    <n v="19.440000000000001"/>
    <n v="3"/>
    <n v="9.33"/>
  </r>
  <r>
    <n v="122"/>
    <d v="2014-02-23T00:00:00"/>
    <x v="0"/>
    <x v="1"/>
    <x v="53"/>
    <x v="0"/>
    <x v="0"/>
    <x v="1"/>
    <s v="Staple-on labels"/>
    <n v="6.94"/>
    <n v="3"/>
    <n v="2.34"/>
  </r>
  <r>
    <n v="123"/>
    <d v="2014-02-23T00:00:00"/>
    <x v="0"/>
    <x v="1"/>
    <x v="53"/>
    <x v="0"/>
    <x v="0"/>
    <x v="3"/>
    <s v="GBC Plastic Binding Combs"/>
    <n v="4.43"/>
    <n v="3"/>
    <n v="-6.86"/>
  </r>
  <r>
    <n v="124"/>
    <d v="2014-02-24T00:00:00"/>
    <x v="0"/>
    <x v="1"/>
    <x v="54"/>
    <x v="11"/>
    <x v="0"/>
    <x v="0"/>
    <s v="Message Book, Wirebound, Four 5 1/2&quot; X 4&quot; Forms/Pg., 200 Dupl. Sets/Book"/>
    <n v="32.9"/>
    <n v="4"/>
    <n v="11.1"/>
  </r>
  <r>
    <n v="125"/>
    <d v="2014-02-24T00:00:00"/>
    <x v="0"/>
    <x v="1"/>
    <x v="54"/>
    <x v="11"/>
    <x v="0"/>
    <x v="0"/>
    <s v="TOPS 4 x 6 Fluorescent Color Memo Sheets, 500 Sheets per Pack"/>
    <n v="22.78"/>
    <n v="3"/>
    <n v="7.69"/>
  </r>
  <r>
    <n v="126"/>
    <d v="2014-02-27T00:00:00"/>
    <x v="0"/>
    <x v="1"/>
    <x v="55"/>
    <x v="10"/>
    <x v="0"/>
    <x v="4"/>
    <s v="Zebra Zazzle Fluorescent Highlighters"/>
    <n v="19.46"/>
    <n v="4"/>
    <n v="3.4"/>
  </r>
  <r>
    <n v="127"/>
    <d v="2014-03-01T00:00:00"/>
    <x v="0"/>
    <x v="2"/>
    <x v="56"/>
    <x v="22"/>
    <x v="1"/>
    <x v="5"/>
    <s v="Global Deluxe High-Back Manager's Chair"/>
    <n v="457.57"/>
    <n v="2"/>
    <n v="51.48"/>
  </r>
  <r>
    <n v="128"/>
    <d v="2014-03-01T00:00:00"/>
    <x v="0"/>
    <x v="2"/>
    <x v="57"/>
    <x v="20"/>
    <x v="2"/>
    <x v="6"/>
    <s v="Sannysis Cute Owl Design Soft Skin Case Cover for Samsung Galaxy S4"/>
    <n v="5.94"/>
    <n v="3"/>
    <n v="1.6"/>
  </r>
  <r>
    <n v="129"/>
    <d v="2014-03-01T00:00:00"/>
    <x v="0"/>
    <x v="2"/>
    <x v="58"/>
    <x v="1"/>
    <x v="1"/>
    <x v="5"/>
    <s v="Novimex Swivel Fabric Task Chair"/>
    <n v="634.12"/>
    <n v="6"/>
    <n v="-172.12"/>
  </r>
  <r>
    <n v="130"/>
    <d v="2014-03-01T00:00:00"/>
    <x v="0"/>
    <x v="2"/>
    <x v="58"/>
    <x v="1"/>
    <x v="0"/>
    <x v="0"/>
    <s v="Black Print Carbonless 8 1/2&quot; x 8 1/4&quot; Rapid Memo Book"/>
    <n v="17.47"/>
    <n v="3"/>
    <n v="5.68"/>
  </r>
  <r>
    <n v="131"/>
    <d v="2014-03-01T00:00:00"/>
    <x v="0"/>
    <x v="2"/>
    <x v="59"/>
    <x v="0"/>
    <x v="0"/>
    <x v="7"/>
    <s v="Plymouth Boxed Rubber Bands by Plymouth"/>
    <n v="18.84"/>
    <n v="5"/>
    <n v="-3.53"/>
  </r>
  <r>
    <n v="132"/>
    <d v="2014-03-01T00:00:00"/>
    <x v="0"/>
    <x v="2"/>
    <x v="59"/>
    <x v="0"/>
    <x v="1"/>
    <x v="5"/>
    <s v="Harbour Creations Steel Folding Chair"/>
    <n v="362.25"/>
    <n v="6"/>
    <n v="0"/>
  </r>
  <r>
    <n v="133"/>
    <d v="2014-03-01T00:00:00"/>
    <x v="0"/>
    <x v="2"/>
    <x v="59"/>
    <x v="0"/>
    <x v="1"/>
    <x v="8"/>
    <s v="DAX Black Cherry Wood-Tone Poster Frame"/>
    <n v="63.55"/>
    <n v="6"/>
    <n v="-34.950000000000003"/>
  </r>
  <r>
    <n v="134"/>
    <d v="2014-03-01T00:00:00"/>
    <x v="0"/>
    <x v="2"/>
    <x v="59"/>
    <x v="0"/>
    <x v="0"/>
    <x v="2"/>
    <s v="Fellowes Bankers Box Recycled Super Stor/Drawer"/>
    <n v="129.55000000000001"/>
    <n v="3"/>
    <n v="-22.67"/>
  </r>
  <r>
    <n v="135"/>
    <d v="2014-03-01T00:00:00"/>
    <x v="0"/>
    <x v="2"/>
    <x v="60"/>
    <x v="0"/>
    <x v="0"/>
    <x v="2"/>
    <s v="Recycled Steel Personal File for Hanging File Folders"/>
    <n v="137.35"/>
    <n v="3"/>
    <n v="8.58"/>
  </r>
  <r>
    <n v="136"/>
    <d v="2014-03-01T00:00:00"/>
    <x v="0"/>
    <x v="2"/>
    <x v="60"/>
    <x v="0"/>
    <x v="1"/>
    <x v="13"/>
    <s v="Bevis Round Conference Room Tables and Bases"/>
    <n v="376.51"/>
    <n v="3"/>
    <n v="-43.03"/>
  </r>
  <r>
    <n v="137"/>
    <d v="2014-03-02T00:00:00"/>
    <x v="0"/>
    <x v="2"/>
    <x v="61"/>
    <x v="20"/>
    <x v="0"/>
    <x v="10"/>
    <s v="Staple envelope"/>
    <n v="11.36"/>
    <n v="2"/>
    <n v="5.34"/>
  </r>
  <r>
    <n v="138"/>
    <d v="2014-03-02T00:00:00"/>
    <x v="0"/>
    <x v="2"/>
    <x v="61"/>
    <x v="20"/>
    <x v="0"/>
    <x v="0"/>
    <s v="Array Parchment Paper, Assorted Colors"/>
    <n v="36.4"/>
    <n v="5"/>
    <n v="17.47"/>
  </r>
  <r>
    <n v="139"/>
    <d v="2014-03-02T00:00:00"/>
    <x v="0"/>
    <x v="2"/>
    <x v="62"/>
    <x v="2"/>
    <x v="0"/>
    <x v="0"/>
    <s v="Xerox 1971"/>
    <n v="3.42"/>
    <n v="1"/>
    <n v="1.07"/>
  </r>
  <r>
    <n v="140"/>
    <d v="2014-03-02T00:00:00"/>
    <x v="0"/>
    <x v="2"/>
    <x v="62"/>
    <x v="2"/>
    <x v="2"/>
    <x v="9"/>
    <s v="Hypercom P1300 Pinpad"/>
    <n v="151.19999999999999"/>
    <n v="3"/>
    <n v="32.130000000000003"/>
  </r>
  <r>
    <n v="141"/>
    <d v="2014-03-03T00:00:00"/>
    <x v="0"/>
    <x v="2"/>
    <x v="63"/>
    <x v="25"/>
    <x v="0"/>
    <x v="4"/>
    <s v="Zebra Zazzle Fluorescent Highlighters"/>
    <n v="19.46"/>
    <n v="4"/>
    <n v="3.4"/>
  </r>
  <r>
    <n v="142"/>
    <d v="2014-03-03T00:00:00"/>
    <x v="0"/>
    <x v="2"/>
    <x v="64"/>
    <x v="20"/>
    <x v="2"/>
    <x v="6"/>
    <s v="PowerGen Dual USB Car Charger"/>
    <n v="9.99"/>
    <n v="1"/>
    <n v="4.5999999999999996"/>
  </r>
  <r>
    <n v="143"/>
    <d v="2014-03-03T00:00:00"/>
    <x v="0"/>
    <x v="2"/>
    <x v="64"/>
    <x v="20"/>
    <x v="0"/>
    <x v="3"/>
    <s v="Ibico Laser Imprintable Binding System Covers"/>
    <n v="125.76"/>
    <n v="3"/>
    <n v="40.869999999999997"/>
  </r>
  <r>
    <n v="144"/>
    <d v="2014-03-03T00:00:00"/>
    <x v="0"/>
    <x v="2"/>
    <x v="64"/>
    <x v="20"/>
    <x v="0"/>
    <x v="3"/>
    <s v="Cardinal HOLDit! Binder Insert Strips,Extra Strips"/>
    <n v="25.32"/>
    <n v="5"/>
    <n v="9.18"/>
  </r>
  <r>
    <n v="145"/>
    <d v="2014-03-03T00:00:00"/>
    <x v="0"/>
    <x v="2"/>
    <x v="65"/>
    <x v="10"/>
    <x v="0"/>
    <x v="1"/>
    <s v="Avery 495"/>
    <n v="15.12"/>
    <n v="3"/>
    <n v="4.91"/>
  </r>
  <r>
    <n v="146"/>
    <d v="2014-03-03T00:00:00"/>
    <x v="0"/>
    <x v="2"/>
    <x v="65"/>
    <x v="10"/>
    <x v="1"/>
    <x v="11"/>
    <s v="O'Sullivan 4-Shelf Bookcase in Odessa Pine"/>
    <n v="302.45"/>
    <n v="5"/>
    <n v="-199.62"/>
  </r>
  <r>
    <n v="147"/>
    <d v="2014-03-03T00:00:00"/>
    <x v="0"/>
    <x v="2"/>
    <x v="65"/>
    <x v="10"/>
    <x v="0"/>
    <x v="2"/>
    <s v="Eldon Shelf Savers Cubes and Bins"/>
    <n v="44.67"/>
    <n v="8"/>
    <n v="-10.050000000000001"/>
  </r>
  <r>
    <n v="148"/>
    <d v="2014-03-03T00:00:00"/>
    <x v="0"/>
    <x v="2"/>
    <x v="66"/>
    <x v="0"/>
    <x v="0"/>
    <x v="12"/>
    <s v="3.6 Cubic Foot Counter Height Office Refrigerator"/>
    <n v="176.77"/>
    <n v="3"/>
    <n v="-459.61"/>
  </r>
  <r>
    <n v="149"/>
    <d v="2014-03-03T00:00:00"/>
    <x v="0"/>
    <x v="2"/>
    <x v="67"/>
    <x v="3"/>
    <x v="1"/>
    <x v="13"/>
    <s v="Bevis Oval Conference Table, Walnut"/>
    <n v="626.35"/>
    <n v="3"/>
    <n v="-23.49"/>
  </r>
  <r>
    <n v="150"/>
    <d v="2014-03-04T00:00:00"/>
    <x v="0"/>
    <x v="2"/>
    <x v="68"/>
    <x v="9"/>
    <x v="0"/>
    <x v="2"/>
    <s v="Sensible Storage WireTech Storage Systems"/>
    <n v="354.9"/>
    <n v="5"/>
    <n v="17.75"/>
  </r>
  <r>
    <n v="151"/>
    <d v="2014-03-04T00:00:00"/>
    <x v="0"/>
    <x v="2"/>
    <x v="42"/>
    <x v="16"/>
    <x v="0"/>
    <x v="4"/>
    <s v="BIC Brite Liner Highlighters, Chisel Tip"/>
    <n v="15.55"/>
    <n v="3"/>
    <n v="2.33"/>
  </r>
  <r>
    <n v="152"/>
    <d v="2014-03-05T00:00:00"/>
    <x v="0"/>
    <x v="2"/>
    <x v="69"/>
    <x v="20"/>
    <x v="0"/>
    <x v="4"/>
    <s v="Newell 345"/>
    <n v="59.52"/>
    <n v="3"/>
    <n v="15.48"/>
  </r>
  <r>
    <n v="153"/>
    <d v="2014-03-05T00:00:00"/>
    <x v="0"/>
    <x v="2"/>
    <x v="69"/>
    <x v="20"/>
    <x v="2"/>
    <x v="9"/>
    <s v="Logitech Wireless Gaming Headset G930"/>
    <n v="479.97"/>
    <n v="3"/>
    <n v="177.59"/>
  </r>
  <r>
    <n v="154"/>
    <d v="2014-03-05T00:00:00"/>
    <x v="0"/>
    <x v="2"/>
    <x v="69"/>
    <x v="20"/>
    <x v="0"/>
    <x v="14"/>
    <s v="Acme Forged Steel Scissors with Black Enamel Handles"/>
    <n v="18.62"/>
    <n v="2"/>
    <n v="5.4"/>
  </r>
  <r>
    <n v="155"/>
    <d v="2014-03-05T00:00:00"/>
    <x v="0"/>
    <x v="2"/>
    <x v="69"/>
    <x v="20"/>
    <x v="0"/>
    <x v="3"/>
    <s v="GBC Wire Binding Combs"/>
    <n v="49.63"/>
    <n v="6"/>
    <n v="16.75"/>
  </r>
  <r>
    <n v="156"/>
    <d v="2014-03-05T00:00:00"/>
    <x v="0"/>
    <x v="2"/>
    <x v="69"/>
    <x v="20"/>
    <x v="0"/>
    <x v="0"/>
    <s v="Xerox 1891"/>
    <n v="97.82"/>
    <n v="2"/>
    <n v="45.98"/>
  </r>
  <r>
    <n v="157"/>
    <d v="2014-03-07T00:00:00"/>
    <x v="0"/>
    <x v="2"/>
    <x v="48"/>
    <x v="22"/>
    <x v="1"/>
    <x v="5"/>
    <s v="Global Push Button Manager's Chair, Indigo"/>
    <n v="48.71"/>
    <n v="1"/>
    <n v="5.48"/>
  </r>
  <r>
    <n v="158"/>
    <d v="2014-03-07T00:00:00"/>
    <x v="0"/>
    <x v="2"/>
    <x v="48"/>
    <x v="22"/>
    <x v="0"/>
    <x v="4"/>
    <s v="Newell 330"/>
    <n v="17.940000000000001"/>
    <n v="3"/>
    <n v="4.66"/>
  </r>
  <r>
    <n v="159"/>
    <d v="2014-03-07T00:00:00"/>
    <x v="0"/>
    <x v="2"/>
    <x v="48"/>
    <x v="22"/>
    <x v="0"/>
    <x v="2"/>
    <s v="Carina 42&quot;Hx23 3/4&quot;W Media Storage Unit"/>
    <n v="242.94"/>
    <n v="3"/>
    <n v="4.8600000000000003"/>
  </r>
  <r>
    <n v="160"/>
    <d v="2014-03-07T00:00:00"/>
    <x v="0"/>
    <x v="2"/>
    <x v="70"/>
    <x v="22"/>
    <x v="0"/>
    <x v="3"/>
    <s v="Catalog Binders with Expanding Posts"/>
    <n v="107.65"/>
    <n v="2"/>
    <n v="33.64"/>
  </r>
  <r>
    <n v="161"/>
    <d v="2014-03-07T00:00:00"/>
    <x v="0"/>
    <x v="2"/>
    <x v="71"/>
    <x v="22"/>
    <x v="0"/>
    <x v="4"/>
    <s v="Newell Chalk Holder"/>
    <n v="20.65"/>
    <n v="5"/>
    <n v="9.5"/>
  </r>
  <r>
    <n v="162"/>
    <d v="2014-03-07T00:00:00"/>
    <x v="0"/>
    <x v="2"/>
    <x v="71"/>
    <x v="22"/>
    <x v="0"/>
    <x v="2"/>
    <s v="Contico 72&quot;H Heavy-Duty Storage System"/>
    <n v="204.9"/>
    <n v="5"/>
    <n v="0"/>
  </r>
  <r>
    <n v="163"/>
    <d v="2014-03-07T00:00:00"/>
    <x v="0"/>
    <x v="2"/>
    <x v="71"/>
    <x v="22"/>
    <x v="1"/>
    <x v="5"/>
    <s v="Office Star - Task Chair with Contemporary Loop Arms"/>
    <n v="436.7"/>
    <n v="6"/>
    <n v="21.84"/>
  </r>
  <r>
    <n v="164"/>
    <d v="2014-03-07T00:00:00"/>
    <x v="0"/>
    <x v="2"/>
    <x v="71"/>
    <x v="22"/>
    <x v="1"/>
    <x v="5"/>
    <s v="Global Leather and Oak Executive Chair, Black"/>
    <n v="481.57"/>
    <n v="2"/>
    <n v="54.18"/>
  </r>
  <r>
    <n v="165"/>
    <d v="2014-03-10T00:00:00"/>
    <x v="0"/>
    <x v="2"/>
    <x v="72"/>
    <x v="14"/>
    <x v="0"/>
    <x v="0"/>
    <s v="Geographics Note Cards, Blank, White, 8 1/2&quot; x 11&quot;"/>
    <n v="22.38"/>
    <n v="2"/>
    <n v="10.74"/>
  </r>
  <r>
    <n v="166"/>
    <d v="2014-03-10T00:00:00"/>
    <x v="0"/>
    <x v="2"/>
    <x v="73"/>
    <x v="26"/>
    <x v="0"/>
    <x v="2"/>
    <s v="Tennsco 6- and 18-Compartment Lockers"/>
    <n v="636.41"/>
    <n v="3"/>
    <n v="-15.91"/>
  </r>
  <r>
    <n v="167"/>
    <d v="2014-03-10T00:00:00"/>
    <x v="0"/>
    <x v="2"/>
    <x v="73"/>
    <x v="26"/>
    <x v="0"/>
    <x v="4"/>
    <s v="BOSTON Ranger #55 Pencil Sharpener, Black"/>
    <n v="83.17"/>
    <n v="4"/>
    <n v="9.36"/>
  </r>
  <r>
    <n v="168"/>
    <d v="2014-03-11T00:00:00"/>
    <x v="0"/>
    <x v="2"/>
    <x v="74"/>
    <x v="10"/>
    <x v="1"/>
    <x v="8"/>
    <s v="Eldon Wave Desk Accessories"/>
    <n v="8.32"/>
    <n v="5"/>
    <n v="2.29"/>
  </r>
  <r>
    <n v="169"/>
    <d v="2014-03-11T00:00:00"/>
    <x v="0"/>
    <x v="2"/>
    <x v="74"/>
    <x v="10"/>
    <x v="0"/>
    <x v="7"/>
    <s v="Stockwell Push Pins"/>
    <n v="10.46"/>
    <n v="6"/>
    <n v="1.7"/>
  </r>
  <r>
    <n v="170"/>
    <d v="2014-03-11T00:00:00"/>
    <x v="0"/>
    <x v="2"/>
    <x v="75"/>
    <x v="20"/>
    <x v="0"/>
    <x v="0"/>
    <s v="Southworth 100% RÃ©sumÃ© Paper, 24lb."/>
    <n v="108.92"/>
    <n v="14"/>
    <n v="49.01"/>
  </r>
  <r>
    <n v="171"/>
    <d v="2014-03-11T00:00:00"/>
    <x v="0"/>
    <x v="2"/>
    <x v="76"/>
    <x v="5"/>
    <x v="0"/>
    <x v="12"/>
    <s v="Fellowes Premier Superior Surge Suppressor, 10-Outlet, With Phone and Remote"/>
    <n v="146.76"/>
    <n v="3"/>
    <n v="38.159999999999997"/>
  </r>
  <r>
    <n v="172"/>
    <d v="2014-03-11T00:00:00"/>
    <x v="0"/>
    <x v="2"/>
    <x v="76"/>
    <x v="5"/>
    <x v="2"/>
    <x v="9"/>
    <s v="Maxell DVD-RAM Discs"/>
    <n v="32.96"/>
    <n v="2"/>
    <n v="14.17"/>
  </r>
  <r>
    <n v="173"/>
    <d v="2014-03-11T00:00:00"/>
    <x v="0"/>
    <x v="2"/>
    <x v="76"/>
    <x v="5"/>
    <x v="2"/>
    <x v="6"/>
    <s v="Panasonic KX-TG9471B"/>
    <n v="587.97"/>
    <n v="3"/>
    <n v="164.63"/>
  </r>
  <r>
    <n v="174"/>
    <d v="2014-03-11T00:00:00"/>
    <x v="0"/>
    <x v="2"/>
    <x v="76"/>
    <x v="5"/>
    <x v="0"/>
    <x v="0"/>
    <s v="Xerox 198"/>
    <n v="14.94"/>
    <n v="3"/>
    <n v="7.02"/>
  </r>
  <r>
    <n v="175"/>
    <d v="2014-03-11T00:00:00"/>
    <x v="0"/>
    <x v="2"/>
    <x v="77"/>
    <x v="3"/>
    <x v="0"/>
    <x v="4"/>
    <s v="Economy #2 Pencils"/>
    <n v="7.98"/>
    <n v="3"/>
    <n v="2.0699999999999998"/>
  </r>
  <r>
    <n v="176"/>
    <d v="2014-03-14T00:00:00"/>
    <x v="0"/>
    <x v="2"/>
    <x v="78"/>
    <x v="3"/>
    <x v="0"/>
    <x v="0"/>
    <s v="Xerox 1972"/>
    <n v="10.56"/>
    <n v="2"/>
    <n v="4.75"/>
  </r>
  <r>
    <n v="177"/>
    <d v="2014-03-14T00:00:00"/>
    <x v="0"/>
    <x v="2"/>
    <x v="78"/>
    <x v="3"/>
    <x v="0"/>
    <x v="4"/>
    <s v="Avery Hi-Liter Fluorescent Desk Style Markers"/>
    <n v="3.38"/>
    <n v="1"/>
    <n v="1.25"/>
  </r>
  <r>
    <n v="178"/>
    <d v="2014-03-14T00:00:00"/>
    <x v="0"/>
    <x v="2"/>
    <x v="79"/>
    <x v="6"/>
    <x v="1"/>
    <x v="5"/>
    <s v="Global Commerce Series High-Back Swivel/Tilt Chairs"/>
    <n v="1139.92"/>
    <n v="4"/>
    <n v="284.98"/>
  </r>
  <r>
    <n v="179"/>
    <d v="2014-03-14T00:00:00"/>
    <x v="0"/>
    <x v="2"/>
    <x v="80"/>
    <x v="27"/>
    <x v="0"/>
    <x v="3"/>
    <s v="GBC Wire Binding Combs"/>
    <n v="33.090000000000003"/>
    <n v="4"/>
    <n v="11.17"/>
  </r>
  <r>
    <n v="180"/>
    <d v="2014-03-14T00:00:00"/>
    <x v="0"/>
    <x v="2"/>
    <x v="80"/>
    <x v="27"/>
    <x v="0"/>
    <x v="2"/>
    <s v="Carina Double Wide Media Storage Towers in Natural &amp; Black"/>
    <n v="80.98"/>
    <n v="1"/>
    <n v="3.24"/>
  </r>
  <r>
    <n v="181"/>
    <d v="2014-03-14T00:00:00"/>
    <x v="0"/>
    <x v="2"/>
    <x v="80"/>
    <x v="27"/>
    <x v="2"/>
    <x v="9"/>
    <s v="ImationÂ 30456 USBÂ Flash DriveÂ 8GB"/>
    <n v="82.8"/>
    <n v="12"/>
    <n v="6.62"/>
  </r>
  <r>
    <n v="182"/>
    <d v="2014-03-14T00:00:00"/>
    <x v="0"/>
    <x v="2"/>
    <x v="80"/>
    <x v="27"/>
    <x v="0"/>
    <x v="2"/>
    <s v="Staple magnet"/>
    <n v="21.36"/>
    <n v="2"/>
    <n v="5.77"/>
  </r>
  <r>
    <n v="183"/>
    <d v="2014-03-14T00:00:00"/>
    <x v="0"/>
    <x v="2"/>
    <x v="80"/>
    <x v="27"/>
    <x v="0"/>
    <x v="3"/>
    <s v="Premium Transparent Presentation Covers, No Pattern/Clear, 8 1/2&quot; x 11&quot;"/>
    <n v="62.05"/>
    <n v="2"/>
    <n v="20.170000000000002"/>
  </r>
  <r>
    <n v="184"/>
    <d v="2014-03-14T00:00:00"/>
    <x v="0"/>
    <x v="2"/>
    <x v="81"/>
    <x v="1"/>
    <x v="2"/>
    <x v="15"/>
    <s v="Hewlett-Packard Deskjet 6540 Color Inkjet Printer"/>
    <n v="574.91"/>
    <n v="2"/>
    <n v="156.05000000000001"/>
  </r>
  <r>
    <n v="185"/>
    <d v="2014-03-14T00:00:00"/>
    <x v="0"/>
    <x v="2"/>
    <x v="81"/>
    <x v="1"/>
    <x v="0"/>
    <x v="0"/>
    <s v="Xerox 1963"/>
    <n v="8.4499999999999993"/>
    <n v="2"/>
    <n v="2.64"/>
  </r>
  <r>
    <n v="186"/>
    <d v="2014-03-14T00:00:00"/>
    <x v="0"/>
    <x v="2"/>
    <x v="82"/>
    <x v="16"/>
    <x v="0"/>
    <x v="0"/>
    <s v="Xerox 1887"/>
    <n v="91.06"/>
    <n v="6"/>
    <n v="31.87"/>
  </r>
  <r>
    <n v="187"/>
    <d v="2014-03-15T00:00:00"/>
    <x v="0"/>
    <x v="2"/>
    <x v="83"/>
    <x v="16"/>
    <x v="0"/>
    <x v="2"/>
    <s v="Hot File 7-Pocket, Floor Stand"/>
    <n v="142.78"/>
    <n v="1"/>
    <n v="17.850000000000001"/>
  </r>
  <r>
    <n v="188"/>
    <d v="2014-03-15T00:00:00"/>
    <x v="0"/>
    <x v="2"/>
    <x v="83"/>
    <x v="16"/>
    <x v="1"/>
    <x v="8"/>
    <s v="Eldon Expressions Desk Accessory, Wood Photo Frame, Mahogany"/>
    <n v="45.7"/>
    <n v="3"/>
    <n v="5.14"/>
  </r>
  <r>
    <n v="189"/>
    <d v="2014-03-15T00:00:00"/>
    <x v="0"/>
    <x v="2"/>
    <x v="83"/>
    <x v="16"/>
    <x v="0"/>
    <x v="3"/>
    <s v="Insertable Tab Post Binder Dividers"/>
    <n v="7.22"/>
    <n v="3"/>
    <n v="-5.53"/>
  </r>
  <r>
    <n v="190"/>
    <d v="2014-03-15T00:00:00"/>
    <x v="0"/>
    <x v="2"/>
    <x v="83"/>
    <x v="16"/>
    <x v="0"/>
    <x v="3"/>
    <s v="GBC VeloBinder Manual Binding System"/>
    <n v="43.19"/>
    <n v="4"/>
    <n v="-31.67"/>
  </r>
  <r>
    <n v="191"/>
    <d v="2014-03-15T00:00:00"/>
    <x v="0"/>
    <x v="2"/>
    <x v="83"/>
    <x v="16"/>
    <x v="0"/>
    <x v="0"/>
    <s v="Xerox 1889"/>
    <n v="131.9"/>
    <n v="3"/>
    <n v="47.82"/>
  </r>
  <r>
    <n v="192"/>
    <d v="2014-03-16T00:00:00"/>
    <x v="0"/>
    <x v="2"/>
    <x v="61"/>
    <x v="25"/>
    <x v="2"/>
    <x v="6"/>
    <s v="Polycom VoiceStation 500 ConferenceÂ phone"/>
    <n v="471.92"/>
    <n v="2"/>
    <n v="29.5"/>
  </r>
  <r>
    <n v="193"/>
    <d v="2014-03-17T00:00:00"/>
    <x v="0"/>
    <x v="2"/>
    <x v="84"/>
    <x v="28"/>
    <x v="0"/>
    <x v="12"/>
    <s v="Bionaire Personal Warm Mist Humidifier/Vaporizer"/>
    <n v="93.78"/>
    <n v="2"/>
    <n v="36.57"/>
  </r>
  <r>
    <n v="194"/>
    <d v="2014-03-17T00:00:00"/>
    <x v="0"/>
    <x v="2"/>
    <x v="84"/>
    <x v="28"/>
    <x v="0"/>
    <x v="0"/>
    <s v="Memo Book, 100 Message Capacity, 5 3/8Â” x 11Â”"/>
    <n v="47.18"/>
    <n v="7"/>
    <n v="23.59"/>
  </r>
  <r>
    <n v="195"/>
    <d v="2014-03-17T00:00:00"/>
    <x v="0"/>
    <x v="2"/>
    <x v="84"/>
    <x v="28"/>
    <x v="0"/>
    <x v="4"/>
    <s v="Newell 35"/>
    <n v="19.68"/>
    <n v="6"/>
    <n v="5.71"/>
  </r>
  <r>
    <n v="196"/>
    <d v="2014-03-17T00:00:00"/>
    <x v="0"/>
    <x v="2"/>
    <x v="84"/>
    <x v="28"/>
    <x v="0"/>
    <x v="3"/>
    <s v="Wilson Jones 14 Line Acrylic Coated Pressboard Data Binders"/>
    <n v="53.4"/>
    <n v="10"/>
    <n v="25.1"/>
  </r>
  <r>
    <n v="197"/>
    <d v="2014-03-17T00:00:00"/>
    <x v="0"/>
    <x v="2"/>
    <x v="84"/>
    <x v="28"/>
    <x v="0"/>
    <x v="3"/>
    <s v="Avery Non-Stick Heavy Duty View Round Locking Ring Binders"/>
    <n v="35.880000000000003"/>
    <n v="6"/>
    <n v="17.22"/>
  </r>
  <r>
    <n v="198"/>
    <d v="2014-03-17T00:00:00"/>
    <x v="0"/>
    <x v="2"/>
    <x v="85"/>
    <x v="20"/>
    <x v="1"/>
    <x v="13"/>
    <s v="Bretford Rectangular Conference Table Tops"/>
    <n v="1579.75"/>
    <n v="7"/>
    <n v="-447.59"/>
  </r>
  <r>
    <n v="199"/>
    <d v="2014-03-17T00:00:00"/>
    <x v="0"/>
    <x v="2"/>
    <x v="85"/>
    <x v="20"/>
    <x v="1"/>
    <x v="13"/>
    <s v="Balt Solid Wood Round Tables"/>
    <n v="1071.58"/>
    <n v="4"/>
    <n v="-553.65"/>
  </r>
  <r>
    <n v="200"/>
    <d v="2014-03-17T00:00:00"/>
    <x v="0"/>
    <x v="2"/>
    <x v="85"/>
    <x v="20"/>
    <x v="1"/>
    <x v="13"/>
    <s v="Hon 30&quot; x 60&quot; Table with Locking Drawer"/>
    <n v="613.91"/>
    <n v="3"/>
    <n v="-122.78"/>
  </r>
  <r>
    <n v="201"/>
    <d v="2014-03-17T00:00:00"/>
    <x v="0"/>
    <x v="2"/>
    <x v="85"/>
    <x v="20"/>
    <x v="0"/>
    <x v="0"/>
    <s v="Xerox 1926"/>
    <n v="34.86"/>
    <n v="7"/>
    <n v="16.38"/>
  </r>
  <r>
    <n v="202"/>
    <d v="2014-03-17T00:00:00"/>
    <x v="0"/>
    <x v="2"/>
    <x v="85"/>
    <x v="20"/>
    <x v="0"/>
    <x v="0"/>
    <s v="Xerox 1918"/>
    <n v="155.04"/>
    <n v="4"/>
    <n v="75.97"/>
  </r>
  <r>
    <n v="203"/>
    <d v="2014-03-17T00:00:00"/>
    <x v="0"/>
    <x v="2"/>
    <x v="86"/>
    <x v="0"/>
    <x v="0"/>
    <x v="4"/>
    <s v="Newell 333"/>
    <n v="4.45"/>
    <n v="2"/>
    <n v="0.33"/>
  </r>
  <r>
    <n v="204"/>
    <d v="2014-03-17T00:00:00"/>
    <x v="0"/>
    <x v="2"/>
    <x v="86"/>
    <x v="0"/>
    <x v="0"/>
    <x v="0"/>
    <s v="Xerox 1966"/>
    <n v="5.18"/>
    <n v="1"/>
    <n v="1.88"/>
  </r>
  <r>
    <n v="205"/>
    <d v="2014-03-17T00:00:00"/>
    <x v="0"/>
    <x v="2"/>
    <x v="86"/>
    <x v="0"/>
    <x v="0"/>
    <x v="0"/>
    <s v="Xerox 1967"/>
    <n v="15.55"/>
    <n v="3"/>
    <n v="5.44"/>
  </r>
  <r>
    <n v="206"/>
    <d v="2014-03-17T00:00:00"/>
    <x v="0"/>
    <x v="2"/>
    <x v="36"/>
    <x v="29"/>
    <x v="0"/>
    <x v="3"/>
    <s v="Acco Pressboard Covers with Storage Hooks, 9 1/2&quot; x 11&quot;, Executive Red"/>
    <n v="11.43"/>
    <n v="3"/>
    <n v="5.37"/>
  </r>
  <r>
    <n v="207"/>
    <d v="2014-03-17T00:00:00"/>
    <x v="0"/>
    <x v="2"/>
    <x v="36"/>
    <x v="29"/>
    <x v="0"/>
    <x v="3"/>
    <s v="GBC Twin Loop Wire Binding Elements, 9/16&quot; Spine, Black"/>
    <n v="30.44"/>
    <n v="2"/>
    <n v="14.92"/>
  </r>
  <r>
    <n v="208"/>
    <d v="2014-03-17T00:00:00"/>
    <x v="0"/>
    <x v="2"/>
    <x v="36"/>
    <x v="29"/>
    <x v="0"/>
    <x v="0"/>
    <s v="Xerox 1957"/>
    <n v="12.96"/>
    <n v="2"/>
    <n v="6.35"/>
  </r>
  <r>
    <n v="209"/>
    <d v="2014-03-17T00:00:00"/>
    <x v="0"/>
    <x v="2"/>
    <x v="36"/>
    <x v="29"/>
    <x v="0"/>
    <x v="0"/>
    <s v="EcoTones Memo Sheets"/>
    <n v="16"/>
    <n v="4"/>
    <n v="7.68"/>
  </r>
  <r>
    <n v="210"/>
    <d v="2014-03-17T00:00:00"/>
    <x v="0"/>
    <x v="2"/>
    <x v="36"/>
    <x v="29"/>
    <x v="0"/>
    <x v="12"/>
    <s v="Belkin 6 Outlet Metallic Surge Strip"/>
    <n v="32.67"/>
    <n v="3"/>
    <n v="8.49"/>
  </r>
  <r>
    <n v="211"/>
    <d v="2014-03-17T00:00:00"/>
    <x v="0"/>
    <x v="2"/>
    <x v="87"/>
    <x v="2"/>
    <x v="0"/>
    <x v="0"/>
    <s v="Xerox 1909"/>
    <n v="126.62"/>
    <n v="6"/>
    <n v="41.15"/>
  </r>
  <r>
    <n v="212"/>
    <d v="2014-03-18T00:00:00"/>
    <x v="0"/>
    <x v="2"/>
    <x v="88"/>
    <x v="16"/>
    <x v="2"/>
    <x v="15"/>
    <s v="Hewlett-Packard Deskjet 6540 Color Inkjet Printer"/>
    <n v="821.3"/>
    <n v="4"/>
    <n v="-16.43"/>
  </r>
  <r>
    <n v="213"/>
    <d v="2014-03-18T00:00:00"/>
    <x v="0"/>
    <x v="2"/>
    <x v="88"/>
    <x v="16"/>
    <x v="2"/>
    <x v="15"/>
    <s v="Cisco TelePresence System EX90 Videoconferencing Unit"/>
    <n v="22638.48"/>
    <n v="6"/>
    <n v="-1811.08"/>
  </r>
  <r>
    <n v="214"/>
    <d v="2014-03-18T00:00:00"/>
    <x v="0"/>
    <x v="2"/>
    <x v="88"/>
    <x v="16"/>
    <x v="0"/>
    <x v="0"/>
    <s v="Xerox 195"/>
    <n v="21.38"/>
    <n v="4"/>
    <n v="7.48"/>
  </r>
  <r>
    <n v="215"/>
    <d v="2014-03-18T00:00:00"/>
    <x v="0"/>
    <x v="2"/>
    <x v="88"/>
    <x v="16"/>
    <x v="0"/>
    <x v="4"/>
    <s v="Avery Fluorescent Highlighter Four-Color Set"/>
    <n v="8.02"/>
    <n v="3"/>
    <n v="1"/>
  </r>
  <r>
    <n v="216"/>
    <d v="2014-03-18T00:00:00"/>
    <x v="0"/>
    <x v="2"/>
    <x v="88"/>
    <x v="16"/>
    <x v="1"/>
    <x v="8"/>
    <s v="Executive Impressions 13&quot; Clairmont Wall Clock"/>
    <n v="30.77"/>
    <n v="2"/>
    <n v="8.08"/>
  </r>
  <r>
    <n v="217"/>
    <d v="2014-03-18T00:00:00"/>
    <x v="0"/>
    <x v="2"/>
    <x v="88"/>
    <x v="16"/>
    <x v="0"/>
    <x v="7"/>
    <s v="Staples"/>
    <n v="18.940000000000001"/>
    <n v="3"/>
    <n v="5.92"/>
  </r>
  <r>
    <n v="218"/>
    <d v="2014-03-18T00:00:00"/>
    <x v="0"/>
    <x v="2"/>
    <x v="88"/>
    <x v="16"/>
    <x v="1"/>
    <x v="8"/>
    <s v="Dana Fluorescent Magnifying Lamp, White, 36&quot;"/>
    <n v="122.35"/>
    <n v="3"/>
    <n v="15.29"/>
  </r>
  <r>
    <n v="219"/>
    <d v="2014-03-18T00:00:00"/>
    <x v="0"/>
    <x v="2"/>
    <x v="89"/>
    <x v="3"/>
    <x v="1"/>
    <x v="11"/>
    <s v="Bush Heritage Pine Collection 5-Shelf Bookcase, Albany Pine Finish, *Special Order"/>
    <n v="1198.33"/>
    <n v="10"/>
    <n v="70.489999999999995"/>
  </r>
  <r>
    <n v="220"/>
    <d v="2014-03-18T00:00:00"/>
    <x v="0"/>
    <x v="2"/>
    <x v="90"/>
    <x v="3"/>
    <x v="1"/>
    <x v="8"/>
    <s v="Eldon Cleatmat Chair Mats for Medium Pile Carpets"/>
    <n v="111"/>
    <n v="2"/>
    <n v="14.43"/>
  </r>
  <r>
    <n v="221"/>
    <d v="2014-03-18T00:00:00"/>
    <x v="0"/>
    <x v="2"/>
    <x v="90"/>
    <x v="3"/>
    <x v="2"/>
    <x v="15"/>
    <s v="Swingline SM12-08 MicroCut Jam Free Shredder"/>
    <n v="1279.97"/>
    <n v="4"/>
    <n v="415.99"/>
  </r>
  <r>
    <n v="222"/>
    <d v="2014-03-18T00:00:00"/>
    <x v="0"/>
    <x v="2"/>
    <x v="90"/>
    <x v="3"/>
    <x v="0"/>
    <x v="2"/>
    <s v="Tennsco 6- and 18-Compartment Lockers"/>
    <n v="1856.19"/>
    <n v="7"/>
    <n v="334.11"/>
  </r>
  <r>
    <n v="223"/>
    <d v="2014-03-19T00:00:00"/>
    <x v="0"/>
    <x v="2"/>
    <x v="91"/>
    <x v="16"/>
    <x v="2"/>
    <x v="6"/>
    <s v="Cisco 8x8 Inc. 6753i IP Business Phone System"/>
    <n v="323.98"/>
    <n v="3"/>
    <n v="28.35"/>
  </r>
  <r>
    <n v="224"/>
    <d v="2014-03-19T00:00:00"/>
    <x v="0"/>
    <x v="2"/>
    <x v="91"/>
    <x v="16"/>
    <x v="0"/>
    <x v="1"/>
    <s v="Avery 501"/>
    <n v="11.81"/>
    <n v="4"/>
    <n v="3.99"/>
  </r>
  <r>
    <n v="225"/>
    <d v="2014-03-19T00:00:00"/>
    <x v="0"/>
    <x v="2"/>
    <x v="91"/>
    <x v="16"/>
    <x v="0"/>
    <x v="2"/>
    <s v="Crate-A-Files"/>
    <n v="26.16"/>
    <n v="3"/>
    <n v="1.96"/>
  </r>
  <r>
    <n v="226"/>
    <d v="2014-03-19T00:00:00"/>
    <x v="0"/>
    <x v="2"/>
    <x v="91"/>
    <x v="16"/>
    <x v="0"/>
    <x v="3"/>
    <s v="Avery Flip-Chart Easel Binder, Black"/>
    <n v="33.57"/>
    <n v="5"/>
    <n v="-25.74"/>
  </r>
  <r>
    <n v="227"/>
    <d v="2014-03-19T00:00:00"/>
    <x v="0"/>
    <x v="2"/>
    <x v="91"/>
    <x v="16"/>
    <x v="1"/>
    <x v="8"/>
    <s v="Eldon Wave Desk Accessories"/>
    <n v="4.99"/>
    <n v="3"/>
    <n v="1.37"/>
  </r>
  <r>
    <n v="228"/>
    <d v="2014-03-19T00:00:00"/>
    <x v="0"/>
    <x v="2"/>
    <x v="91"/>
    <x v="16"/>
    <x v="1"/>
    <x v="8"/>
    <s v="Document Clip Frames"/>
    <n v="20.02"/>
    <n v="3"/>
    <n v="5.5"/>
  </r>
  <r>
    <n v="229"/>
    <d v="2014-03-19T00:00:00"/>
    <x v="0"/>
    <x v="2"/>
    <x v="91"/>
    <x v="16"/>
    <x v="2"/>
    <x v="9"/>
    <s v="LogitechÂ Wireless Boombox Speaker - portable - wireless, wired"/>
    <n v="170.24"/>
    <n v="2"/>
    <n v="53.2"/>
  </r>
  <r>
    <n v="230"/>
    <d v="2014-03-21T00:00:00"/>
    <x v="0"/>
    <x v="2"/>
    <x v="92"/>
    <x v="10"/>
    <x v="0"/>
    <x v="4"/>
    <s v="Binney &amp; Smith Crayola Metallic Colored Pencils, 8-Color Set"/>
    <n v="7.41"/>
    <n v="2"/>
    <n v="1.2"/>
  </r>
  <r>
    <n v="231"/>
    <d v="2014-03-21T00:00:00"/>
    <x v="0"/>
    <x v="2"/>
    <x v="92"/>
    <x v="10"/>
    <x v="0"/>
    <x v="4"/>
    <s v="Binney &amp; Smith inkTank Erasable Desk Highlighter, Chisel Tip, Yellow, 12/Box"/>
    <n v="6.05"/>
    <n v="3"/>
    <n v="1.59"/>
  </r>
  <r>
    <n v="232"/>
    <d v="2014-03-21T00:00:00"/>
    <x v="0"/>
    <x v="2"/>
    <x v="93"/>
    <x v="25"/>
    <x v="0"/>
    <x v="2"/>
    <s v="Tennsco Commercial Shelving"/>
    <n v="16.27"/>
    <n v="1"/>
    <n v="-3.86"/>
  </r>
  <r>
    <n v="233"/>
    <d v="2014-03-21T00:00:00"/>
    <x v="0"/>
    <x v="2"/>
    <x v="94"/>
    <x v="6"/>
    <x v="2"/>
    <x v="6"/>
    <s v="Samsung Galaxy S4 Active"/>
    <n v="3499.93"/>
    <n v="7"/>
    <n v="909.98"/>
  </r>
  <r>
    <n v="234"/>
    <d v="2014-03-21T00:00:00"/>
    <x v="0"/>
    <x v="2"/>
    <x v="94"/>
    <x v="6"/>
    <x v="0"/>
    <x v="1"/>
    <s v="Avery 492"/>
    <n v="14.4"/>
    <n v="5"/>
    <n v="6.62"/>
  </r>
  <r>
    <n v="235"/>
    <d v="2014-03-21T00:00:00"/>
    <x v="0"/>
    <x v="2"/>
    <x v="94"/>
    <x v="6"/>
    <x v="0"/>
    <x v="0"/>
    <s v="Xerox 1919"/>
    <n v="122.97"/>
    <n v="3"/>
    <n v="60.26"/>
  </r>
  <r>
    <n v="236"/>
    <d v="2014-03-21T00:00:00"/>
    <x v="0"/>
    <x v="2"/>
    <x v="94"/>
    <x v="6"/>
    <x v="0"/>
    <x v="4"/>
    <s v="American Pencil"/>
    <n v="9.32"/>
    <n v="4"/>
    <n v="2.7"/>
  </r>
  <r>
    <n v="237"/>
    <d v="2014-03-21T00:00:00"/>
    <x v="0"/>
    <x v="2"/>
    <x v="94"/>
    <x v="6"/>
    <x v="0"/>
    <x v="3"/>
    <s v="Wilson Jones Ledger-Size, Piano-Hinge Binder, 2&quot;, Blue"/>
    <n v="122.94"/>
    <n v="3"/>
    <n v="59.01"/>
  </r>
  <r>
    <n v="238"/>
    <d v="2014-03-21T00:00:00"/>
    <x v="0"/>
    <x v="2"/>
    <x v="95"/>
    <x v="15"/>
    <x v="0"/>
    <x v="1"/>
    <s v="Avery 505"/>
    <n v="59.2"/>
    <n v="5"/>
    <n v="22.2"/>
  </r>
  <r>
    <n v="239"/>
    <d v="2014-03-21T00:00:00"/>
    <x v="0"/>
    <x v="2"/>
    <x v="95"/>
    <x v="15"/>
    <x v="1"/>
    <x v="8"/>
    <s v="DAX Wood Document Frame"/>
    <n v="32.950000000000003"/>
    <n v="3"/>
    <n v="6.59"/>
  </r>
  <r>
    <n v="240"/>
    <d v="2014-03-21T00:00:00"/>
    <x v="0"/>
    <x v="2"/>
    <x v="95"/>
    <x v="15"/>
    <x v="1"/>
    <x v="5"/>
    <s v="Global Highback Leather Tilter in Burgundy"/>
    <n v="218.38"/>
    <n v="3"/>
    <n v="-10.92"/>
  </r>
  <r>
    <n v="241"/>
    <d v="2014-03-22T00:00:00"/>
    <x v="0"/>
    <x v="2"/>
    <x v="96"/>
    <x v="25"/>
    <x v="0"/>
    <x v="3"/>
    <s v="C-Line Peel &amp; Stick Add-On Filing Pockets, 8-3/4 x 5-1/8, 10/Pack"/>
    <n v="7.64"/>
    <n v="4"/>
    <n v="-5.86"/>
  </r>
  <r>
    <n v="242"/>
    <d v="2014-03-22T00:00:00"/>
    <x v="0"/>
    <x v="2"/>
    <x v="96"/>
    <x v="25"/>
    <x v="0"/>
    <x v="3"/>
    <s v="GBC Prestige Therm-A-Bind Covers"/>
    <n v="51.47"/>
    <n v="5"/>
    <n v="-39.46"/>
  </r>
  <r>
    <n v="243"/>
    <d v="2014-03-22T00:00:00"/>
    <x v="0"/>
    <x v="2"/>
    <x v="97"/>
    <x v="12"/>
    <x v="0"/>
    <x v="0"/>
    <s v="Xerox 1951"/>
    <n v="74.349999999999994"/>
    <n v="3"/>
    <n v="23.24"/>
  </r>
  <r>
    <n v="244"/>
    <d v="2014-03-22T00:00:00"/>
    <x v="0"/>
    <x v="2"/>
    <x v="97"/>
    <x v="12"/>
    <x v="1"/>
    <x v="5"/>
    <s v="Office Star - Mesh Screen back chair with Vinyl seat"/>
    <n v="314.35000000000002"/>
    <n v="3"/>
    <n v="-35.36"/>
  </r>
  <r>
    <n v="245"/>
    <d v="2014-03-22T00:00:00"/>
    <x v="0"/>
    <x v="2"/>
    <x v="98"/>
    <x v="18"/>
    <x v="0"/>
    <x v="4"/>
    <s v="Avery Hi-Liter EverBold Pen Style Fluorescent Highlighters, 4/Pack"/>
    <n v="16.28"/>
    <n v="2"/>
    <n v="6.51"/>
  </r>
  <r>
    <n v="246"/>
    <d v="2014-03-23T00:00:00"/>
    <x v="0"/>
    <x v="2"/>
    <x v="99"/>
    <x v="3"/>
    <x v="0"/>
    <x v="2"/>
    <s v="Economy Rollaway Files"/>
    <n v="330.4"/>
    <n v="2"/>
    <n v="85.9"/>
  </r>
  <r>
    <n v="247"/>
    <d v="2014-03-23T00:00:00"/>
    <x v="0"/>
    <x v="2"/>
    <x v="99"/>
    <x v="3"/>
    <x v="2"/>
    <x v="6"/>
    <s v="Ooma Telo VoIP Home Phone System"/>
    <n v="604.75"/>
    <n v="6"/>
    <n v="37.799999999999997"/>
  </r>
  <r>
    <n v="248"/>
    <d v="2014-03-23T00:00:00"/>
    <x v="0"/>
    <x v="2"/>
    <x v="100"/>
    <x v="16"/>
    <x v="0"/>
    <x v="1"/>
    <s v="Avery 476"/>
    <n v="9.91"/>
    <n v="3"/>
    <n v="3.22"/>
  </r>
  <r>
    <n v="249"/>
    <d v="2014-03-24T00:00:00"/>
    <x v="0"/>
    <x v="2"/>
    <x v="101"/>
    <x v="20"/>
    <x v="0"/>
    <x v="0"/>
    <s v="Xerox 190"/>
    <n v="24.9"/>
    <n v="5"/>
    <n v="11.7"/>
  </r>
  <r>
    <n v="250"/>
    <d v="2014-03-24T00:00:00"/>
    <x v="0"/>
    <x v="2"/>
    <x v="102"/>
    <x v="3"/>
    <x v="1"/>
    <x v="8"/>
    <s v="DAX Contemporary Wood Frame with Silver Metal Mat, Desktop, 11 x 14 Size"/>
    <n v="40.479999999999997"/>
    <n v="2"/>
    <n v="14.57"/>
  </r>
  <r>
    <n v="251"/>
    <d v="2014-03-25T00:00:00"/>
    <x v="0"/>
    <x v="2"/>
    <x v="86"/>
    <x v="20"/>
    <x v="1"/>
    <x v="5"/>
    <s v="Iceberg Nesting Folding Chair, 19w x 6d x 43h"/>
    <n v="366.79"/>
    <n v="7"/>
    <n v="65.209999999999994"/>
  </r>
  <r>
    <n v="252"/>
    <d v="2014-03-25T00:00:00"/>
    <x v="0"/>
    <x v="2"/>
    <x v="103"/>
    <x v="3"/>
    <x v="0"/>
    <x v="4"/>
    <s v="Newell 35"/>
    <n v="6.56"/>
    <n v="2"/>
    <n v="1.9"/>
  </r>
  <r>
    <n v="253"/>
    <d v="2014-03-25T00:00:00"/>
    <x v="0"/>
    <x v="2"/>
    <x v="103"/>
    <x v="3"/>
    <x v="0"/>
    <x v="4"/>
    <s v="Eberhard Faber 3 1/2&quot; Golf Pencils"/>
    <n v="14.88"/>
    <n v="2"/>
    <n v="3.72"/>
  </r>
  <r>
    <n v="254"/>
    <d v="2014-03-25T00:00:00"/>
    <x v="0"/>
    <x v="2"/>
    <x v="103"/>
    <x v="3"/>
    <x v="2"/>
    <x v="9"/>
    <s v="ImationÂ SwivelÂ Flash DriveÂ USBÂ flash driveÂ - 8 GB"/>
    <n v="45.48"/>
    <n v="4"/>
    <n v="15.92"/>
  </r>
  <r>
    <n v="255"/>
    <d v="2014-03-25T00:00:00"/>
    <x v="0"/>
    <x v="2"/>
    <x v="103"/>
    <x v="3"/>
    <x v="0"/>
    <x v="4"/>
    <s v="BIC Brite Liner Grip Highlighters, Assorted, 5/Pack"/>
    <n v="25.44"/>
    <n v="6"/>
    <n v="9.92"/>
  </r>
  <r>
    <n v="256"/>
    <d v="2014-03-26T00:00:00"/>
    <x v="0"/>
    <x v="2"/>
    <x v="104"/>
    <x v="3"/>
    <x v="2"/>
    <x v="9"/>
    <s v="SanDisk Ultra 32 GB MicroSDHC Class 10 Memory Card"/>
    <n v="66.3"/>
    <n v="3"/>
    <n v="8.6199999999999992"/>
  </r>
  <r>
    <n v="257"/>
    <d v="2014-03-26T00:00:00"/>
    <x v="0"/>
    <x v="2"/>
    <x v="105"/>
    <x v="3"/>
    <x v="0"/>
    <x v="4"/>
    <s v="Newell 308"/>
    <n v="3.36"/>
    <n v="2"/>
    <n v="0.84"/>
  </r>
  <r>
    <n v="258"/>
    <d v="2014-03-26T00:00:00"/>
    <x v="0"/>
    <x v="2"/>
    <x v="105"/>
    <x v="3"/>
    <x v="0"/>
    <x v="3"/>
    <s v="Wilson Jones Leather-Like Binders with DublLock Round Rings"/>
    <n v="27.94"/>
    <n v="4"/>
    <n v="9.43"/>
  </r>
  <r>
    <n v="259"/>
    <d v="2014-03-26T00:00:00"/>
    <x v="0"/>
    <x v="2"/>
    <x v="105"/>
    <x v="3"/>
    <x v="2"/>
    <x v="6"/>
    <s v="Griffin GC17055 Auxiliary Audio Cable"/>
    <n v="28.78"/>
    <n v="2"/>
    <n v="2.88"/>
  </r>
  <r>
    <n v="260"/>
    <d v="2014-03-26T00:00:00"/>
    <x v="0"/>
    <x v="2"/>
    <x v="106"/>
    <x v="3"/>
    <x v="0"/>
    <x v="1"/>
    <s v="Smead Alpha-Z Color-Coded Name Labels First Letter Starter Set"/>
    <n v="18.75"/>
    <n v="5"/>
    <n v="9"/>
  </r>
  <r>
    <n v="261"/>
    <d v="2014-03-28T00:00:00"/>
    <x v="0"/>
    <x v="2"/>
    <x v="107"/>
    <x v="30"/>
    <x v="0"/>
    <x v="10"/>
    <s v="Poly String Tie Envelopes"/>
    <n v="6.12"/>
    <n v="3"/>
    <n v="2.88"/>
  </r>
  <r>
    <n v="262"/>
    <d v="2014-03-28T00:00:00"/>
    <x v="0"/>
    <x v="2"/>
    <x v="107"/>
    <x v="30"/>
    <x v="1"/>
    <x v="13"/>
    <s v="Hon 94000 Series Round Tables"/>
    <n v="1184.72"/>
    <n v="4"/>
    <n v="106.62"/>
  </r>
  <r>
    <n v="263"/>
    <d v="2014-03-28T00:00:00"/>
    <x v="0"/>
    <x v="2"/>
    <x v="108"/>
    <x v="31"/>
    <x v="2"/>
    <x v="6"/>
    <s v="AT&amp;T TR1909W"/>
    <n v="302.38"/>
    <n v="3"/>
    <n v="22.68"/>
  </r>
  <r>
    <n v="264"/>
    <d v="2014-03-28T00:00:00"/>
    <x v="0"/>
    <x v="2"/>
    <x v="109"/>
    <x v="10"/>
    <x v="1"/>
    <x v="13"/>
    <s v="Chromcraft Bull-Nose Wood Oval Conference Tables &amp; Bases"/>
    <n v="330.59"/>
    <n v="1"/>
    <n v="-143.25"/>
  </r>
  <r>
    <n v="265"/>
    <d v="2014-03-29T00:00:00"/>
    <x v="0"/>
    <x v="2"/>
    <x v="110"/>
    <x v="0"/>
    <x v="1"/>
    <x v="13"/>
    <s v="Bush Advantage Collection Racetrack Conference Table"/>
    <n v="890.84"/>
    <n v="3"/>
    <n v="-152.72"/>
  </r>
  <r>
    <n v="266"/>
    <d v="2014-03-30T00:00:00"/>
    <x v="0"/>
    <x v="2"/>
    <x v="111"/>
    <x v="20"/>
    <x v="0"/>
    <x v="4"/>
    <s v="Peel-Off China Markers"/>
    <n v="49.65"/>
    <n v="5"/>
    <n v="20.85"/>
  </r>
  <r>
    <n v="267"/>
    <d v="2014-03-30T00:00:00"/>
    <x v="0"/>
    <x v="2"/>
    <x v="112"/>
    <x v="22"/>
    <x v="0"/>
    <x v="2"/>
    <s v="Sterilite Show Offs Storage Containers"/>
    <n v="15.84"/>
    <n v="3"/>
    <n v="0"/>
  </r>
  <r>
    <n v="268"/>
    <d v="2014-03-30T00:00:00"/>
    <x v="0"/>
    <x v="2"/>
    <x v="112"/>
    <x v="22"/>
    <x v="0"/>
    <x v="1"/>
    <s v="Avery 490"/>
    <n v="44.4"/>
    <n v="3"/>
    <n v="22.2"/>
  </r>
  <r>
    <n v="269"/>
    <d v="2014-03-30T00:00:00"/>
    <x v="0"/>
    <x v="2"/>
    <x v="113"/>
    <x v="20"/>
    <x v="0"/>
    <x v="4"/>
    <s v="Sanford EarthWrite Recycled Pencils, Medium Soft, #2"/>
    <n v="10.5"/>
    <n v="5"/>
    <n v="2.94"/>
  </r>
  <r>
    <n v="270"/>
    <d v="2014-03-30T00:00:00"/>
    <x v="0"/>
    <x v="2"/>
    <x v="41"/>
    <x v="3"/>
    <x v="1"/>
    <x v="11"/>
    <s v="O'Sullivan Living Dimensions 2-Shelf Bookcases"/>
    <n v="205.67"/>
    <n v="2"/>
    <n v="-12.1"/>
  </r>
  <r>
    <n v="271"/>
    <d v="2014-03-30T00:00:00"/>
    <x v="0"/>
    <x v="2"/>
    <x v="114"/>
    <x v="0"/>
    <x v="0"/>
    <x v="10"/>
    <s v="Airmail Envelopes"/>
    <n v="335.72"/>
    <n v="5"/>
    <n v="113.31"/>
  </r>
  <r>
    <n v="272"/>
    <d v="2014-03-30T00:00:00"/>
    <x v="0"/>
    <x v="2"/>
    <x v="114"/>
    <x v="0"/>
    <x v="2"/>
    <x v="6"/>
    <s v="Innergie mMini Combo Duo USB Travel Charging Kit"/>
    <n v="251.94"/>
    <n v="7"/>
    <n v="88.18"/>
  </r>
  <r>
    <n v="273"/>
    <d v="2014-03-30T00:00:00"/>
    <x v="0"/>
    <x v="2"/>
    <x v="114"/>
    <x v="0"/>
    <x v="1"/>
    <x v="5"/>
    <s v="Global Stack Chair without Arms, Black"/>
    <n v="127.3"/>
    <n v="7"/>
    <n v="-9.09"/>
  </r>
  <r>
    <n v="274"/>
    <d v="2014-03-30T00:00:00"/>
    <x v="0"/>
    <x v="2"/>
    <x v="115"/>
    <x v="28"/>
    <x v="0"/>
    <x v="2"/>
    <s v="Space Solutions Commercial Steel Shelving"/>
    <n v="129.30000000000001"/>
    <n v="2"/>
    <n v="6.47"/>
  </r>
  <r>
    <n v="275"/>
    <d v="2014-03-31T00:00:00"/>
    <x v="0"/>
    <x v="2"/>
    <x v="116"/>
    <x v="3"/>
    <x v="0"/>
    <x v="3"/>
    <s v="GBC DocuBind 200 Manual Binding Machine"/>
    <n v="673.57"/>
    <n v="2"/>
    <n v="252.59"/>
  </r>
  <r>
    <n v="276"/>
    <d v="2014-03-31T00:00:00"/>
    <x v="0"/>
    <x v="2"/>
    <x v="116"/>
    <x v="3"/>
    <x v="0"/>
    <x v="12"/>
    <s v="Fellowes Advanced Computer Series Surge Protectors"/>
    <n v="52.98"/>
    <n v="2"/>
    <n v="14.83"/>
  </r>
  <r>
    <n v="277"/>
    <d v="2014-03-31T00:00:00"/>
    <x v="0"/>
    <x v="2"/>
    <x v="117"/>
    <x v="2"/>
    <x v="0"/>
    <x v="3"/>
    <s v="Avery Round Ring Poly Binders"/>
    <n v="0.85"/>
    <n v="1"/>
    <n v="-0.6"/>
  </r>
  <r>
    <n v="278"/>
    <d v="2014-03-31T00:00:00"/>
    <x v="0"/>
    <x v="2"/>
    <x v="118"/>
    <x v="1"/>
    <x v="0"/>
    <x v="3"/>
    <s v="Fellowes Black Plastic Comb Bindings"/>
    <n v="8.1300000000000008"/>
    <n v="7"/>
    <n v="-13.83"/>
  </r>
  <r>
    <n v="279"/>
    <d v="2014-03-31T00:00:00"/>
    <x v="0"/>
    <x v="2"/>
    <x v="118"/>
    <x v="1"/>
    <x v="2"/>
    <x v="9"/>
    <s v="Kensington SlimBlade Notebook Wireless Mouse with Nano Receiver"/>
    <n v="79.98"/>
    <n v="2"/>
    <n v="14"/>
  </r>
  <r>
    <n v="280"/>
    <d v="2014-03-31T00:00:00"/>
    <x v="0"/>
    <x v="2"/>
    <x v="119"/>
    <x v="16"/>
    <x v="0"/>
    <x v="3"/>
    <s v="Avery Hole Reinforcements"/>
    <n v="1.87"/>
    <n v="1"/>
    <n v="-1.31"/>
  </r>
  <r>
    <n v="281"/>
    <d v="2014-03-31T00:00:00"/>
    <x v="0"/>
    <x v="2"/>
    <x v="120"/>
    <x v="16"/>
    <x v="1"/>
    <x v="5"/>
    <s v="Global Leather Highback Executive Chair with Pneumatic Height Adjustment, Black"/>
    <n v="1125.49"/>
    <n v="7"/>
    <n v="98.48"/>
  </r>
  <r>
    <n v="282"/>
    <d v="2014-03-31T00:00:00"/>
    <x v="0"/>
    <x v="2"/>
    <x v="120"/>
    <x v="16"/>
    <x v="0"/>
    <x v="3"/>
    <s v="Ibico Plastic and Wire Spiral Binding Combs"/>
    <n v="12.65"/>
    <n v="5"/>
    <n v="-10.119999999999999"/>
  </r>
  <r>
    <n v="283"/>
    <d v="2014-03-31T00:00:00"/>
    <x v="0"/>
    <x v="2"/>
    <x v="120"/>
    <x v="16"/>
    <x v="0"/>
    <x v="4"/>
    <s v="Binney &amp; Smith inkTank Erasable Desk Highlighter, Chisel Tip, Yellow, 12/Box"/>
    <n v="4.03"/>
    <n v="2"/>
    <n v="1.06"/>
  </r>
  <r>
    <n v="284"/>
    <d v="2014-04-01T00:00:00"/>
    <x v="0"/>
    <x v="3"/>
    <x v="111"/>
    <x v="3"/>
    <x v="0"/>
    <x v="1"/>
    <s v="Avery 490"/>
    <n v="29.6"/>
    <n v="2"/>
    <n v="14.8"/>
  </r>
  <r>
    <n v="285"/>
    <d v="2014-04-01T00:00:00"/>
    <x v="0"/>
    <x v="3"/>
    <x v="111"/>
    <x v="3"/>
    <x v="0"/>
    <x v="3"/>
    <s v="Pressboard Data Binder, Crimson, 12&quot; X 8 1/2&quot;"/>
    <n v="17.09"/>
    <n v="4"/>
    <n v="5.55"/>
  </r>
  <r>
    <n v="286"/>
    <d v="2014-04-01T00:00:00"/>
    <x v="0"/>
    <x v="3"/>
    <x v="121"/>
    <x v="32"/>
    <x v="0"/>
    <x v="2"/>
    <s v="Rogers Profile Extra Capacity Storage Tub"/>
    <n v="66.959999999999994"/>
    <n v="4"/>
    <n v="2.68"/>
  </r>
  <r>
    <n v="287"/>
    <d v="2014-04-01T00:00:00"/>
    <x v="0"/>
    <x v="3"/>
    <x v="121"/>
    <x v="32"/>
    <x v="0"/>
    <x v="3"/>
    <s v="Zipper Ring Binder Pockets"/>
    <n v="6.24"/>
    <n v="2"/>
    <n v="3.06"/>
  </r>
  <r>
    <n v="288"/>
    <d v="2014-04-02T00:00:00"/>
    <x v="0"/>
    <x v="3"/>
    <x v="122"/>
    <x v="4"/>
    <x v="0"/>
    <x v="0"/>
    <s v="Xerox 1990"/>
    <n v="15.84"/>
    <n v="3"/>
    <n v="7.13"/>
  </r>
  <r>
    <n v="289"/>
    <d v="2014-04-02T00:00:00"/>
    <x v="0"/>
    <x v="3"/>
    <x v="122"/>
    <x v="4"/>
    <x v="2"/>
    <x v="6"/>
    <s v="Motorola Droid Maxx"/>
    <n v="1049.93"/>
    <n v="7"/>
    <n v="293.98"/>
  </r>
  <r>
    <n v="290"/>
    <d v="2014-04-02T00:00:00"/>
    <x v="0"/>
    <x v="3"/>
    <x v="122"/>
    <x v="4"/>
    <x v="0"/>
    <x v="12"/>
    <s v="Euro-Pro Shark Turbo Vacuum"/>
    <n v="154.9"/>
    <n v="5"/>
    <n v="40.270000000000003"/>
  </r>
  <r>
    <n v="291"/>
    <d v="2014-04-02T00:00:00"/>
    <x v="0"/>
    <x v="3"/>
    <x v="66"/>
    <x v="0"/>
    <x v="0"/>
    <x v="0"/>
    <s v="Xerox 1898"/>
    <n v="26.72"/>
    <n v="5"/>
    <n v="9.35"/>
  </r>
  <r>
    <n v="292"/>
    <d v="2014-04-02T00:00:00"/>
    <x v="0"/>
    <x v="3"/>
    <x v="66"/>
    <x v="0"/>
    <x v="0"/>
    <x v="0"/>
    <s v="Xerox 1947"/>
    <n v="33.49"/>
    <n v="7"/>
    <n v="10.47"/>
  </r>
  <r>
    <n v="293"/>
    <d v="2014-04-02T00:00:00"/>
    <x v="0"/>
    <x v="3"/>
    <x v="123"/>
    <x v="6"/>
    <x v="1"/>
    <x v="8"/>
    <s v="Luxo Adjustable Task Clamp Lamp"/>
    <n v="177.68"/>
    <n v="2"/>
    <n v="46.2"/>
  </r>
  <r>
    <n v="294"/>
    <d v="2014-04-03T00:00:00"/>
    <x v="0"/>
    <x v="3"/>
    <x v="124"/>
    <x v="3"/>
    <x v="0"/>
    <x v="10"/>
    <s v="Staple envelope"/>
    <n v="11.16"/>
    <n v="2"/>
    <n v="5.58"/>
  </r>
  <r>
    <n v="295"/>
    <d v="2014-04-03T00:00:00"/>
    <x v="0"/>
    <x v="3"/>
    <x v="124"/>
    <x v="3"/>
    <x v="2"/>
    <x v="9"/>
    <s v="Enermax Briskie RF Wireless Keyboard and Mouse Combo"/>
    <n v="62.31"/>
    <n v="3"/>
    <n v="22.43"/>
  </r>
  <r>
    <n v="296"/>
    <d v="2014-04-03T00:00:00"/>
    <x v="0"/>
    <x v="3"/>
    <x v="124"/>
    <x v="3"/>
    <x v="2"/>
    <x v="9"/>
    <s v="Logitech G600 MMO Gaming Mouse"/>
    <n v="159.97999999999999"/>
    <n v="2"/>
    <n v="57.59"/>
  </r>
  <r>
    <n v="297"/>
    <d v="2014-04-04T00:00:00"/>
    <x v="0"/>
    <x v="3"/>
    <x v="125"/>
    <x v="3"/>
    <x v="0"/>
    <x v="1"/>
    <s v="Avery 518"/>
    <n v="18.899999999999999"/>
    <n v="6"/>
    <n v="9.07"/>
  </r>
  <r>
    <n v="298"/>
    <d v="2014-04-04T00:00:00"/>
    <x v="0"/>
    <x v="3"/>
    <x v="102"/>
    <x v="14"/>
    <x v="1"/>
    <x v="8"/>
    <s v="Advantus Panel Wall Acrylic Frame"/>
    <n v="5.47"/>
    <n v="1"/>
    <n v="2.35"/>
  </r>
  <r>
    <n v="299"/>
    <d v="2014-04-04T00:00:00"/>
    <x v="0"/>
    <x v="3"/>
    <x v="102"/>
    <x v="14"/>
    <x v="0"/>
    <x v="4"/>
    <s v="Newell 319"/>
    <n v="79.36"/>
    <n v="4"/>
    <n v="23.81"/>
  </r>
  <r>
    <n v="300"/>
    <d v="2014-04-04T00:00:00"/>
    <x v="0"/>
    <x v="3"/>
    <x v="126"/>
    <x v="3"/>
    <x v="0"/>
    <x v="3"/>
    <s v="Avery Non-Stick Binders"/>
    <n v="7.18"/>
    <n v="2"/>
    <n v="2.25"/>
  </r>
  <r>
    <n v="301"/>
    <d v="2014-04-04T00:00:00"/>
    <x v="0"/>
    <x v="3"/>
    <x v="127"/>
    <x v="8"/>
    <x v="0"/>
    <x v="2"/>
    <s v="Safco Commercial Shelving"/>
    <n v="232.55"/>
    <n v="5"/>
    <n v="9.3000000000000007"/>
  </r>
  <r>
    <n v="302"/>
    <d v="2014-04-04T00:00:00"/>
    <x v="0"/>
    <x v="3"/>
    <x v="127"/>
    <x v="8"/>
    <x v="2"/>
    <x v="9"/>
    <s v="Logitech Wireless Marathon Mouse M705"/>
    <n v="99.98"/>
    <n v="2"/>
    <n v="42.99"/>
  </r>
  <r>
    <n v="303"/>
    <d v="2014-04-04T00:00:00"/>
    <x v="0"/>
    <x v="3"/>
    <x v="127"/>
    <x v="8"/>
    <x v="0"/>
    <x v="0"/>
    <s v="Xerox 209"/>
    <n v="19.440000000000001"/>
    <n v="3"/>
    <n v="9.33"/>
  </r>
  <r>
    <n v="304"/>
    <d v="2014-04-04T00:00:00"/>
    <x v="0"/>
    <x v="3"/>
    <x v="127"/>
    <x v="8"/>
    <x v="0"/>
    <x v="0"/>
    <s v="Xerox 1966"/>
    <n v="12.96"/>
    <n v="2"/>
    <n v="6.35"/>
  </r>
  <r>
    <n v="305"/>
    <d v="2014-04-05T00:00:00"/>
    <x v="0"/>
    <x v="3"/>
    <x v="128"/>
    <x v="20"/>
    <x v="0"/>
    <x v="0"/>
    <s v="Eaton Premium Continuous-Feed Paper, 25% Cotton, Letter Size, White, 1000 Shts/Box"/>
    <n v="55.48"/>
    <n v="1"/>
    <n v="26.63"/>
  </r>
  <r>
    <n v="306"/>
    <d v="2014-04-05T00:00:00"/>
    <x v="0"/>
    <x v="3"/>
    <x v="129"/>
    <x v="6"/>
    <x v="0"/>
    <x v="4"/>
    <s v="Crayola Colored Pencils"/>
    <n v="22.96"/>
    <n v="7"/>
    <n v="7.58"/>
  </r>
  <r>
    <n v="307"/>
    <d v="2014-04-05T00:00:00"/>
    <x v="0"/>
    <x v="3"/>
    <x v="129"/>
    <x v="6"/>
    <x v="2"/>
    <x v="6"/>
    <s v="AT&amp;T CL82213"/>
    <n v="28.99"/>
    <n v="1"/>
    <n v="8.41"/>
  </r>
  <r>
    <n v="308"/>
    <d v="2014-04-05T00:00:00"/>
    <x v="0"/>
    <x v="3"/>
    <x v="129"/>
    <x v="6"/>
    <x v="0"/>
    <x v="0"/>
    <s v="Xerox 1957"/>
    <n v="12.96"/>
    <n v="2"/>
    <n v="6.35"/>
  </r>
  <r>
    <n v="309"/>
    <d v="2014-04-05T00:00:00"/>
    <x v="0"/>
    <x v="3"/>
    <x v="129"/>
    <x v="6"/>
    <x v="0"/>
    <x v="4"/>
    <s v="Newell 321"/>
    <n v="22.96"/>
    <n v="7"/>
    <n v="6.66"/>
  </r>
  <r>
    <n v="310"/>
    <d v="2014-04-05T00:00:00"/>
    <x v="0"/>
    <x v="3"/>
    <x v="129"/>
    <x v="6"/>
    <x v="0"/>
    <x v="14"/>
    <s v="Martin Yale Chadless Opener Electric Letter Opener"/>
    <n v="4164.05"/>
    <n v="5"/>
    <n v="83.28"/>
  </r>
  <r>
    <n v="311"/>
    <d v="2014-04-05T00:00:00"/>
    <x v="0"/>
    <x v="3"/>
    <x v="130"/>
    <x v="1"/>
    <x v="0"/>
    <x v="2"/>
    <s v="Tenex File Box, Personal Filing Tote with Lid, Black"/>
    <n v="49.63"/>
    <n v="4"/>
    <n v="3.72"/>
  </r>
  <r>
    <n v="312"/>
    <d v="2014-04-05T00:00:00"/>
    <x v="0"/>
    <x v="3"/>
    <x v="130"/>
    <x v="1"/>
    <x v="0"/>
    <x v="2"/>
    <s v="Adjustable Personal File Tote"/>
    <n v="52.1"/>
    <n v="4"/>
    <n v="3.91"/>
  </r>
  <r>
    <n v="313"/>
    <d v="2014-04-05T00:00:00"/>
    <x v="0"/>
    <x v="3"/>
    <x v="131"/>
    <x v="14"/>
    <x v="0"/>
    <x v="4"/>
    <s v="Stanley Contemporary Battery Pencil Sharpeners"/>
    <n v="26.7"/>
    <n v="2"/>
    <n v="7.48"/>
  </r>
  <r>
    <n v="314"/>
    <d v="2014-04-05T00:00:00"/>
    <x v="0"/>
    <x v="3"/>
    <x v="131"/>
    <x v="14"/>
    <x v="0"/>
    <x v="3"/>
    <s v="Fellowes Twister Kit, Gray/Clear, 3/pkg"/>
    <n v="40.200000000000003"/>
    <n v="5"/>
    <n v="18.09"/>
  </r>
  <r>
    <n v="315"/>
    <d v="2014-04-05T00:00:00"/>
    <x v="0"/>
    <x v="3"/>
    <x v="131"/>
    <x v="14"/>
    <x v="0"/>
    <x v="4"/>
    <s v="Binney &amp; Smith Crayola Metallic Colored Pencils, 8-Color Set"/>
    <n v="13.89"/>
    <n v="3"/>
    <n v="4.58"/>
  </r>
  <r>
    <n v="316"/>
    <d v="2014-04-05T00:00:00"/>
    <x v="0"/>
    <x v="3"/>
    <x v="131"/>
    <x v="14"/>
    <x v="0"/>
    <x v="2"/>
    <s v="Space Solutions HD Industrial Steel Shelving."/>
    <n v="689.82"/>
    <n v="6"/>
    <n v="20.69"/>
  </r>
  <r>
    <n v="317"/>
    <d v="2014-04-05T00:00:00"/>
    <x v="0"/>
    <x v="3"/>
    <x v="132"/>
    <x v="5"/>
    <x v="0"/>
    <x v="3"/>
    <s v="Ibico Standard Transparent Covers"/>
    <n v="115.36"/>
    <n v="7"/>
    <n v="56.53"/>
  </r>
  <r>
    <n v="318"/>
    <d v="2014-04-06T00:00:00"/>
    <x v="0"/>
    <x v="3"/>
    <x v="133"/>
    <x v="2"/>
    <x v="0"/>
    <x v="3"/>
    <s v="Large Capacity Hanging Post Binders"/>
    <n v="44.91"/>
    <n v="6"/>
    <n v="-35.93"/>
  </r>
  <r>
    <n v="319"/>
    <d v="2014-04-06T00:00:00"/>
    <x v="0"/>
    <x v="3"/>
    <x v="26"/>
    <x v="2"/>
    <x v="0"/>
    <x v="14"/>
    <s v="Martin-Yale Premier Letter Opener"/>
    <n v="10.3"/>
    <n v="1"/>
    <n v="-2.19"/>
  </r>
  <r>
    <n v="320"/>
    <d v="2014-04-06T00:00:00"/>
    <x v="0"/>
    <x v="3"/>
    <x v="26"/>
    <x v="2"/>
    <x v="1"/>
    <x v="13"/>
    <s v="KI Adjustable-Height Table"/>
    <n v="154.76"/>
    <n v="3"/>
    <n v="-36.11"/>
  </r>
  <r>
    <n v="321"/>
    <d v="2014-04-06T00:00:00"/>
    <x v="0"/>
    <x v="3"/>
    <x v="26"/>
    <x v="2"/>
    <x v="2"/>
    <x v="9"/>
    <s v="ImationÂ Secure+ Hardware Encrypted USB 2.0Â Flash Drive; 16GB"/>
    <n v="116.78"/>
    <n v="2"/>
    <n v="21.9"/>
  </r>
  <r>
    <n v="322"/>
    <d v="2014-04-06T00:00:00"/>
    <x v="0"/>
    <x v="3"/>
    <x v="134"/>
    <x v="22"/>
    <x v="1"/>
    <x v="13"/>
    <s v="Chromcraft Bull-Nose Wood Round Conference Table Top, Wood Base"/>
    <n v="653.54999999999995"/>
    <n v="3"/>
    <n v="111.1"/>
  </r>
  <r>
    <n v="323"/>
    <d v="2014-04-06T00:00:00"/>
    <x v="0"/>
    <x v="3"/>
    <x v="134"/>
    <x v="22"/>
    <x v="2"/>
    <x v="9"/>
    <s v="Kingston Digital DataTraveler 32GB USB 2.0"/>
    <n v="33.9"/>
    <n v="2"/>
    <n v="2.0299999999999998"/>
  </r>
  <r>
    <n v="324"/>
    <d v="2014-04-06T00:00:00"/>
    <x v="0"/>
    <x v="3"/>
    <x v="135"/>
    <x v="3"/>
    <x v="1"/>
    <x v="8"/>
    <s v="Tenex B1-RE Series Chair Mats for Low Pile Carpets"/>
    <n v="91.96"/>
    <n v="2"/>
    <n v="15.63"/>
  </r>
  <r>
    <n v="325"/>
    <d v="2014-04-06T00:00:00"/>
    <x v="0"/>
    <x v="3"/>
    <x v="135"/>
    <x v="3"/>
    <x v="1"/>
    <x v="8"/>
    <s v="C-Line Cubicle Keepers Polyproplyene Holder With Velcro Backings"/>
    <n v="33.11"/>
    <n v="7"/>
    <n v="12.91"/>
  </r>
  <r>
    <n v="326"/>
    <d v="2014-04-06T00:00:00"/>
    <x v="0"/>
    <x v="3"/>
    <x v="135"/>
    <x v="3"/>
    <x v="0"/>
    <x v="0"/>
    <s v="Xerox 211"/>
    <n v="19.440000000000001"/>
    <n v="3"/>
    <n v="9.33"/>
  </r>
  <r>
    <n v="327"/>
    <d v="2014-04-06T00:00:00"/>
    <x v="0"/>
    <x v="3"/>
    <x v="135"/>
    <x v="3"/>
    <x v="0"/>
    <x v="0"/>
    <s v="Xerox 194"/>
    <n v="55.48"/>
    <n v="1"/>
    <n v="26.63"/>
  </r>
  <r>
    <n v="328"/>
    <d v="2014-04-06T00:00:00"/>
    <x v="0"/>
    <x v="3"/>
    <x v="136"/>
    <x v="3"/>
    <x v="0"/>
    <x v="4"/>
    <s v="Boston Home &amp; Office Model 2000 Electric Pencil Sharpeners"/>
    <n v="70.95"/>
    <n v="3"/>
    <n v="18.45"/>
  </r>
  <r>
    <n v="329"/>
    <d v="2014-04-06T00:00:00"/>
    <x v="0"/>
    <x v="3"/>
    <x v="136"/>
    <x v="3"/>
    <x v="0"/>
    <x v="3"/>
    <s v="Avery Trapezoid Ring Binder, 3&quot; Capacity, Black, 1040 sheets"/>
    <n v="65.569999999999993"/>
    <n v="2"/>
    <n v="23.77"/>
  </r>
  <r>
    <n v="330"/>
    <d v="2014-04-06T00:00:00"/>
    <x v="0"/>
    <x v="3"/>
    <x v="136"/>
    <x v="3"/>
    <x v="2"/>
    <x v="9"/>
    <s v="Razer Kraken 7.1 Surround Sound Over Ear USB Gaming Headset"/>
    <n v="299.97000000000003"/>
    <n v="3"/>
    <n v="131.99"/>
  </r>
  <r>
    <n v="331"/>
    <d v="2014-04-07T00:00:00"/>
    <x v="0"/>
    <x v="3"/>
    <x v="137"/>
    <x v="33"/>
    <x v="1"/>
    <x v="8"/>
    <s v="Stacking Tray, Side-Loading, Legal, Smoke"/>
    <n v="8.9600000000000009"/>
    <n v="2"/>
    <n v="2.78"/>
  </r>
  <r>
    <n v="332"/>
    <d v="2014-04-07T00:00:00"/>
    <x v="0"/>
    <x v="3"/>
    <x v="138"/>
    <x v="9"/>
    <x v="2"/>
    <x v="6"/>
    <s v="AT&amp;T TR1909W"/>
    <n v="629.95000000000005"/>
    <n v="5"/>
    <n v="163.79"/>
  </r>
  <r>
    <n v="333"/>
    <d v="2014-04-07T00:00:00"/>
    <x v="0"/>
    <x v="3"/>
    <x v="138"/>
    <x v="9"/>
    <x v="0"/>
    <x v="0"/>
    <s v="Xerox 1945"/>
    <n v="122.97"/>
    <n v="3"/>
    <n v="60.26"/>
  </r>
  <r>
    <n v="334"/>
    <d v="2014-04-07T00:00:00"/>
    <x v="0"/>
    <x v="3"/>
    <x v="139"/>
    <x v="4"/>
    <x v="0"/>
    <x v="0"/>
    <s v="Xerox 226"/>
    <n v="58.32"/>
    <n v="9"/>
    <n v="27.99"/>
  </r>
  <r>
    <n v="335"/>
    <d v="2014-04-07T00:00:00"/>
    <x v="0"/>
    <x v="3"/>
    <x v="139"/>
    <x v="4"/>
    <x v="2"/>
    <x v="6"/>
    <s v="RCA Visys Integrated PBX 8-Line Router"/>
    <n v="200.97"/>
    <n v="3"/>
    <n v="50.24"/>
  </r>
  <r>
    <n v="336"/>
    <d v="2014-04-08T00:00:00"/>
    <x v="0"/>
    <x v="3"/>
    <x v="140"/>
    <x v="12"/>
    <x v="0"/>
    <x v="7"/>
    <s v="Binder Clips by OIC"/>
    <n v="2.37"/>
    <n v="2"/>
    <n v="0.83"/>
  </r>
  <r>
    <n v="337"/>
    <d v="2014-04-08T00:00:00"/>
    <x v="0"/>
    <x v="3"/>
    <x v="140"/>
    <x v="12"/>
    <x v="0"/>
    <x v="0"/>
    <s v="Things To Do Today Spiral Book"/>
    <n v="19.010000000000002"/>
    <n v="3"/>
    <n v="6.89"/>
  </r>
  <r>
    <n v="338"/>
    <d v="2014-04-08T00:00:00"/>
    <x v="0"/>
    <x v="3"/>
    <x v="141"/>
    <x v="33"/>
    <x v="1"/>
    <x v="13"/>
    <s v="SAFCO PlanMaster Boards, 60w x 37-1/2d, White Melamine"/>
    <n v="1215.92"/>
    <n v="8"/>
    <n v="316.14"/>
  </r>
  <r>
    <n v="339"/>
    <d v="2014-04-08T00:00:00"/>
    <x v="0"/>
    <x v="3"/>
    <x v="142"/>
    <x v="12"/>
    <x v="0"/>
    <x v="7"/>
    <s v="Alliance Super-Size Bands, Assorted Sizes"/>
    <n v="49.79"/>
    <n v="8"/>
    <n v="-11.83"/>
  </r>
  <r>
    <n v="340"/>
    <d v="2014-04-08T00:00:00"/>
    <x v="0"/>
    <x v="3"/>
    <x v="39"/>
    <x v="3"/>
    <x v="1"/>
    <x v="13"/>
    <s v="Bevis 36 x 72 Conference Tables"/>
    <n v="99.59"/>
    <n v="1"/>
    <n v="2.4900000000000002"/>
  </r>
  <r>
    <n v="341"/>
    <d v="2014-04-08T00:00:00"/>
    <x v="0"/>
    <x v="3"/>
    <x v="39"/>
    <x v="3"/>
    <x v="2"/>
    <x v="9"/>
    <s v="Logitech Wireless Headset h800"/>
    <n v="399.96"/>
    <n v="4"/>
    <n v="139.99"/>
  </r>
  <r>
    <n v="342"/>
    <d v="2014-04-08T00:00:00"/>
    <x v="0"/>
    <x v="3"/>
    <x v="143"/>
    <x v="10"/>
    <x v="1"/>
    <x v="13"/>
    <s v="Riverside Furniture Stanwyck Manor Table Series"/>
    <n v="172.11"/>
    <n v="1"/>
    <n v="-94.66"/>
  </r>
  <r>
    <n v="343"/>
    <d v="2014-04-11T00:00:00"/>
    <x v="0"/>
    <x v="3"/>
    <x v="144"/>
    <x v="16"/>
    <x v="0"/>
    <x v="7"/>
    <s v="Acco Banker's Clasps, 5 3/4&quot;-Long"/>
    <n v="6.91"/>
    <n v="3"/>
    <n v="2.33"/>
  </r>
  <r>
    <n v="344"/>
    <d v="2014-04-11T00:00:00"/>
    <x v="0"/>
    <x v="3"/>
    <x v="144"/>
    <x v="16"/>
    <x v="2"/>
    <x v="9"/>
    <s v="Logitech Wireless Gaming Headset G930"/>
    <n v="383.98"/>
    <n v="3"/>
    <n v="81.59"/>
  </r>
  <r>
    <n v="345"/>
    <d v="2014-04-11T00:00:00"/>
    <x v="0"/>
    <x v="3"/>
    <x v="144"/>
    <x v="16"/>
    <x v="0"/>
    <x v="0"/>
    <s v="Xerox 224"/>
    <n v="10.37"/>
    <n v="2"/>
    <n v="3.63"/>
  </r>
  <r>
    <n v="346"/>
    <d v="2014-04-11T00:00:00"/>
    <x v="0"/>
    <x v="3"/>
    <x v="144"/>
    <x v="16"/>
    <x v="2"/>
    <x v="9"/>
    <s v="Logitech Wireless Anywhere Mouse MX for PC and Mac"/>
    <n v="335.94"/>
    <n v="7"/>
    <n v="41.99"/>
  </r>
  <r>
    <n v="347"/>
    <d v="2014-04-11T00:00:00"/>
    <x v="0"/>
    <x v="3"/>
    <x v="145"/>
    <x v="34"/>
    <x v="0"/>
    <x v="3"/>
    <s v="GBC Personal VeloBind Strips"/>
    <n v="9.58"/>
    <n v="1"/>
    <n v="3.35"/>
  </r>
  <r>
    <n v="348"/>
    <d v="2014-04-11T00:00:00"/>
    <x v="0"/>
    <x v="3"/>
    <x v="146"/>
    <x v="0"/>
    <x v="2"/>
    <x v="6"/>
    <s v="Jawbone JAMBOX Wireless Bluetooth Speaker"/>
    <n v="758.35"/>
    <n v="6"/>
    <n v="265.42"/>
  </r>
  <r>
    <n v="349"/>
    <d v="2014-04-11T00:00:00"/>
    <x v="0"/>
    <x v="3"/>
    <x v="147"/>
    <x v="35"/>
    <x v="0"/>
    <x v="2"/>
    <s v="Eldon Simplefile Box Office"/>
    <n v="87.08"/>
    <n v="7"/>
    <n v="24.38"/>
  </r>
  <r>
    <n v="350"/>
    <d v="2014-04-11T00:00:00"/>
    <x v="0"/>
    <x v="3"/>
    <x v="147"/>
    <x v="35"/>
    <x v="2"/>
    <x v="6"/>
    <s v="AT&amp;T SB67148 SynJ"/>
    <n v="105.58"/>
    <n v="2"/>
    <n v="9.24"/>
  </r>
  <r>
    <n v="351"/>
    <d v="2014-04-11T00:00:00"/>
    <x v="0"/>
    <x v="3"/>
    <x v="147"/>
    <x v="35"/>
    <x v="2"/>
    <x v="9"/>
    <s v="Memorex Mini Travel Drive 64 GB USB 2.0 Flash Drive"/>
    <n v="217.44"/>
    <n v="6"/>
    <n v="91.32"/>
  </r>
  <r>
    <n v="352"/>
    <d v="2014-04-12T00:00:00"/>
    <x v="0"/>
    <x v="3"/>
    <x v="148"/>
    <x v="3"/>
    <x v="2"/>
    <x v="6"/>
    <s v="Pyle PMP37LED"/>
    <n v="1075.0899999999999"/>
    <n v="14"/>
    <n v="94.07"/>
  </r>
  <r>
    <n v="353"/>
    <d v="2014-04-12T00:00:00"/>
    <x v="0"/>
    <x v="3"/>
    <x v="148"/>
    <x v="3"/>
    <x v="2"/>
    <x v="6"/>
    <s v="AT&amp;T 1080 Corded phone"/>
    <n v="438.37"/>
    <n v="4"/>
    <n v="38.36"/>
  </r>
  <r>
    <n v="354"/>
    <d v="2014-04-12T00:00:00"/>
    <x v="0"/>
    <x v="3"/>
    <x v="148"/>
    <x v="3"/>
    <x v="0"/>
    <x v="3"/>
    <s v="Recycled Pressboard Report Cover with Reinforced Top Hinge"/>
    <n v="18.09"/>
    <n v="7"/>
    <n v="6.56"/>
  </r>
  <r>
    <n v="355"/>
    <d v="2014-04-12T00:00:00"/>
    <x v="0"/>
    <x v="3"/>
    <x v="148"/>
    <x v="3"/>
    <x v="1"/>
    <x v="11"/>
    <s v="O'Sullivan Living Dimensions 2-Shelf Bookcases"/>
    <n v="308.5"/>
    <n v="3"/>
    <n v="-18.149999999999999"/>
  </r>
  <r>
    <n v="356"/>
    <d v="2014-04-12T00:00:00"/>
    <x v="0"/>
    <x v="3"/>
    <x v="149"/>
    <x v="18"/>
    <x v="0"/>
    <x v="0"/>
    <s v="Xerox 213"/>
    <n v="32.4"/>
    <n v="5"/>
    <n v="15.55"/>
  </r>
  <r>
    <n v="357"/>
    <d v="2014-04-12T00:00:00"/>
    <x v="0"/>
    <x v="3"/>
    <x v="150"/>
    <x v="3"/>
    <x v="0"/>
    <x v="4"/>
    <s v="Prismacolor Color Pencil Set"/>
    <n v="39.68"/>
    <n v="2"/>
    <n v="16.27"/>
  </r>
  <r>
    <n v="358"/>
    <d v="2014-04-13T00:00:00"/>
    <x v="0"/>
    <x v="3"/>
    <x v="104"/>
    <x v="2"/>
    <x v="0"/>
    <x v="4"/>
    <s v="Newell 314"/>
    <n v="17.86"/>
    <n v="4"/>
    <n v="1.1200000000000001"/>
  </r>
  <r>
    <n v="359"/>
    <d v="2014-04-13T00:00:00"/>
    <x v="0"/>
    <x v="3"/>
    <x v="104"/>
    <x v="2"/>
    <x v="0"/>
    <x v="3"/>
    <s v="Fellowes PB200 Plastic Comb Binding Machine"/>
    <n v="509.97"/>
    <n v="10"/>
    <n v="-407.98"/>
  </r>
  <r>
    <n v="360"/>
    <d v="2014-04-13T00:00:00"/>
    <x v="0"/>
    <x v="3"/>
    <x v="104"/>
    <x v="2"/>
    <x v="0"/>
    <x v="7"/>
    <s v="Staples"/>
    <n v="30.99"/>
    <n v="13"/>
    <n v="10.07"/>
  </r>
  <r>
    <n v="361"/>
    <d v="2014-04-13T00:00:00"/>
    <x v="0"/>
    <x v="3"/>
    <x v="104"/>
    <x v="2"/>
    <x v="2"/>
    <x v="6"/>
    <s v="Square Credit Card Reader, 4 1/2&quot; x 4 1/2&quot; x 1&quot;, White"/>
    <n v="71.930000000000007"/>
    <n v="12"/>
    <n v="8.39"/>
  </r>
  <r>
    <n v="362"/>
    <d v="2014-04-13T00:00:00"/>
    <x v="0"/>
    <x v="3"/>
    <x v="151"/>
    <x v="36"/>
    <x v="0"/>
    <x v="1"/>
    <s v="Avery 479"/>
    <n v="7.83"/>
    <n v="3"/>
    <n v="3.6"/>
  </r>
  <r>
    <n v="363"/>
    <d v="2014-04-15T00:00:00"/>
    <x v="0"/>
    <x v="3"/>
    <x v="152"/>
    <x v="3"/>
    <x v="0"/>
    <x v="12"/>
    <s v="Belkin F9G930V10-GRY 9 Outlet Surge"/>
    <n v="106.96"/>
    <n v="2"/>
    <n v="31.02"/>
  </r>
  <r>
    <n v="364"/>
    <d v="2014-04-15T00:00:00"/>
    <x v="0"/>
    <x v="3"/>
    <x v="152"/>
    <x v="3"/>
    <x v="1"/>
    <x v="8"/>
    <s v="Howard Miller 13&quot; Diameter Goldtone Round Wall Clock"/>
    <n v="187.76"/>
    <n v="4"/>
    <n v="76.98"/>
  </r>
  <r>
    <n v="365"/>
    <d v="2014-04-16T00:00:00"/>
    <x v="0"/>
    <x v="3"/>
    <x v="153"/>
    <x v="25"/>
    <x v="0"/>
    <x v="4"/>
    <s v="Avery Hi-Liter EverBold Pen Style Fluorescent Highlighters, 4/Pack"/>
    <n v="39.07"/>
    <n v="6"/>
    <n v="9.77"/>
  </r>
  <r>
    <n v="366"/>
    <d v="2014-04-18T00:00:00"/>
    <x v="0"/>
    <x v="3"/>
    <x v="154"/>
    <x v="3"/>
    <x v="2"/>
    <x v="15"/>
    <s v="Ativa MDM8000 8-Sheet Micro-Cut Shredder"/>
    <n v="287.97000000000003"/>
    <n v="4"/>
    <n v="97.19"/>
  </r>
  <r>
    <n v="367"/>
    <d v="2014-04-18T00:00:00"/>
    <x v="0"/>
    <x v="3"/>
    <x v="154"/>
    <x v="3"/>
    <x v="0"/>
    <x v="4"/>
    <s v="Newell 351"/>
    <n v="13.12"/>
    <n v="4"/>
    <n v="3.8"/>
  </r>
  <r>
    <n v="368"/>
    <d v="2014-04-18T00:00:00"/>
    <x v="0"/>
    <x v="3"/>
    <x v="154"/>
    <x v="3"/>
    <x v="0"/>
    <x v="4"/>
    <s v="Binney &amp; Smith inkTank Desk Highlighter, Chisel Tip, Yellow, 12/Box"/>
    <n v="10.75"/>
    <n v="5"/>
    <n v="3.55"/>
  </r>
  <r>
    <n v="369"/>
    <d v="2014-04-18T00:00:00"/>
    <x v="0"/>
    <x v="3"/>
    <x v="154"/>
    <x v="3"/>
    <x v="0"/>
    <x v="7"/>
    <s v="Advantus Push Pins, Aluminum Head"/>
    <n v="11.62"/>
    <n v="2"/>
    <n v="3.6"/>
  </r>
  <r>
    <n v="370"/>
    <d v="2014-04-18T00:00:00"/>
    <x v="0"/>
    <x v="3"/>
    <x v="111"/>
    <x v="0"/>
    <x v="0"/>
    <x v="4"/>
    <s v="Prang Dustless Chalk Sticks"/>
    <n v="2.69"/>
    <n v="2"/>
    <n v="1.01"/>
  </r>
  <r>
    <n v="371"/>
    <d v="2014-04-18T00:00:00"/>
    <x v="0"/>
    <x v="3"/>
    <x v="111"/>
    <x v="0"/>
    <x v="1"/>
    <x v="5"/>
    <s v="DMI Arturo Collection Mission-style Design Wood Chair"/>
    <n v="317.06"/>
    <n v="3"/>
    <n v="-18.12"/>
  </r>
  <r>
    <n v="372"/>
    <d v="2014-04-18T00:00:00"/>
    <x v="0"/>
    <x v="3"/>
    <x v="111"/>
    <x v="0"/>
    <x v="0"/>
    <x v="10"/>
    <s v="Cameo Buff Policy Envelopes"/>
    <n v="149.35"/>
    <n v="3"/>
    <n v="50.41"/>
  </r>
  <r>
    <n v="373"/>
    <d v="2014-04-18T00:00:00"/>
    <x v="0"/>
    <x v="3"/>
    <x v="111"/>
    <x v="0"/>
    <x v="2"/>
    <x v="9"/>
    <s v="Kensington Expert Mouse Optical USB Trackball for PC or Mac"/>
    <n v="227.98"/>
    <n v="3"/>
    <n v="28.5"/>
  </r>
  <r>
    <n v="374"/>
    <d v="2014-04-19T00:00:00"/>
    <x v="0"/>
    <x v="3"/>
    <x v="155"/>
    <x v="3"/>
    <x v="1"/>
    <x v="8"/>
    <s v="Executive Impressions 13&quot; Chairman Wall Clock"/>
    <n v="76.14"/>
    <n v="3"/>
    <n v="26.65"/>
  </r>
  <r>
    <n v="375"/>
    <d v="2014-04-19T00:00:00"/>
    <x v="0"/>
    <x v="3"/>
    <x v="156"/>
    <x v="6"/>
    <x v="0"/>
    <x v="3"/>
    <s v="GBC Durable Plastic Covers"/>
    <n v="58.05"/>
    <n v="3"/>
    <n v="26.7"/>
  </r>
  <r>
    <n v="376"/>
    <d v="2014-04-19T00:00:00"/>
    <x v="0"/>
    <x v="3"/>
    <x v="156"/>
    <x v="6"/>
    <x v="0"/>
    <x v="0"/>
    <s v="Xerox 232"/>
    <n v="71.28"/>
    <n v="11"/>
    <n v="34.21"/>
  </r>
  <r>
    <n v="377"/>
    <d v="2014-04-20T00:00:00"/>
    <x v="0"/>
    <x v="3"/>
    <x v="9"/>
    <x v="0"/>
    <x v="1"/>
    <x v="13"/>
    <s v="Bush Advantage Collection Round Conference Table"/>
    <n v="744.1"/>
    <n v="5"/>
    <n v="-95.67"/>
  </r>
  <r>
    <n v="378"/>
    <d v="2014-04-20T00:00:00"/>
    <x v="0"/>
    <x v="3"/>
    <x v="9"/>
    <x v="0"/>
    <x v="0"/>
    <x v="2"/>
    <s v="Personal Folder Holder, Ebony"/>
    <n v="44.84"/>
    <n v="5"/>
    <n v="5.61"/>
  </r>
  <r>
    <n v="379"/>
    <d v="2014-04-20T00:00:00"/>
    <x v="0"/>
    <x v="3"/>
    <x v="9"/>
    <x v="0"/>
    <x v="1"/>
    <x v="13"/>
    <s v="Riverside Furniture Stanwyck Manor Table Series"/>
    <n v="401.59"/>
    <n v="2"/>
    <n v="-131.94999999999999"/>
  </r>
  <r>
    <n v="380"/>
    <d v="2014-04-20T00:00:00"/>
    <x v="0"/>
    <x v="3"/>
    <x v="157"/>
    <x v="3"/>
    <x v="1"/>
    <x v="8"/>
    <s v="GE 4 Foot Flourescent Tube, 40 Watt"/>
    <n v="59.92"/>
    <n v="4"/>
    <n v="27.56"/>
  </r>
  <r>
    <n v="381"/>
    <d v="2014-04-21T00:00:00"/>
    <x v="0"/>
    <x v="3"/>
    <x v="158"/>
    <x v="3"/>
    <x v="0"/>
    <x v="3"/>
    <s v="ACCOHIDE Binder by Acco"/>
    <n v="16.52"/>
    <n v="5"/>
    <n v="5.58"/>
  </r>
  <r>
    <n v="382"/>
    <d v="2014-04-21T00:00:00"/>
    <x v="0"/>
    <x v="3"/>
    <x v="159"/>
    <x v="5"/>
    <x v="0"/>
    <x v="2"/>
    <s v="SAFCO Commercial Wire Shelving, Black"/>
    <n v="828.84"/>
    <n v="6"/>
    <n v="0"/>
  </r>
  <r>
    <n v="383"/>
    <d v="2014-04-22T00:00:00"/>
    <x v="0"/>
    <x v="3"/>
    <x v="160"/>
    <x v="20"/>
    <x v="0"/>
    <x v="10"/>
    <s v="Staple envelope"/>
    <n v="247.84"/>
    <n v="8"/>
    <n v="121.44"/>
  </r>
  <r>
    <n v="384"/>
    <d v="2014-04-22T00:00:00"/>
    <x v="0"/>
    <x v="3"/>
    <x v="160"/>
    <x v="20"/>
    <x v="0"/>
    <x v="3"/>
    <s v="ACCOHIDE 3-Ring Binder, Blue, 1&quot;"/>
    <n v="9.91"/>
    <n v="3"/>
    <n v="3.35"/>
  </r>
  <r>
    <n v="385"/>
    <d v="2014-04-23T00:00:00"/>
    <x v="0"/>
    <x v="3"/>
    <x v="161"/>
    <x v="2"/>
    <x v="0"/>
    <x v="3"/>
    <s v="Wilson Jones Suede Grain Vinyl Binders"/>
    <n v="2.5"/>
    <n v="3"/>
    <n v="-1.75"/>
  </r>
  <r>
    <n v="386"/>
    <d v="2014-04-23T00:00:00"/>
    <x v="0"/>
    <x v="3"/>
    <x v="162"/>
    <x v="10"/>
    <x v="1"/>
    <x v="5"/>
    <s v="Global Leather Highback Executive Chair with Pneumatic Height Adjustment, Black"/>
    <n v="281.37"/>
    <n v="2"/>
    <n v="-12.06"/>
  </r>
  <r>
    <n v="387"/>
    <d v="2014-04-23T00:00:00"/>
    <x v="0"/>
    <x v="3"/>
    <x v="162"/>
    <x v="10"/>
    <x v="1"/>
    <x v="5"/>
    <s v="Global Leather Highback Executive Chair with Pneumatic Height Adjustment, Black"/>
    <n v="281.37"/>
    <n v="2"/>
    <n v="-12.06"/>
  </r>
  <r>
    <n v="388"/>
    <d v="2014-04-23T00:00:00"/>
    <x v="0"/>
    <x v="3"/>
    <x v="162"/>
    <x v="10"/>
    <x v="0"/>
    <x v="3"/>
    <s v="Zipper Ring Binder Pockets"/>
    <n v="7.49"/>
    <n v="8"/>
    <n v="-5.24"/>
  </r>
  <r>
    <n v="389"/>
    <d v="2014-04-23T00:00:00"/>
    <x v="0"/>
    <x v="3"/>
    <x v="162"/>
    <x v="10"/>
    <x v="1"/>
    <x v="8"/>
    <s v="G.E. Halogen Desk Lamp Bulbs"/>
    <n v="22.34"/>
    <n v="4"/>
    <n v="7.82"/>
  </r>
  <r>
    <n v="390"/>
    <d v="2014-04-23T00:00:00"/>
    <x v="0"/>
    <x v="3"/>
    <x v="39"/>
    <x v="3"/>
    <x v="0"/>
    <x v="0"/>
    <s v="Xerox 1891"/>
    <n v="48.91"/>
    <n v="1"/>
    <n v="22.99"/>
  </r>
  <r>
    <n v="391"/>
    <d v="2014-04-25T00:00:00"/>
    <x v="0"/>
    <x v="3"/>
    <x v="163"/>
    <x v="0"/>
    <x v="0"/>
    <x v="0"/>
    <s v="Xerox 1985"/>
    <n v="10.37"/>
    <n v="2"/>
    <n v="3.63"/>
  </r>
  <r>
    <n v="392"/>
    <d v="2014-04-25T00:00:00"/>
    <x v="0"/>
    <x v="3"/>
    <x v="163"/>
    <x v="0"/>
    <x v="0"/>
    <x v="4"/>
    <s v="12 Colored Short Pencils"/>
    <n v="6.24"/>
    <n v="3"/>
    <n v="0.55000000000000004"/>
  </r>
  <r>
    <n v="393"/>
    <d v="2014-04-25T00:00:00"/>
    <x v="0"/>
    <x v="3"/>
    <x v="164"/>
    <x v="25"/>
    <x v="2"/>
    <x v="6"/>
    <s v="AT&amp;T CL2909"/>
    <n v="302.38"/>
    <n v="3"/>
    <n v="37.799999999999997"/>
  </r>
  <r>
    <n v="394"/>
    <d v="2014-04-25T00:00:00"/>
    <x v="0"/>
    <x v="3"/>
    <x v="165"/>
    <x v="3"/>
    <x v="1"/>
    <x v="8"/>
    <s v="Tenex Traditional Chairmats for Medium Pile Carpet, Standard Lip, 36&quot; x 48&quot;"/>
    <n v="303.25"/>
    <n v="5"/>
    <n v="63.68"/>
  </r>
  <r>
    <n v="395"/>
    <d v="2014-04-25T00:00:00"/>
    <x v="0"/>
    <x v="3"/>
    <x v="165"/>
    <x v="3"/>
    <x v="0"/>
    <x v="12"/>
    <s v="Kensington 6 Outlet MasterPiece HOMEOFFICE Power Control Center"/>
    <n v="270.72000000000003"/>
    <n v="3"/>
    <n v="78.510000000000005"/>
  </r>
  <r>
    <n v="396"/>
    <d v="2014-04-25T00:00:00"/>
    <x v="0"/>
    <x v="3"/>
    <x v="165"/>
    <x v="3"/>
    <x v="1"/>
    <x v="5"/>
    <s v="GuestStacker Chair with Chrome Finish Legs"/>
    <n v="1487.04"/>
    <n v="5"/>
    <n v="148.69999999999999"/>
  </r>
  <r>
    <n v="397"/>
    <d v="2014-04-26T00:00:00"/>
    <x v="0"/>
    <x v="3"/>
    <x v="166"/>
    <x v="3"/>
    <x v="1"/>
    <x v="5"/>
    <s v="Bevis Steel Folding Chairs"/>
    <n v="230.28"/>
    <n v="3"/>
    <n v="23.03"/>
  </r>
  <r>
    <n v="398"/>
    <d v="2014-04-26T00:00:00"/>
    <x v="0"/>
    <x v="3"/>
    <x v="166"/>
    <x v="3"/>
    <x v="0"/>
    <x v="3"/>
    <s v="Acco Pressboard Covers with Storage Hooks, 14 7/8&quot; x 11&quot;, Executive Red"/>
    <n v="18.29"/>
    <n v="6"/>
    <n v="5.72"/>
  </r>
  <r>
    <n v="399"/>
    <d v="2014-04-26T00:00:00"/>
    <x v="0"/>
    <x v="3"/>
    <x v="167"/>
    <x v="3"/>
    <x v="0"/>
    <x v="4"/>
    <s v="Newell 347"/>
    <n v="21.4"/>
    <n v="5"/>
    <n v="6.21"/>
  </r>
  <r>
    <n v="400"/>
    <d v="2014-04-26T00:00:00"/>
    <x v="0"/>
    <x v="3"/>
    <x v="167"/>
    <x v="3"/>
    <x v="0"/>
    <x v="1"/>
    <s v="Avery 495"/>
    <n v="12.6"/>
    <n v="2"/>
    <n v="5.8"/>
  </r>
  <r>
    <n v="401"/>
    <d v="2014-04-28T00:00:00"/>
    <x v="0"/>
    <x v="3"/>
    <x v="168"/>
    <x v="36"/>
    <x v="0"/>
    <x v="3"/>
    <s v="Acco Data Flex Cable Posts For Top &amp; Bottom Load Binders, 6&quot; Capacity"/>
    <n v="20.86"/>
    <n v="2"/>
    <n v="9.39"/>
  </r>
  <r>
    <n v="402"/>
    <d v="2014-04-28T00:00:00"/>
    <x v="0"/>
    <x v="3"/>
    <x v="168"/>
    <x v="36"/>
    <x v="0"/>
    <x v="2"/>
    <s v="Recycled Steel Personal File for Standard File Folders"/>
    <n v="497.61"/>
    <n v="9"/>
    <n v="129.38"/>
  </r>
  <r>
    <n v="403"/>
    <d v="2014-04-28T00:00:00"/>
    <x v="0"/>
    <x v="3"/>
    <x v="168"/>
    <x v="36"/>
    <x v="0"/>
    <x v="4"/>
    <s v="Blackstonian Pencils"/>
    <n v="5.34"/>
    <n v="2"/>
    <n v="1.5"/>
  </r>
  <r>
    <n v="404"/>
    <d v="2014-04-28T00:00:00"/>
    <x v="0"/>
    <x v="3"/>
    <x v="168"/>
    <x v="36"/>
    <x v="0"/>
    <x v="1"/>
    <s v="Avery 488"/>
    <n v="3.15"/>
    <n v="1"/>
    <n v="1.51"/>
  </r>
  <r>
    <n v="405"/>
    <d v="2014-04-28T00:00:00"/>
    <x v="0"/>
    <x v="3"/>
    <x v="169"/>
    <x v="10"/>
    <x v="0"/>
    <x v="1"/>
    <s v="Avery File Folder Labels"/>
    <n v="6.91"/>
    <n v="3"/>
    <n v="2.5099999999999998"/>
  </r>
  <r>
    <n v="406"/>
    <d v="2014-04-28T00:00:00"/>
    <x v="0"/>
    <x v="3"/>
    <x v="169"/>
    <x v="10"/>
    <x v="0"/>
    <x v="2"/>
    <s v="X-Rack File for Hanging Folders"/>
    <n v="27.1"/>
    <n v="3"/>
    <n v="2.0299999999999998"/>
  </r>
  <r>
    <n v="407"/>
    <d v="2014-04-28T00:00:00"/>
    <x v="0"/>
    <x v="3"/>
    <x v="169"/>
    <x v="10"/>
    <x v="0"/>
    <x v="2"/>
    <s v="Carina Mini System Audio Rack, Model AR050B"/>
    <n v="177.57"/>
    <n v="2"/>
    <n v="-37.729999999999997"/>
  </r>
  <r>
    <n v="408"/>
    <d v="2014-04-28T00:00:00"/>
    <x v="0"/>
    <x v="3"/>
    <x v="170"/>
    <x v="3"/>
    <x v="2"/>
    <x v="6"/>
    <s v="Samsung Galaxy Mega 6.3"/>
    <n v="1679.96"/>
    <n v="5"/>
    <n v="126"/>
  </r>
  <r>
    <n v="409"/>
    <d v="2014-04-28T00:00:00"/>
    <x v="0"/>
    <x v="3"/>
    <x v="171"/>
    <x v="20"/>
    <x v="2"/>
    <x v="9"/>
    <s v="Logitech G600 MMO Gaming Mouse"/>
    <n v="159.97999999999999"/>
    <n v="2"/>
    <n v="57.59"/>
  </r>
  <r>
    <n v="410"/>
    <d v="2014-04-29T00:00:00"/>
    <x v="0"/>
    <x v="3"/>
    <x v="172"/>
    <x v="20"/>
    <x v="1"/>
    <x v="8"/>
    <s v="Dax Clear Box Frame"/>
    <n v="17.46"/>
    <n v="2"/>
    <n v="5.94"/>
  </r>
  <r>
    <n v="411"/>
    <d v="2014-04-29T00:00:00"/>
    <x v="0"/>
    <x v="3"/>
    <x v="173"/>
    <x v="8"/>
    <x v="1"/>
    <x v="5"/>
    <s v="Global Stack Chair without Arms, Black"/>
    <n v="51.96"/>
    <n v="2"/>
    <n v="12.99"/>
  </r>
  <r>
    <n v="412"/>
    <d v="2014-04-29T00:00:00"/>
    <x v="0"/>
    <x v="3"/>
    <x v="173"/>
    <x v="8"/>
    <x v="0"/>
    <x v="3"/>
    <s v="Avery Non-Stick Heavy Duty View Round Locking Ring Binders"/>
    <n v="17.940000000000001"/>
    <n v="3"/>
    <n v="8.61"/>
  </r>
  <r>
    <n v="413"/>
    <d v="2014-04-29T00:00:00"/>
    <x v="0"/>
    <x v="3"/>
    <x v="174"/>
    <x v="15"/>
    <x v="1"/>
    <x v="5"/>
    <s v="Global Leather Executive Chair"/>
    <n v="561.58000000000004"/>
    <n v="2"/>
    <n v="70.2"/>
  </r>
  <r>
    <n v="414"/>
    <d v="2014-04-29T00:00:00"/>
    <x v="0"/>
    <x v="3"/>
    <x v="174"/>
    <x v="15"/>
    <x v="0"/>
    <x v="2"/>
    <s v="2300 Heavy-Duty Transfer File Systems by Perma"/>
    <n v="99.92"/>
    <n v="5"/>
    <n v="-1.25"/>
  </r>
  <r>
    <n v="415"/>
    <d v="2014-04-29T00:00:00"/>
    <x v="0"/>
    <x v="3"/>
    <x v="175"/>
    <x v="7"/>
    <x v="2"/>
    <x v="6"/>
    <s v="Square Credit Card Reader"/>
    <n v="19.98"/>
    <n v="2"/>
    <n v="5.19"/>
  </r>
  <r>
    <n v="416"/>
    <d v="2014-04-30T00:00:00"/>
    <x v="0"/>
    <x v="3"/>
    <x v="51"/>
    <x v="29"/>
    <x v="2"/>
    <x v="9"/>
    <s v="Maxell 4.7GB DVD-RW 3/Pack"/>
    <n v="47.79"/>
    <n v="3"/>
    <n v="16.25"/>
  </r>
  <r>
    <n v="417"/>
    <d v="2014-04-30T00:00:00"/>
    <x v="0"/>
    <x v="3"/>
    <x v="176"/>
    <x v="5"/>
    <x v="0"/>
    <x v="4"/>
    <s v="Hunt Boston Vacuum Mount KS Pencil Sharpener"/>
    <n v="174.95"/>
    <n v="5"/>
    <n v="45.49"/>
  </r>
  <r>
    <n v="418"/>
    <d v="2014-04-30T00:00:00"/>
    <x v="0"/>
    <x v="3"/>
    <x v="176"/>
    <x v="5"/>
    <x v="0"/>
    <x v="2"/>
    <s v="Economy Rollaway Files"/>
    <n v="826"/>
    <n v="5"/>
    <n v="214.76"/>
  </r>
  <r>
    <n v="419"/>
    <d v="2014-05-02T00:00:00"/>
    <x v="0"/>
    <x v="4"/>
    <x v="177"/>
    <x v="10"/>
    <x v="0"/>
    <x v="12"/>
    <s v="Belkin 6 Outlet Metallic Surge Strip"/>
    <n v="26.14"/>
    <n v="3"/>
    <n v="1.96"/>
  </r>
  <r>
    <n v="420"/>
    <d v="2014-05-02T00:00:00"/>
    <x v="0"/>
    <x v="4"/>
    <x v="178"/>
    <x v="16"/>
    <x v="2"/>
    <x v="16"/>
    <s v="Brother DCP1000 Digital 3 in 1 Multifunction Machine"/>
    <n v="479.98"/>
    <n v="2"/>
    <n v="90"/>
  </r>
  <r>
    <n v="421"/>
    <d v="2014-05-03T00:00:00"/>
    <x v="0"/>
    <x v="4"/>
    <x v="179"/>
    <x v="21"/>
    <x v="0"/>
    <x v="1"/>
    <s v="Avery 481"/>
    <n v="21.56"/>
    <n v="7"/>
    <n v="10.35"/>
  </r>
  <r>
    <n v="422"/>
    <d v="2014-05-03T00:00:00"/>
    <x v="0"/>
    <x v="4"/>
    <x v="180"/>
    <x v="20"/>
    <x v="0"/>
    <x v="3"/>
    <s v="GBC Poly Designer Binding Covers"/>
    <n v="40.18"/>
    <n v="3"/>
    <n v="14.56"/>
  </r>
  <r>
    <n v="423"/>
    <d v="2014-05-03T00:00:00"/>
    <x v="0"/>
    <x v="4"/>
    <x v="180"/>
    <x v="20"/>
    <x v="0"/>
    <x v="3"/>
    <s v="Avery Durable Plastic 1&quot; Binders"/>
    <n v="10.9"/>
    <n v="3"/>
    <n v="3.95"/>
  </r>
  <r>
    <n v="424"/>
    <d v="2014-05-04T00:00:00"/>
    <x v="0"/>
    <x v="4"/>
    <x v="181"/>
    <x v="14"/>
    <x v="0"/>
    <x v="3"/>
    <s v="Fellowes Binding Cases"/>
    <n v="46.8"/>
    <n v="4"/>
    <n v="21.06"/>
  </r>
  <r>
    <n v="425"/>
    <d v="2014-05-04T00:00:00"/>
    <x v="0"/>
    <x v="4"/>
    <x v="182"/>
    <x v="37"/>
    <x v="1"/>
    <x v="8"/>
    <s v="DAX Wood Document Frame"/>
    <n v="27.46"/>
    <n v="2"/>
    <n v="9.89"/>
  </r>
  <r>
    <n v="426"/>
    <d v="2014-05-04T00:00:00"/>
    <x v="0"/>
    <x v="4"/>
    <x v="115"/>
    <x v="0"/>
    <x v="0"/>
    <x v="4"/>
    <s v="Boston Home &amp; Office Model 2000 Electric Pencil Sharpeners"/>
    <n v="37.840000000000003"/>
    <n v="2"/>
    <n v="2.84"/>
  </r>
  <r>
    <n v="427"/>
    <d v="2014-05-04T00:00:00"/>
    <x v="0"/>
    <x v="4"/>
    <x v="115"/>
    <x v="0"/>
    <x v="0"/>
    <x v="7"/>
    <s v="OIC Thumb-Tacks"/>
    <n v="5.47"/>
    <n v="6"/>
    <n v="1.85"/>
  </r>
  <r>
    <n v="428"/>
    <d v="2014-05-04T00:00:00"/>
    <x v="0"/>
    <x v="4"/>
    <x v="183"/>
    <x v="22"/>
    <x v="1"/>
    <x v="8"/>
    <s v="Eldon Regeneration Recycled Desk Accessories, Smoke"/>
    <n v="12.18"/>
    <n v="7"/>
    <n v="3.9"/>
  </r>
  <r>
    <n v="429"/>
    <d v="2014-05-04T00:00:00"/>
    <x v="0"/>
    <x v="4"/>
    <x v="183"/>
    <x v="22"/>
    <x v="0"/>
    <x v="12"/>
    <s v="Holmes Odor Grabber"/>
    <n v="57.68"/>
    <n v="4"/>
    <n v="19.03"/>
  </r>
  <r>
    <n v="430"/>
    <d v="2014-05-05T00:00:00"/>
    <x v="0"/>
    <x v="4"/>
    <x v="184"/>
    <x v="5"/>
    <x v="0"/>
    <x v="0"/>
    <s v="Adams &quot;While You Were Out&quot; Message Pads"/>
    <n v="9.42"/>
    <n v="3"/>
    <n v="4.24"/>
  </r>
  <r>
    <n v="431"/>
    <d v="2014-05-05T00:00:00"/>
    <x v="0"/>
    <x v="4"/>
    <x v="184"/>
    <x v="5"/>
    <x v="0"/>
    <x v="4"/>
    <s v="Newell 350"/>
    <n v="6.56"/>
    <n v="2"/>
    <n v="1.9"/>
  </r>
  <r>
    <n v="432"/>
    <d v="2014-05-05T00:00:00"/>
    <x v="0"/>
    <x v="4"/>
    <x v="184"/>
    <x v="5"/>
    <x v="0"/>
    <x v="0"/>
    <s v="Xerox 1933"/>
    <n v="24.56"/>
    <n v="2"/>
    <n v="11.54"/>
  </r>
  <r>
    <n v="433"/>
    <d v="2014-05-05T00:00:00"/>
    <x v="0"/>
    <x v="4"/>
    <x v="185"/>
    <x v="0"/>
    <x v="1"/>
    <x v="5"/>
    <s v="Global Value Mid-Back Manager's Chair, Gray"/>
    <n v="127.87"/>
    <n v="3"/>
    <n v="-9.1300000000000008"/>
  </r>
  <r>
    <n v="434"/>
    <d v="2014-05-05T00:00:00"/>
    <x v="0"/>
    <x v="4"/>
    <x v="121"/>
    <x v="1"/>
    <x v="0"/>
    <x v="2"/>
    <s v="Eldon Portable Mobile Manager"/>
    <n v="45.25"/>
    <n v="2"/>
    <n v="3.96"/>
  </r>
  <r>
    <n v="435"/>
    <d v="2014-05-05T00:00:00"/>
    <x v="0"/>
    <x v="4"/>
    <x v="186"/>
    <x v="6"/>
    <x v="0"/>
    <x v="3"/>
    <s v="Storex Dura Pro Binders"/>
    <n v="11.88"/>
    <n v="2"/>
    <n v="5.35"/>
  </r>
  <r>
    <n v="436"/>
    <d v="2014-05-05T00:00:00"/>
    <x v="0"/>
    <x v="4"/>
    <x v="186"/>
    <x v="6"/>
    <x v="0"/>
    <x v="0"/>
    <s v="Easy-staple paper"/>
    <n v="35.44"/>
    <n v="1"/>
    <n v="16.66"/>
  </r>
  <r>
    <n v="437"/>
    <d v="2014-05-06T00:00:00"/>
    <x v="0"/>
    <x v="4"/>
    <x v="187"/>
    <x v="3"/>
    <x v="0"/>
    <x v="3"/>
    <s v="Wilson Jones Legal Size Ring Binders"/>
    <n v="140.74"/>
    <n v="8"/>
    <n v="52.78"/>
  </r>
  <r>
    <n v="438"/>
    <d v="2014-05-06T00:00:00"/>
    <x v="0"/>
    <x v="4"/>
    <x v="188"/>
    <x v="3"/>
    <x v="0"/>
    <x v="1"/>
    <s v="Staple-on labels"/>
    <n v="5.78"/>
    <n v="2"/>
    <n v="2.72"/>
  </r>
  <r>
    <n v="439"/>
    <d v="2014-05-06T00:00:00"/>
    <x v="0"/>
    <x v="4"/>
    <x v="188"/>
    <x v="3"/>
    <x v="0"/>
    <x v="4"/>
    <s v="Model L Table or Wall-Mount Pencil Sharpener"/>
    <n v="107.94"/>
    <n v="6"/>
    <n v="30.22"/>
  </r>
  <r>
    <n v="440"/>
    <d v="2014-05-07T00:00:00"/>
    <x v="0"/>
    <x v="4"/>
    <x v="189"/>
    <x v="32"/>
    <x v="0"/>
    <x v="3"/>
    <s v="Acco PRESSTEX Data Binder with Storage Hooks, Dark Blue, 14 7/8&quot; X 11&quot;"/>
    <n v="16.14"/>
    <n v="3"/>
    <n v="7.91"/>
  </r>
  <r>
    <n v="441"/>
    <d v="2014-05-07T00:00:00"/>
    <x v="0"/>
    <x v="4"/>
    <x v="189"/>
    <x v="32"/>
    <x v="1"/>
    <x v="13"/>
    <s v="Balt Split Level Computer Training Table"/>
    <n v="194.25"/>
    <n v="2"/>
    <n v="-38.85"/>
  </r>
  <r>
    <n v="442"/>
    <d v="2014-05-07T00:00:00"/>
    <x v="0"/>
    <x v="4"/>
    <x v="189"/>
    <x v="32"/>
    <x v="0"/>
    <x v="4"/>
    <s v="Newell 335"/>
    <n v="8.64"/>
    <n v="3"/>
    <n v="2.5099999999999998"/>
  </r>
  <r>
    <n v="443"/>
    <d v="2014-05-07T00:00:00"/>
    <x v="0"/>
    <x v="4"/>
    <x v="189"/>
    <x v="32"/>
    <x v="1"/>
    <x v="5"/>
    <s v="Lifetime Advantage Folding Chairs, 4/Carton"/>
    <n v="872.32"/>
    <n v="4"/>
    <n v="244.25"/>
  </r>
  <r>
    <n v="444"/>
    <d v="2014-05-08T00:00:00"/>
    <x v="0"/>
    <x v="4"/>
    <x v="73"/>
    <x v="2"/>
    <x v="2"/>
    <x v="16"/>
    <s v="Hewlett Packard LaserJet 3310 Copier"/>
    <n v="1799.97"/>
    <n v="5"/>
    <n v="240"/>
  </r>
  <r>
    <n v="445"/>
    <d v="2014-05-09T00:00:00"/>
    <x v="0"/>
    <x v="4"/>
    <x v="190"/>
    <x v="3"/>
    <x v="2"/>
    <x v="9"/>
    <s v="Kingston Digital DataTraveler 32GB USB 2.0"/>
    <n v="67.8"/>
    <n v="4"/>
    <n v="4.07"/>
  </r>
  <r>
    <n v="446"/>
    <d v="2014-05-09T00:00:00"/>
    <x v="0"/>
    <x v="4"/>
    <x v="190"/>
    <x v="3"/>
    <x v="2"/>
    <x v="9"/>
    <s v="Sony Micro Vault Click 16 GB USB 2.0 Flash Drive"/>
    <n v="167.97"/>
    <n v="3"/>
    <n v="40.31"/>
  </r>
  <r>
    <n v="447"/>
    <d v="2014-05-09T00:00:00"/>
    <x v="0"/>
    <x v="4"/>
    <x v="191"/>
    <x v="5"/>
    <x v="0"/>
    <x v="2"/>
    <s v="Fellowes Super Stor/Drawer"/>
    <n v="83.25"/>
    <n v="3"/>
    <n v="14.99"/>
  </r>
  <r>
    <n v="448"/>
    <d v="2014-05-09T00:00:00"/>
    <x v="0"/>
    <x v="4"/>
    <x v="191"/>
    <x v="5"/>
    <x v="0"/>
    <x v="1"/>
    <s v="Avery 518"/>
    <n v="9.4499999999999993"/>
    <n v="3"/>
    <n v="4.54"/>
  </r>
  <r>
    <n v="449"/>
    <d v="2014-05-09T00:00:00"/>
    <x v="0"/>
    <x v="4"/>
    <x v="191"/>
    <x v="5"/>
    <x v="0"/>
    <x v="1"/>
    <s v="Avery 506"/>
    <n v="20.65"/>
    <n v="5"/>
    <n v="9.5"/>
  </r>
  <r>
    <n v="450"/>
    <d v="2014-05-09T00:00:00"/>
    <x v="0"/>
    <x v="4"/>
    <x v="191"/>
    <x v="5"/>
    <x v="0"/>
    <x v="0"/>
    <s v="Weyerhaeuser First Choice Laser/Copy Paper (20Lb. and 88 Bright)"/>
    <n v="45.36"/>
    <n v="7"/>
    <n v="21.77"/>
  </r>
  <r>
    <n v="451"/>
    <d v="2014-05-10T00:00:00"/>
    <x v="0"/>
    <x v="4"/>
    <x v="170"/>
    <x v="22"/>
    <x v="0"/>
    <x v="10"/>
    <s v="Strathmore #10 Envelopes, Ultimate White"/>
    <n v="158.13"/>
    <n v="3"/>
    <n v="77.48"/>
  </r>
  <r>
    <n v="452"/>
    <d v="2014-05-10T00:00:00"/>
    <x v="0"/>
    <x v="4"/>
    <x v="170"/>
    <x v="22"/>
    <x v="2"/>
    <x v="6"/>
    <s v="LF Elite 3D Dazzle Designer Hard Case Cover, Lf Stylus Pen and Wiper For Apple Iphone 5c Mini Lite"/>
    <n v="43.6"/>
    <n v="5"/>
    <n v="4.3600000000000003"/>
  </r>
  <r>
    <n v="453"/>
    <d v="2014-05-10T00:00:00"/>
    <x v="0"/>
    <x v="4"/>
    <x v="192"/>
    <x v="2"/>
    <x v="1"/>
    <x v="11"/>
    <s v="Bestar Classic Bookcase"/>
    <n v="349.97"/>
    <n v="7"/>
    <n v="-216.98"/>
  </r>
  <r>
    <n v="454"/>
    <d v="2014-05-10T00:00:00"/>
    <x v="0"/>
    <x v="4"/>
    <x v="192"/>
    <x v="2"/>
    <x v="0"/>
    <x v="4"/>
    <s v="DIXON Ticonderoga Erasable Checking Pencils"/>
    <n v="22.32"/>
    <n v="5"/>
    <n v="5.3"/>
  </r>
  <r>
    <n v="455"/>
    <d v="2014-05-10T00:00:00"/>
    <x v="0"/>
    <x v="4"/>
    <x v="193"/>
    <x v="3"/>
    <x v="0"/>
    <x v="0"/>
    <s v="Southworth 25% Cotton Premium Laser Paper and Envelopes"/>
    <n v="39.96"/>
    <n v="2"/>
    <n v="19.18"/>
  </r>
  <r>
    <n v="456"/>
    <d v="2014-05-10T00:00:00"/>
    <x v="0"/>
    <x v="4"/>
    <x v="193"/>
    <x v="3"/>
    <x v="2"/>
    <x v="6"/>
    <s v="Wilson Electronics DB Pro Signal Booster"/>
    <n v="1432"/>
    <n v="5"/>
    <n v="125.3"/>
  </r>
  <r>
    <n v="457"/>
    <d v="2014-05-10T00:00:00"/>
    <x v="0"/>
    <x v="4"/>
    <x v="193"/>
    <x v="3"/>
    <x v="0"/>
    <x v="14"/>
    <s v="Acme Design Stainless Steel Bent Scissors"/>
    <n v="41.04"/>
    <n v="6"/>
    <n v="11.08"/>
  </r>
  <r>
    <n v="458"/>
    <d v="2014-05-10T00:00:00"/>
    <x v="0"/>
    <x v="4"/>
    <x v="193"/>
    <x v="3"/>
    <x v="1"/>
    <x v="5"/>
    <s v="Hon Pagoda Stacking Chairs"/>
    <n v="256.77999999999997"/>
    <n v="1"/>
    <n v="32.1"/>
  </r>
  <r>
    <n v="459"/>
    <d v="2014-05-11T00:00:00"/>
    <x v="0"/>
    <x v="4"/>
    <x v="194"/>
    <x v="0"/>
    <x v="2"/>
    <x v="9"/>
    <s v="SanDisk Cruzer 64 GB USB Flash Drive"/>
    <n v="58.11"/>
    <n v="2"/>
    <n v="7.26"/>
  </r>
  <r>
    <n v="460"/>
    <d v="2014-05-11T00:00:00"/>
    <x v="0"/>
    <x v="4"/>
    <x v="194"/>
    <x v="0"/>
    <x v="2"/>
    <x v="6"/>
    <s v="Xblue XB-1670-86 X16 SmallÂ Office TelephoneÂ - Titanium"/>
    <n v="100.79"/>
    <n v="1"/>
    <n v="6.3"/>
  </r>
  <r>
    <n v="461"/>
    <d v="2014-05-11T00:00:00"/>
    <x v="0"/>
    <x v="4"/>
    <x v="194"/>
    <x v="0"/>
    <x v="1"/>
    <x v="8"/>
    <s v="Deflect-o EconoMat Studded, No Bevel Mat for Low Pile Carpeting"/>
    <n v="66.11"/>
    <n v="4"/>
    <n v="-84.29"/>
  </r>
  <r>
    <n v="462"/>
    <d v="2014-05-11T00:00:00"/>
    <x v="0"/>
    <x v="4"/>
    <x v="195"/>
    <x v="0"/>
    <x v="2"/>
    <x v="9"/>
    <s v="Logitech ClearChat Comfort/USB Headset H390"/>
    <n v="46.86"/>
    <n v="2"/>
    <n v="7.62"/>
  </r>
  <r>
    <n v="463"/>
    <d v="2014-05-11T00:00:00"/>
    <x v="0"/>
    <x v="4"/>
    <x v="196"/>
    <x v="20"/>
    <x v="0"/>
    <x v="12"/>
    <s v="Staple holder"/>
    <n v="35.909999999999997"/>
    <n v="3"/>
    <n v="9.6999999999999993"/>
  </r>
  <r>
    <n v="464"/>
    <d v="2014-05-11T00:00:00"/>
    <x v="0"/>
    <x v="4"/>
    <x v="197"/>
    <x v="0"/>
    <x v="1"/>
    <x v="5"/>
    <s v="Hon Multipurpose Stacking Arm Chairs"/>
    <n v="1212.96"/>
    <n v="8"/>
    <n v="-69.31"/>
  </r>
  <r>
    <n v="465"/>
    <d v="2014-05-11T00:00:00"/>
    <x v="0"/>
    <x v="4"/>
    <x v="198"/>
    <x v="1"/>
    <x v="0"/>
    <x v="0"/>
    <s v="Black Print Carbonless 8 1/2&quot; x 8 1/4&quot; Rapid Memo Book"/>
    <n v="17.47"/>
    <n v="3"/>
    <n v="5.68"/>
  </r>
  <r>
    <n v="466"/>
    <d v="2014-05-11T00:00:00"/>
    <x v="0"/>
    <x v="4"/>
    <x v="198"/>
    <x v="1"/>
    <x v="0"/>
    <x v="3"/>
    <s v="Avery Arch Ring Binders"/>
    <n v="104.58"/>
    <n v="9"/>
    <n v="-172.56"/>
  </r>
  <r>
    <n v="467"/>
    <d v="2014-05-12T00:00:00"/>
    <x v="0"/>
    <x v="4"/>
    <x v="19"/>
    <x v="21"/>
    <x v="1"/>
    <x v="8"/>
    <s v="DAX Value U-Channel Document Frames, Easel Back"/>
    <n v="34.79"/>
    <n v="7"/>
    <n v="10.78"/>
  </r>
  <r>
    <n v="468"/>
    <d v="2014-05-12T00:00:00"/>
    <x v="0"/>
    <x v="4"/>
    <x v="73"/>
    <x v="32"/>
    <x v="1"/>
    <x v="13"/>
    <s v="Bevis Traditional Conference Table Top, Plinth Base"/>
    <n v="700.06"/>
    <n v="3"/>
    <n v="-130.01"/>
  </r>
  <r>
    <n v="469"/>
    <d v="2014-05-13T00:00:00"/>
    <x v="0"/>
    <x v="4"/>
    <x v="199"/>
    <x v="27"/>
    <x v="0"/>
    <x v="2"/>
    <s v="Fellowes Super Stor/Drawer"/>
    <n v="55.5"/>
    <n v="2"/>
    <n v="9.99"/>
  </r>
  <r>
    <n v="470"/>
    <d v="2014-05-13T00:00:00"/>
    <x v="0"/>
    <x v="4"/>
    <x v="200"/>
    <x v="16"/>
    <x v="0"/>
    <x v="7"/>
    <s v="Staples"/>
    <n v="7.1"/>
    <n v="2"/>
    <n v="2.4"/>
  </r>
  <r>
    <n v="471"/>
    <d v="2014-05-13T00:00:00"/>
    <x v="0"/>
    <x v="4"/>
    <x v="200"/>
    <x v="16"/>
    <x v="0"/>
    <x v="3"/>
    <s v="GBC DocuBind P100 Manual Binding Machine"/>
    <n v="398.35"/>
    <n v="8"/>
    <n v="-331.96"/>
  </r>
  <r>
    <n v="472"/>
    <d v="2014-05-13T00:00:00"/>
    <x v="0"/>
    <x v="4"/>
    <x v="201"/>
    <x v="3"/>
    <x v="2"/>
    <x v="9"/>
    <s v="Plantronics Audio 478 Stereo USB Headset"/>
    <n v="149.97"/>
    <n v="3"/>
    <n v="52.49"/>
  </r>
  <r>
    <n v="473"/>
    <d v="2014-05-13T00:00:00"/>
    <x v="0"/>
    <x v="4"/>
    <x v="160"/>
    <x v="3"/>
    <x v="1"/>
    <x v="5"/>
    <s v="Iceberg Nesting Folding Chair, 19w x 6d x 43h"/>
    <n v="279.45999999999998"/>
    <n v="6"/>
    <n v="20.96"/>
  </r>
  <r>
    <n v="474"/>
    <d v="2014-05-13T00:00:00"/>
    <x v="0"/>
    <x v="4"/>
    <x v="160"/>
    <x v="3"/>
    <x v="0"/>
    <x v="0"/>
    <s v="EcoTones Memo Sheets"/>
    <n v="8"/>
    <n v="2"/>
    <n v="3.84"/>
  </r>
  <r>
    <n v="475"/>
    <d v="2014-05-14T00:00:00"/>
    <x v="0"/>
    <x v="4"/>
    <x v="202"/>
    <x v="16"/>
    <x v="1"/>
    <x v="8"/>
    <s v="Electrix Halogen Magnifier Lamp"/>
    <n v="310.88"/>
    <n v="2"/>
    <n v="23.32"/>
  </r>
  <r>
    <n v="476"/>
    <d v="2014-05-16T00:00:00"/>
    <x v="0"/>
    <x v="4"/>
    <x v="203"/>
    <x v="3"/>
    <x v="1"/>
    <x v="5"/>
    <s v="Iceberg Nesting Folding Chair, 19w x 6d x 43h"/>
    <n v="232.88"/>
    <n v="5"/>
    <n v="17.47"/>
  </r>
  <r>
    <n v="477"/>
    <d v="2014-05-16T00:00:00"/>
    <x v="0"/>
    <x v="4"/>
    <x v="204"/>
    <x v="3"/>
    <x v="2"/>
    <x v="9"/>
    <s v="ImationÂ Clip USBÂ flash driveÂ - 8 GB"/>
    <n v="56.4"/>
    <n v="3"/>
    <n v="3.38"/>
  </r>
  <r>
    <n v="478"/>
    <d v="2014-05-17T00:00:00"/>
    <x v="0"/>
    <x v="4"/>
    <x v="205"/>
    <x v="21"/>
    <x v="0"/>
    <x v="3"/>
    <s v="Surelock Post Binders"/>
    <n v="91.68"/>
    <n v="3"/>
    <n v="45.84"/>
  </r>
  <r>
    <n v="479"/>
    <d v="2014-05-18T00:00:00"/>
    <x v="0"/>
    <x v="4"/>
    <x v="206"/>
    <x v="10"/>
    <x v="2"/>
    <x v="6"/>
    <s v="Apple iPhone 5"/>
    <n v="779.8"/>
    <n v="2"/>
    <n v="-168.96"/>
  </r>
  <r>
    <n v="480"/>
    <d v="2014-05-18T00:00:00"/>
    <x v="0"/>
    <x v="4"/>
    <x v="207"/>
    <x v="10"/>
    <x v="1"/>
    <x v="8"/>
    <s v="Deflect-o Glass Clear Studded Chair Mats"/>
    <n v="149.22999999999999"/>
    <n v="3"/>
    <n v="3.73"/>
  </r>
  <r>
    <n v="481"/>
    <d v="2014-05-18T00:00:00"/>
    <x v="0"/>
    <x v="4"/>
    <x v="207"/>
    <x v="10"/>
    <x v="0"/>
    <x v="0"/>
    <s v="Xerox 1949"/>
    <n v="15.94"/>
    <n v="4"/>
    <n v="5.78"/>
  </r>
  <r>
    <n v="482"/>
    <d v="2014-05-18T00:00:00"/>
    <x v="0"/>
    <x v="4"/>
    <x v="208"/>
    <x v="0"/>
    <x v="0"/>
    <x v="0"/>
    <s v="Xerox 1949"/>
    <n v="3.98"/>
    <n v="1"/>
    <n v="1.44"/>
  </r>
  <r>
    <n v="483"/>
    <d v="2014-05-19T00:00:00"/>
    <x v="0"/>
    <x v="4"/>
    <x v="209"/>
    <x v="14"/>
    <x v="0"/>
    <x v="3"/>
    <s v="Avery Heavy-Duty EZD View Binder with Locking Rings"/>
    <n v="57.42"/>
    <n v="9"/>
    <n v="26.41"/>
  </r>
  <r>
    <n v="484"/>
    <d v="2014-05-19T00:00:00"/>
    <x v="0"/>
    <x v="4"/>
    <x v="210"/>
    <x v="6"/>
    <x v="0"/>
    <x v="14"/>
    <s v="Acme Design Stainless Steel Bent Scissors"/>
    <n v="34.200000000000003"/>
    <n v="5"/>
    <n v="9.23"/>
  </r>
  <r>
    <n v="485"/>
    <d v="2014-05-20T00:00:00"/>
    <x v="0"/>
    <x v="4"/>
    <x v="211"/>
    <x v="38"/>
    <x v="0"/>
    <x v="12"/>
    <s v="Acco 6 Outlet Guardian Basic Surge Suppressor"/>
    <n v="33.28"/>
    <n v="4"/>
    <n v="9.32"/>
  </r>
  <r>
    <n v="486"/>
    <d v="2014-05-20T00:00:00"/>
    <x v="0"/>
    <x v="4"/>
    <x v="211"/>
    <x v="38"/>
    <x v="0"/>
    <x v="4"/>
    <s v="Sanford Colorific Scented Colored Pencils, 12/Pack"/>
    <n v="38.520000000000003"/>
    <n v="9"/>
    <n v="11.94"/>
  </r>
  <r>
    <n v="487"/>
    <d v="2014-05-20T00:00:00"/>
    <x v="0"/>
    <x v="4"/>
    <x v="211"/>
    <x v="38"/>
    <x v="1"/>
    <x v="8"/>
    <s v="24-Hour Round Wall Clock"/>
    <n v="139.86000000000001"/>
    <n v="7"/>
    <n v="60.14"/>
  </r>
  <r>
    <n v="488"/>
    <d v="2014-05-20T00:00:00"/>
    <x v="0"/>
    <x v="4"/>
    <x v="212"/>
    <x v="0"/>
    <x v="1"/>
    <x v="8"/>
    <s v="Contemporary Borderless Frame"/>
    <n v="10.33"/>
    <n v="3"/>
    <n v="-5.94"/>
  </r>
  <r>
    <n v="489"/>
    <d v="2014-05-20T00:00:00"/>
    <x v="0"/>
    <x v="4"/>
    <x v="212"/>
    <x v="0"/>
    <x v="0"/>
    <x v="0"/>
    <s v="Xerox 213"/>
    <n v="10.37"/>
    <n v="2"/>
    <n v="3.63"/>
  </r>
  <r>
    <n v="490"/>
    <d v="2014-05-20T00:00:00"/>
    <x v="0"/>
    <x v="4"/>
    <x v="212"/>
    <x v="0"/>
    <x v="2"/>
    <x v="9"/>
    <s v="SanDisk Ultra 16 GB MicroSDHC Class 10 Memory Card"/>
    <n v="20.78"/>
    <n v="2"/>
    <n v="-3.64"/>
  </r>
  <r>
    <n v="491"/>
    <d v="2014-05-20T00:00:00"/>
    <x v="0"/>
    <x v="4"/>
    <x v="212"/>
    <x v="0"/>
    <x v="0"/>
    <x v="2"/>
    <s v="Rogers Profile Extra Capacity Storage Tub"/>
    <n v="66.959999999999994"/>
    <n v="5"/>
    <n v="-13.39"/>
  </r>
  <r>
    <n v="492"/>
    <d v="2014-05-21T00:00:00"/>
    <x v="0"/>
    <x v="4"/>
    <x v="213"/>
    <x v="6"/>
    <x v="0"/>
    <x v="3"/>
    <s v="Fellowes PB300 Plastic Comb Binding Machine"/>
    <n v="2715.93"/>
    <n v="7"/>
    <n v="1276.49"/>
  </r>
  <r>
    <n v="493"/>
    <d v="2014-05-21T00:00:00"/>
    <x v="0"/>
    <x v="4"/>
    <x v="213"/>
    <x v="6"/>
    <x v="2"/>
    <x v="6"/>
    <s v="Plantronics Voyager Pro Legend"/>
    <n v="617.97"/>
    <n v="3"/>
    <n v="173.03"/>
  </r>
  <r>
    <n v="494"/>
    <d v="2014-05-21T00:00:00"/>
    <x v="0"/>
    <x v="4"/>
    <x v="214"/>
    <x v="3"/>
    <x v="0"/>
    <x v="4"/>
    <s v="4009 Highlighters by Sanford"/>
    <n v="31.84"/>
    <n v="8"/>
    <n v="10.51"/>
  </r>
  <r>
    <n v="495"/>
    <d v="2014-05-21T00:00:00"/>
    <x v="0"/>
    <x v="4"/>
    <x v="215"/>
    <x v="32"/>
    <x v="0"/>
    <x v="3"/>
    <s v="GBC ProClick Punch Binding System"/>
    <n v="447.86"/>
    <n v="7"/>
    <n v="219.45"/>
  </r>
  <r>
    <n v="496"/>
    <d v="2014-05-21T00:00:00"/>
    <x v="0"/>
    <x v="4"/>
    <x v="215"/>
    <x v="32"/>
    <x v="0"/>
    <x v="0"/>
    <s v="Xerox 1992"/>
    <n v="17.940000000000001"/>
    <n v="3"/>
    <n v="8.7899999999999991"/>
  </r>
  <r>
    <n v="497"/>
    <d v="2014-05-21T00:00:00"/>
    <x v="0"/>
    <x v="4"/>
    <x v="215"/>
    <x v="32"/>
    <x v="0"/>
    <x v="12"/>
    <s v="Belkin 8 Outlet Surge Protector"/>
    <n v="245.88"/>
    <n v="6"/>
    <n v="68.849999999999994"/>
  </r>
  <r>
    <n v="498"/>
    <d v="2014-05-21T00:00:00"/>
    <x v="0"/>
    <x v="4"/>
    <x v="175"/>
    <x v="0"/>
    <x v="0"/>
    <x v="10"/>
    <s v="Staple envelope"/>
    <n v="56.06"/>
    <n v="6"/>
    <n v="21.02"/>
  </r>
  <r>
    <n v="499"/>
    <d v="2014-05-21T00:00:00"/>
    <x v="0"/>
    <x v="4"/>
    <x v="175"/>
    <x v="0"/>
    <x v="1"/>
    <x v="5"/>
    <s v="Global Deluxe Steno Chair"/>
    <n v="107.77"/>
    <n v="2"/>
    <n v="-29.25"/>
  </r>
  <r>
    <n v="500"/>
    <d v="2014-05-21T00:00:00"/>
    <x v="0"/>
    <x v="4"/>
    <x v="175"/>
    <x v="0"/>
    <x v="0"/>
    <x v="0"/>
    <s v="Adams Telephone Message Books, 5 1/4Â” x 11Â”"/>
    <n v="4.83"/>
    <n v="1"/>
    <n v="1.63"/>
  </r>
  <r>
    <n v="501"/>
    <d v="2014-05-21T00:00:00"/>
    <x v="0"/>
    <x v="4"/>
    <x v="175"/>
    <x v="0"/>
    <x v="0"/>
    <x v="3"/>
    <s v="Ibico Plastic Spiral Binding Combs"/>
    <n v="18.239999999999998"/>
    <n v="3"/>
    <n v="-31.01"/>
  </r>
  <r>
    <n v="502"/>
    <d v="2014-05-22T00:00:00"/>
    <x v="0"/>
    <x v="4"/>
    <x v="216"/>
    <x v="33"/>
    <x v="2"/>
    <x v="6"/>
    <s v="Nortel Networks T7316 E Nt8 B27"/>
    <n v="135.97999999999999"/>
    <n v="2"/>
    <n v="34"/>
  </r>
  <r>
    <n v="503"/>
    <d v="2014-05-22T00:00:00"/>
    <x v="0"/>
    <x v="4"/>
    <x v="216"/>
    <x v="33"/>
    <x v="2"/>
    <x v="6"/>
    <s v="Plantronics Encore H101 Dual EarpiecesÂ Headset"/>
    <n v="44.95"/>
    <n v="1"/>
    <n v="12.59"/>
  </r>
  <r>
    <n v="504"/>
    <d v="2014-05-23T00:00:00"/>
    <x v="0"/>
    <x v="4"/>
    <x v="177"/>
    <x v="2"/>
    <x v="0"/>
    <x v="3"/>
    <s v="Angle-D Ring Binders"/>
    <n v="3.28"/>
    <n v="2"/>
    <n v="-2.63"/>
  </r>
  <r>
    <n v="505"/>
    <d v="2014-05-23T00:00:00"/>
    <x v="0"/>
    <x v="4"/>
    <x v="177"/>
    <x v="2"/>
    <x v="0"/>
    <x v="4"/>
    <s v="Newell 317"/>
    <n v="21.17"/>
    <n v="9"/>
    <n v="2.38"/>
  </r>
  <r>
    <n v="506"/>
    <d v="2014-05-23T00:00:00"/>
    <x v="0"/>
    <x v="4"/>
    <x v="177"/>
    <x v="2"/>
    <x v="2"/>
    <x v="6"/>
    <s v="Motorola L804"/>
    <n v="55.19"/>
    <n v="2"/>
    <n v="-10.119999999999999"/>
  </r>
  <r>
    <n v="507"/>
    <d v="2014-05-23T00:00:00"/>
    <x v="0"/>
    <x v="4"/>
    <x v="15"/>
    <x v="22"/>
    <x v="0"/>
    <x v="0"/>
    <s v="Xerox 1999"/>
    <n v="12.96"/>
    <n v="2"/>
    <n v="6.22"/>
  </r>
  <r>
    <n v="508"/>
    <d v="2014-05-23T00:00:00"/>
    <x v="0"/>
    <x v="4"/>
    <x v="217"/>
    <x v="20"/>
    <x v="0"/>
    <x v="3"/>
    <s v="Avery Non-Stick Binders"/>
    <n v="17.96"/>
    <n v="5"/>
    <n v="5.84"/>
  </r>
  <r>
    <n v="509"/>
    <d v="2014-05-23T00:00:00"/>
    <x v="0"/>
    <x v="4"/>
    <x v="217"/>
    <x v="20"/>
    <x v="0"/>
    <x v="14"/>
    <s v="Letter Slitter"/>
    <n v="5.04"/>
    <n v="2"/>
    <n v="0.15"/>
  </r>
  <r>
    <n v="510"/>
    <d v="2014-05-23T00:00:00"/>
    <x v="0"/>
    <x v="4"/>
    <x v="217"/>
    <x v="20"/>
    <x v="0"/>
    <x v="12"/>
    <s v="1.7 Cubic Foot Compact &quot;Cube&quot; Office Refrigerators"/>
    <n v="208.16"/>
    <n v="1"/>
    <n v="56.2"/>
  </r>
  <r>
    <n v="511"/>
    <d v="2014-05-24T00:00:00"/>
    <x v="0"/>
    <x v="4"/>
    <x v="218"/>
    <x v="36"/>
    <x v="0"/>
    <x v="0"/>
    <s v="Xerox 1944"/>
    <n v="116.28"/>
    <n v="3"/>
    <n v="56.98"/>
  </r>
  <r>
    <n v="512"/>
    <d v="2014-05-25T00:00:00"/>
    <x v="0"/>
    <x v="4"/>
    <x v="219"/>
    <x v="1"/>
    <x v="0"/>
    <x v="12"/>
    <s v="Harmony Air Purifier"/>
    <n v="75.599999999999994"/>
    <n v="2"/>
    <n v="-166.32"/>
  </r>
  <r>
    <n v="513"/>
    <d v="2014-05-25T00:00:00"/>
    <x v="0"/>
    <x v="4"/>
    <x v="219"/>
    <x v="1"/>
    <x v="1"/>
    <x v="8"/>
    <s v="Electrix Incandescent Magnifying Lamp, Black"/>
    <n v="29.32"/>
    <n v="2"/>
    <n v="-24.19"/>
  </r>
  <r>
    <n v="514"/>
    <d v="2014-05-25T00:00:00"/>
    <x v="0"/>
    <x v="4"/>
    <x v="220"/>
    <x v="20"/>
    <x v="0"/>
    <x v="0"/>
    <s v="Strathmore Photo Frame Cards"/>
    <n v="14.62"/>
    <n v="2"/>
    <n v="6.73"/>
  </r>
  <r>
    <n v="515"/>
    <d v="2014-05-26T00:00:00"/>
    <x v="0"/>
    <x v="4"/>
    <x v="44"/>
    <x v="3"/>
    <x v="1"/>
    <x v="11"/>
    <s v="Sauder Inglewood Library Bookcases"/>
    <n v="290.67"/>
    <n v="2"/>
    <n v="27.36"/>
  </r>
  <r>
    <n v="516"/>
    <d v="2014-05-26T00:00:00"/>
    <x v="0"/>
    <x v="4"/>
    <x v="44"/>
    <x v="3"/>
    <x v="2"/>
    <x v="6"/>
    <s v="VTech DS6151"/>
    <n v="201.58"/>
    <n v="2"/>
    <n v="20.16"/>
  </r>
  <r>
    <n v="517"/>
    <d v="2014-05-26T00:00:00"/>
    <x v="0"/>
    <x v="4"/>
    <x v="44"/>
    <x v="3"/>
    <x v="2"/>
    <x v="6"/>
    <s v="netTALK DUO VoIP Telephone Service"/>
    <n v="83.98"/>
    <n v="2"/>
    <n v="31.49"/>
  </r>
  <r>
    <n v="518"/>
    <d v="2014-05-26T00:00:00"/>
    <x v="0"/>
    <x v="4"/>
    <x v="221"/>
    <x v="3"/>
    <x v="1"/>
    <x v="5"/>
    <s v="Hon Olson Stacker Stools"/>
    <n v="225.3"/>
    <n v="2"/>
    <n v="22.53"/>
  </r>
  <r>
    <n v="519"/>
    <d v="2014-05-26T00:00:00"/>
    <x v="0"/>
    <x v="4"/>
    <x v="222"/>
    <x v="27"/>
    <x v="0"/>
    <x v="0"/>
    <s v="Wirebound Service Call Books, 5 1/2&quot; x 4&quot;"/>
    <n v="48.4"/>
    <n v="5"/>
    <n v="23.23"/>
  </r>
  <r>
    <n v="520"/>
    <d v="2014-05-26T00:00:00"/>
    <x v="0"/>
    <x v="4"/>
    <x v="147"/>
    <x v="1"/>
    <x v="0"/>
    <x v="2"/>
    <s v="SAFCO Mobile Desk Side File, Wire Frame"/>
    <n v="102.62"/>
    <n v="3"/>
    <n v="7.7"/>
  </r>
  <r>
    <n v="521"/>
    <d v="2014-05-26T00:00:00"/>
    <x v="0"/>
    <x v="4"/>
    <x v="147"/>
    <x v="1"/>
    <x v="1"/>
    <x v="5"/>
    <s v="Global Commerce Series Low-Back Swivel/Tilt Chairs"/>
    <n v="359.77"/>
    <n v="2"/>
    <n v="-5.14"/>
  </r>
  <r>
    <n v="522"/>
    <d v="2014-05-26T00:00:00"/>
    <x v="0"/>
    <x v="4"/>
    <x v="147"/>
    <x v="1"/>
    <x v="0"/>
    <x v="4"/>
    <s v="DIXON Ticonderoga Erasable Checking Pencils"/>
    <n v="13.39"/>
    <n v="3"/>
    <n v="3.18"/>
  </r>
  <r>
    <n v="523"/>
    <d v="2014-05-27T00:00:00"/>
    <x v="0"/>
    <x v="4"/>
    <x v="223"/>
    <x v="3"/>
    <x v="1"/>
    <x v="13"/>
    <s v="KI Conference Tables"/>
    <n v="567.12"/>
    <n v="10"/>
    <n v="-28.36"/>
  </r>
  <r>
    <n v="524"/>
    <d v="2014-05-27T00:00:00"/>
    <x v="0"/>
    <x v="4"/>
    <x v="223"/>
    <x v="3"/>
    <x v="0"/>
    <x v="2"/>
    <s v="Fellowes Officeware Wire Shelving"/>
    <n v="359.32"/>
    <n v="4"/>
    <n v="7.19"/>
  </r>
  <r>
    <n v="525"/>
    <d v="2014-05-27T00:00:00"/>
    <x v="0"/>
    <x v="4"/>
    <x v="164"/>
    <x v="3"/>
    <x v="2"/>
    <x v="6"/>
    <s v="Plantronics HL10 Handset Lifter"/>
    <n v="1113.5"/>
    <n v="12"/>
    <n v="125.27"/>
  </r>
  <r>
    <n v="526"/>
    <d v="2014-05-27T00:00:00"/>
    <x v="0"/>
    <x v="4"/>
    <x v="164"/>
    <x v="3"/>
    <x v="2"/>
    <x v="9"/>
    <s v="Logitech Wireless Performance Mouse MX for PC and Mac"/>
    <n v="99.99"/>
    <n v="1"/>
    <n v="38"/>
  </r>
  <r>
    <n v="527"/>
    <d v="2014-05-27T00:00:00"/>
    <x v="0"/>
    <x v="4"/>
    <x v="224"/>
    <x v="1"/>
    <x v="0"/>
    <x v="3"/>
    <s v="Fellowes Presentation Covers for Comb Binding Machines"/>
    <n v="17.46"/>
    <n v="6"/>
    <n v="-30.56"/>
  </r>
  <r>
    <n v="528"/>
    <d v="2014-05-28T00:00:00"/>
    <x v="0"/>
    <x v="4"/>
    <x v="225"/>
    <x v="22"/>
    <x v="2"/>
    <x v="6"/>
    <s v="I Need's 3d Hello Kitty Hybrid Silicone Case Cover for HTC One X 4g with 3d Hello Kitty Stylus Pen Green/pink"/>
    <n v="57.41"/>
    <n v="6"/>
    <n v="5.74"/>
  </r>
  <r>
    <n v="529"/>
    <d v="2014-05-28T00:00:00"/>
    <x v="0"/>
    <x v="4"/>
    <x v="225"/>
    <x v="22"/>
    <x v="2"/>
    <x v="9"/>
    <s v="ImationÂ 30456 USBÂ Flash DriveÂ 8GB"/>
    <n v="27.6"/>
    <n v="4"/>
    <n v="2.21"/>
  </r>
  <r>
    <n v="530"/>
    <d v="2014-05-28T00:00:00"/>
    <x v="0"/>
    <x v="4"/>
    <x v="226"/>
    <x v="22"/>
    <x v="0"/>
    <x v="3"/>
    <s v="Green Canvas Binder for 8-1/2&quot; x 14&quot; Sheets"/>
    <n v="136.96"/>
    <n v="4"/>
    <n v="51.36"/>
  </r>
  <r>
    <n v="531"/>
    <d v="2014-05-30T00:00:00"/>
    <x v="0"/>
    <x v="4"/>
    <x v="227"/>
    <x v="6"/>
    <x v="0"/>
    <x v="0"/>
    <s v="Ampad Poly Cover Wirebound Steno Book, 6&quot; x 9&quot; Assorted Colors, Gregg Ruled"/>
    <n v="13.62"/>
    <n v="3"/>
    <n v="6.13"/>
  </r>
  <r>
    <n v="532"/>
    <d v="2014-05-30T00:00:00"/>
    <x v="0"/>
    <x v="4"/>
    <x v="228"/>
    <x v="1"/>
    <x v="1"/>
    <x v="13"/>
    <s v="Chromcraft Rectangular Conference Tables"/>
    <n v="355.46"/>
    <n v="3"/>
    <n v="-184.84"/>
  </r>
  <r>
    <n v="533"/>
    <d v="2014-05-30T00:00:00"/>
    <x v="0"/>
    <x v="4"/>
    <x v="229"/>
    <x v="20"/>
    <x v="0"/>
    <x v="3"/>
    <s v="Wilson Jones Legal Size Ring Binders"/>
    <n v="70.37"/>
    <n v="4"/>
    <n v="26.39"/>
  </r>
  <r>
    <n v="534"/>
    <d v="2014-05-30T00:00:00"/>
    <x v="0"/>
    <x v="4"/>
    <x v="230"/>
    <x v="20"/>
    <x v="0"/>
    <x v="3"/>
    <s v="GBC Pre-Punched Binding Paper, Plastic, White, 8-1/2&quot; x 11&quot;"/>
    <n v="25.58"/>
    <n v="2"/>
    <n v="8.9499999999999993"/>
  </r>
  <r>
    <n v="535"/>
    <d v="2014-05-30T00:00:00"/>
    <x v="0"/>
    <x v="4"/>
    <x v="230"/>
    <x v="20"/>
    <x v="2"/>
    <x v="6"/>
    <s v="Geemarc AmpliPOWER60"/>
    <n v="464"/>
    <n v="5"/>
    <n v="134.56"/>
  </r>
  <r>
    <n v="536"/>
    <d v="2014-05-30T00:00:00"/>
    <x v="0"/>
    <x v="4"/>
    <x v="230"/>
    <x v="20"/>
    <x v="0"/>
    <x v="12"/>
    <s v="Honeywell Quietcare HEPA Air Cleaner"/>
    <n v="235.95"/>
    <n v="3"/>
    <n v="77.86"/>
  </r>
  <r>
    <n v="537"/>
    <d v="2014-05-30T00:00:00"/>
    <x v="0"/>
    <x v="4"/>
    <x v="230"/>
    <x v="20"/>
    <x v="0"/>
    <x v="0"/>
    <s v="Xerox 1948"/>
    <n v="39.96"/>
    <n v="4"/>
    <n v="17.98"/>
  </r>
  <r>
    <n v="538"/>
    <d v="2014-05-30T00:00:00"/>
    <x v="0"/>
    <x v="4"/>
    <x v="231"/>
    <x v="1"/>
    <x v="2"/>
    <x v="16"/>
    <s v="Brother DCP1000 Digital 3 in 1 Multifunction Machine"/>
    <n v="719.98"/>
    <n v="3"/>
    <n v="135"/>
  </r>
  <r>
    <n v="539"/>
    <d v="2014-05-31T00:00:00"/>
    <x v="0"/>
    <x v="4"/>
    <x v="232"/>
    <x v="29"/>
    <x v="2"/>
    <x v="6"/>
    <s v="Samsung Galaxy Note 3"/>
    <n v="659.97"/>
    <n v="3"/>
    <n v="197.99"/>
  </r>
  <r>
    <n v="540"/>
    <d v="2014-05-31T00:00:00"/>
    <x v="0"/>
    <x v="4"/>
    <x v="232"/>
    <x v="29"/>
    <x v="2"/>
    <x v="6"/>
    <s v="Grandstream GXP1160 VoIP phone"/>
    <n v="113.73"/>
    <n v="3"/>
    <n v="32.979999999999997"/>
  </r>
  <r>
    <n v="541"/>
    <d v="2014-06-01T00:00:00"/>
    <x v="0"/>
    <x v="5"/>
    <x v="233"/>
    <x v="28"/>
    <x v="1"/>
    <x v="5"/>
    <s v="Global Deluxe High-Back Manager's Chair"/>
    <n v="2001.86"/>
    <n v="7"/>
    <n v="580.54"/>
  </r>
  <r>
    <n v="542"/>
    <d v="2014-06-01T00:00:00"/>
    <x v="0"/>
    <x v="5"/>
    <x v="233"/>
    <x v="28"/>
    <x v="0"/>
    <x v="2"/>
    <s v="Safco Steel Mobile File Cart"/>
    <n v="166.72"/>
    <n v="2"/>
    <n v="41.68"/>
  </r>
  <r>
    <n v="543"/>
    <d v="2014-06-01T00:00:00"/>
    <x v="0"/>
    <x v="5"/>
    <x v="233"/>
    <x v="28"/>
    <x v="0"/>
    <x v="0"/>
    <s v="Adams Telephone Message Book w/Frequently-Called Numbers Space, 400 Messages per Book"/>
    <n v="47.88"/>
    <n v="6"/>
    <n v="23.94"/>
  </r>
  <r>
    <n v="544"/>
    <d v="2014-06-01T00:00:00"/>
    <x v="0"/>
    <x v="5"/>
    <x v="233"/>
    <x v="28"/>
    <x v="0"/>
    <x v="12"/>
    <s v="Honeywell Enviracaire Portable HEPA Air Cleaner for 17' x 22' Room"/>
    <n v="1503.25"/>
    <n v="5"/>
    <n v="496.07"/>
  </r>
  <r>
    <n v="545"/>
    <d v="2014-06-01T00:00:00"/>
    <x v="0"/>
    <x v="5"/>
    <x v="233"/>
    <x v="28"/>
    <x v="0"/>
    <x v="0"/>
    <s v="Xerox 205"/>
    <n v="25.92"/>
    <n v="4"/>
    <n v="12.44"/>
  </r>
  <r>
    <n v="546"/>
    <d v="2014-06-01T00:00:00"/>
    <x v="0"/>
    <x v="5"/>
    <x v="234"/>
    <x v="23"/>
    <x v="0"/>
    <x v="3"/>
    <s v="GBC Clear Cover, 8-1/2 x 11, unpunched, 25 covers per pack"/>
    <n v="45.48"/>
    <n v="3"/>
    <n v="20.92"/>
  </r>
  <r>
    <n v="547"/>
    <d v="2014-06-01T00:00:00"/>
    <x v="0"/>
    <x v="5"/>
    <x v="234"/>
    <x v="23"/>
    <x v="0"/>
    <x v="4"/>
    <s v="Boston Heavy-Duty Trimline Electric Pencil Sharpeners"/>
    <n v="289.2"/>
    <n v="6"/>
    <n v="83.87"/>
  </r>
  <r>
    <n v="548"/>
    <d v="2014-06-01T00:00:00"/>
    <x v="0"/>
    <x v="5"/>
    <x v="235"/>
    <x v="13"/>
    <x v="1"/>
    <x v="8"/>
    <s v="3M Hangers With Command Adhesive"/>
    <n v="22.2"/>
    <n v="6"/>
    <n v="9.1"/>
  </r>
  <r>
    <n v="549"/>
    <d v="2014-06-01T00:00:00"/>
    <x v="0"/>
    <x v="5"/>
    <x v="235"/>
    <x v="13"/>
    <x v="2"/>
    <x v="6"/>
    <s v="Adtran 1202752G1"/>
    <n v="881.93"/>
    <n v="7"/>
    <n v="229.3"/>
  </r>
  <r>
    <n v="550"/>
    <d v="2014-06-01T00:00:00"/>
    <x v="0"/>
    <x v="5"/>
    <x v="87"/>
    <x v="14"/>
    <x v="0"/>
    <x v="3"/>
    <s v="Wilson Jones Heavy-Duty Casebound Ring Binders with Metal Hinges"/>
    <n v="138.56"/>
    <n v="4"/>
    <n v="66.510000000000005"/>
  </r>
  <r>
    <n v="551"/>
    <d v="2014-06-01T00:00:00"/>
    <x v="0"/>
    <x v="5"/>
    <x v="87"/>
    <x v="14"/>
    <x v="0"/>
    <x v="12"/>
    <s v="Acco 6 Outlet Guardian Premium Surge Suppressor"/>
    <n v="65.52"/>
    <n v="5"/>
    <n v="12.38"/>
  </r>
  <r>
    <n v="552"/>
    <d v="2014-06-02T00:00:00"/>
    <x v="0"/>
    <x v="5"/>
    <x v="79"/>
    <x v="27"/>
    <x v="0"/>
    <x v="3"/>
    <s v="GBC Standard Therm-A-Bind Covers"/>
    <n v="59.81"/>
    <n v="3"/>
    <n v="19.440000000000001"/>
  </r>
  <r>
    <n v="553"/>
    <d v="2014-06-02T00:00:00"/>
    <x v="0"/>
    <x v="5"/>
    <x v="79"/>
    <x v="27"/>
    <x v="1"/>
    <x v="8"/>
    <s v="Aluminum Document Frame"/>
    <n v="73.319999999999993"/>
    <n v="6"/>
    <n v="22"/>
  </r>
  <r>
    <n v="554"/>
    <d v="2014-06-02T00:00:00"/>
    <x v="0"/>
    <x v="5"/>
    <x v="149"/>
    <x v="4"/>
    <x v="0"/>
    <x v="4"/>
    <s v="Sanford Colorific Scented Colored Pencils, 12/Pack"/>
    <n v="8.56"/>
    <n v="2"/>
    <n v="2.65"/>
  </r>
  <r>
    <n v="555"/>
    <d v="2014-06-02T00:00:00"/>
    <x v="0"/>
    <x v="5"/>
    <x v="149"/>
    <x v="4"/>
    <x v="2"/>
    <x v="6"/>
    <s v="Mophie Juice Pack Helium for iPhone"/>
    <n v="239.97"/>
    <n v="3"/>
    <n v="67.19"/>
  </r>
  <r>
    <n v="556"/>
    <d v="2014-06-02T00:00:00"/>
    <x v="0"/>
    <x v="5"/>
    <x v="149"/>
    <x v="4"/>
    <x v="0"/>
    <x v="2"/>
    <s v="Hot File 7-Pocket, Floor Stand"/>
    <n v="356.94"/>
    <n v="2"/>
    <n v="107.08"/>
  </r>
  <r>
    <n v="557"/>
    <d v="2014-06-03T00:00:00"/>
    <x v="0"/>
    <x v="5"/>
    <x v="236"/>
    <x v="22"/>
    <x v="1"/>
    <x v="13"/>
    <s v="KI Adjustable-Height Table"/>
    <n v="515.88"/>
    <n v="6"/>
    <n v="113.49"/>
  </r>
  <r>
    <n v="558"/>
    <d v="2014-06-03T00:00:00"/>
    <x v="0"/>
    <x v="5"/>
    <x v="237"/>
    <x v="14"/>
    <x v="0"/>
    <x v="10"/>
    <s v="Security-Tint Envelopes"/>
    <n v="15.28"/>
    <n v="2"/>
    <n v="7.49"/>
  </r>
  <r>
    <n v="559"/>
    <d v="2014-06-03T00:00:00"/>
    <x v="0"/>
    <x v="5"/>
    <x v="238"/>
    <x v="1"/>
    <x v="0"/>
    <x v="1"/>
    <s v="Avery 513"/>
    <n v="15.94"/>
    <n v="4"/>
    <n v="5.18"/>
  </r>
  <r>
    <n v="560"/>
    <d v="2014-06-03T00:00:00"/>
    <x v="0"/>
    <x v="5"/>
    <x v="238"/>
    <x v="1"/>
    <x v="1"/>
    <x v="8"/>
    <s v="Contract Clock, 14&quot;, Brown"/>
    <n v="61.54"/>
    <n v="7"/>
    <n v="-40"/>
  </r>
  <r>
    <n v="561"/>
    <d v="2014-06-03T00:00:00"/>
    <x v="0"/>
    <x v="5"/>
    <x v="238"/>
    <x v="1"/>
    <x v="0"/>
    <x v="2"/>
    <s v="Recycled Steel Personal File for Standard File Folders"/>
    <n v="132.69999999999999"/>
    <n v="3"/>
    <n v="9.9499999999999993"/>
  </r>
  <r>
    <n v="562"/>
    <d v="2014-06-04T00:00:00"/>
    <x v="0"/>
    <x v="5"/>
    <x v="114"/>
    <x v="10"/>
    <x v="0"/>
    <x v="0"/>
    <s v="Easy-staple paper"/>
    <n v="16.22"/>
    <n v="2"/>
    <n v="5.88"/>
  </r>
  <r>
    <n v="563"/>
    <d v="2014-06-04T00:00:00"/>
    <x v="0"/>
    <x v="5"/>
    <x v="239"/>
    <x v="20"/>
    <x v="1"/>
    <x v="8"/>
    <s v="Seth Thomas 14&quot; Day/Date Wall Clock"/>
    <n v="56.96"/>
    <n v="2"/>
    <n v="21.08"/>
  </r>
  <r>
    <n v="564"/>
    <d v="2014-06-04T00:00:00"/>
    <x v="0"/>
    <x v="5"/>
    <x v="239"/>
    <x v="20"/>
    <x v="0"/>
    <x v="12"/>
    <s v="Commercial WindTunnel Clean Air Upright Vacuum, Replacement Belts, Filtration Bags"/>
    <n v="15.56"/>
    <n v="4"/>
    <n v="4.05"/>
  </r>
  <r>
    <n v="565"/>
    <d v="2014-06-04T00:00:00"/>
    <x v="0"/>
    <x v="5"/>
    <x v="239"/>
    <x v="20"/>
    <x v="1"/>
    <x v="11"/>
    <s v="O'Sullivan Living Dimensions 5-Shelf Bookcases"/>
    <n v="353.57"/>
    <n v="2"/>
    <n v="-44.2"/>
  </r>
  <r>
    <n v="566"/>
    <d v="2014-06-04T00:00:00"/>
    <x v="0"/>
    <x v="5"/>
    <x v="239"/>
    <x v="20"/>
    <x v="1"/>
    <x v="8"/>
    <s v="G.E. Halogen Desk Lamp Bulbs"/>
    <n v="13.96"/>
    <n v="2"/>
    <n v="6.7"/>
  </r>
  <r>
    <n v="567"/>
    <d v="2014-06-06T00:00:00"/>
    <x v="0"/>
    <x v="5"/>
    <x v="240"/>
    <x v="20"/>
    <x v="0"/>
    <x v="4"/>
    <s v="Sanford Liquid Accent Highlighters"/>
    <n v="13.36"/>
    <n v="2"/>
    <n v="4.9400000000000004"/>
  </r>
  <r>
    <n v="568"/>
    <d v="2014-06-06T00:00:00"/>
    <x v="0"/>
    <x v="5"/>
    <x v="241"/>
    <x v="20"/>
    <x v="0"/>
    <x v="3"/>
    <s v="Wilson Jones Century Plastic Molded Ring Binders"/>
    <n v="149.54"/>
    <n v="9"/>
    <n v="50.47"/>
  </r>
  <r>
    <n v="569"/>
    <d v="2014-06-06T00:00:00"/>
    <x v="0"/>
    <x v="5"/>
    <x v="241"/>
    <x v="20"/>
    <x v="0"/>
    <x v="14"/>
    <s v="Acme Office Executive Series Stainless Steel Trimmers"/>
    <n v="17.14"/>
    <n v="2"/>
    <n v="4.46"/>
  </r>
  <r>
    <n v="570"/>
    <d v="2014-06-06T00:00:00"/>
    <x v="0"/>
    <x v="5"/>
    <x v="241"/>
    <x v="20"/>
    <x v="1"/>
    <x v="13"/>
    <s v="Chromcraft Bull-Nose Wood 48&quot; x 96&quot; Rectangular Conference Tables"/>
    <n v="991.76"/>
    <n v="3"/>
    <n v="-347.12"/>
  </r>
  <r>
    <n v="571"/>
    <d v="2014-06-06T00:00:00"/>
    <x v="0"/>
    <x v="5"/>
    <x v="242"/>
    <x v="1"/>
    <x v="0"/>
    <x v="3"/>
    <s v="Avery Trapezoid Ring Binder, 3&quot; Capacity, Black, 1040 sheets"/>
    <n v="24.59"/>
    <n v="3"/>
    <n v="-38.11"/>
  </r>
  <r>
    <n v="572"/>
    <d v="2014-06-06T00:00:00"/>
    <x v="0"/>
    <x v="5"/>
    <x v="242"/>
    <x v="1"/>
    <x v="0"/>
    <x v="10"/>
    <s v="#10- 4 1/8&quot; x 9 1/2&quot; Recycled Envelopes"/>
    <n v="13.98"/>
    <n v="2"/>
    <n v="4.72"/>
  </r>
  <r>
    <n v="573"/>
    <d v="2014-06-06T00:00:00"/>
    <x v="0"/>
    <x v="5"/>
    <x v="243"/>
    <x v="0"/>
    <x v="0"/>
    <x v="1"/>
    <s v="Round Specialty Laser Printer Labels"/>
    <n v="100.24"/>
    <n v="10"/>
    <n v="33.83"/>
  </r>
  <r>
    <n v="574"/>
    <d v="2014-06-06T00:00:00"/>
    <x v="0"/>
    <x v="5"/>
    <x v="149"/>
    <x v="16"/>
    <x v="0"/>
    <x v="3"/>
    <s v="Presstex Flexible Ring Binders"/>
    <n v="1.37"/>
    <n v="1"/>
    <n v="-0.91"/>
  </r>
  <r>
    <n v="575"/>
    <d v="2014-06-06T00:00:00"/>
    <x v="0"/>
    <x v="5"/>
    <x v="149"/>
    <x v="16"/>
    <x v="0"/>
    <x v="0"/>
    <s v="Xerox 1944"/>
    <n v="62.02"/>
    <n v="2"/>
    <n v="22.48"/>
  </r>
  <r>
    <n v="576"/>
    <d v="2014-06-07T00:00:00"/>
    <x v="0"/>
    <x v="5"/>
    <x v="244"/>
    <x v="1"/>
    <x v="0"/>
    <x v="3"/>
    <s v="Wilson Jones Century Plastic Molded Ring Binders"/>
    <n v="12.46"/>
    <n v="3"/>
    <n v="-20.56"/>
  </r>
  <r>
    <n v="577"/>
    <d v="2014-06-07T00:00:00"/>
    <x v="0"/>
    <x v="5"/>
    <x v="245"/>
    <x v="1"/>
    <x v="1"/>
    <x v="13"/>
    <s v="Bevis Round Conference Table Top, X-Base"/>
    <n v="268.94"/>
    <n v="3"/>
    <n v="-209.77"/>
  </r>
  <r>
    <n v="578"/>
    <d v="2014-06-08T00:00:00"/>
    <x v="0"/>
    <x v="5"/>
    <x v="246"/>
    <x v="22"/>
    <x v="1"/>
    <x v="5"/>
    <s v="Hon Deluxe Fabric Upholstered Stacking Chairs, Squared Back"/>
    <n v="585.54999999999995"/>
    <n v="3"/>
    <n v="73.19"/>
  </r>
  <r>
    <n v="579"/>
    <d v="2014-06-08T00:00:00"/>
    <x v="0"/>
    <x v="5"/>
    <x v="124"/>
    <x v="15"/>
    <x v="1"/>
    <x v="5"/>
    <s v="Situations Contoured Folding Chairs, 4/Set"/>
    <n v="170.35"/>
    <n v="3"/>
    <n v="10.65"/>
  </r>
  <r>
    <n v="580"/>
    <d v="2014-06-08T00:00:00"/>
    <x v="0"/>
    <x v="5"/>
    <x v="247"/>
    <x v="20"/>
    <x v="0"/>
    <x v="3"/>
    <s v="Green Canvas Binder for 8-1/2&quot; x 14&quot; Sheets"/>
    <n v="68.48"/>
    <n v="2"/>
    <n v="25.68"/>
  </r>
  <r>
    <n v="581"/>
    <d v="2014-06-08T00:00:00"/>
    <x v="0"/>
    <x v="5"/>
    <x v="247"/>
    <x v="20"/>
    <x v="0"/>
    <x v="2"/>
    <s v="Tennsco Snap-Together Open Shelving Units, Starter Sets and Add-On Units"/>
    <n v="1676.88"/>
    <n v="6"/>
    <n v="83.84"/>
  </r>
  <r>
    <n v="582"/>
    <d v="2014-06-09T00:00:00"/>
    <x v="0"/>
    <x v="5"/>
    <x v="248"/>
    <x v="3"/>
    <x v="1"/>
    <x v="8"/>
    <s v="Eldon Expressions Wood and Plastic Desk Accessories, Cherry Wood"/>
    <n v="48.86"/>
    <n v="7"/>
    <n v="14.17"/>
  </r>
  <r>
    <n v="583"/>
    <d v="2014-06-09T00:00:00"/>
    <x v="0"/>
    <x v="5"/>
    <x v="248"/>
    <x v="3"/>
    <x v="0"/>
    <x v="4"/>
    <s v="Newell 322"/>
    <n v="7.28"/>
    <n v="4"/>
    <n v="1.97"/>
  </r>
  <r>
    <n v="584"/>
    <d v="2014-06-09T00:00:00"/>
    <x v="0"/>
    <x v="5"/>
    <x v="248"/>
    <x v="3"/>
    <x v="2"/>
    <x v="6"/>
    <s v="Mitel 5320 IP Phone VoIP phone"/>
    <n v="907.15"/>
    <n v="6"/>
    <n v="90.72"/>
  </r>
  <r>
    <n v="585"/>
    <d v="2014-06-09T00:00:00"/>
    <x v="0"/>
    <x v="5"/>
    <x v="248"/>
    <x v="3"/>
    <x v="0"/>
    <x v="3"/>
    <s v="DXL Angle-View Binders with Locking Rings by Samsill"/>
    <n v="18.5"/>
    <n v="3"/>
    <n v="5.78"/>
  </r>
  <r>
    <n v="586"/>
    <d v="2014-06-09T00:00:00"/>
    <x v="0"/>
    <x v="5"/>
    <x v="248"/>
    <x v="3"/>
    <x v="0"/>
    <x v="12"/>
    <s v="Belkin F5C206VTEL 6 Outlet Surge"/>
    <n v="114.9"/>
    <n v="5"/>
    <n v="34.47"/>
  </r>
  <r>
    <n v="587"/>
    <d v="2014-06-09T00:00:00"/>
    <x v="0"/>
    <x v="5"/>
    <x v="248"/>
    <x v="3"/>
    <x v="1"/>
    <x v="13"/>
    <s v="Chromcraft Rectangular Conference Tables"/>
    <n v="1706.18"/>
    <n v="9"/>
    <n v="85.31"/>
  </r>
  <r>
    <n v="588"/>
    <d v="2014-06-09T00:00:00"/>
    <x v="0"/>
    <x v="5"/>
    <x v="248"/>
    <x v="3"/>
    <x v="2"/>
    <x v="6"/>
    <s v="Konftel 250 ConferenceÂ phoneÂ - Charcoal black"/>
    <n v="911.42"/>
    <n v="4"/>
    <n v="68.36"/>
  </r>
  <r>
    <n v="589"/>
    <d v="2014-06-09T00:00:00"/>
    <x v="0"/>
    <x v="5"/>
    <x v="249"/>
    <x v="0"/>
    <x v="2"/>
    <x v="6"/>
    <s v="Square Credit Card Reader"/>
    <n v="7.99"/>
    <n v="1"/>
    <n v="0.6"/>
  </r>
  <r>
    <n v="590"/>
    <d v="2014-06-09T00:00:00"/>
    <x v="0"/>
    <x v="5"/>
    <x v="249"/>
    <x v="0"/>
    <x v="2"/>
    <x v="9"/>
    <s v="Logitech M510 Wireless Mouse"/>
    <n v="63.98"/>
    <n v="2"/>
    <n v="10.4"/>
  </r>
  <r>
    <n v="591"/>
    <d v="2014-06-09T00:00:00"/>
    <x v="0"/>
    <x v="5"/>
    <x v="249"/>
    <x v="0"/>
    <x v="0"/>
    <x v="4"/>
    <s v="Boston 1645 Deluxe Heavier-Duty Electric Pencil Sharpener"/>
    <n v="70.37"/>
    <n v="2"/>
    <n v="6.16"/>
  </r>
  <r>
    <n v="592"/>
    <d v="2014-06-09T00:00:00"/>
    <x v="0"/>
    <x v="5"/>
    <x v="250"/>
    <x v="3"/>
    <x v="0"/>
    <x v="14"/>
    <s v="Staple remover"/>
    <n v="7.36"/>
    <n v="2"/>
    <n v="0.15"/>
  </r>
  <r>
    <n v="593"/>
    <d v="2014-06-09T00:00:00"/>
    <x v="0"/>
    <x v="5"/>
    <x v="250"/>
    <x v="3"/>
    <x v="0"/>
    <x v="4"/>
    <s v="Deluxe Chalkboard Eraser Cleaner"/>
    <n v="23.1"/>
    <n v="2"/>
    <n v="10.63"/>
  </r>
  <r>
    <n v="594"/>
    <d v="2014-06-09T00:00:00"/>
    <x v="0"/>
    <x v="5"/>
    <x v="251"/>
    <x v="6"/>
    <x v="1"/>
    <x v="13"/>
    <s v="Bevis 44 x 96 Conference Tables"/>
    <n v="1441.3"/>
    <n v="7"/>
    <n v="245.02"/>
  </r>
  <r>
    <n v="595"/>
    <d v="2014-06-09T00:00:00"/>
    <x v="0"/>
    <x v="5"/>
    <x v="93"/>
    <x v="17"/>
    <x v="0"/>
    <x v="4"/>
    <s v="DIXON Oriole Pencils"/>
    <n v="18.059999999999999"/>
    <n v="7"/>
    <n v="4.7"/>
  </r>
  <r>
    <n v="596"/>
    <d v="2014-06-09T00:00:00"/>
    <x v="0"/>
    <x v="5"/>
    <x v="93"/>
    <x v="17"/>
    <x v="0"/>
    <x v="0"/>
    <s v="Xerox 1909"/>
    <n v="79.14"/>
    <n v="3"/>
    <n v="36.4"/>
  </r>
  <r>
    <n v="597"/>
    <d v="2014-06-09T00:00:00"/>
    <x v="0"/>
    <x v="5"/>
    <x v="93"/>
    <x v="17"/>
    <x v="1"/>
    <x v="8"/>
    <s v="Executive Impressions 13-1/2&quot; Indoor/Outdoor Wall Clock"/>
    <n v="37.4"/>
    <n v="2"/>
    <n v="14.21"/>
  </r>
  <r>
    <n v="598"/>
    <d v="2014-06-10T00:00:00"/>
    <x v="0"/>
    <x v="5"/>
    <x v="252"/>
    <x v="14"/>
    <x v="0"/>
    <x v="1"/>
    <s v="Dot Matrix Printer Tape Reel Labels, White, 5000/Box"/>
    <n v="491.55"/>
    <n v="5"/>
    <n v="240.86"/>
  </r>
  <r>
    <n v="599"/>
    <d v="2014-06-13T00:00:00"/>
    <x v="0"/>
    <x v="5"/>
    <x v="76"/>
    <x v="3"/>
    <x v="0"/>
    <x v="4"/>
    <s v="Staples in misc. colors"/>
    <n v="14.52"/>
    <n v="3"/>
    <n v="4.79"/>
  </r>
  <r>
    <n v="600"/>
    <d v="2014-06-14T00:00:00"/>
    <x v="0"/>
    <x v="5"/>
    <x v="253"/>
    <x v="14"/>
    <x v="1"/>
    <x v="11"/>
    <s v="Hon Metal Bookcases, Gray"/>
    <n v="212.94"/>
    <n v="3"/>
    <n v="57.49"/>
  </r>
  <r>
    <n v="601"/>
    <d v="2014-06-15T00:00:00"/>
    <x v="0"/>
    <x v="5"/>
    <x v="254"/>
    <x v="0"/>
    <x v="1"/>
    <x v="13"/>
    <s v="Lesro Sheffield Collection Coffee Table, End Table, Center Table, Corner Table"/>
    <n v="99.92"/>
    <n v="2"/>
    <n v="-18.559999999999999"/>
  </r>
  <r>
    <n v="602"/>
    <d v="2014-06-15T00:00:00"/>
    <x v="0"/>
    <x v="5"/>
    <x v="254"/>
    <x v="0"/>
    <x v="1"/>
    <x v="5"/>
    <s v="Global Commerce Series High-Back Swivel/Tilt Chairs"/>
    <n v="797.94"/>
    <n v="4"/>
    <n v="-57"/>
  </r>
  <r>
    <n v="603"/>
    <d v="2014-06-15T00:00:00"/>
    <x v="0"/>
    <x v="5"/>
    <x v="254"/>
    <x v="0"/>
    <x v="0"/>
    <x v="3"/>
    <s v="Avery Premier Heavy-Duty Binder with Round Locking Rings"/>
    <n v="8.57"/>
    <n v="3"/>
    <n v="-14.57"/>
  </r>
  <r>
    <n v="604"/>
    <d v="2014-06-15T00:00:00"/>
    <x v="0"/>
    <x v="5"/>
    <x v="255"/>
    <x v="0"/>
    <x v="0"/>
    <x v="0"/>
    <s v="Xerox 1902"/>
    <n v="36.54"/>
    <n v="2"/>
    <n v="11.88"/>
  </r>
  <r>
    <n v="605"/>
    <d v="2014-06-16T00:00:00"/>
    <x v="0"/>
    <x v="5"/>
    <x v="256"/>
    <x v="18"/>
    <x v="1"/>
    <x v="5"/>
    <s v="Global Geo Office Task Chair, Gray"/>
    <n v="647.84"/>
    <n v="8"/>
    <n v="32.39"/>
  </r>
  <r>
    <n v="606"/>
    <d v="2014-06-16T00:00:00"/>
    <x v="0"/>
    <x v="5"/>
    <x v="74"/>
    <x v="20"/>
    <x v="0"/>
    <x v="10"/>
    <s v="Staple envelope"/>
    <n v="41.4"/>
    <n v="5"/>
    <n v="19.46"/>
  </r>
  <r>
    <n v="607"/>
    <d v="2014-06-16T00:00:00"/>
    <x v="0"/>
    <x v="5"/>
    <x v="74"/>
    <x v="20"/>
    <x v="0"/>
    <x v="4"/>
    <s v="Boston 16750 Black Compact Battery Pencil Sharpener"/>
    <n v="35"/>
    <n v="4"/>
    <n v="10.5"/>
  </r>
  <r>
    <n v="608"/>
    <d v="2014-06-16T00:00:00"/>
    <x v="0"/>
    <x v="5"/>
    <x v="74"/>
    <x v="20"/>
    <x v="0"/>
    <x v="3"/>
    <s v="Ibico Standard Transparent Covers"/>
    <n v="39.549999999999997"/>
    <n v="3"/>
    <n v="14.34"/>
  </r>
  <r>
    <n v="609"/>
    <d v="2014-06-17T00:00:00"/>
    <x v="0"/>
    <x v="5"/>
    <x v="257"/>
    <x v="7"/>
    <x v="2"/>
    <x v="15"/>
    <s v="Texas Instruments TI-34 Scientific Calculator"/>
    <n v="65.97"/>
    <n v="3"/>
    <n v="31.01"/>
  </r>
  <r>
    <n v="610"/>
    <d v="2014-06-17T00:00:00"/>
    <x v="0"/>
    <x v="5"/>
    <x v="258"/>
    <x v="22"/>
    <x v="1"/>
    <x v="8"/>
    <s v="Eldon Wave Desk Accessories"/>
    <n v="6.24"/>
    <n v="3"/>
    <n v="2.62"/>
  </r>
  <r>
    <n v="611"/>
    <d v="2014-06-17T00:00:00"/>
    <x v="0"/>
    <x v="5"/>
    <x v="258"/>
    <x v="22"/>
    <x v="0"/>
    <x v="7"/>
    <s v="OIC Binder Clips"/>
    <n v="17.899999999999999"/>
    <n v="5"/>
    <n v="8.9499999999999993"/>
  </r>
  <r>
    <n v="612"/>
    <d v="2014-06-17T00:00:00"/>
    <x v="0"/>
    <x v="5"/>
    <x v="258"/>
    <x v="22"/>
    <x v="0"/>
    <x v="3"/>
    <s v="GBC DocuBind P400 Electric Binding System"/>
    <n v="3266.38"/>
    <n v="3"/>
    <n v="1061.57"/>
  </r>
  <r>
    <n v="613"/>
    <d v="2014-06-17T00:00:00"/>
    <x v="0"/>
    <x v="5"/>
    <x v="259"/>
    <x v="1"/>
    <x v="0"/>
    <x v="0"/>
    <s v="Xerox 1892"/>
    <n v="62.02"/>
    <n v="2"/>
    <n v="22.48"/>
  </r>
  <r>
    <n v="614"/>
    <d v="2014-06-18T00:00:00"/>
    <x v="0"/>
    <x v="5"/>
    <x v="260"/>
    <x v="3"/>
    <x v="2"/>
    <x v="6"/>
    <s v="Plantronics CordlessÂ Phone HeadsetÂ with In-line Volume - M214C"/>
    <n v="139.80000000000001"/>
    <n v="5"/>
    <n v="12.23"/>
  </r>
  <r>
    <n v="615"/>
    <d v="2014-06-20T00:00:00"/>
    <x v="0"/>
    <x v="5"/>
    <x v="66"/>
    <x v="0"/>
    <x v="2"/>
    <x v="6"/>
    <s v="HTC One Mini"/>
    <n v="201.58"/>
    <n v="2"/>
    <n v="20.16"/>
  </r>
  <r>
    <n v="616"/>
    <d v="2014-06-20T00:00:00"/>
    <x v="0"/>
    <x v="5"/>
    <x v="66"/>
    <x v="0"/>
    <x v="0"/>
    <x v="3"/>
    <s v="Storex DuraTech Recycled Plastic Frosted Binders"/>
    <n v="3.39"/>
    <n v="4"/>
    <n v="-5.09"/>
  </r>
  <r>
    <n v="617"/>
    <d v="2014-06-20T00:00:00"/>
    <x v="0"/>
    <x v="5"/>
    <x v="66"/>
    <x v="0"/>
    <x v="1"/>
    <x v="11"/>
    <s v="Hon Metal Bookcases, Black"/>
    <n v="193.07"/>
    <n v="4"/>
    <n v="-19.87"/>
  </r>
  <r>
    <n v="618"/>
    <d v="2014-06-20T00:00:00"/>
    <x v="0"/>
    <x v="5"/>
    <x v="66"/>
    <x v="0"/>
    <x v="0"/>
    <x v="0"/>
    <s v="Xerox 2"/>
    <n v="15.55"/>
    <n v="3"/>
    <n v="5.44"/>
  </r>
  <r>
    <n v="619"/>
    <d v="2014-06-20T00:00:00"/>
    <x v="0"/>
    <x v="5"/>
    <x v="66"/>
    <x v="0"/>
    <x v="0"/>
    <x v="0"/>
    <s v="Array Parchment Paper, Assorted Colors"/>
    <n v="11.65"/>
    <n v="2"/>
    <n v="4.08"/>
  </r>
  <r>
    <n v="620"/>
    <d v="2014-06-20T00:00:00"/>
    <x v="0"/>
    <x v="5"/>
    <x v="66"/>
    <x v="0"/>
    <x v="2"/>
    <x v="15"/>
    <s v="Okidata C331dn Printer"/>
    <n v="418.8"/>
    <n v="2"/>
    <n v="-97.72"/>
  </r>
  <r>
    <n v="621"/>
    <d v="2014-06-20T00:00:00"/>
    <x v="0"/>
    <x v="5"/>
    <x v="66"/>
    <x v="0"/>
    <x v="0"/>
    <x v="2"/>
    <s v="Safco Industrial Wire Shelving System"/>
    <n v="509.49"/>
    <n v="7"/>
    <n v="-127.37"/>
  </r>
  <r>
    <n v="622"/>
    <d v="2014-06-20T00:00:00"/>
    <x v="0"/>
    <x v="5"/>
    <x v="261"/>
    <x v="39"/>
    <x v="0"/>
    <x v="12"/>
    <s v="Honeywell Quietcare HEPA Air Cleaner"/>
    <n v="471.9"/>
    <n v="6"/>
    <n v="155.72999999999999"/>
  </r>
  <r>
    <n v="623"/>
    <d v="2014-06-20T00:00:00"/>
    <x v="0"/>
    <x v="5"/>
    <x v="261"/>
    <x v="39"/>
    <x v="0"/>
    <x v="4"/>
    <s v="Nontoxic Chalk"/>
    <n v="3.52"/>
    <n v="2"/>
    <n v="1.69"/>
  </r>
  <r>
    <n v="624"/>
    <d v="2014-06-21T00:00:00"/>
    <x v="0"/>
    <x v="5"/>
    <x v="201"/>
    <x v="6"/>
    <x v="1"/>
    <x v="8"/>
    <s v="Luxo Professional Magnifying Clamp-On Fluorescent Lamps"/>
    <n v="104.01"/>
    <n v="1"/>
    <n v="14.56"/>
  </r>
  <r>
    <n v="625"/>
    <d v="2014-06-21T00:00:00"/>
    <x v="0"/>
    <x v="5"/>
    <x v="201"/>
    <x v="6"/>
    <x v="2"/>
    <x v="6"/>
    <s v="Konftel 250 ConferenceÂ phoneÂ - Charcoal black"/>
    <n v="284.82"/>
    <n v="1"/>
    <n v="74.05"/>
  </r>
  <r>
    <n v="626"/>
    <d v="2014-06-21T00:00:00"/>
    <x v="0"/>
    <x v="5"/>
    <x v="201"/>
    <x v="6"/>
    <x v="0"/>
    <x v="2"/>
    <s v="Recycled Eldon Regeneration Jumbo File"/>
    <n v="36.840000000000003"/>
    <n v="3"/>
    <n v="10.32"/>
  </r>
  <r>
    <n v="627"/>
    <d v="2014-06-21T00:00:00"/>
    <x v="0"/>
    <x v="5"/>
    <x v="56"/>
    <x v="23"/>
    <x v="2"/>
    <x v="6"/>
    <s v="Wireless Extenders zBoost YX545 SOHO Signal Booster"/>
    <n v="1322.93"/>
    <n v="7"/>
    <n v="357.19"/>
  </r>
  <r>
    <n v="628"/>
    <d v="2014-06-21T00:00:00"/>
    <x v="0"/>
    <x v="5"/>
    <x v="56"/>
    <x v="23"/>
    <x v="0"/>
    <x v="4"/>
    <s v="OIC #2 Pencils, Medium Soft"/>
    <n v="3.76"/>
    <n v="2"/>
    <n v="1.0900000000000001"/>
  </r>
  <r>
    <n v="629"/>
    <d v="2014-06-21T00:00:00"/>
    <x v="0"/>
    <x v="5"/>
    <x v="195"/>
    <x v="37"/>
    <x v="0"/>
    <x v="4"/>
    <s v="Newell 341"/>
    <n v="21.4"/>
    <n v="5"/>
    <n v="6.21"/>
  </r>
  <r>
    <n v="630"/>
    <d v="2014-06-21T00:00:00"/>
    <x v="0"/>
    <x v="5"/>
    <x v="149"/>
    <x v="26"/>
    <x v="0"/>
    <x v="3"/>
    <s v="Wilson Jones 1&quot; Hanging DublLock Ring Binders"/>
    <n v="11.09"/>
    <n v="7"/>
    <n v="-8.1300000000000008"/>
  </r>
  <r>
    <n v="631"/>
    <d v="2014-06-21T00:00:00"/>
    <x v="0"/>
    <x v="5"/>
    <x v="149"/>
    <x v="26"/>
    <x v="0"/>
    <x v="3"/>
    <s v="Avery Trapezoid Extra Heavy Duty 4&quot; Binders"/>
    <n v="25.16"/>
    <n v="2"/>
    <n v="-16.78"/>
  </r>
  <r>
    <n v="632"/>
    <d v="2014-06-21T00:00:00"/>
    <x v="0"/>
    <x v="5"/>
    <x v="262"/>
    <x v="2"/>
    <x v="0"/>
    <x v="10"/>
    <s v="Staple envelope"/>
    <n v="24.9"/>
    <n v="4"/>
    <n v="8.4"/>
  </r>
  <r>
    <n v="633"/>
    <d v="2014-06-21T00:00:00"/>
    <x v="0"/>
    <x v="5"/>
    <x v="262"/>
    <x v="2"/>
    <x v="1"/>
    <x v="8"/>
    <s v="Stacking Trays by OIC"/>
    <n v="3.98"/>
    <n v="1"/>
    <n v="0.65"/>
  </r>
  <r>
    <n v="634"/>
    <d v="2014-06-21T00:00:00"/>
    <x v="0"/>
    <x v="5"/>
    <x v="262"/>
    <x v="2"/>
    <x v="2"/>
    <x v="9"/>
    <s v="Logitech 910-002974 M325 Wireless Mouse for Web Scrolling"/>
    <n v="95.97"/>
    <n v="4"/>
    <n v="28.79"/>
  </r>
  <r>
    <n v="635"/>
    <d v="2014-06-21T00:00:00"/>
    <x v="0"/>
    <x v="5"/>
    <x v="262"/>
    <x v="2"/>
    <x v="2"/>
    <x v="15"/>
    <s v="Epson Perfection V600 Photo Scanner"/>
    <n v="206.99"/>
    <n v="3"/>
    <n v="-172.49"/>
  </r>
  <r>
    <n v="636"/>
    <d v="2014-06-21T00:00:00"/>
    <x v="0"/>
    <x v="5"/>
    <x v="262"/>
    <x v="2"/>
    <x v="0"/>
    <x v="12"/>
    <s v="Fellowes Advanced 8 Outlet Surge Suppressor with Phone/Fax Protection"/>
    <n v="44.42"/>
    <n v="2"/>
    <n v="3.89"/>
  </r>
  <r>
    <n v="637"/>
    <d v="2014-06-21T00:00:00"/>
    <x v="0"/>
    <x v="5"/>
    <x v="262"/>
    <x v="2"/>
    <x v="0"/>
    <x v="3"/>
    <s v="GBC Prepunched Paper, 19-Hole, for Binding Systems, 24-lb"/>
    <n v="9.01"/>
    <n v="2"/>
    <n v="-7.2"/>
  </r>
  <r>
    <n v="638"/>
    <d v="2014-06-21T00:00:00"/>
    <x v="0"/>
    <x v="5"/>
    <x v="263"/>
    <x v="20"/>
    <x v="0"/>
    <x v="0"/>
    <s v="Message Book, Phone, Wirebound Standard Line Memo, 2 3/4&quot; X 5&quot;"/>
    <n v="19.649999999999999"/>
    <n v="3"/>
    <n v="9.0399999999999991"/>
  </r>
  <r>
    <n v="639"/>
    <d v="2014-06-21T00:00:00"/>
    <x v="0"/>
    <x v="5"/>
    <x v="263"/>
    <x v="20"/>
    <x v="2"/>
    <x v="6"/>
    <s v="GE 2-Jack Phone Line Splitter"/>
    <n v="617.97"/>
    <n v="3"/>
    <n v="160.66999999999999"/>
  </r>
  <r>
    <n v="640"/>
    <d v="2014-06-21T00:00:00"/>
    <x v="0"/>
    <x v="5"/>
    <x v="263"/>
    <x v="20"/>
    <x v="0"/>
    <x v="12"/>
    <s v="Holmes Cool Mist Humidifier for the Whole House with 8-Gallon Output per Day, Extended Life Filter"/>
    <n v="59.7"/>
    <n v="3"/>
    <n v="26.87"/>
  </r>
  <r>
    <n v="641"/>
    <d v="2014-06-21T00:00:00"/>
    <x v="0"/>
    <x v="5"/>
    <x v="229"/>
    <x v="20"/>
    <x v="2"/>
    <x v="6"/>
    <s v="Polycom SoundStation2 EX ConferenceÂ phone"/>
    <n v="1214.8499999999999"/>
    <n v="3"/>
    <n v="352.31"/>
  </r>
  <r>
    <n v="642"/>
    <d v="2014-06-22T00:00:00"/>
    <x v="0"/>
    <x v="5"/>
    <x v="264"/>
    <x v="26"/>
    <x v="2"/>
    <x v="9"/>
    <s v="KeyTronicÂ 6101 Series -Â KeyboardÂ - Black"/>
    <n v="196.75"/>
    <n v="6"/>
    <n v="56.57"/>
  </r>
  <r>
    <n v="643"/>
    <d v="2014-06-22T00:00:00"/>
    <x v="0"/>
    <x v="5"/>
    <x v="265"/>
    <x v="28"/>
    <x v="0"/>
    <x v="2"/>
    <s v="Office Impressions Heavy Duty Welded Shelving &amp; Multimedia Storage Drawers"/>
    <n v="501.81"/>
    <n v="3"/>
    <n v="0"/>
  </r>
  <r>
    <n v="644"/>
    <d v="2014-06-22T00:00:00"/>
    <x v="0"/>
    <x v="5"/>
    <x v="265"/>
    <x v="28"/>
    <x v="0"/>
    <x v="2"/>
    <s v="Fellowes Bankers Box Recycled Super Stor/Drawer"/>
    <n v="161.94"/>
    <n v="3"/>
    <n v="9.7200000000000006"/>
  </r>
  <r>
    <n v="645"/>
    <d v="2014-06-22T00:00:00"/>
    <x v="0"/>
    <x v="5"/>
    <x v="266"/>
    <x v="2"/>
    <x v="1"/>
    <x v="5"/>
    <s v="Padded Folding Chairs, Black, 4/Carton"/>
    <n v="170.06"/>
    <n v="3"/>
    <n v="-4.8600000000000003"/>
  </r>
  <r>
    <n v="646"/>
    <d v="2014-06-22T00:00:00"/>
    <x v="0"/>
    <x v="5"/>
    <x v="266"/>
    <x v="2"/>
    <x v="2"/>
    <x v="6"/>
    <s v="Panasonic Kx-TS550"/>
    <n v="82.78"/>
    <n v="3"/>
    <n v="-15.18"/>
  </r>
  <r>
    <n v="647"/>
    <d v="2014-06-22T00:00:00"/>
    <x v="0"/>
    <x v="5"/>
    <x v="266"/>
    <x v="2"/>
    <x v="1"/>
    <x v="5"/>
    <s v="Hon Deluxe Fabric Upholstered Stacking Chairs, Rounded Back"/>
    <n v="853.93"/>
    <n v="5"/>
    <n v="0"/>
  </r>
  <r>
    <n v="648"/>
    <d v="2014-06-22T00:00:00"/>
    <x v="0"/>
    <x v="5"/>
    <x v="263"/>
    <x v="12"/>
    <x v="0"/>
    <x v="3"/>
    <s v="SpineVue Locking Slant-D Ring Binders by Cardinal"/>
    <n v="8.23"/>
    <n v="3"/>
    <n v="-6.03"/>
  </r>
  <r>
    <n v="649"/>
    <d v="2014-06-23T00:00:00"/>
    <x v="0"/>
    <x v="5"/>
    <x v="267"/>
    <x v="2"/>
    <x v="2"/>
    <x v="9"/>
    <s v="Sony 64GB Class 10 Micro SDHC R40 Memory Card"/>
    <n v="86.38"/>
    <n v="3"/>
    <n v="1.08"/>
  </r>
  <r>
    <n v="650"/>
    <d v="2014-06-23T00:00:00"/>
    <x v="0"/>
    <x v="5"/>
    <x v="268"/>
    <x v="25"/>
    <x v="0"/>
    <x v="4"/>
    <s v="Prang Drawing Pencil Set"/>
    <n v="20.02"/>
    <n v="9"/>
    <n v="1.75"/>
  </r>
  <r>
    <n v="651"/>
    <d v="2014-06-23T00:00:00"/>
    <x v="0"/>
    <x v="5"/>
    <x v="268"/>
    <x v="25"/>
    <x v="0"/>
    <x v="14"/>
    <s v="Acme Kleen Earth Office Shears"/>
    <n v="3.1"/>
    <n v="1"/>
    <n v="0.35"/>
  </r>
  <r>
    <n v="652"/>
    <d v="2014-06-24T00:00:00"/>
    <x v="0"/>
    <x v="5"/>
    <x v="269"/>
    <x v="12"/>
    <x v="1"/>
    <x v="8"/>
    <s v="Acrylic Self-Standing Desk Frames"/>
    <n v="4.2699999999999996"/>
    <n v="2"/>
    <n v="0.96"/>
  </r>
  <r>
    <n v="653"/>
    <d v="2014-06-25T00:00:00"/>
    <x v="0"/>
    <x v="5"/>
    <x v="270"/>
    <x v="3"/>
    <x v="1"/>
    <x v="13"/>
    <s v="Hon 4060 Series Tables"/>
    <n v="447.84"/>
    <n v="5"/>
    <n v="11.2"/>
  </r>
  <r>
    <n v="654"/>
    <d v="2014-06-25T00:00:00"/>
    <x v="0"/>
    <x v="5"/>
    <x v="271"/>
    <x v="11"/>
    <x v="2"/>
    <x v="6"/>
    <s v="Plantronics 81402"/>
    <n v="263.95999999999998"/>
    <n v="5"/>
    <n v="19.8"/>
  </r>
  <r>
    <n v="655"/>
    <d v="2014-06-25T00:00:00"/>
    <x v="0"/>
    <x v="5"/>
    <x v="271"/>
    <x v="11"/>
    <x v="0"/>
    <x v="4"/>
    <s v="Avery Hi-Liter EverBold Pen Style Fluorescent Highlighters, 4/Pack"/>
    <n v="71.63"/>
    <n v="11"/>
    <n v="17.91"/>
  </r>
  <r>
    <n v="656"/>
    <d v="2014-06-25T00:00:00"/>
    <x v="0"/>
    <x v="5"/>
    <x v="271"/>
    <x v="11"/>
    <x v="0"/>
    <x v="4"/>
    <s v="Hunt BOSTON Vista Battery-Operated Pencil Sharpener, Black"/>
    <n v="9.33"/>
    <n v="1"/>
    <n v="0.82"/>
  </r>
  <r>
    <n v="657"/>
    <d v="2014-06-27T00:00:00"/>
    <x v="0"/>
    <x v="5"/>
    <x v="272"/>
    <x v="29"/>
    <x v="0"/>
    <x v="2"/>
    <s v="SAFCO Commercial Wire Shelving, 72h"/>
    <n v="306.2"/>
    <n v="5"/>
    <n v="0"/>
  </r>
  <r>
    <n v="658"/>
    <d v="2014-06-27T00:00:00"/>
    <x v="0"/>
    <x v="5"/>
    <x v="272"/>
    <x v="29"/>
    <x v="1"/>
    <x v="13"/>
    <s v="KI Adjustable-Height Table"/>
    <n v="85.98"/>
    <n v="1"/>
    <n v="22.35"/>
  </r>
  <r>
    <n v="659"/>
    <d v="2014-06-27T00:00:00"/>
    <x v="0"/>
    <x v="5"/>
    <x v="272"/>
    <x v="29"/>
    <x v="2"/>
    <x v="9"/>
    <s v="Sony Micro Vault Click 16 GB USB 2.0 Flash Drive"/>
    <n v="223.96"/>
    <n v="4"/>
    <n v="53.75"/>
  </r>
  <r>
    <n v="660"/>
    <d v="2014-06-28T00:00:00"/>
    <x v="0"/>
    <x v="5"/>
    <x v="273"/>
    <x v="2"/>
    <x v="0"/>
    <x v="0"/>
    <s v="Xerox 1995"/>
    <n v="41.47"/>
    <n v="8"/>
    <n v="14.52"/>
  </r>
  <r>
    <n v="661"/>
    <d v="2014-06-28T00:00:00"/>
    <x v="0"/>
    <x v="5"/>
    <x v="273"/>
    <x v="2"/>
    <x v="0"/>
    <x v="3"/>
    <s v="Self-Adhesive Ring Binder Labels"/>
    <n v="3.17"/>
    <n v="3"/>
    <n v="-2.4300000000000002"/>
  </r>
  <r>
    <n v="662"/>
    <d v="2014-06-28T00:00:00"/>
    <x v="0"/>
    <x v="5"/>
    <x v="273"/>
    <x v="2"/>
    <x v="1"/>
    <x v="5"/>
    <s v="Global Leather Executive Chair"/>
    <n v="1228.47"/>
    <n v="5"/>
    <n v="0"/>
  </r>
  <r>
    <n v="663"/>
    <d v="2014-06-28T00:00:00"/>
    <x v="0"/>
    <x v="5"/>
    <x v="273"/>
    <x v="2"/>
    <x v="0"/>
    <x v="3"/>
    <s v="GBC Recycled Grain Textured Covers"/>
    <n v="31.09"/>
    <n v="3"/>
    <n v="-22.8"/>
  </r>
  <r>
    <n v="664"/>
    <d v="2014-06-28T00:00:00"/>
    <x v="0"/>
    <x v="5"/>
    <x v="273"/>
    <x v="2"/>
    <x v="0"/>
    <x v="0"/>
    <s v="Xerox 1941"/>
    <n v="335.52"/>
    <n v="4"/>
    <n v="117.43"/>
  </r>
  <r>
    <n v="665"/>
    <d v="2014-06-28T00:00:00"/>
    <x v="0"/>
    <x v="5"/>
    <x v="274"/>
    <x v="14"/>
    <x v="0"/>
    <x v="7"/>
    <s v="Staples"/>
    <n v="6.08"/>
    <n v="1"/>
    <n v="3.04"/>
  </r>
  <r>
    <n v="666"/>
    <d v="2014-06-29T00:00:00"/>
    <x v="0"/>
    <x v="5"/>
    <x v="275"/>
    <x v="10"/>
    <x v="0"/>
    <x v="4"/>
    <s v="Dixon My First Ticonderoga Pencil, #2"/>
    <n v="32.76"/>
    <n v="7"/>
    <n v="3.69"/>
  </r>
  <r>
    <n v="667"/>
    <d v="2014-06-29T00:00:00"/>
    <x v="0"/>
    <x v="5"/>
    <x v="232"/>
    <x v="20"/>
    <x v="0"/>
    <x v="3"/>
    <s v="Wilson Jones Clip &amp; Carry Folder Binder Tool for Ring Binders, Clear"/>
    <n v="13.92"/>
    <n v="3"/>
    <n v="4.87"/>
  </r>
  <r>
    <n v="668"/>
    <d v="2014-06-30T00:00:00"/>
    <x v="0"/>
    <x v="5"/>
    <x v="276"/>
    <x v="20"/>
    <x v="0"/>
    <x v="3"/>
    <s v="GBC Recycled Regency Composition Covers"/>
    <n v="334.77"/>
    <n v="7"/>
    <n v="108.8"/>
  </r>
  <r>
    <n v="669"/>
    <d v="2014-06-30T00:00:00"/>
    <x v="0"/>
    <x v="5"/>
    <x v="277"/>
    <x v="1"/>
    <x v="0"/>
    <x v="4"/>
    <s v="BIC Brite Liner Grip Highlighters"/>
    <n v="5.25"/>
    <n v="4"/>
    <n v="1.64"/>
  </r>
  <r>
    <n v="670"/>
    <d v="2014-06-30T00:00:00"/>
    <x v="0"/>
    <x v="5"/>
    <x v="278"/>
    <x v="3"/>
    <x v="0"/>
    <x v="4"/>
    <s v="BIC Brite Liner Highlighters, Chisel Tip"/>
    <n v="32.4"/>
    <n v="5"/>
    <n v="10.37"/>
  </r>
  <r>
    <n v="671"/>
    <d v="2014-06-30T00:00:00"/>
    <x v="0"/>
    <x v="5"/>
    <x v="279"/>
    <x v="0"/>
    <x v="0"/>
    <x v="0"/>
    <s v="Xerox 225"/>
    <n v="25.92"/>
    <n v="5"/>
    <n v="9.07"/>
  </r>
  <r>
    <n v="672"/>
    <d v="2014-06-30T00:00:00"/>
    <x v="0"/>
    <x v="5"/>
    <x v="279"/>
    <x v="0"/>
    <x v="0"/>
    <x v="7"/>
    <s v="Staples"/>
    <n v="21.31"/>
    <n v="6"/>
    <n v="7.19"/>
  </r>
  <r>
    <n v="673"/>
    <d v="2014-06-30T00:00:00"/>
    <x v="0"/>
    <x v="5"/>
    <x v="178"/>
    <x v="20"/>
    <x v="0"/>
    <x v="3"/>
    <s v="Cardinal Poly Pocket Divider Pockets for Ring Binders"/>
    <n v="2.69"/>
    <n v="1"/>
    <n v="0.84"/>
  </r>
  <r>
    <n v="674"/>
    <d v="2014-06-30T00:00:00"/>
    <x v="0"/>
    <x v="5"/>
    <x v="178"/>
    <x v="20"/>
    <x v="0"/>
    <x v="4"/>
    <s v="Sanford Uni-Blazer View Highlighters, Chisel Tip, Yellow"/>
    <n v="6.6"/>
    <n v="3"/>
    <n v="2.9"/>
  </r>
  <r>
    <n v="675"/>
    <d v="2014-06-30T00:00:00"/>
    <x v="0"/>
    <x v="5"/>
    <x v="280"/>
    <x v="25"/>
    <x v="0"/>
    <x v="0"/>
    <s v="Xerox 1913"/>
    <n v="310.69"/>
    <n v="7"/>
    <n v="108.74"/>
  </r>
  <r>
    <n v="676"/>
    <d v="2014-07-01T00:00:00"/>
    <x v="0"/>
    <x v="6"/>
    <x v="112"/>
    <x v="22"/>
    <x v="0"/>
    <x v="3"/>
    <s v="Cardinal Holdit Business Card Pockets"/>
    <n v="19.920000000000002"/>
    <n v="5"/>
    <n v="6.97"/>
  </r>
  <r>
    <n v="677"/>
    <d v="2014-07-01T00:00:00"/>
    <x v="0"/>
    <x v="6"/>
    <x v="230"/>
    <x v="16"/>
    <x v="2"/>
    <x v="6"/>
    <s v="Wilson SignalBoost 841262 DB PRO Amplifier Kit"/>
    <n v="575.91999999999996"/>
    <n v="2"/>
    <n v="71.989999999999995"/>
  </r>
  <r>
    <n v="678"/>
    <d v="2014-07-01T00:00:00"/>
    <x v="0"/>
    <x v="6"/>
    <x v="230"/>
    <x v="16"/>
    <x v="0"/>
    <x v="3"/>
    <s v="Avery Durable Binders"/>
    <n v="5.18"/>
    <n v="6"/>
    <n v="-3.63"/>
  </r>
  <r>
    <n v="679"/>
    <d v="2014-07-02T00:00:00"/>
    <x v="0"/>
    <x v="6"/>
    <x v="281"/>
    <x v="23"/>
    <x v="2"/>
    <x v="6"/>
    <s v="Logitech B530 USBÂ HeadsetÂ -Â headsetÂ - Full size, Binaural"/>
    <n v="73.98"/>
    <n v="2"/>
    <n v="19.97"/>
  </r>
  <r>
    <n v="680"/>
    <d v="2014-07-02T00:00:00"/>
    <x v="0"/>
    <x v="6"/>
    <x v="281"/>
    <x v="23"/>
    <x v="0"/>
    <x v="4"/>
    <s v="DIXON Ticonderoga Erasable Checking Pencils"/>
    <n v="5.58"/>
    <n v="1"/>
    <n v="2.1800000000000002"/>
  </r>
  <r>
    <n v="681"/>
    <d v="2014-07-04T00:00:00"/>
    <x v="0"/>
    <x v="6"/>
    <x v="124"/>
    <x v="26"/>
    <x v="0"/>
    <x v="0"/>
    <s v="Xerox 194"/>
    <n v="177.54"/>
    <n v="4"/>
    <n v="62.14"/>
  </r>
  <r>
    <n v="682"/>
    <d v="2014-07-04T00:00:00"/>
    <x v="0"/>
    <x v="6"/>
    <x v="124"/>
    <x v="26"/>
    <x v="0"/>
    <x v="12"/>
    <s v="Fellowes Mighty 8 Compact Surge Protector"/>
    <n v="32.43"/>
    <n v="2"/>
    <n v="3.24"/>
  </r>
  <r>
    <n v="683"/>
    <d v="2014-07-04T00:00:00"/>
    <x v="0"/>
    <x v="6"/>
    <x v="282"/>
    <x v="6"/>
    <x v="0"/>
    <x v="0"/>
    <s v="Southworth Structures Collection"/>
    <n v="21.84"/>
    <n v="3"/>
    <n v="10.92"/>
  </r>
  <r>
    <n v="684"/>
    <d v="2014-07-04T00:00:00"/>
    <x v="0"/>
    <x v="6"/>
    <x v="282"/>
    <x v="6"/>
    <x v="0"/>
    <x v="3"/>
    <s v="Zipper Ring Binder Pockets"/>
    <n v="15.6"/>
    <n v="5"/>
    <n v="7.64"/>
  </r>
  <r>
    <n v="685"/>
    <d v="2014-07-05T00:00:00"/>
    <x v="0"/>
    <x v="6"/>
    <x v="283"/>
    <x v="29"/>
    <x v="2"/>
    <x v="9"/>
    <s v="NETGEAR AC1750 Dual Band GigabitÂ Smart WiFi Router"/>
    <n v="479.97"/>
    <n v="3"/>
    <n v="163.19"/>
  </r>
  <r>
    <n v="686"/>
    <d v="2014-07-05T00:00:00"/>
    <x v="0"/>
    <x v="6"/>
    <x v="283"/>
    <x v="29"/>
    <x v="0"/>
    <x v="1"/>
    <s v="Avery 516"/>
    <n v="14.62"/>
    <n v="2"/>
    <n v="6.87"/>
  </r>
  <r>
    <n v="687"/>
    <d v="2014-07-05T00:00:00"/>
    <x v="0"/>
    <x v="6"/>
    <x v="283"/>
    <x v="29"/>
    <x v="0"/>
    <x v="0"/>
    <s v="Xerox 1995"/>
    <n v="19.440000000000001"/>
    <n v="3"/>
    <n v="9.33"/>
  </r>
  <r>
    <n v="688"/>
    <d v="2014-07-05T00:00:00"/>
    <x v="0"/>
    <x v="6"/>
    <x v="284"/>
    <x v="0"/>
    <x v="0"/>
    <x v="2"/>
    <s v="Gould Plastics 18-Pocket Panel Bin, 34w x 5-1/4d x 20-1/2h"/>
    <n v="220.78"/>
    <n v="3"/>
    <n v="-44.16"/>
  </r>
  <r>
    <n v="689"/>
    <d v="2014-07-05T00:00:00"/>
    <x v="0"/>
    <x v="6"/>
    <x v="284"/>
    <x v="0"/>
    <x v="0"/>
    <x v="2"/>
    <s v="Fellowes Bankers Box Stor/Drawer Steel Plus"/>
    <n v="281.42"/>
    <n v="11"/>
    <n v="-35.18"/>
  </r>
  <r>
    <n v="690"/>
    <d v="2014-07-05T00:00:00"/>
    <x v="0"/>
    <x v="6"/>
    <x v="285"/>
    <x v="3"/>
    <x v="0"/>
    <x v="3"/>
    <s v="Vinyl Sectional Post Binders"/>
    <n v="180.96"/>
    <n v="6"/>
    <n v="67.86"/>
  </r>
  <r>
    <n v="691"/>
    <d v="2014-07-05T00:00:00"/>
    <x v="0"/>
    <x v="6"/>
    <x v="17"/>
    <x v="15"/>
    <x v="0"/>
    <x v="4"/>
    <s v="Newell 322"/>
    <n v="4.37"/>
    <n v="3"/>
    <n v="0.38"/>
  </r>
  <r>
    <n v="692"/>
    <d v="2014-07-05T00:00:00"/>
    <x v="0"/>
    <x v="6"/>
    <x v="286"/>
    <x v="16"/>
    <x v="1"/>
    <x v="8"/>
    <s v="Advantus Panel Wall Certificate Holder - 8.5x11"/>
    <n v="19.52"/>
    <n v="2"/>
    <n v="5.37"/>
  </r>
  <r>
    <n v="693"/>
    <d v="2014-07-05T00:00:00"/>
    <x v="0"/>
    <x v="6"/>
    <x v="286"/>
    <x v="16"/>
    <x v="0"/>
    <x v="3"/>
    <s v="Wilson Jones Four-Pocket Poly Binders"/>
    <n v="9.81"/>
    <n v="5"/>
    <n v="-6.87"/>
  </r>
  <r>
    <n v="694"/>
    <d v="2014-07-05T00:00:00"/>
    <x v="0"/>
    <x v="6"/>
    <x v="286"/>
    <x v="16"/>
    <x v="1"/>
    <x v="8"/>
    <s v="Luxo Adjustable Task Clamp Lamp"/>
    <n v="213.22"/>
    <n v="3"/>
    <n v="15.99"/>
  </r>
  <r>
    <n v="695"/>
    <d v="2014-07-06T00:00:00"/>
    <x v="0"/>
    <x v="6"/>
    <x v="287"/>
    <x v="20"/>
    <x v="2"/>
    <x v="16"/>
    <s v="Canon Imageclass D680 Copier / Fax"/>
    <n v="559.99"/>
    <n v="1"/>
    <n v="175"/>
  </r>
  <r>
    <n v="696"/>
    <d v="2014-07-06T00:00:00"/>
    <x v="0"/>
    <x v="6"/>
    <x v="288"/>
    <x v="3"/>
    <x v="1"/>
    <x v="5"/>
    <s v="Global Comet Stacking Armless Chair"/>
    <n v="478.48"/>
    <n v="2"/>
    <n v="47.85"/>
  </r>
  <r>
    <n v="697"/>
    <d v="2014-07-07T00:00:00"/>
    <x v="0"/>
    <x v="6"/>
    <x v="154"/>
    <x v="2"/>
    <x v="1"/>
    <x v="5"/>
    <s v="Global High-Back Leather Tilter, Burgundy"/>
    <n v="172.19"/>
    <n v="2"/>
    <n v="-46.74"/>
  </r>
  <r>
    <n v="698"/>
    <d v="2014-07-07T00:00:00"/>
    <x v="0"/>
    <x v="6"/>
    <x v="154"/>
    <x v="2"/>
    <x v="1"/>
    <x v="8"/>
    <s v="Howard Miller 11-1/2&quot; Diameter Grantwood Wall Clock"/>
    <n v="69.010000000000005"/>
    <n v="2"/>
    <n v="12.08"/>
  </r>
  <r>
    <n v="699"/>
    <d v="2014-07-08T00:00:00"/>
    <x v="0"/>
    <x v="6"/>
    <x v="289"/>
    <x v="20"/>
    <x v="1"/>
    <x v="5"/>
    <s v="Situations Contoured Folding Chairs, 4/Set"/>
    <n v="63.88"/>
    <n v="1"/>
    <n v="10.65"/>
  </r>
  <r>
    <n v="700"/>
    <d v="2014-07-08T00:00:00"/>
    <x v="0"/>
    <x v="6"/>
    <x v="290"/>
    <x v="3"/>
    <x v="1"/>
    <x v="13"/>
    <s v="Hon 2111 Invitation Series Corner Table"/>
    <n v="502.49"/>
    <n v="3"/>
    <n v="-87.94"/>
  </r>
  <r>
    <n v="701"/>
    <d v="2014-07-08T00:00:00"/>
    <x v="0"/>
    <x v="6"/>
    <x v="290"/>
    <x v="3"/>
    <x v="0"/>
    <x v="3"/>
    <s v="Wilson Jones Ledger-Size, Piano-Hinge Binder, 2&quot;, Blue"/>
    <n v="196.7"/>
    <n v="6"/>
    <n v="68.849999999999994"/>
  </r>
  <r>
    <n v="702"/>
    <d v="2014-07-09T00:00:00"/>
    <x v="0"/>
    <x v="6"/>
    <x v="291"/>
    <x v="0"/>
    <x v="0"/>
    <x v="0"/>
    <s v="Eureka Recycled Copy Paper 8 1/2&quot; x 11&quot;, Ream"/>
    <n v="10.37"/>
    <n v="2"/>
    <n v="3.63"/>
  </r>
  <r>
    <n v="703"/>
    <d v="2014-07-09T00:00:00"/>
    <x v="0"/>
    <x v="6"/>
    <x v="291"/>
    <x v="0"/>
    <x v="0"/>
    <x v="0"/>
    <s v="Xerox 1895"/>
    <n v="14.35"/>
    <n v="3"/>
    <n v="4.49"/>
  </r>
  <r>
    <n v="704"/>
    <d v="2014-07-09T00:00:00"/>
    <x v="0"/>
    <x v="6"/>
    <x v="292"/>
    <x v="3"/>
    <x v="0"/>
    <x v="1"/>
    <s v="Avery 49"/>
    <n v="2.88"/>
    <n v="1"/>
    <n v="1.41"/>
  </r>
  <r>
    <n v="705"/>
    <d v="2014-07-09T00:00:00"/>
    <x v="0"/>
    <x v="6"/>
    <x v="292"/>
    <x v="3"/>
    <x v="0"/>
    <x v="3"/>
    <s v="Wilson Jones Leather-Like Binders with DublLock Round Rings"/>
    <n v="41.9"/>
    <n v="6"/>
    <n v="14.14"/>
  </r>
  <r>
    <n v="706"/>
    <d v="2014-07-09T00:00:00"/>
    <x v="0"/>
    <x v="6"/>
    <x v="292"/>
    <x v="3"/>
    <x v="0"/>
    <x v="2"/>
    <s v="Perma STOR-ALL Hanging File Box, 13 1/8&quot;W x 12 1/4&quot;D x 10 1/2&quot;H"/>
    <n v="23.92"/>
    <n v="4"/>
    <n v="4.07"/>
  </r>
  <r>
    <n v="707"/>
    <d v="2014-07-09T00:00:00"/>
    <x v="0"/>
    <x v="6"/>
    <x v="293"/>
    <x v="3"/>
    <x v="0"/>
    <x v="3"/>
    <s v="Avery Hidden Tab Dividers for Binding Systems"/>
    <n v="14.3"/>
    <n v="6"/>
    <n v="4.6500000000000004"/>
  </r>
  <r>
    <n v="708"/>
    <d v="2014-07-09T00:00:00"/>
    <x v="0"/>
    <x v="6"/>
    <x v="293"/>
    <x v="3"/>
    <x v="1"/>
    <x v="11"/>
    <s v="Bush Heritage Pine Collection 5-Shelf Bookcase, Albany Pine Finish, *Special Order"/>
    <n v="119.83"/>
    <n v="1"/>
    <n v="7.05"/>
  </r>
  <r>
    <n v="709"/>
    <d v="2014-07-09T00:00:00"/>
    <x v="0"/>
    <x v="6"/>
    <x v="293"/>
    <x v="3"/>
    <x v="0"/>
    <x v="4"/>
    <s v="Prang Drawing Pencil Set"/>
    <n v="5.56"/>
    <n v="2"/>
    <n v="2.2200000000000002"/>
  </r>
  <r>
    <n v="710"/>
    <d v="2014-07-09T00:00:00"/>
    <x v="0"/>
    <x v="6"/>
    <x v="293"/>
    <x v="3"/>
    <x v="0"/>
    <x v="0"/>
    <s v="Xerox 1967"/>
    <n v="32.4"/>
    <n v="5"/>
    <n v="15.55"/>
  </r>
  <r>
    <n v="711"/>
    <d v="2014-07-11T00:00:00"/>
    <x v="0"/>
    <x v="6"/>
    <x v="174"/>
    <x v="23"/>
    <x v="0"/>
    <x v="0"/>
    <s v="Easy-staple paper"/>
    <n v="177.2"/>
    <n v="5"/>
    <n v="83.28"/>
  </r>
  <r>
    <n v="712"/>
    <d v="2014-07-11T00:00:00"/>
    <x v="0"/>
    <x v="6"/>
    <x v="174"/>
    <x v="23"/>
    <x v="2"/>
    <x v="6"/>
    <s v="Cisco SPA508G"/>
    <n v="197.97"/>
    <n v="3"/>
    <n v="57.41"/>
  </r>
  <r>
    <n v="713"/>
    <d v="2014-07-11T00:00:00"/>
    <x v="0"/>
    <x v="6"/>
    <x v="174"/>
    <x v="23"/>
    <x v="1"/>
    <x v="5"/>
    <s v="Global Commerce Series High-Back Swivel/Tilt Chairs"/>
    <n v="854.94"/>
    <n v="3"/>
    <n v="213.74"/>
  </r>
  <r>
    <n v="714"/>
    <d v="2014-07-11T00:00:00"/>
    <x v="0"/>
    <x v="6"/>
    <x v="174"/>
    <x v="23"/>
    <x v="1"/>
    <x v="8"/>
    <s v="9-3/4 Diameter Round Wall Clock"/>
    <n v="124.11"/>
    <n v="9"/>
    <n v="52.13"/>
  </r>
  <r>
    <n v="715"/>
    <d v="2014-07-11T00:00:00"/>
    <x v="0"/>
    <x v="6"/>
    <x v="174"/>
    <x v="23"/>
    <x v="0"/>
    <x v="1"/>
    <s v="Avery 514"/>
    <n v="14.4"/>
    <n v="5"/>
    <n v="7.06"/>
  </r>
  <r>
    <n v="716"/>
    <d v="2014-07-11T00:00:00"/>
    <x v="0"/>
    <x v="6"/>
    <x v="46"/>
    <x v="0"/>
    <x v="2"/>
    <x v="6"/>
    <s v="Polycom VVX 310 VoIP phone"/>
    <n v="575.97"/>
    <n v="4"/>
    <n v="43.2"/>
  </r>
  <r>
    <n v="717"/>
    <d v="2014-07-11T00:00:00"/>
    <x v="0"/>
    <x v="6"/>
    <x v="46"/>
    <x v="0"/>
    <x v="0"/>
    <x v="0"/>
    <s v="Xerox 200"/>
    <n v="10.37"/>
    <n v="2"/>
    <n v="3.63"/>
  </r>
  <r>
    <n v="718"/>
    <d v="2014-07-11T00:00:00"/>
    <x v="0"/>
    <x v="6"/>
    <x v="294"/>
    <x v="20"/>
    <x v="0"/>
    <x v="0"/>
    <s v="Xerox 1881"/>
    <n v="49.12"/>
    <n v="4"/>
    <n v="23.09"/>
  </r>
  <r>
    <n v="719"/>
    <d v="2014-07-11T00:00:00"/>
    <x v="0"/>
    <x v="6"/>
    <x v="294"/>
    <x v="20"/>
    <x v="0"/>
    <x v="3"/>
    <s v="Newell 3-Hole Punched Plastic Slotted Magazine Holders for Binders"/>
    <n v="18.28"/>
    <n v="5"/>
    <n v="6.4"/>
  </r>
  <r>
    <n v="720"/>
    <d v="2014-07-11T00:00:00"/>
    <x v="0"/>
    <x v="6"/>
    <x v="295"/>
    <x v="20"/>
    <x v="2"/>
    <x v="6"/>
    <s v="Cisco SPA112 2 Port Phone Adapter"/>
    <n v="164.85"/>
    <n v="3"/>
    <n v="47.81"/>
  </r>
  <r>
    <n v="721"/>
    <d v="2014-07-12T00:00:00"/>
    <x v="0"/>
    <x v="6"/>
    <x v="296"/>
    <x v="3"/>
    <x v="0"/>
    <x v="3"/>
    <s v="Tuff Stuff Recycled Round Ring Binders"/>
    <n v="7.71"/>
    <n v="2"/>
    <n v="2.8"/>
  </r>
  <r>
    <n v="722"/>
    <d v="2014-07-12T00:00:00"/>
    <x v="0"/>
    <x v="6"/>
    <x v="296"/>
    <x v="3"/>
    <x v="1"/>
    <x v="13"/>
    <s v="Hon 5100 Series Wood Tables"/>
    <n v="698.35"/>
    <n v="3"/>
    <n v="-17.46"/>
  </r>
  <r>
    <n v="723"/>
    <d v="2014-07-12T00:00:00"/>
    <x v="0"/>
    <x v="6"/>
    <x v="151"/>
    <x v="3"/>
    <x v="0"/>
    <x v="2"/>
    <s v="Fellowes Super Stor/Drawer"/>
    <n v="249.75"/>
    <n v="9"/>
    <n v="44.96"/>
  </r>
  <r>
    <n v="724"/>
    <d v="2014-07-12T00:00:00"/>
    <x v="0"/>
    <x v="6"/>
    <x v="151"/>
    <x v="3"/>
    <x v="2"/>
    <x v="6"/>
    <s v="GE DSL Phone Line Filter"/>
    <n v="255.94"/>
    <n v="8"/>
    <n v="28.79"/>
  </r>
  <r>
    <n v="725"/>
    <d v="2014-07-12T00:00:00"/>
    <x v="0"/>
    <x v="6"/>
    <x v="68"/>
    <x v="22"/>
    <x v="1"/>
    <x v="5"/>
    <s v="Safco Chair Connectors, 6/Carton"/>
    <n v="123.14"/>
    <n v="4"/>
    <n v="13.85"/>
  </r>
  <r>
    <n v="726"/>
    <d v="2014-07-12T00:00:00"/>
    <x v="0"/>
    <x v="6"/>
    <x v="68"/>
    <x v="22"/>
    <x v="0"/>
    <x v="3"/>
    <s v="Self-Adhesive Ring Binder Labels"/>
    <n v="11.26"/>
    <n v="4"/>
    <n v="3.8"/>
  </r>
  <r>
    <n v="727"/>
    <d v="2014-07-12T00:00:00"/>
    <x v="0"/>
    <x v="6"/>
    <x v="297"/>
    <x v="1"/>
    <x v="0"/>
    <x v="0"/>
    <s v="Xerox 1949"/>
    <n v="35.86"/>
    <n v="9"/>
    <n v="13"/>
  </r>
  <r>
    <n v="728"/>
    <d v="2014-07-12T00:00:00"/>
    <x v="0"/>
    <x v="6"/>
    <x v="297"/>
    <x v="1"/>
    <x v="2"/>
    <x v="9"/>
    <s v="Verbatim 25 GB 6x Blu-ray Single Layer Recordable Disc, 1/Pack"/>
    <n v="23.84"/>
    <n v="4"/>
    <n v="3.28"/>
  </r>
  <r>
    <n v="729"/>
    <d v="2014-07-12T00:00:00"/>
    <x v="0"/>
    <x v="6"/>
    <x v="298"/>
    <x v="0"/>
    <x v="1"/>
    <x v="5"/>
    <s v="Hon Deluxe Fabric Upholstered Stacking Chairs"/>
    <n v="512.36"/>
    <n v="3"/>
    <n v="-14.64"/>
  </r>
  <r>
    <n v="730"/>
    <d v="2014-07-12T00:00:00"/>
    <x v="0"/>
    <x v="6"/>
    <x v="298"/>
    <x v="0"/>
    <x v="0"/>
    <x v="7"/>
    <s v="Stockwell Push Pins"/>
    <n v="3.49"/>
    <n v="2"/>
    <n v="0.56999999999999995"/>
  </r>
  <r>
    <n v="731"/>
    <d v="2014-07-12T00:00:00"/>
    <x v="0"/>
    <x v="6"/>
    <x v="298"/>
    <x v="0"/>
    <x v="0"/>
    <x v="4"/>
    <s v="Fluorescent Highlighters by Dixon"/>
    <n v="22.29"/>
    <n v="7"/>
    <n v="3.9"/>
  </r>
  <r>
    <n v="732"/>
    <d v="2014-07-12T00:00:00"/>
    <x v="0"/>
    <x v="6"/>
    <x v="298"/>
    <x v="0"/>
    <x v="0"/>
    <x v="0"/>
    <s v="Xerox 195"/>
    <n v="16.03"/>
    <n v="3"/>
    <n v="5.61"/>
  </r>
  <r>
    <n v="733"/>
    <d v="2014-07-13T00:00:00"/>
    <x v="0"/>
    <x v="6"/>
    <x v="271"/>
    <x v="3"/>
    <x v="1"/>
    <x v="13"/>
    <s v="Bevis Round Conference Table Top &amp; Single Column Base"/>
    <n v="351.22"/>
    <n v="3"/>
    <n v="4.3899999999999997"/>
  </r>
  <r>
    <n v="734"/>
    <d v="2014-07-14T00:00:00"/>
    <x v="0"/>
    <x v="6"/>
    <x v="299"/>
    <x v="1"/>
    <x v="0"/>
    <x v="3"/>
    <s v="Acco D-Ring Binder w/DublLock"/>
    <n v="29.93"/>
    <n v="7"/>
    <n v="-46.39"/>
  </r>
  <r>
    <n v="735"/>
    <d v="2014-07-14T00:00:00"/>
    <x v="0"/>
    <x v="6"/>
    <x v="299"/>
    <x v="1"/>
    <x v="2"/>
    <x v="6"/>
    <s v="I Need's 3d Hello Kitty Hybrid Silicone Case Cover for HTC One X 4g with 3d Hello Kitty Stylus Pen Green/pink"/>
    <n v="38.270000000000003"/>
    <n v="4"/>
    <n v="3.83"/>
  </r>
  <r>
    <n v="736"/>
    <d v="2014-07-14T00:00:00"/>
    <x v="0"/>
    <x v="6"/>
    <x v="300"/>
    <x v="12"/>
    <x v="0"/>
    <x v="2"/>
    <s v="Eldon Fold 'N Roll Cart System"/>
    <n v="55.92"/>
    <n v="5"/>
    <n v="6.29"/>
  </r>
  <r>
    <n v="737"/>
    <d v="2014-07-14T00:00:00"/>
    <x v="0"/>
    <x v="6"/>
    <x v="43"/>
    <x v="2"/>
    <x v="2"/>
    <x v="6"/>
    <s v="Griffin GC36547 PowerJolt SE Lightning Charger"/>
    <n v="13.49"/>
    <n v="1"/>
    <n v="-2.25"/>
  </r>
  <r>
    <n v="738"/>
    <d v="2014-07-14T00:00:00"/>
    <x v="0"/>
    <x v="6"/>
    <x v="43"/>
    <x v="2"/>
    <x v="2"/>
    <x v="6"/>
    <s v="iOttie HLCRIO102 Car Mount"/>
    <n v="23.99"/>
    <n v="2"/>
    <n v="-13.99"/>
  </r>
  <r>
    <n v="739"/>
    <d v="2014-07-14T00:00:00"/>
    <x v="0"/>
    <x v="6"/>
    <x v="43"/>
    <x v="2"/>
    <x v="1"/>
    <x v="8"/>
    <s v="Tensor Track Tree Floor Lamp"/>
    <n v="31.98"/>
    <n v="2"/>
    <n v="1.2"/>
  </r>
  <r>
    <n v="740"/>
    <d v="2014-07-14T00:00:00"/>
    <x v="0"/>
    <x v="6"/>
    <x v="43"/>
    <x v="2"/>
    <x v="0"/>
    <x v="4"/>
    <s v="BOSTON Ranger #55 Pencil Sharpener, Black"/>
    <n v="41.58"/>
    <n v="2"/>
    <n v="4.68"/>
  </r>
  <r>
    <n v="741"/>
    <d v="2014-07-14T00:00:00"/>
    <x v="0"/>
    <x v="6"/>
    <x v="301"/>
    <x v="7"/>
    <x v="0"/>
    <x v="12"/>
    <s v="Belkin 7 Outlet SurgeMaster II"/>
    <n v="39.479999999999997"/>
    <n v="1"/>
    <n v="11.05"/>
  </r>
  <r>
    <n v="742"/>
    <d v="2014-07-14T00:00:00"/>
    <x v="0"/>
    <x v="6"/>
    <x v="302"/>
    <x v="20"/>
    <x v="0"/>
    <x v="4"/>
    <s v="Newell 315"/>
    <n v="17.940000000000001"/>
    <n v="3"/>
    <n v="4.49"/>
  </r>
  <r>
    <n v="743"/>
    <d v="2014-07-15T00:00:00"/>
    <x v="0"/>
    <x v="6"/>
    <x v="197"/>
    <x v="19"/>
    <x v="2"/>
    <x v="9"/>
    <s v="Maxell 4.7GB DVD-R 5/Pack"/>
    <n v="2.97"/>
    <n v="3"/>
    <n v="1.31"/>
  </r>
  <r>
    <n v="744"/>
    <d v="2014-07-15T00:00:00"/>
    <x v="0"/>
    <x v="6"/>
    <x v="197"/>
    <x v="19"/>
    <x v="0"/>
    <x v="7"/>
    <s v="Advantus Push Pins"/>
    <n v="6.54"/>
    <n v="3"/>
    <n v="2.68"/>
  </r>
  <r>
    <n v="745"/>
    <d v="2014-07-18T00:00:00"/>
    <x v="0"/>
    <x v="6"/>
    <x v="303"/>
    <x v="12"/>
    <x v="1"/>
    <x v="5"/>
    <s v="Office Star - Ergonomically Designed Knee Chair"/>
    <n v="259.14"/>
    <n v="4"/>
    <n v="-25.91"/>
  </r>
  <r>
    <n v="746"/>
    <d v="2014-07-18T00:00:00"/>
    <x v="0"/>
    <x v="6"/>
    <x v="304"/>
    <x v="20"/>
    <x v="0"/>
    <x v="3"/>
    <s v="Cardinal Slant-D Ring Binder, Heavy Gauge Vinyl"/>
    <n v="13.9"/>
    <n v="2"/>
    <n v="4.5199999999999996"/>
  </r>
  <r>
    <n v="747"/>
    <d v="2014-07-19T00:00:00"/>
    <x v="0"/>
    <x v="6"/>
    <x v="305"/>
    <x v="37"/>
    <x v="2"/>
    <x v="6"/>
    <s v="Polycom VVX 310 VoIP phone"/>
    <n v="359.98"/>
    <n v="2"/>
    <n v="93.59"/>
  </r>
  <r>
    <n v="748"/>
    <d v="2014-07-19T00:00:00"/>
    <x v="0"/>
    <x v="6"/>
    <x v="305"/>
    <x v="37"/>
    <x v="1"/>
    <x v="13"/>
    <s v="Barricks 18&quot; x 48&quot; Non-Folding Utility Table with Bottom Storage Shelf"/>
    <n v="70.56"/>
    <n v="1"/>
    <n v="-4.03"/>
  </r>
  <r>
    <n v="749"/>
    <d v="2014-07-19T00:00:00"/>
    <x v="0"/>
    <x v="6"/>
    <x v="305"/>
    <x v="37"/>
    <x v="0"/>
    <x v="3"/>
    <s v="Avery 3 1/2&quot; Diskette Storage Pages, 10/Pack"/>
    <n v="20.88"/>
    <n v="2"/>
    <n v="9.6"/>
  </r>
  <r>
    <n v="750"/>
    <d v="2014-07-19T00:00:00"/>
    <x v="0"/>
    <x v="6"/>
    <x v="305"/>
    <x v="37"/>
    <x v="0"/>
    <x v="3"/>
    <s v="Acco Hanging Data Binders"/>
    <n v="3.81"/>
    <n v="1"/>
    <n v="1.83"/>
  </r>
  <r>
    <n v="751"/>
    <d v="2014-07-19T00:00:00"/>
    <x v="0"/>
    <x v="6"/>
    <x v="306"/>
    <x v="35"/>
    <x v="0"/>
    <x v="3"/>
    <s v="Acco Pressboard Covers with Storage Hooks, 14 7/8&quot; x 11&quot;, Dark Blue"/>
    <n v="6.1"/>
    <n v="2"/>
    <n v="2.21"/>
  </r>
  <r>
    <n v="752"/>
    <d v="2014-07-20T00:00:00"/>
    <x v="0"/>
    <x v="6"/>
    <x v="307"/>
    <x v="0"/>
    <x v="0"/>
    <x v="2"/>
    <s v="Letter Size Cart"/>
    <n v="342.86"/>
    <n v="3"/>
    <n v="38.57"/>
  </r>
  <r>
    <n v="753"/>
    <d v="2014-07-20T00:00:00"/>
    <x v="0"/>
    <x v="6"/>
    <x v="307"/>
    <x v="0"/>
    <x v="1"/>
    <x v="8"/>
    <s v="Westinghouse Clip-On Gooseneck Lamps"/>
    <n v="16.739999999999998"/>
    <n v="5"/>
    <n v="-14.23"/>
  </r>
  <r>
    <n v="754"/>
    <d v="2014-07-20T00:00:00"/>
    <x v="0"/>
    <x v="6"/>
    <x v="307"/>
    <x v="0"/>
    <x v="1"/>
    <x v="5"/>
    <s v="HON 5400 Series Task Chairs for Big and Tall"/>
    <n v="981.37"/>
    <n v="2"/>
    <n v="-140.19999999999999"/>
  </r>
  <r>
    <n v="755"/>
    <d v="2014-07-20T00:00:00"/>
    <x v="0"/>
    <x v="6"/>
    <x v="308"/>
    <x v="10"/>
    <x v="0"/>
    <x v="2"/>
    <s v="Fellowes Neat Ideas Storage Cubes"/>
    <n v="25.98"/>
    <n v="1"/>
    <n v="-5.2"/>
  </r>
  <r>
    <n v="756"/>
    <d v="2014-07-20T00:00:00"/>
    <x v="0"/>
    <x v="6"/>
    <x v="308"/>
    <x v="10"/>
    <x v="0"/>
    <x v="3"/>
    <s v="Ibico Plastic Spiral Binding Combs"/>
    <n v="27.36"/>
    <n v="3"/>
    <n v="-21.89"/>
  </r>
  <r>
    <n v="757"/>
    <d v="2014-07-20T00:00:00"/>
    <x v="0"/>
    <x v="6"/>
    <x v="309"/>
    <x v="3"/>
    <x v="0"/>
    <x v="0"/>
    <s v="Xerox 189"/>
    <n v="104.85"/>
    <n v="1"/>
    <n v="50.33"/>
  </r>
  <r>
    <n v="758"/>
    <d v="2014-07-20T00:00:00"/>
    <x v="0"/>
    <x v="6"/>
    <x v="309"/>
    <x v="3"/>
    <x v="0"/>
    <x v="3"/>
    <s v="Wilson Jones Custom Binder Spines &amp; Labels"/>
    <n v="8.6999999999999993"/>
    <n v="2"/>
    <n v="3.16"/>
  </r>
  <r>
    <n v="759"/>
    <d v="2014-07-20T00:00:00"/>
    <x v="0"/>
    <x v="6"/>
    <x v="309"/>
    <x v="3"/>
    <x v="0"/>
    <x v="0"/>
    <s v="Xerox 1897"/>
    <n v="19.920000000000002"/>
    <n v="4"/>
    <n v="9.76"/>
  </r>
  <r>
    <n v="760"/>
    <d v="2014-07-20T00:00:00"/>
    <x v="0"/>
    <x v="6"/>
    <x v="309"/>
    <x v="3"/>
    <x v="1"/>
    <x v="8"/>
    <s v="Nu-Dell Leatherette Frames"/>
    <n v="43.02"/>
    <n v="3"/>
    <n v="15.49"/>
  </r>
  <r>
    <n v="761"/>
    <d v="2014-07-20T00:00:00"/>
    <x v="0"/>
    <x v="6"/>
    <x v="310"/>
    <x v="3"/>
    <x v="0"/>
    <x v="3"/>
    <s v="Clear Mylar Reinforcing Strips"/>
    <n v="89.71"/>
    <n v="6"/>
    <n v="30.28"/>
  </r>
  <r>
    <n v="762"/>
    <d v="2014-07-20T00:00:00"/>
    <x v="0"/>
    <x v="6"/>
    <x v="310"/>
    <x v="3"/>
    <x v="0"/>
    <x v="0"/>
    <s v="Wirebound Message Books, Two 4 1/4&quot; x 5&quot; Forms per Page"/>
    <n v="22.83"/>
    <n v="3"/>
    <n v="10.73"/>
  </r>
  <r>
    <n v="763"/>
    <d v="2014-07-20T00:00:00"/>
    <x v="0"/>
    <x v="6"/>
    <x v="104"/>
    <x v="3"/>
    <x v="2"/>
    <x v="9"/>
    <s v="Maxell 74 Minute CD-R Spindle, 50/Pack"/>
    <n v="41.94"/>
    <n v="2"/>
    <n v="15.1"/>
  </r>
  <r>
    <n v="764"/>
    <d v="2014-07-20T00:00:00"/>
    <x v="0"/>
    <x v="6"/>
    <x v="104"/>
    <x v="3"/>
    <x v="0"/>
    <x v="0"/>
    <s v="Xerox 1965"/>
    <n v="11.96"/>
    <n v="2"/>
    <n v="5.86"/>
  </r>
  <r>
    <n v="765"/>
    <d v="2014-07-20T00:00:00"/>
    <x v="0"/>
    <x v="6"/>
    <x v="104"/>
    <x v="3"/>
    <x v="0"/>
    <x v="4"/>
    <s v="Newell 348"/>
    <n v="13.12"/>
    <n v="4"/>
    <n v="3.8"/>
  </r>
  <r>
    <n v="766"/>
    <d v="2014-07-20T00:00:00"/>
    <x v="0"/>
    <x v="6"/>
    <x v="104"/>
    <x v="3"/>
    <x v="0"/>
    <x v="2"/>
    <s v="Hot File 7-Pocket, Floor Stand"/>
    <n v="535.41"/>
    <n v="3"/>
    <n v="160.62"/>
  </r>
  <r>
    <n v="767"/>
    <d v="2014-07-21T00:00:00"/>
    <x v="0"/>
    <x v="6"/>
    <x v="311"/>
    <x v="3"/>
    <x v="0"/>
    <x v="4"/>
    <s v="Newell 334"/>
    <n v="99.2"/>
    <n v="5"/>
    <n v="25.79"/>
  </r>
  <r>
    <n v="768"/>
    <d v="2014-07-21T00:00:00"/>
    <x v="0"/>
    <x v="6"/>
    <x v="311"/>
    <x v="3"/>
    <x v="1"/>
    <x v="5"/>
    <s v="Global Troy Executive Leather Low-Back Tilter"/>
    <n v="801.57"/>
    <n v="2"/>
    <n v="50.1"/>
  </r>
  <r>
    <n v="769"/>
    <d v="2014-07-21T00:00:00"/>
    <x v="0"/>
    <x v="6"/>
    <x v="311"/>
    <x v="3"/>
    <x v="1"/>
    <x v="13"/>
    <s v="Hon 30&quot; x 60&quot; Table with Locking Drawer"/>
    <n v="272.85000000000002"/>
    <n v="1"/>
    <n v="27.28"/>
  </r>
  <r>
    <n v="770"/>
    <d v="2014-07-21T00:00:00"/>
    <x v="0"/>
    <x v="6"/>
    <x v="312"/>
    <x v="0"/>
    <x v="0"/>
    <x v="12"/>
    <s v="Acco 6 Outlet Guardian Basic Surge Suppressor"/>
    <n v="4.99"/>
    <n v="3"/>
    <n v="-12.98"/>
  </r>
  <r>
    <n v="771"/>
    <d v="2014-07-21T00:00:00"/>
    <x v="0"/>
    <x v="6"/>
    <x v="312"/>
    <x v="0"/>
    <x v="0"/>
    <x v="10"/>
    <s v="Inter-Office Recycled Envelopes, Brown Kraft, Button-String,10&quot; x 13&quot; , 100/Box"/>
    <n v="87.92"/>
    <n v="5"/>
    <n v="29.67"/>
  </r>
  <r>
    <n v="772"/>
    <d v="2014-07-21T00:00:00"/>
    <x v="0"/>
    <x v="6"/>
    <x v="312"/>
    <x v="0"/>
    <x v="1"/>
    <x v="5"/>
    <s v="Hon Every-Day Series Multi-Task Chairs"/>
    <n v="657.93"/>
    <n v="5"/>
    <n v="-93.99"/>
  </r>
  <r>
    <n v="773"/>
    <d v="2014-07-21T00:00:00"/>
    <x v="0"/>
    <x v="6"/>
    <x v="312"/>
    <x v="0"/>
    <x v="0"/>
    <x v="3"/>
    <s v="Acco Economy Flexible Poly Round Ring Binder"/>
    <n v="1.04"/>
    <n v="1"/>
    <n v="-1.83"/>
  </r>
  <r>
    <n v="774"/>
    <d v="2014-07-21T00:00:00"/>
    <x v="0"/>
    <x v="6"/>
    <x v="190"/>
    <x v="40"/>
    <x v="2"/>
    <x v="6"/>
    <s v="Griffin GC17055 Auxiliary Audio Cable"/>
    <n v="35.979999999999997"/>
    <n v="2"/>
    <n v="10.07"/>
  </r>
  <r>
    <n v="775"/>
    <d v="2014-07-22T00:00:00"/>
    <x v="0"/>
    <x v="6"/>
    <x v="313"/>
    <x v="20"/>
    <x v="0"/>
    <x v="4"/>
    <s v="Premium Writing Pencils, Soft, #2 by Central Association for the Blind"/>
    <n v="5.96"/>
    <n v="2"/>
    <n v="1.67"/>
  </r>
  <r>
    <n v="776"/>
    <d v="2014-07-22T00:00:00"/>
    <x v="0"/>
    <x v="6"/>
    <x v="313"/>
    <x v="20"/>
    <x v="2"/>
    <x v="9"/>
    <s v="Logitech G602 Wireless Gaming Mouse"/>
    <n v="159.97999999999999"/>
    <n v="2"/>
    <n v="57.59"/>
  </r>
  <r>
    <n v="777"/>
    <d v="2014-07-22T00:00:00"/>
    <x v="0"/>
    <x v="6"/>
    <x v="201"/>
    <x v="3"/>
    <x v="0"/>
    <x v="4"/>
    <s v="Newell 32"/>
    <n v="11.52"/>
    <n v="4"/>
    <n v="3.23"/>
  </r>
  <r>
    <n v="778"/>
    <d v="2014-07-22T00:00:00"/>
    <x v="0"/>
    <x v="6"/>
    <x v="201"/>
    <x v="3"/>
    <x v="1"/>
    <x v="5"/>
    <s v="Global Comet Stacking Armless Chair"/>
    <n v="717.72"/>
    <n v="3"/>
    <n v="71.77"/>
  </r>
  <r>
    <n v="779"/>
    <d v="2014-07-22T00:00:00"/>
    <x v="0"/>
    <x v="6"/>
    <x v="201"/>
    <x v="3"/>
    <x v="0"/>
    <x v="2"/>
    <s v="Eldon Mobile Mega Data Cart  Mega Stackable  Add-On Trays"/>
    <n v="236.5"/>
    <n v="10"/>
    <n v="68.59"/>
  </r>
  <r>
    <n v="780"/>
    <d v="2014-07-22T00:00:00"/>
    <x v="0"/>
    <x v="6"/>
    <x v="201"/>
    <x v="3"/>
    <x v="1"/>
    <x v="13"/>
    <s v="Safco Drafting Table"/>
    <n v="170.35"/>
    <n v="3"/>
    <n v="19.16"/>
  </r>
  <r>
    <n v="781"/>
    <d v="2014-07-22T00:00:00"/>
    <x v="0"/>
    <x v="6"/>
    <x v="314"/>
    <x v="3"/>
    <x v="0"/>
    <x v="4"/>
    <s v="Crayola Colored Pencils"/>
    <n v="19.68"/>
    <n v="6"/>
    <n v="6.49"/>
  </r>
  <r>
    <n v="782"/>
    <d v="2014-07-22T00:00:00"/>
    <x v="0"/>
    <x v="6"/>
    <x v="315"/>
    <x v="0"/>
    <x v="0"/>
    <x v="2"/>
    <s v="Fellowes Bases and Tops For Staxonsteel/High-Stak Systems"/>
    <n v="26.63"/>
    <n v="1"/>
    <n v="1.33"/>
  </r>
  <r>
    <n v="783"/>
    <d v="2014-07-23T00:00:00"/>
    <x v="0"/>
    <x v="6"/>
    <x v="316"/>
    <x v="12"/>
    <x v="0"/>
    <x v="3"/>
    <s v="Wilson Jones Custom Binder Spines &amp; Labels"/>
    <n v="8.16"/>
    <n v="5"/>
    <n v="-5.71"/>
  </r>
  <r>
    <n v="784"/>
    <d v="2014-07-23T00:00:00"/>
    <x v="0"/>
    <x v="6"/>
    <x v="316"/>
    <x v="12"/>
    <x v="2"/>
    <x v="9"/>
    <s v="NETGEAR AC1750 Dual Band GigabitÂ Smart WiFi Router"/>
    <n v="1023.94"/>
    <n v="8"/>
    <n v="179.19"/>
  </r>
  <r>
    <n v="785"/>
    <d v="2014-07-23T00:00:00"/>
    <x v="0"/>
    <x v="6"/>
    <x v="316"/>
    <x v="12"/>
    <x v="0"/>
    <x v="4"/>
    <s v="Newell 324"/>
    <n v="9.24"/>
    <n v="1"/>
    <n v="0.92"/>
  </r>
  <r>
    <n v="786"/>
    <d v="2014-07-23T00:00:00"/>
    <x v="0"/>
    <x v="6"/>
    <x v="316"/>
    <x v="12"/>
    <x v="2"/>
    <x v="9"/>
    <s v="Microsoft Natural Keyboard Elite"/>
    <n v="479.04"/>
    <n v="10"/>
    <n v="-29.94"/>
  </r>
  <r>
    <n v="787"/>
    <d v="2014-07-23T00:00:00"/>
    <x v="0"/>
    <x v="6"/>
    <x v="199"/>
    <x v="20"/>
    <x v="2"/>
    <x v="9"/>
    <s v="Case Logic 2.4GHz Wireless Keyboard"/>
    <n v="99.98"/>
    <n v="2"/>
    <n v="8"/>
  </r>
  <r>
    <n v="788"/>
    <d v="2014-07-23T00:00:00"/>
    <x v="0"/>
    <x v="6"/>
    <x v="317"/>
    <x v="3"/>
    <x v="2"/>
    <x v="6"/>
    <s v="VTech DS6151"/>
    <n v="604.75"/>
    <n v="6"/>
    <n v="60.48"/>
  </r>
  <r>
    <n v="789"/>
    <d v="2014-07-23T00:00:00"/>
    <x v="0"/>
    <x v="6"/>
    <x v="317"/>
    <x v="3"/>
    <x v="0"/>
    <x v="14"/>
    <s v="Acme Softgrip Scissors"/>
    <n v="40.700000000000003"/>
    <n v="5"/>
    <n v="11.8"/>
  </r>
  <r>
    <n v="790"/>
    <d v="2014-07-23T00:00:00"/>
    <x v="0"/>
    <x v="6"/>
    <x v="317"/>
    <x v="3"/>
    <x v="2"/>
    <x v="6"/>
    <s v="AT&amp;T CL2909"/>
    <n v="302.38"/>
    <n v="3"/>
    <n v="37.799999999999997"/>
  </r>
  <r>
    <n v="791"/>
    <d v="2014-07-23T00:00:00"/>
    <x v="0"/>
    <x v="6"/>
    <x v="317"/>
    <x v="3"/>
    <x v="2"/>
    <x v="9"/>
    <s v="ImationÂ 8gb Micro Traveldrive Usb 2.0Â Flash Drive"/>
    <n v="45"/>
    <n v="3"/>
    <n v="4.95"/>
  </r>
  <r>
    <n v="792"/>
    <d v="2014-07-25T00:00:00"/>
    <x v="0"/>
    <x v="6"/>
    <x v="318"/>
    <x v="3"/>
    <x v="0"/>
    <x v="2"/>
    <s v="Fellowes Personal Hanging Folder Files, Navy"/>
    <n v="53.72"/>
    <n v="4"/>
    <n v="15.04"/>
  </r>
  <r>
    <n v="793"/>
    <d v="2014-07-25T00:00:00"/>
    <x v="0"/>
    <x v="6"/>
    <x v="318"/>
    <x v="3"/>
    <x v="0"/>
    <x v="14"/>
    <s v="High Speed Automatic Electric Letter Opener"/>
    <n v="8187.65"/>
    <n v="5"/>
    <n v="327.51"/>
  </r>
  <r>
    <n v="794"/>
    <d v="2014-07-25T00:00:00"/>
    <x v="0"/>
    <x v="6"/>
    <x v="318"/>
    <x v="3"/>
    <x v="1"/>
    <x v="8"/>
    <s v="Staple-based wall hangings"/>
    <n v="77.92"/>
    <n v="8"/>
    <n v="34.28"/>
  </r>
  <r>
    <n v="795"/>
    <d v="2014-07-25T00:00:00"/>
    <x v="0"/>
    <x v="6"/>
    <x v="58"/>
    <x v="3"/>
    <x v="0"/>
    <x v="0"/>
    <s v="Xerox 1966"/>
    <n v="6.48"/>
    <n v="1"/>
    <n v="3.18"/>
  </r>
  <r>
    <n v="796"/>
    <d v="2014-07-25T00:00:00"/>
    <x v="0"/>
    <x v="6"/>
    <x v="58"/>
    <x v="3"/>
    <x v="0"/>
    <x v="14"/>
    <s v="Acme Kleen Earth Office Shears"/>
    <n v="15.52"/>
    <n v="4"/>
    <n v="4.5"/>
  </r>
  <r>
    <n v="797"/>
    <d v="2014-07-26T00:00:00"/>
    <x v="0"/>
    <x v="6"/>
    <x v="319"/>
    <x v="1"/>
    <x v="0"/>
    <x v="2"/>
    <s v="Belkin 19&quot; Vented Equipment Shelf, Black"/>
    <n v="123.55"/>
    <n v="3"/>
    <n v="-29.34"/>
  </r>
  <r>
    <n v="798"/>
    <d v="2014-07-26T00:00:00"/>
    <x v="0"/>
    <x v="6"/>
    <x v="111"/>
    <x v="17"/>
    <x v="2"/>
    <x v="6"/>
    <s v="Apple iPhone 5S"/>
    <n v="911.98"/>
    <n v="2"/>
    <n v="114"/>
  </r>
  <r>
    <n v="799"/>
    <d v="2014-07-26T00:00:00"/>
    <x v="0"/>
    <x v="6"/>
    <x v="111"/>
    <x v="17"/>
    <x v="1"/>
    <x v="5"/>
    <s v="Hon 2090 Â“Pillow SoftÂ” Series Mid Back Swivel/Tilt Chairs"/>
    <n v="674.35"/>
    <n v="3"/>
    <n v="-109.58"/>
  </r>
  <r>
    <n v="800"/>
    <d v="2014-07-26T00:00:00"/>
    <x v="0"/>
    <x v="6"/>
    <x v="111"/>
    <x v="17"/>
    <x v="1"/>
    <x v="8"/>
    <s v="Tensor Computer Mounted Lamp"/>
    <n v="134.01"/>
    <n v="9"/>
    <n v="36.18"/>
  </r>
  <r>
    <n v="801"/>
    <d v="2014-07-26T00:00:00"/>
    <x v="0"/>
    <x v="6"/>
    <x v="111"/>
    <x v="17"/>
    <x v="2"/>
    <x v="9"/>
    <s v="Logitech Illuminated Ultrathin Keyboard with Backlighting"/>
    <n v="170.97"/>
    <n v="3"/>
    <n v="70.099999999999994"/>
  </r>
  <r>
    <n v="802"/>
    <d v="2014-07-26T00:00:00"/>
    <x v="0"/>
    <x v="6"/>
    <x v="4"/>
    <x v="27"/>
    <x v="2"/>
    <x v="9"/>
    <s v="Memorex Micro Travel Drive 16 GB"/>
    <n v="111.93"/>
    <n v="7"/>
    <n v="34.700000000000003"/>
  </r>
  <r>
    <n v="803"/>
    <d v="2014-07-26T00:00:00"/>
    <x v="0"/>
    <x v="6"/>
    <x v="320"/>
    <x v="4"/>
    <x v="1"/>
    <x v="5"/>
    <s v="Metal Folding Chairs, Beige, 4/Carton"/>
    <n v="67.88"/>
    <n v="2"/>
    <n v="18.329999999999998"/>
  </r>
  <r>
    <n v="804"/>
    <d v="2014-07-26T00:00:00"/>
    <x v="0"/>
    <x v="6"/>
    <x v="320"/>
    <x v="4"/>
    <x v="0"/>
    <x v="1"/>
    <s v="Avery 485"/>
    <n v="162.88999999999999"/>
    <n v="13"/>
    <n v="76.56"/>
  </r>
  <r>
    <n v="805"/>
    <d v="2014-07-26T00:00:00"/>
    <x v="0"/>
    <x v="6"/>
    <x v="320"/>
    <x v="4"/>
    <x v="1"/>
    <x v="8"/>
    <s v="DAX Cubicle Frames, 8-1/2 x 11"/>
    <n v="25.71"/>
    <n v="3"/>
    <n v="9.26"/>
  </r>
  <r>
    <n v="806"/>
    <d v="2014-07-26T00:00:00"/>
    <x v="0"/>
    <x v="6"/>
    <x v="321"/>
    <x v="0"/>
    <x v="0"/>
    <x v="3"/>
    <s v="GBC DocuBind P400 Electric Binding System"/>
    <n v="2177.58"/>
    <n v="8"/>
    <n v="-3701.89"/>
  </r>
  <r>
    <n v="807"/>
    <d v="2014-07-26T00:00:00"/>
    <x v="0"/>
    <x v="6"/>
    <x v="321"/>
    <x v="0"/>
    <x v="1"/>
    <x v="8"/>
    <s v="DAX Clear Channel Poster Frame"/>
    <n v="17.5"/>
    <n v="3"/>
    <n v="-10.06"/>
  </r>
  <r>
    <n v="808"/>
    <d v="2014-07-26T00:00:00"/>
    <x v="0"/>
    <x v="6"/>
    <x v="321"/>
    <x v="0"/>
    <x v="0"/>
    <x v="3"/>
    <s v="GBC Premium Transparent Covers with Diagonal Lined Pattern"/>
    <n v="16.78"/>
    <n v="4"/>
    <n v="-26.85"/>
  </r>
  <r>
    <n v="809"/>
    <d v="2014-07-26T00:00:00"/>
    <x v="0"/>
    <x v="6"/>
    <x v="321"/>
    <x v="0"/>
    <x v="2"/>
    <x v="9"/>
    <s v="Microsoft Natural Keyboard Elite"/>
    <n v="431.14"/>
    <n v="9"/>
    <n v="-26.95"/>
  </r>
  <r>
    <n v="810"/>
    <d v="2014-07-26T00:00:00"/>
    <x v="0"/>
    <x v="6"/>
    <x v="321"/>
    <x v="0"/>
    <x v="0"/>
    <x v="3"/>
    <s v="GBC Instant Index System for Binding Systems"/>
    <n v="8.8800000000000008"/>
    <n v="5"/>
    <n v="-13.32"/>
  </r>
  <r>
    <n v="811"/>
    <d v="2014-07-26T00:00:00"/>
    <x v="0"/>
    <x v="6"/>
    <x v="321"/>
    <x v="0"/>
    <x v="0"/>
    <x v="12"/>
    <s v="Acco 6 Outlet Guardian Standard Surge Suppressor"/>
    <n v="4.84"/>
    <n v="2"/>
    <n v="-12.09"/>
  </r>
  <r>
    <n v="812"/>
    <d v="2014-07-27T00:00:00"/>
    <x v="0"/>
    <x v="6"/>
    <x v="60"/>
    <x v="3"/>
    <x v="2"/>
    <x v="9"/>
    <s v="WD My Passport Ultra 2TB Portable External Hard Drive"/>
    <n v="238"/>
    <n v="2"/>
    <n v="38.08"/>
  </r>
  <r>
    <n v="813"/>
    <d v="2014-07-27T00:00:00"/>
    <x v="0"/>
    <x v="6"/>
    <x v="322"/>
    <x v="20"/>
    <x v="0"/>
    <x v="0"/>
    <s v="Xerox 1956"/>
    <n v="65.78"/>
    <n v="11"/>
    <n v="32.229999999999997"/>
  </r>
  <r>
    <n v="814"/>
    <d v="2014-07-27T00:00:00"/>
    <x v="0"/>
    <x v="6"/>
    <x v="323"/>
    <x v="3"/>
    <x v="0"/>
    <x v="2"/>
    <s v="SAFCO Commercial Wire Shelving, Black"/>
    <n v="276.27999999999997"/>
    <n v="2"/>
    <n v="0"/>
  </r>
  <r>
    <n v="815"/>
    <d v="2014-07-28T00:00:00"/>
    <x v="0"/>
    <x v="6"/>
    <x v="74"/>
    <x v="16"/>
    <x v="0"/>
    <x v="7"/>
    <s v="OIC Colored Binder Clips, Assorted Sizes"/>
    <n v="14.32"/>
    <n v="5"/>
    <n v="5.19"/>
  </r>
  <r>
    <n v="816"/>
    <d v="2014-07-28T00:00:00"/>
    <x v="0"/>
    <x v="6"/>
    <x v="74"/>
    <x v="16"/>
    <x v="1"/>
    <x v="8"/>
    <s v="DataProducts Ampli Magnifier Task Lamp, Black,"/>
    <n v="129.88999999999999"/>
    <n v="6"/>
    <n v="12.99"/>
  </r>
  <r>
    <n v="817"/>
    <d v="2014-07-28T00:00:00"/>
    <x v="0"/>
    <x v="6"/>
    <x v="74"/>
    <x v="16"/>
    <x v="0"/>
    <x v="10"/>
    <s v="#10- 4 1/8&quot; x 9 1/2&quot; Recycled Envelopes"/>
    <n v="48.94"/>
    <n v="7"/>
    <n v="16.52"/>
  </r>
  <r>
    <n v="818"/>
    <d v="2014-07-30T00:00:00"/>
    <x v="0"/>
    <x v="6"/>
    <x v="324"/>
    <x v="22"/>
    <x v="1"/>
    <x v="11"/>
    <s v="Rush Hierlooms Collection 1&quot; Thick Stackable Bookcases"/>
    <n v="1367.84"/>
    <n v="8"/>
    <n v="259.89"/>
  </r>
  <r>
    <n v="819"/>
    <d v="2014-08-01T00:00:00"/>
    <x v="0"/>
    <x v="7"/>
    <x v="302"/>
    <x v="25"/>
    <x v="0"/>
    <x v="1"/>
    <s v="Self-Adhesive Address Labels for Typewriters by Universal"/>
    <n v="17.54"/>
    <n v="3"/>
    <n v="5.92"/>
  </r>
  <r>
    <n v="820"/>
    <d v="2014-08-01T00:00:00"/>
    <x v="0"/>
    <x v="7"/>
    <x v="302"/>
    <x v="25"/>
    <x v="1"/>
    <x v="8"/>
    <s v="9-3/4 Diameter Round Wall Clock"/>
    <n v="44.13"/>
    <n v="4"/>
    <n v="12.14"/>
  </r>
  <r>
    <n v="821"/>
    <d v="2014-08-01T00:00:00"/>
    <x v="0"/>
    <x v="7"/>
    <x v="302"/>
    <x v="25"/>
    <x v="0"/>
    <x v="12"/>
    <s v="Honeywell Quietcare HEPA Air Cleaner"/>
    <n v="62.92"/>
    <n v="1"/>
    <n v="10.220000000000001"/>
  </r>
  <r>
    <n v="822"/>
    <d v="2014-08-01T00:00:00"/>
    <x v="0"/>
    <x v="7"/>
    <x v="302"/>
    <x v="25"/>
    <x v="0"/>
    <x v="0"/>
    <s v="Xerox 1916"/>
    <n v="78.3"/>
    <n v="2"/>
    <n v="29.36"/>
  </r>
  <r>
    <n v="823"/>
    <d v="2014-08-01T00:00:00"/>
    <x v="0"/>
    <x v="7"/>
    <x v="325"/>
    <x v="3"/>
    <x v="0"/>
    <x v="3"/>
    <s v="Wilson Jones data.warehouse D-Ring Binders with DublLock"/>
    <n v="19.75"/>
    <n v="3"/>
    <n v="6.91"/>
  </r>
  <r>
    <n v="824"/>
    <d v="2014-08-01T00:00:00"/>
    <x v="0"/>
    <x v="7"/>
    <x v="326"/>
    <x v="2"/>
    <x v="0"/>
    <x v="7"/>
    <s v="Acco Clips to Go Binder Clips, 24 Clips in Two Sizes"/>
    <n v="5.68"/>
    <n v="2"/>
    <n v="1.92"/>
  </r>
  <r>
    <n v="825"/>
    <d v="2014-08-02T00:00:00"/>
    <x v="0"/>
    <x v="7"/>
    <x v="327"/>
    <x v="24"/>
    <x v="0"/>
    <x v="3"/>
    <s v="Wilson Jones 14 Line Acrylic Coated Pressboard Data Binders"/>
    <n v="26.7"/>
    <n v="5"/>
    <n v="12.55"/>
  </r>
  <r>
    <n v="826"/>
    <d v="2014-08-02T00:00:00"/>
    <x v="0"/>
    <x v="7"/>
    <x v="327"/>
    <x v="24"/>
    <x v="2"/>
    <x v="9"/>
    <s v="Memorex Micro Travel Drive 4 GB"/>
    <n v="21.2"/>
    <n v="2"/>
    <n v="9.1199999999999992"/>
  </r>
  <r>
    <n v="827"/>
    <d v="2014-08-02T00:00:00"/>
    <x v="0"/>
    <x v="7"/>
    <x v="327"/>
    <x v="24"/>
    <x v="0"/>
    <x v="2"/>
    <s v="Smead Adjustable Mobile File Trolley with Lockable Top"/>
    <n v="838.38"/>
    <n v="2"/>
    <n v="226.36"/>
  </r>
  <r>
    <n v="828"/>
    <d v="2014-08-03T00:00:00"/>
    <x v="0"/>
    <x v="7"/>
    <x v="206"/>
    <x v="26"/>
    <x v="1"/>
    <x v="13"/>
    <s v="BoxOffice By Design Rectangular and Half-Moon Meeting Room Tables"/>
    <n v="218.75"/>
    <n v="2"/>
    <n v="-161.88"/>
  </r>
  <r>
    <n v="829"/>
    <d v="2014-08-03T00:00:00"/>
    <x v="0"/>
    <x v="7"/>
    <x v="206"/>
    <x v="26"/>
    <x v="0"/>
    <x v="12"/>
    <s v="Bravo II Megaboss 12-Amp Hard Body Upright, Replacement Belts, 2 Belts per Pack"/>
    <n v="2.6"/>
    <n v="1"/>
    <n v="0.28999999999999998"/>
  </r>
  <r>
    <n v="830"/>
    <d v="2014-08-03T00:00:00"/>
    <x v="0"/>
    <x v="7"/>
    <x v="328"/>
    <x v="20"/>
    <x v="0"/>
    <x v="0"/>
    <s v="Xerox 1884"/>
    <n v="39.96"/>
    <n v="2"/>
    <n v="18.78"/>
  </r>
  <r>
    <n v="831"/>
    <d v="2014-08-03T00:00:00"/>
    <x v="0"/>
    <x v="7"/>
    <x v="328"/>
    <x v="20"/>
    <x v="0"/>
    <x v="14"/>
    <s v="Acme Box Cutter Scissors"/>
    <n v="102.3"/>
    <n v="10"/>
    <n v="26.6"/>
  </r>
  <r>
    <n v="832"/>
    <d v="2014-08-03T00:00:00"/>
    <x v="0"/>
    <x v="7"/>
    <x v="328"/>
    <x v="20"/>
    <x v="0"/>
    <x v="2"/>
    <s v="Staple magnet"/>
    <n v="21.36"/>
    <n v="2"/>
    <n v="5.77"/>
  </r>
  <r>
    <n v="833"/>
    <d v="2014-08-03T00:00:00"/>
    <x v="0"/>
    <x v="7"/>
    <x v="292"/>
    <x v="12"/>
    <x v="0"/>
    <x v="0"/>
    <s v="White Computer Printout Paper by Universal"/>
    <n v="93.02"/>
    <n v="3"/>
    <n v="33.72"/>
  </r>
  <r>
    <n v="834"/>
    <d v="2014-08-04T00:00:00"/>
    <x v="0"/>
    <x v="7"/>
    <x v="329"/>
    <x v="27"/>
    <x v="0"/>
    <x v="12"/>
    <s v="Hoover WindTunnel Plus Canister Vacuum"/>
    <n v="1089.75"/>
    <n v="3"/>
    <n v="305.13"/>
  </r>
  <r>
    <n v="835"/>
    <d v="2014-08-04T00:00:00"/>
    <x v="0"/>
    <x v="7"/>
    <x v="329"/>
    <x v="27"/>
    <x v="0"/>
    <x v="0"/>
    <s v="Xerox 1934"/>
    <n v="447.84"/>
    <n v="8"/>
    <n v="219.44"/>
  </r>
  <r>
    <n v="836"/>
    <d v="2014-08-04T00:00:00"/>
    <x v="0"/>
    <x v="7"/>
    <x v="329"/>
    <x v="27"/>
    <x v="0"/>
    <x v="4"/>
    <s v="Newell 329"/>
    <n v="16.399999999999999"/>
    <n v="5"/>
    <n v="4.26"/>
  </r>
  <r>
    <n v="837"/>
    <d v="2014-08-04T00:00:00"/>
    <x v="0"/>
    <x v="7"/>
    <x v="329"/>
    <x v="27"/>
    <x v="2"/>
    <x v="6"/>
    <s v="Panasonic KX T7731-B Digital phone"/>
    <n v="399.96"/>
    <n v="5"/>
    <n v="35"/>
  </r>
  <r>
    <n v="838"/>
    <d v="2014-08-04T00:00:00"/>
    <x v="0"/>
    <x v="7"/>
    <x v="329"/>
    <x v="27"/>
    <x v="0"/>
    <x v="2"/>
    <s v="Safco Wire Cube Shelving System, For Use as 4 or 5 14&quot; Cubes, Black"/>
    <n v="158.9"/>
    <n v="5"/>
    <n v="7.95"/>
  </r>
  <r>
    <n v="839"/>
    <d v="2014-08-04T00:00:00"/>
    <x v="0"/>
    <x v="7"/>
    <x v="329"/>
    <x v="27"/>
    <x v="0"/>
    <x v="3"/>
    <s v="Ibico Standard Transparent Covers"/>
    <n v="13.18"/>
    <n v="1"/>
    <n v="4.78"/>
  </r>
  <r>
    <n v="840"/>
    <d v="2014-08-04T00:00:00"/>
    <x v="0"/>
    <x v="7"/>
    <x v="44"/>
    <x v="41"/>
    <x v="0"/>
    <x v="12"/>
    <s v="Eureka The Boss Cordless Rechargeable Stick Vac"/>
    <n v="101.96"/>
    <n v="2"/>
    <n v="27.53"/>
  </r>
  <r>
    <n v="841"/>
    <d v="2014-08-04T00:00:00"/>
    <x v="0"/>
    <x v="7"/>
    <x v="44"/>
    <x v="41"/>
    <x v="0"/>
    <x v="0"/>
    <s v="Southworth 25% Cotton Premium Laser Paper and Envelopes"/>
    <n v="259.74"/>
    <n v="13"/>
    <n v="124.68"/>
  </r>
  <r>
    <n v="842"/>
    <d v="2014-08-04T00:00:00"/>
    <x v="0"/>
    <x v="7"/>
    <x v="44"/>
    <x v="41"/>
    <x v="2"/>
    <x v="9"/>
    <s v="Maxell 4.7GB DVD-R"/>
    <n v="255.42"/>
    <n v="9"/>
    <n v="104.72"/>
  </r>
  <r>
    <n v="843"/>
    <d v="2014-08-05T00:00:00"/>
    <x v="0"/>
    <x v="7"/>
    <x v="330"/>
    <x v="3"/>
    <x v="0"/>
    <x v="0"/>
    <s v="Adams Phone Message Book, Professional, 400 Message Capacity, 5 3/6Â” x 11Â”"/>
    <n v="20.94"/>
    <n v="3"/>
    <n v="9.84"/>
  </r>
  <r>
    <n v="844"/>
    <d v="2014-08-05T00:00:00"/>
    <x v="0"/>
    <x v="7"/>
    <x v="330"/>
    <x v="3"/>
    <x v="0"/>
    <x v="0"/>
    <s v="Xerox 1913"/>
    <n v="110.96"/>
    <n v="2"/>
    <n v="53.26"/>
  </r>
  <r>
    <n v="845"/>
    <d v="2014-08-05T00:00:00"/>
    <x v="0"/>
    <x v="7"/>
    <x v="330"/>
    <x v="3"/>
    <x v="1"/>
    <x v="5"/>
    <s v="Global Value Steno Chair, Gray"/>
    <n v="340.14"/>
    <n v="7"/>
    <n v="21.26"/>
  </r>
  <r>
    <n v="846"/>
    <d v="2014-08-05T00:00:00"/>
    <x v="0"/>
    <x v="7"/>
    <x v="331"/>
    <x v="3"/>
    <x v="2"/>
    <x v="9"/>
    <s v="Logitech Desktop MK120 Mouse and keyboard Combo"/>
    <n v="16.36"/>
    <n v="1"/>
    <n v="1.64"/>
  </r>
  <r>
    <n v="847"/>
    <d v="2014-08-05T00:00:00"/>
    <x v="0"/>
    <x v="7"/>
    <x v="331"/>
    <x v="3"/>
    <x v="0"/>
    <x v="2"/>
    <s v="Akro Stacking Bins"/>
    <n v="15.78"/>
    <n v="2"/>
    <n v="0.63"/>
  </r>
  <r>
    <n v="848"/>
    <d v="2014-08-05T00:00:00"/>
    <x v="0"/>
    <x v="7"/>
    <x v="331"/>
    <x v="3"/>
    <x v="0"/>
    <x v="4"/>
    <s v="Boston KS Multi-Size Manual Pencil Sharpener"/>
    <n v="45.98"/>
    <n v="2"/>
    <n v="12.87"/>
  </r>
  <r>
    <n v="849"/>
    <d v="2014-08-05T00:00:00"/>
    <x v="0"/>
    <x v="7"/>
    <x v="332"/>
    <x v="37"/>
    <x v="0"/>
    <x v="12"/>
    <s v="Fellowes Advanced Computer Series Surge Protectors"/>
    <n v="79.47"/>
    <n v="3"/>
    <n v="22.25"/>
  </r>
  <r>
    <n v="850"/>
    <d v="2014-08-05T00:00:00"/>
    <x v="0"/>
    <x v="7"/>
    <x v="332"/>
    <x v="37"/>
    <x v="0"/>
    <x v="4"/>
    <s v="Binney &amp; Smith inkTank Erasable Pocket Highlighter, Chisel Tip, Yellow"/>
    <n v="4.5599999999999996"/>
    <n v="2"/>
    <n v="2.0099999999999998"/>
  </r>
  <r>
    <n v="851"/>
    <d v="2014-08-05T00:00:00"/>
    <x v="0"/>
    <x v="7"/>
    <x v="332"/>
    <x v="37"/>
    <x v="1"/>
    <x v="5"/>
    <s v="Hon GuestStacker Chair"/>
    <n v="1133.3499999999999"/>
    <n v="5"/>
    <n v="294.67"/>
  </r>
  <r>
    <n v="852"/>
    <d v="2014-08-05T00:00:00"/>
    <x v="0"/>
    <x v="7"/>
    <x v="153"/>
    <x v="20"/>
    <x v="2"/>
    <x v="6"/>
    <s v="Plantronics CS 50-USB -Â headsetÂ - Convertible, Monaural"/>
    <n v="135.99"/>
    <n v="1"/>
    <n v="36.72"/>
  </r>
  <r>
    <n v="853"/>
    <d v="2014-08-05T00:00:00"/>
    <x v="0"/>
    <x v="7"/>
    <x v="153"/>
    <x v="20"/>
    <x v="0"/>
    <x v="4"/>
    <s v="Binney &amp; Smith inkTank Erasable Pocket Highlighter, Chisel Tip, Yellow"/>
    <n v="15.96"/>
    <n v="7"/>
    <n v="7.02"/>
  </r>
  <r>
    <n v="854"/>
    <d v="2014-08-05T00:00:00"/>
    <x v="0"/>
    <x v="7"/>
    <x v="333"/>
    <x v="0"/>
    <x v="1"/>
    <x v="13"/>
    <s v="SAFCO PlanMaster Heigh-Adjustable Drafting Table Base, 43w x 30d x 30-37h, Black"/>
    <n v="489.23"/>
    <n v="2"/>
    <n v="41.93"/>
  </r>
  <r>
    <n v="855"/>
    <d v="2014-08-06T00:00:00"/>
    <x v="0"/>
    <x v="7"/>
    <x v="334"/>
    <x v="9"/>
    <x v="2"/>
    <x v="9"/>
    <s v="Maxell 74 Minute CD-R Spindle, 50/Pack"/>
    <n v="62.91"/>
    <n v="3"/>
    <n v="22.65"/>
  </r>
  <r>
    <n v="856"/>
    <d v="2014-08-06T00:00:00"/>
    <x v="0"/>
    <x v="7"/>
    <x v="335"/>
    <x v="20"/>
    <x v="2"/>
    <x v="9"/>
    <s v="Logitech G700s Rechargeable Gaming Mouse"/>
    <n v="199.98"/>
    <n v="2"/>
    <n v="83.99"/>
  </r>
  <r>
    <n v="857"/>
    <d v="2014-08-08T00:00:00"/>
    <x v="0"/>
    <x v="7"/>
    <x v="336"/>
    <x v="3"/>
    <x v="0"/>
    <x v="12"/>
    <s v="Fellowes Superior 10 Outlet Split Surge Protector"/>
    <n v="76.12"/>
    <n v="2"/>
    <n v="22.07"/>
  </r>
  <r>
    <n v="858"/>
    <d v="2014-08-08T00:00:00"/>
    <x v="0"/>
    <x v="7"/>
    <x v="336"/>
    <x v="3"/>
    <x v="2"/>
    <x v="16"/>
    <s v="Sharp AL-1530CS Digital Copier"/>
    <n v="1199.98"/>
    <n v="3"/>
    <n v="434.99"/>
  </r>
  <r>
    <n v="859"/>
    <d v="2014-08-08T00:00:00"/>
    <x v="0"/>
    <x v="7"/>
    <x v="336"/>
    <x v="3"/>
    <x v="2"/>
    <x v="6"/>
    <s v="AT&amp;T 1070 Corded Phone"/>
    <n v="445.96"/>
    <n v="5"/>
    <n v="55.75"/>
  </r>
  <r>
    <n v="860"/>
    <d v="2014-08-08T00:00:00"/>
    <x v="0"/>
    <x v="7"/>
    <x v="336"/>
    <x v="3"/>
    <x v="1"/>
    <x v="8"/>
    <s v="Dana Halogen Swing-Arm Architect Lamp"/>
    <n v="327.76"/>
    <n v="8"/>
    <n v="91.77"/>
  </r>
  <r>
    <n v="861"/>
    <d v="2014-08-08T00:00:00"/>
    <x v="0"/>
    <x v="7"/>
    <x v="337"/>
    <x v="12"/>
    <x v="1"/>
    <x v="8"/>
    <s v="Eldon Delta Triangular Chair Mat, 52&quot; x 58&quot;, Clear"/>
    <n v="121.38"/>
    <n v="4"/>
    <n v="-3.03"/>
  </r>
  <r>
    <n v="862"/>
    <d v="2014-08-08T00:00:00"/>
    <x v="0"/>
    <x v="7"/>
    <x v="337"/>
    <x v="12"/>
    <x v="2"/>
    <x v="9"/>
    <s v="SanDisk Ultra 64 GB MicroSDHC Class 10 Memory Card"/>
    <n v="95.98"/>
    <n v="3"/>
    <n v="-10.8"/>
  </r>
  <r>
    <n v="863"/>
    <d v="2014-08-08T00:00:00"/>
    <x v="0"/>
    <x v="7"/>
    <x v="51"/>
    <x v="3"/>
    <x v="0"/>
    <x v="2"/>
    <s v="Advantus Rolling Drawer Organizers"/>
    <n v="423.28"/>
    <n v="11"/>
    <n v="110.05"/>
  </r>
  <r>
    <n v="864"/>
    <d v="2014-08-08T00:00:00"/>
    <x v="0"/>
    <x v="7"/>
    <x v="338"/>
    <x v="14"/>
    <x v="2"/>
    <x v="16"/>
    <s v="Sharp 1540cs Digital Laser Copier"/>
    <n v="549.99"/>
    <n v="1"/>
    <n v="275"/>
  </r>
  <r>
    <n v="865"/>
    <d v="2014-08-08T00:00:00"/>
    <x v="0"/>
    <x v="7"/>
    <x v="338"/>
    <x v="14"/>
    <x v="0"/>
    <x v="12"/>
    <s v="Acco Smartsocket Table Surge Protector, 6 Color-Coded Adapter Outlets"/>
    <n v="167.54"/>
    <n v="3"/>
    <n v="37.229999999999997"/>
  </r>
  <r>
    <n v="866"/>
    <d v="2014-08-08T00:00:00"/>
    <x v="0"/>
    <x v="7"/>
    <x v="338"/>
    <x v="14"/>
    <x v="0"/>
    <x v="10"/>
    <s v="Globe Weis Peel &amp; Seel First Class Envelopes"/>
    <n v="38.340000000000003"/>
    <n v="3"/>
    <n v="17.25"/>
  </r>
  <r>
    <n v="867"/>
    <d v="2014-08-08T00:00:00"/>
    <x v="0"/>
    <x v="7"/>
    <x v="338"/>
    <x v="14"/>
    <x v="1"/>
    <x v="8"/>
    <s v="Nu-Dell Float Frame 11 x 14 1/2"/>
    <n v="53.88"/>
    <n v="6"/>
    <n v="22.63"/>
  </r>
  <r>
    <n v="868"/>
    <d v="2014-08-08T00:00:00"/>
    <x v="0"/>
    <x v="7"/>
    <x v="338"/>
    <x v="14"/>
    <x v="2"/>
    <x v="6"/>
    <s v="Motorola Droid Maxx"/>
    <n v="299.98"/>
    <n v="2"/>
    <n v="83.99"/>
  </r>
  <r>
    <n v="869"/>
    <d v="2014-08-08T00:00:00"/>
    <x v="0"/>
    <x v="7"/>
    <x v="339"/>
    <x v="16"/>
    <x v="1"/>
    <x v="11"/>
    <s v="O'Sullivan 2-Shelf Heavy-Duty Bookcases"/>
    <n v="155.46"/>
    <n v="4"/>
    <n v="-7.77"/>
  </r>
  <r>
    <n v="870"/>
    <d v="2014-08-09T00:00:00"/>
    <x v="0"/>
    <x v="7"/>
    <x v="340"/>
    <x v="16"/>
    <x v="2"/>
    <x v="6"/>
    <s v="AT&amp;T 1070 Corded Phone"/>
    <n v="178.38"/>
    <n v="2"/>
    <n v="22.3"/>
  </r>
  <r>
    <n v="871"/>
    <d v="2014-08-09T00:00:00"/>
    <x v="0"/>
    <x v="7"/>
    <x v="340"/>
    <x v="16"/>
    <x v="0"/>
    <x v="0"/>
    <s v="Xerox 21"/>
    <n v="15.55"/>
    <n v="3"/>
    <n v="5.44"/>
  </r>
  <r>
    <n v="872"/>
    <d v="2014-08-09T00:00:00"/>
    <x v="0"/>
    <x v="7"/>
    <x v="341"/>
    <x v="3"/>
    <x v="0"/>
    <x v="1"/>
    <s v="Avery 494"/>
    <n v="20.88"/>
    <n v="8"/>
    <n v="9.6"/>
  </r>
  <r>
    <n v="873"/>
    <d v="2014-08-09T00:00:00"/>
    <x v="0"/>
    <x v="7"/>
    <x v="342"/>
    <x v="22"/>
    <x v="2"/>
    <x v="6"/>
    <s v="Cisco Unified IP Phone 7945G VoIP phone"/>
    <n v="1091.17"/>
    <n v="4"/>
    <n v="68.2"/>
  </r>
  <r>
    <n v="874"/>
    <d v="2014-08-09T00:00:00"/>
    <x v="0"/>
    <x v="7"/>
    <x v="342"/>
    <x v="22"/>
    <x v="2"/>
    <x v="6"/>
    <s v="Jawbone MINI JAMBOX Wireless Bluetooth Speaker"/>
    <n v="219.17"/>
    <n v="2"/>
    <n v="-43.83"/>
  </r>
  <r>
    <n v="875"/>
    <d v="2014-08-09T00:00:00"/>
    <x v="0"/>
    <x v="7"/>
    <x v="343"/>
    <x v="22"/>
    <x v="0"/>
    <x v="3"/>
    <s v="Ibico Ibimaster 300 Manual Binding System"/>
    <n v="2060.7399999999998"/>
    <n v="7"/>
    <n v="643.98"/>
  </r>
  <r>
    <n v="876"/>
    <d v="2014-08-09T00:00:00"/>
    <x v="0"/>
    <x v="7"/>
    <x v="344"/>
    <x v="3"/>
    <x v="0"/>
    <x v="0"/>
    <s v="Great White Multi-Use Recycled Paper (20Lb. and 84 Bright)"/>
    <n v="5.98"/>
    <n v="1"/>
    <n v="2.69"/>
  </r>
  <r>
    <n v="877"/>
    <d v="2014-08-09T00:00:00"/>
    <x v="0"/>
    <x v="7"/>
    <x v="310"/>
    <x v="12"/>
    <x v="0"/>
    <x v="7"/>
    <s v="Super Bands, 12/Pack"/>
    <n v="4.46"/>
    <n v="3"/>
    <n v="-0.95"/>
  </r>
  <r>
    <n v="878"/>
    <d v="2014-08-09T00:00:00"/>
    <x v="0"/>
    <x v="7"/>
    <x v="310"/>
    <x v="12"/>
    <x v="0"/>
    <x v="3"/>
    <s v="Avery Hole Reinforcements"/>
    <n v="9.35"/>
    <n v="5"/>
    <n v="-6.54"/>
  </r>
  <r>
    <n v="879"/>
    <d v="2014-08-11T00:00:00"/>
    <x v="0"/>
    <x v="7"/>
    <x v="193"/>
    <x v="22"/>
    <x v="1"/>
    <x v="8"/>
    <s v="Eldon Image Series Desk Accessories, Ebony"/>
    <n v="12.35"/>
    <n v="1"/>
    <n v="5.43"/>
  </r>
  <r>
    <n v="880"/>
    <d v="2014-08-11T00:00:00"/>
    <x v="0"/>
    <x v="7"/>
    <x v="193"/>
    <x v="22"/>
    <x v="0"/>
    <x v="4"/>
    <s v="Sanford 52201 APSCO Electric Pencil Sharpener"/>
    <n v="40.97"/>
    <n v="1"/>
    <n v="10.65"/>
  </r>
  <r>
    <n v="881"/>
    <d v="2014-08-11T00:00:00"/>
    <x v="0"/>
    <x v="7"/>
    <x v="193"/>
    <x v="22"/>
    <x v="0"/>
    <x v="7"/>
    <s v="Vinyl Coated Wire Paper Clips in Organizer Box, 800/Box"/>
    <n v="22.96"/>
    <n v="2"/>
    <n v="10.79"/>
  </r>
  <r>
    <n v="882"/>
    <d v="2014-08-11T00:00:00"/>
    <x v="0"/>
    <x v="7"/>
    <x v="318"/>
    <x v="20"/>
    <x v="0"/>
    <x v="2"/>
    <s v="Tennsco Single-Tier Lockers"/>
    <n v="375.34"/>
    <n v="1"/>
    <n v="18.77"/>
  </r>
  <r>
    <n v="883"/>
    <d v="2014-08-12T00:00:00"/>
    <x v="0"/>
    <x v="7"/>
    <x v="345"/>
    <x v="23"/>
    <x v="0"/>
    <x v="3"/>
    <s v="Performers Binder/Pad Holder, Black"/>
    <n v="196.21"/>
    <n v="7"/>
    <n v="98.11"/>
  </r>
  <r>
    <n v="884"/>
    <d v="2014-08-12T00:00:00"/>
    <x v="0"/>
    <x v="7"/>
    <x v="346"/>
    <x v="3"/>
    <x v="2"/>
    <x v="6"/>
    <s v="BlackBerry Q10"/>
    <n v="806.34"/>
    <n v="8"/>
    <n v="50.4"/>
  </r>
  <r>
    <n v="885"/>
    <d v="2014-08-12T00:00:00"/>
    <x v="0"/>
    <x v="7"/>
    <x v="346"/>
    <x v="3"/>
    <x v="1"/>
    <x v="8"/>
    <s v="Seth Thomas 14&quot; Day/Date Wall Clock"/>
    <n v="85.44"/>
    <n v="3"/>
    <n v="31.61"/>
  </r>
  <r>
    <n v="886"/>
    <d v="2014-08-12T00:00:00"/>
    <x v="0"/>
    <x v="7"/>
    <x v="347"/>
    <x v="16"/>
    <x v="0"/>
    <x v="0"/>
    <s v="Xerox 229"/>
    <n v="31.1"/>
    <n v="6"/>
    <n v="10.89"/>
  </r>
  <r>
    <n v="887"/>
    <d v="2014-08-12T00:00:00"/>
    <x v="0"/>
    <x v="7"/>
    <x v="347"/>
    <x v="16"/>
    <x v="0"/>
    <x v="4"/>
    <s v="Bulldog Vacuum Base Pencil Sharpener"/>
    <n v="47.96"/>
    <n v="5"/>
    <n v="4.2"/>
  </r>
  <r>
    <n v="888"/>
    <d v="2014-08-12T00:00:00"/>
    <x v="0"/>
    <x v="7"/>
    <x v="347"/>
    <x v="16"/>
    <x v="2"/>
    <x v="9"/>
    <s v="Maxell 4.7GB DVD-R"/>
    <n v="158.93"/>
    <n v="7"/>
    <n v="41.72"/>
  </r>
  <r>
    <n v="889"/>
    <d v="2014-08-12T00:00:00"/>
    <x v="0"/>
    <x v="7"/>
    <x v="347"/>
    <x v="16"/>
    <x v="0"/>
    <x v="12"/>
    <s v="Acco Smartsocket Color-Coded Six-Outlet AC Adapter Model Surge Protectors"/>
    <n v="211.25"/>
    <n v="6"/>
    <n v="15.84"/>
  </r>
  <r>
    <n v="890"/>
    <d v="2014-08-12T00:00:00"/>
    <x v="0"/>
    <x v="7"/>
    <x v="347"/>
    <x v="16"/>
    <x v="0"/>
    <x v="14"/>
    <s v="Acco Side-Punched Conventional Columnar Pads"/>
    <n v="5.55"/>
    <n v="2"/>
    <n v="-1.04"/>
  </r>
  <r>
    <n v="891"/>
    <d v="2014-08-12T00:00:00"/>
    <x v="0"/>
    <x v="7"/>
    <x v="347"/>
    <x v="16"/>
    <x v="0"/>
    <x v="1"/>
    <s v="Avery 501"/>
    <n v="2.95"/>
    <n v="1"/>
    <n v="1"/>
  </r>
  <r>
    <n v="892"/>
    <d v="2014-08-12T00:00:00"/>
    <x v="0"/>
    <x v="7"/>
    <x v="172"/>
    <x v="4"/>
    <x v="0"/>
    <x v="3"/>
    <s v="Acco Translucent Poly Ring Binders"/>
    <n v="14.04"/>
    <n v="3"/>
    <n v="6.74"/>
  </r>
  <r>
    <n v="893"/>
    <d v="2014-08-12T00:00:00"/>
    <x v="0"/>
    <x v="7"/>
    <x v="172"/>
    <x v="4"/>
    <x v="2"/>
    <x v="9"/>
    <s v="Maxell 74 Minute CD-R Spindle, 50/Pack"/>
    <n v="272.61"/>
    <n v="13"/>
    <n v="98.14"/>
  </r>
  <r>
    <n v="894"/>
    <d v="2014-08-15T00:00:00"/>
    <x v="0"/>
    <x v="7"/>
    <x v="348"/>
    <x v="0"/>
    <x v="0"/>
    <x v="3"/>
    <s v="GBC Durable Plastic Covers"/>
    <n v="30.96"/>
    <n v="8"/>
    <n v="-52.63"/>
  </r>
  <r>
    <n v="895"/>
    <d v="2014-08-15T00:00:00"/>
    <x v="0"/>
    <x v="7"/>
    <x v="349"/>
    <x v="37"/>
    <x v="0"/>
    <x v="3"/>
    <s v="Premium Transparent Presentation Covers by GBC"/>
    <n v="62.94"/>
    <n v="3"/>
    <n v="30.21"/>
  </r>
  <r>
    <n v="896"/>
    <d v="2014-08-15T00:00:00"/>
    <x v="0"/>
    <x v="7"/>
    <x v="349"/>
    <x v="16"/>
    <x v="0"/>
    <x v="0"/>
    <s v="Xerox 1955"/>
    <n v="91.36"/>
    <n v="5"/>
    <n v="29.69"/>
  </r>
  <r>
    <n v="897"/>
    <d v="2014-08-15T00:00:00"/>
    <x v="0"/>
    <x v="7"/>
    <x v="349"/>
    <x v="16"/>
    <x v="0"/>
    <x v="12"/>
    <s v="Fellowes Superior 10 Outlet Split Surge Protector"/>
    <n v="152.24"/>
    <n v="5"/>
    <n v="17.13"/>
  </r>
  <r>
    <n v="898"/>
    <d v="2014-08-15T00:00:00"/>
    <x v="0"/>
    <x v="7"/>
    <x v="12"/>
    <x v="3"/>
    <x v="0"/>
    <x v="12"/>
    <s v="Tripp Lite TLP810NET Broadband Surge for Modem/Fax"/>
    <n v="152.91"/>
    <n v="3"/>
    <n v="42.81"/>
  </r>
  <r>
    <n v="899"/>
    <d v="2014-08-15T00:00:00"/>
    <x v="0"/>
    <x v="7"/>
    <x v="12"/>
    <x v="3"/>
    <x v="0"/>
    <x v="0"/>
    <s v="Xerox 1925"/>
    <n v="92.94"/>
    <n v="3"/>
    <n v="41.82"/>
  </r>
  <r>
    <n v="900"/>
    <d v="2014-08-15T00:00:00"/>
    <x v="0"/>
    <x v="7"/>
    <x v="12"/>
    <x v="3"/>
    <x v="0"/>
    <x v="3"/>
    <s v="Avery Heavy-Duty EZD  Binder With Locking Rings"/>
    <n v="17.86"/>
    <n v="4"/>
    <n v="6.25"/>
  </r>
  <r>
    <n v="901"/>
    <d v="2014-08-15T00:00:00"/>
    <x v="0"/>
    <x v="7"/>
    <x v="12"/>
    <x v="3"/>
    <x v="0"/>
    <x v="3"/>
    <s v="GBC Durable Plastic Covers"/>
    <n v="46.44"/>
    <n v="3"/>
    <n v="15.09"/>
  </r>
  <r>
    <n v="902"/>
    <d v="2014-08-15T00:00:00"/>
    <x v="0"/>
    <x v="7"/>
    <x v="12"/>
    <x v="3"/>
    <x v="1"/>
    <x v="5"/>
    <s v="Novimex Fabric Task Chair"/>
    <n v="195.14"/>
    <n v="4"/>
    <n v="-12.2"/>
  </r>
  <r>
    <n v="903"/>
    <d v="2014-08-16T00:00:00"/>
    <x v="0"/>
    <x v="7"/>
    <x v="350"/>
    <x v="2"/>
    <x v="1"/>
    <x v="13"/>
    <s v="Chromcraft Rectangular Conference Tables"/>
    <n v="853.09"/>
    <n v="6"/>
    <n v="-227.49"/>
  </r>
  <r>
    <n v="904"/>
    <d v="2014-08-17T00:00:00"/>
    <x v="0"/>
    <x v="7"/>
    <x v="127"/>
    <x v="0"/>
    <x v="0"/>
    <x v="0"/>
    <s v="Xerox 203"/>
    <n v="15.55"/>
    <n v="3"/>
    <n v="5.44"/>
  </r>
  <r>
    <n v="905"/>
    <d v="2014-08-17T00:00:00"/>
    <x v="0"/>
    <x v="7"/>
    <x v="351"/>
    <x v="13"/>
    <x v="0"/>
    <x v="0"/>
    <s v="Xerox 1929"/>
    <n v="114.2"/>
    <n v="5"/>
    <n v="52.53"/>
  </r>
  <r>
    <n v="906"/>
    <d v="2014-08-17T00:00:00"/>
    <x v="0"/>
    <x v="7"/>
    <x v="351"/>
    <x v="13"/>
    <x v="0"/>
    <x v="3"/>
    <s v="Avery Non-Stick Binders"/>
    <n v="17.96"/>
    <n v="4"/>
    <n v="8.26"/>
  </r>
  <r>
    <n v="907"/>
    <d v="2014-08-17T00:00:00"/>
    <x v="0"/>
    <x v="7"/>
    <x v="351"/>
    <x v="13"/>
    <x v="0"/>
    <x v="7"/>
    <s v="Colored Push Pins"/>
    <n v="12.67"/>
    <n v="7"/>
    <n v="4.5599999999999996"/>
  </r>
  <r>
    <n v="908"/>
    <d v="2014-08-17T00:00:00"/>
    <x v="0"/>
    <x v="7"/>
    <x v="351"/>
    <x v="13"/>
    <x v="2"/>
    <x v="9"/>
    <s v="LogitechÂ Gaming G510s - Keyboard"/>
    <n v="339.96"/>
    <n v="4"/>
    <n v="122.39"/>
  </r>
  <r>
    <n v="909"/>
    <d v="2014-08-19T00:00:00"/>
    <x v="0"/>
    <x v="7"/>
    <x v="232"/>
    <x v="10"/>
    <x v="0"/>
    <x v="4"/>
    <s v="Turquoise Lead Holder with Pocket Clip"/>
    <n v="10.72"/>
    <n v="2"/>
    <n v="1.74"/>
  </r>
  <r>
    <n v="910"/>
    <d v="2014-08-19T00:00:00"/>
    <x v="0"/>
    <x v="7"/>
    <x v="282"/>
    <x v="10"/>
    <x v="0"/>
    <x v="3"/>
    <s v="GBC DocuBind P50 Personal Binding Machine"/>
    <n v="76.78"/>
    <n v="4"/>
    <n v="-58.86"/>
  </r>
  <r>
    <n v="911"/>
    <d v="2014-08-19T00:00:00"/>
    <x v="0"/>
    <x v="7"/>
    <x v="282"/>
    <x v="10"/>
    <x v="0"/>
    <x v="14"/>
    <s v="Acme Kleencut Forged Steel Scissors"/>
    <n v="9.18"/>
    <n v="2"/>
    <n v="1.1499999999999999"/>
  </r>
  <r>
    <n v="912"/>
    <d v="2014-08-19T00:00:00"/>
    <x v="0"/>
    <x v="7"/>
    <x v="352"/>
    <x v="13"/>
    <x v="1"/>
    <x v="11"/>
    <s v="Hon Metal Bookcases, Gray"/>
    <n v="638.82000000000005"/>
    <n v="9"/>
    <n v="172.48"/>
  </r>
  <r>
    <n v="913"/>
    <d v="2014-08-19T00:00:00"/>
    <x v="0"/>
    <x v="7"/>
    <x v="17"/>
    <x v="3"/>
    <x v="1"/>
    <x v="8"/>
    <s v="Deflect-o EconoMat Studded, No Bevel Mat for Low Pile Carpeting"/>
    <n v="289.24"/>
    <n v="7"/>
    <n v="26.03"/>
  </r>
  <r>
    <n v="914"/>
    <d v="2014-08-19T00:00:00"/>
    <x v="0"/>
    <x v="7"/>
    <x v="17"/>
    <x v="3"/>
    <x v="0"/>
    <x v="3"/>
    <s v="Satellite Sectional Post Binders"/>
    <n v="69.459999999999994"/>
    <n v="2"/>
    <n v="22.57"/>
  </r>
  <r>
    <n v="915"/>
    <d v="2014-08-19T00:00:00"/>
    <x v="0"/>
    <x v="7"/>
    <x v="183"/>
    <x v="4"/>
    <x v="0"/>
    <x v="2"/>
    <s v="Space Solutions HD Industrial Steel Shelving."/>
    <n v="344.91"/>
    <n v="3"/>
    <n v="10.35"/>
  </r>
  <r>
    <n v="916"/>
    <d v="2014-08-20T00:00:00"/>
    <x v="0"/>
    <x v="7"/>
    <x v="353"/>
    <x v="1"/>
    <x v="1"/>
    <x v="5"/>
    <s v="Global Leather and Oak Executive Chair, Black"/>
    <n v="421.37"/>
    <n v="2"/>
    <n v="-6.02"/>
  </r>
  <r>
    <n v="917"/>
    <d v="2014-08-20T00:00:00"/>
    <x v="0"/>
    <x v="7"/>
    <x v="317"/>
    <x v="6"/>
    <x v="1"/>
    <x v="5"/>
    <s v="Safco Chair Connectors, 6/Carton"/>
    <n v="500.24"/>
    <n v="13"/>
    <n v="145.07"/>
  </r>
  <r>
    <n v="918"/>
    <d v="2014-08-20T00:00:00"/>
    <x v="0"/>
    <x v="7"/>
    <x v="317"/>
    <x v="6"/>
    <x v="0"/>
    <x v="0"/>
    <s v="Riverleaf Stik-Withit Designer Note Cubes"/>
    <n v="20.12"/>
    <n v="2"/>
    <n v="9.26"/>
  </r>
  <r>
    <n v="919"/>
    <d v="2014-08-20T00:00:00"/>
    <x v="0"/>
    <x v="7"/>
    <x v="317"/>
    <x v="6"/>
    <x v="0"/>
    <x v="3"/>
    <s v="GBC DocuBind TL300 Electric Binding System"/>
    <n v="896.99"/>
    <n v="1"/>
    <n v="421.59"/>
  </r>
  <r>
    <n v="920"/>
    <d v="2014-08-22T00:00:00"/>
    <x v="0"/>
    <x v="7"/>
    <x v="354"/>
    <x v="10"/>
    <x v="0"/>
    <x v="4"/>
    <s v="Faber Castell Col-Erase Pencils"/>
    <n v="3.91"/>
    <n v="1"/>
    <n v="1.03"/>
  </r>
  <r>
    <n v="921"/>
    <d v="2014-08-22T00:00:00"/>
    <x v="0"/>
    <x v="7"/>
    <x v="355"/>
    <x v="16"/>
    <x v="0"/>
    <x v="14"/>
    <s v="Acme Serrated Blade Letter Opener"/>
    <n v="7.63"/>
    <n v="3"/>
    <n v="-1.81"/>
  </r>
  <r>
    <n v="922"/>
    <d v="2014-08-22T00:00:00"/>
    <x v="0"/>
    <x v="7"/>
    <x v="259"/>
    <x v="24"/>
    <x v="0"/>
    <x v="0"/>
    <s v="Xerox 1899"/>
    <n v="11.56"/>
    <n v="2"/>
    <n v="5.66"/>
  </r>
  <r>
    <n v="923"/>
    <d v="2014-08-23T00:00:00"/>
    <x v="0"/>
    <x v="7"/>
    <x v="356"/>
    <x v="20"/>
    <x v="0"/>
    <x v="0"/>
    <s v="Xerox 1994"/>
    <n v="25.92"/>
    <n v="4"/>
    <n v="12.44"/>
  </r>
  <r>
    <n v="924"/>
    <d v="2014-08-23T00:00:00"/>
    <x v="0"/>
    <x v="7"/>
    <x v="356"/>
    <x v="20"/>
    <x v="0"/>
    <x v="0"/>
    <s v="Personal Creations Ink Jet Cards and Labels"/>
    <n v="45.92"/>
    <n v="4"/>
    <n v="22.5"/>
  </r>
  <r>
    <n v="925"/>
    <d v="2014-08-23T00:00:00"/>
    <x v="0"/>
    <x v="7"/>
    <x v="357"/>
    <x v="3"/>
    <x v="0"/>
    <x v="3"/>
    <s v="GBC Linen Binding Covers"/>
    <n v="49.57"/>
    <n v="2"/>
    <n v="17.350000000000001"/>
  </r>
  <r>
    <n v="926"/>
    <d v="2014-08-23T00:00:00"/>
    <x v="0"/>
    <x v="7"/>
    <x v="358"/>
    <x v="26"/>
    <x v="0"/>
    <x v="0"/>
    <s v="Xerox 1976"/>
    <n v="15.55"/>
    <n v="3"/>
    <n v="5.44"/>
  </r>
  <r>
    <n v="927"/>
    <d v="2014-08-23T00:00:00"/>
    <x v="0"/>
    <x v="7"/>
    <x v="358"/>
    <x v="26"/>
    <x v="0"/>
    <x v="14"/>
    <s v="Acme Titanium Bonded Scissors"/>
    <n v="6.8"/>
    <n v="1"/>
    <n v="0.51"/>
  </r>
  <r>
    <n v="928"/>
    <d v="2014-08-23T00:00:00"/>
    <x v="0"/>
    <x v="7"/>
    <x v="358"/>
    <x v="26"/>
    <x v="1"/>
    <x v="8"/>
    <s v="Regeneration Desk Collection"/>
    <n v="4.22"/>
    <n v="3"/>
    <n v="1.27"/>
  </r>
  <r>
    <n v="929"/>
    <d v="2014-08-23T00:00:00"/>
    <x v="0"/>
    <x v="7"/>
    <x v="358"/>
    <x v="26"/>
    <x v="2"/>
    <x v="6"/>
    <s v="Cisco SPA525G2 IP Phone - Wireless"/>
    <n v="143.63999999999999"/>
    <n v="9"/>
    <n v="10.77"/>
  </r>
  <r>
    <n v="930"/>
    <d v="2014-08-23T00:00:00"/>
    <x v="0"/>
    <x v="7"/>
    <x v="358"/>
    <x v="26"/>
    <x v="0"/>
    <x v="0"/>
    <s v="Xerox 1931"/>
    <n v="31.1"/>
    <n v="6"/>
    <n v="10.89"/>
  </r>
  <r>
    <n v="931"/>
    <d v="2014-08-23T00:00:00"/>
    <x v="0"/>
    <x v="7"/>
    <x v="358"/>
    <x v="26"/>
    <x v="0"/>
    <x v="0"/>
    <s v="Xerox 1988"/>
    <n v="223.06"/>
    <n v="9"/>
    <n v="69.709999999999994"/>
  </r>
  <r>
    <n v="932"/>
    <d v="2014-08-23T00:00:00"/>
    <x v="0"/>
    <x v="7"/>
    <x v="234"/>
    <x v="14"/>
    <x v="0"/>
    <x v="0"/>
    <s v="Xerox 1993"/>
    <n v="19.440000000000001"/>
    <n v="3"/>
    <n v="9.5299999999999994"/>
  </r>
  <r>
    <n v="933"/>
    <d v="2014-08-24T00:00:00"/>
    <x v="0"/>
    <x v="7"/>
    <x v="357"/>
    <x v="35"/>
    <x v="0"/>
    <x v="3"/>
    <s v="SlimView Poly Binder, 3/8&quot;"/>
    <n v="8.2899999999999991"/>
    <n v="2"/>
    <n v="2.69"/>
  </r>
  <r>
    <n v="934"/>
    <d v="2014-08-24T00:00:00"/>
    <x v="0"/>
    <x v="7"/>
    <x v="359"/>
    <x v="20"/>
    <x v="1"/>
    <x v="8"/>
    <s v="G.E. Longer-Life Indoor Recessed Floodlight Bulbs"/>
    <n v="13.28"/>
    <n v="2"/>
    <n v="6.37"/>
  </r>
  <r>
    <n v="935"/>
    <d v="2014-08-24T00:00:00"/>
    <x v="0"/>
    <x v="7"/>
    <x v="359"/>
    <x v="20"/>
    <x v="0"/>
    <x v="3"/>
    <s v="Wilson Jones 1&quot; Hanging DublLock Ring Binders"/>
    <n v="12.67"/>
    <n v="3"/>
    <n v="4.4400000000000004"/>
  </r>
  <r>
    <n v="936"/>
    <d v="2014-08-24T00:00:00"/>
    <x v="0"/>
    <x v="7"/>
    <x v="360"/>
    <x v="5"/>
    <x v="0"/>
    <x v="14"/>
    <s v="Acme Titanium Bonded Scissors"/>
    <n v="25.5"/>
    <n v="3"/>
    <n v="6.63"/>
  </r>
  <r>
    <n v="937"/>
    <d v="2014-08-25T00:00:00"/>
    <x v="0"/>
    <x v="7"/>
    <x v="361"/>
    <x v="10"/>
    <x v="0"/>
    <x v="7"/>
    <s v="OIC Colored Binder Clips, Assorted Sizes"/>
    <n v="40.1"/>
    <n v="14"/>
    <n v="14.53"/>
  </r>
  <r>
    <n v="938"/>
    <d v="2014-08-25T00:00:00"/>
    <x v="0"/>
    <x v="7"/>
    <x v="361"/>
    <x v="10"/>
    <x v="0"/>
    <x v="10"/>
    <s v="Redi-Strip #10 Envelopes, 4 1/8 x 9 1/2"/>
    <n v="4.72"/>
    <n v="2"/>
    <n v="1.65"/>
  </r>
  <r>
    <n v="939"/>
    <d v="2014-08-25T00:00:00"/>
    <x v="0"/>
    <x v="7"/>
    <x v="361"/>
    <x v="10"/>
    <x v="0"/>
    <x v="0"/>
    <s v="Xerox 1921"/>
    <n v="23.98"/>
    <n v="3"/>
    <n v="7.49"/>
  </r>
  <r>
    <n v="940"/>
    <d v="2014-08-25T00:00:00"/>
    <x v="0"/>
    <x v="7"/>
    <x v="361"/>
    <x v="10"/>
    <x v="0"/>
    <x v="10"/>
    <s v="Tyvek  Top-Opening Peel &amp; Seel Envelopes, Plain White"/>
    <n v="130.46"/>
    <n v="6"/>
    <n v="44.03"/>
  </r>
  <r>
    <n v="941"/>
    <d v="2014-08-25T00:00:00"/>
    <x v="0"/>
    <x v="7"/>
    <x v="362"/>
    <x v="3"/>
    <x v="1"/>
    <x v="8"/>
    <s v="Eldon 200 Class Desk Accessories, Smoke"/>
    <n v="6.28"/>
    <n v="1"/>
    <n v="2.64"/>
  </r>
  <r>
    <n v="942"/>
    <d v="2014-08-25T00:00:00"/>
    <x v="0"/>
    <x v="7"/>
    <x v="362"/>
    <x v="3"/>
    <x v="2"/>
    <x v="9"/>
    <s v="SanDisk Cruzer 32 GB USB Flash Drive"/>
    <n v="95.1"/>
    <n v="5"/>
    <n v="30.43"/>
  </r>
  <r>
    <n v="943"/>
    <d v="2014-08-25T00:00:00"/>
    <x v="0"/>
    <x v="7"/>
    <x v="362"/>
    <x v="3"/>
    <x v="0"/>
    <x v="0"/>
    <s v="Xerox 23"/>
    <n v="25.92"/>
    <n v="4"/>
    <n v="12.44"/>
  </r>
  <r>
    <n v="944"/>
    <d v="2014-08-25T00:00:00"/>
    <x v="0"/>
    <x v="7"/>
    <x v="362"/>
    <x v="3"/>
    <x v="0"/>
    <x v="2"/>
    <s v="Portable Personal File Box"/>
    <n v="48.84"/>
    <n v="4"/>
    <n v="13.19"/>
  </r>
  <r>
    <n v="945"/>
    <d v="2014-08-25T00:00:00"/>
    <x v="0"/>
    <x v="7"/>
    <x v="363"/>
    <x v="22"/>
    <x v="2"/>
    <x v="6"/>
    <s v="Polycom VVX 310 VoIP phone"/>
    <n v="1007.94"/>
    <n v="7"/>
    <n v="75.599999999999994"/>
  </r>
  <r>
    <n v="946"/>
    <d v="2014-08-25T00:00:00"/>
    <x v="0"/>
    <x v="7"/>
    <x v="364"/>
    <x v="0"/>
    <x v="0"/>
    <x v="3"/>
    <s v="Wilson Jones Elliptical Ring 3 1/2&quot; Capacity Binders, 800 sheets"/>
    <n v="25.68"/>
    <n v="3"/>
    <n v="-39.799999999999997"/>
  </r>
  <r>
    <n v="947"/>
    <d v="2014-08-25T00:00:00"/>
    <x v="0"/>
    <x v="7"/>
    <x v="364"/>
    <x v="0"/>
    <x v="0"/>
    <x v="3"/>
    <s v="Square Ring Data Binders, Rigid 75 Pt. Covers, 11&quot; x 14-7/8&quot;"/>
    <n v="12.38"/>
    <n v="3"/>
    <n v="-19.809999999999999"/>
  </r>
  <r>
    <n v="948"/>
    <d v="2014-08-25T00:00:00"/>
    <x v="0"/>
    <x v="7"/>
    <x v="14"/>
    <x v="10"/>
    <x v="0"/>
    <x v="3"/>
    <s v="Wilson Jones Custom Binder Spines &amp; Labels"/>
    <n v="6.53"/>
    <n v="4"/>
    <n v="-4.57"/>
  </r>
  <r>
    <n v="949"/>
    <d v="2014-08-25T00:00:00"/>
    <x v="0"/>
    <x v="7"/>
    <x v="14"/>
    <x v="10"/>
    <x v="0"/>
    <x v="3"/>
    <s v="Insertable Tab Indexes For Data Binders"/>
    <n v="2.86"/>
    <n v="3"/>
    <n v="-2.29"/>
  </r>
  <r>
    <n v="950"/>
    <d v="2014-08-25T00:00:00"/>
    <x v="0"/>
    <x v="7"/>
    <x v="14"/>
    <x v="10"/>
    <x v="0"/>
    <x v="3"/>
    <s v="Cardinal Slant-D Ring Binder, Heavy Gauge Vinyl"/>
    <n v="20.86"/>
    <n v="8"/>
    <n v="-16.68"/>
  </r>
  <r>
    <n v="951"/>
    <d v="2014-08-26T00:00:00"/>
    <x v="0"/>
    <x v="7"/>
    <x v="365"/>
    <x v="3"/>
    <x v="2"/>
    <x v="9"/>
    <s v="SanDisk Ultra 32 GB MicroSDHC Class 10 Memory Card"/>
    <n v="176.8"/>
    <n v="8"/>
    <n v="22.98"/>
  </r>
  <r>
    <n v="952"/>
    <d v="2014-08-26T00:00:00"/>
    <x v="0"/>
    <x v="7"/>
    <x v="366"/>
    <x v="7"/>
    <x v="1"/>
    <x v="8"/>
    <s v="Acrylic Self-Standing Desk Frames"/>
    <n v="10.68"/>
    <n v="4"/>
    <n v="4.0599999999999996"/>
  </r>
  <r>
    <n v="953"/>
    <d v="2014-08-26T00:00:00"/>
    <x v="0"/>
    <x v="7"/>
    <x v="366"/>
    <x v="7"/>
    <x v="0"/>
    <x v="0"/>
    <s v="Xerox 1978"/>
    <n v="17.34"/>
    <n v="3"/>
    <n v="8.5"/>
  </r>
  <r>
    <n v="954"/>
    <d v="2014-08-26T00:00:00"/>
    <x v="0"/>
    <x v="7"/>
    <x v="366"/>
    <x v="7"/>
    <x v="0"/>
    <x v="0"/>
    <s v="Avoid Verbal Orders Carbonless Minifold Book"/>
    <n v="3.38"/>
    <n v="1"/>
    <n v="1.55"/>
  </r>
  <r>
    <n v="955"/>
    <d v="2014-08-26T00:00:00"/>
    <x v="0"/>
    <x v="7"/>
    <x v="367"/>
    <x v="7"/>
    <x v="0"/>
    <x v="4"/>
    <s v="Newell 340"/>
    <n v="8.64"/>
    <n v="3"/>
    <n v="2.5099999999999998"/>
  </r>
  <r>
    <n v="956"/>
    <d v="2014-08-26T00:00:00"/>
    <x v="0"/>
    <x v="7"/>
    <x v="367"/>
    <x v="7"/>
    <x v="2"/>
    <x v="9"/>
    <s v="Plantronics Audio 478 Stereo USB Headset"/>
    <n v="149.97"/>
    <n v="3"/>
    <n v="52.49"/>
  </r>
  <r>
    <n v="957"/>
    <d v="2014-08-27T00:00:00"/>
    <x v="0"/>
    <x v="7"/>
    <x v="368"/>
    <x v="3"/>
    <x v="0"/>
    <x v="4"/>
    <s v="Newell 341"/>
    <n v="8.56"/>
    <n v="2"/>
    <n v="2.48"/>
  </r>
  <r>
    <n v="958"/>
    <d v="2014-08-27T00:00:00"/>
    <x v="0"/>
    <x v="7"/>
    <x v="368"/>
    <x v="3"/>
    <x v="2"/>
    <x v="6"/>
    <s v="Cisco SPA 501G IP Phone"/>
    <n v="213.48"/>
    <n v="3"/>
    <n v="16.010000000000002"/>
  </r>
  <r>
    <n v="959"/>
    <d v="2014-08-27T00:00:00"/>
    <x v="0"/>
    <x v="7"/>
    <x v="368"/>
    <x v="3"/>
    <x v="0"/>
    <x v="3"/>
    <s v="Wilson Jones Hanging View Binder, White, 1&quot;"/>
    <n v="22.72"/>
    <n v="4"/>
    <n v="7.38"/>
  </r>
  <r>
    <n v="960"/>
    <d v="2014-08-27T00:00:00"/>
    <x v="0"/>
    <x v="7"/>
    <x v="369"/>
    <x v="6"/>
    <x v="2"/>
    <x v="6"/>
    <s v="GE 30522EE2"/>
    <n v="579.95000000000005"/>
    <n v="5"/>
    <n v="168.19"/>
  </r>
  <r>
    <n v="961"/>
    <d v="2014-08-27T00:00:00"/>
    <x v="0"/>
    <x v="7"/>
    <x v="369"/>
    <x v="6"/>
    <x v="1"/>
    <x v="8"/>
    <s v="Master Caster Door Stop, Large Neon Orange"/>
    <n v="29.12"/>
    <n v="4"/>
    <n v="12.52"/>
  </r>
  <r>
    <n v="962"/>
    <d v="2014-08-27T00:00:00"/>
    <x v="0"/>
    <x v="7"/>
    <x v="369"/>
    <x v="6"/>
    <x v="1"/>
    <x v="13"/>
    <s v="Bretford CR8500 Series Meeting Room Furniture"/>
    <n v="1202.94"/>
    <n v="3"/>
    <n v="300.74"/>
  </r>
  <r>
    <n v="963"/>
    <d v="2014-08-27T00:00:00"/>
    <x v="0"/>
    <x v="7"/>
    <x v="13"/>
    <x v="6"/>
    <x v="0"/>
    <x v="0"/>
    <s v="Xerox 1898"/>
    <n v="13.36"/>
    <n v="2"/>
    <n v="6.41"/>
  </r>
  <r>
    <n v="964"/>
    <d v="2014-08-29T00:00:00"/>
    <x v="0"/>
    <x v="7"/>
    <x v="370"/>
    <x v="3"/>
    <x v="0"/>
    <x v="0"/>
    <s v="Xerox 1940"/>
    <n v="109.92"/>
    <n v="2"/>
    <n v="53.86"/>
  </r>
  <r>
    <n v="965"/>
    <d v="2014-08-29T00:00:00"/>
    <x v="0"/>
    <x v="7"/>
    <x v="370"/>
    <x v="3"/>
    <x v="0"/>
    <x v="0"/>
    <s v="Xerox 1986"/>
    <n v="13.36"/>
    <n v="2"/>
    <n v="6.41"/>
  </r>
  <r>
    <n v="966"/>
    <d v="2014-08-29T00:00:00"/>
    <x v="0"/>
    <x v="7"/>
    <x v="371"/>
    <x v="16"/>
    <x v="0"/>
    <x v="10"/>
    <s v="Jiffy Padded Mailers with Self-Seal Closure"/>
    <n v="29.81"/>
    <n v="2"/>
    <n v="10.81"/>
  </r>
  <r>
    <n v="967"/>
    <d v="2014-08-29T00:00:00"/>
    <x v="0"/>
    <x v="7"/>
    <x v="371"/>
    <x v="16"/>
    <x v="0"/>
    <x v="3"/>
    <s v="GBC DocuBind 200 Manual Binding Machine"/>
    <n v="505.18"/>
    <n v="4"/>
    <n v="-336.78"/>
  </r>
  <r>
    <n v="968"/>
    <d v="2014-08-29T00:00:00"/>
    <x v="0"/>
    <x v="7"/>
    <x v="371"/>
    <x v="16"/>
    <x v="1"/>
    <x v="13"/>
    <s v="Balt Solid Wood Rectangular Table"/>
    <n v="174.06"/>
    <n v="3"/>
    <n v="-110.76"/>
  </r>
  <r>
    <n v="969"/>
    <d v="2014-08-30T00:00:00"/>
    <x v="0"/>
    <x v="7"/>
    <x v="372"/>
    <x v="37"/>
    <x v="0"/>
    <x v="3"/>
    <s v="Wilson Jones Standard D-Ring Binders"/>
    <n v="25.3"/>
    <n v="5"/>
    <n v="11.89"/>
  </r>
  <r>
    <n v="970"/>
    <d v="2014-08-30T00:00:00"/>
    <x v="0"/>
    <x v="7"/>
    <x v="372"/>
    <x v="37"/>
    <x v="0"/>
    <x v="2"/>
    <s v="Fellowes Bankers Box Stor/Drawer Steel Plus"/>
    <n v="95.94"/>
    <n v="3"/>
    <n v="9.59"/>
  </r>
  <r>
    <n v="971"/>
    <d v="2014-08-31T00:00:00"/>
    <x v="0"/>
    <x v="7"/>
    <x v="373"/>
    <x v="31"/>
    <x v="2"/>
    <x v="9"/>
    <s v="KeyTronicÂ KT400U2 -Â KeyboardÂ - Black"/>
    <n v="92.52"/>
    <n v="9"/>
    <n v="18.5"/>
  </r>
  <r>
    <n v="972"/>
    <d v="2014-09-01T00:00:00"/>
    <x v="0"/>
    <x v="8"/>
    <x v="374"/>
    <x v="3"/>
    <x v="0"/>
    <x v="4"/>
    <s v="BOSTON Model 1800 Electric Pencil Sharpeners, Putty/Woodgrain"/>
    <n v="53.94"/>
    <n v="3"/>
    <n v="15.64"/>
  </r>
  <r>
    <n v="973"/>
    <d v="2014-09-01T00:00:00"/>
    <x v="0"/>
    <x v="8"/>
    <x v="304"/>
    <x v="0"/>
    <x v="0"/>
    <x v="3"/>
    <s v="Prestige Round Ring Binders"/>
    <n v="3.65"/>
    <n v="3"/>
    <n v="-6.02"/>
  </r>
  <r>
    <n v="974"/>
    <d v="2014-09-01T00:00:00"/>
    <x v="0"/>
    <x v="8"/>
    <x v="304"/>
    <x v="0"/>
    <x v="0"/>
    <x v="0"/>
    <s v="Xerox 216"/>
    <n v="31.1"/>
    <n v="6"/>
    <n v="10.89"/>
  </r>
  <r>
    <n v="975"/>
    <d v="2014-09-01T00:00:00"/>
    <x v="0"/>
    <x v="8"/>
    <x v="352"/>
    <x v="20"/>
    <x v="0"/>
    <x v="3"/>
    <s v="Wilson Jones Hanging Recycled Pressboard Data Binders"/>
    <n v="23.74"/>
    <n v="2"/>
    <n v="8.31"/>
  </r>
  <r>
    <n v="976"/>
    <d v="2014-09-01T00:00:00"/>
    <x v="0"/>
    <x v="8"/>
    <x v="352"/>
    <x v="20"/>
    <x v="2"/>
    <x v="9"/>
    <s v="WD My Passport Ultra 2TB Portable External Hard Drive"/>
    <n v="357"/>
    <n v="3"/>
    <n v="57.12"/>
  </r>
  <r>
    <n v="977"/>
    <d v="2014-09-02T00:00:00"/>
    <x v="0"/>
    <x v="8"/>
    <x v="176"/>
    <x v="20"/>
    <x v="0"/>
    <x v="12"/>
    <s v="Holmes Cool Mist Humidifier for the Whole House with 8-Gallon Output per Day, Extended Life Filter"/>
    <n v="19.899999999999999"/>
    <n v="1"/>
    <n v="8.9600000000000009"/>
  </r>
  <r>
    <n v="978"/>
    <d v="2014-09-02T00:00:00"/>
    <x v="0"/>
    <x v="8"/>
    <x v="176"/>
    <x v="20"/>
    <x v="1"/>
    <x v="8"/>
    <s v="Tenex Carpeted, Granite-Look or Clear Contemporary Contour Shape Chair Mats"/>
    <n v="70.709999999999994"/>
    <n v="1"/>
    <n v="4.95"/>
  </r>
  <r>
    <n v="979"/>
    <d v="2014-09-02T00:00:00"/>
    <x v="0"/>
    <x v="8"/>
    <x v="68"/>
    <x v="20"/>
    <x v="0"/>
    <x v="4"/>
    <s v="SANFORD Major Accent Highlighters"/>
    <n v="21.24"/>
    <n v="3"/>
    <n v="8.07"/>
  </r>
  <r>
    <n v="980"/>
    <d v="2014-09-02T00:00:00"/>
    <x v="0"/>
    <x v="8"/>
    <x v="375"/>
    <x v="20"/>
    <x v="0"/>
    <x v="4"/>
    <s v="Newell 324"/>
    <n v="57.75"/>
    <n v="5"/>
    <n v="16.170000000000002"/>
  </r>
  <r>
    <n v="981"/>
    <d v="2014-09-02T00:00:00"/>
    <x v="0"/>
    <x v="8"/>
    <x v="375"/>
    <x v="20"/>
    <x v="0"/>
    <x v="0"/>
    <s v="Easy-staple paper"/>
    <n v="14.94"/>
    <n v="3"/>
    <n v="7.02"/>
  </r>
  <r>
    <n v="982"/>
    <d v="2014-09-02T00:00:00"/>
    <x v="0"/>
    <x v="8"/>
    <x v="107"/>
    <x v="1"/>
    <x v="2"/>
    <x v="9"/>
    <s v="Logitech Wireless Performance Mouse MX for PC and Mac"/>
    <n v="239.98"/>
    <n v="3"/>
    <n v="53.99"/>
  </r>
  <r>
    <n v="983"/>
    <d v="2014-09-02T00:00:00"/>
    <x v="0"/>
    <x v="8"/>
    <x v="340"/>
    <x v="0"/>
    <x v="2"/>
    <x v="15"/>
    <s v="Epson TM-T88V Direct Thermal Printer - Monochrome - Desktop"/>
    <n v="559.71"/>
    <n v="3"/>
    <n v="-121.27"/>
  </r>
  <r>
    <n v="984"/>
    <d v="2014-09-02T00:00:00"/>
    <x v="0"/>
    <x v="8"/>
    <x v="42"/>
    <x v="13"/>
    <x v="0"/>
    <x v="3"/>
    <s v="GBC DocuBind TL300 Electric Binding System"/>
    <n v="1793.98"/>
    <n v="2"/>
    <n v="843.17"/>
  </r>
  <r>
    <n v="985"/>
    <d v="2014-09-02T00:00:00"/>
    <x v="0"/>
    <x v="8"/>
    <x v="240"/>
    <x v="1"/>
    <x v="2"/>
    <x v="9"/>
    <s v="LogitechÂ Gaming G510s - Keyboard"/>
    <n v="475.94"/>
    <n v="7"/>
    <n v="95.19"/>
  </r>
  <r>
    <n v="986"/>
    <d v="2014-09-03T00:00:00"/>
    <x v="0"/>
    <x v="8"/>
    <x v="156"/>
    <x v="20"/>
    <x v="0"/>
    <x v="1"/>
    <s v="Avery 514"/>
    <n v="14.4"/>
    <n v="5"/>
    <n v="7.06"/>
  </r>
  <r>
    <n v="987"/>
    <d v="2014-09-03T00:00:00"/>
    <x v="0"/>
    <x v="8"/>
    <x v="376"/>
    <x v="0"/>
    <x v="0"/>
    <x v="3"/>
    <s v="GBC VeloBinder Strips"/>
    <n v="7.68"/>
    <n v="5"/>
    <n v="-11.52"/>
  </r>
  <r>
    <n v="988"/>
    <d v="2014-09-05T00:00:00"/>
    <x v="0"/>
    <x v="8"/>
    <x v="377"/>
    <x v="10"/>
    <x v="0"/>
    <x v="2"/>
    <s v="Economy Rollaway Files"/>
    <n v="264.32"/>
    <n v="2"/>
    <n v="19.82"/>
  </r>
  <r>
    <n v="989"/>
    <d v="2014-09-05T00:00:00"/>
    <x v="0"/>
    <x v="8"/>
    <x v="378"/>
    <x v="16"/>
    <x v="1"/>
    <x v="8"/>
    <s v="Telescoping Adjustable Floor Lamp"/>
    <n v="31.98"/>
    <n v="2"/>
    <n v="2"/>
  </r>
  <r>
    <n v="990"/>
    <d v="2014-09-06T00:00:00"/>
    <x v="0"/>
    <x v="8"/>
    <x v="379"/>
    <x v="3"/>
    <x v="1"/>
    <x v="8"/>
    <s v="Eldon Expressions Wood and Plastic Desk Accessories, Cherry Wood"/>
    <n v="41.88"/>
    <n v="6"/>
    <n v="12.15"/>
  </r>
  <r>
    <n v="991"/>
    <d v="2014-09-06T00:00:00"/>
    <x v="0"/>
    <x v="8"/>
    <x v="379"/>
    <x v="3"/>
    <x v="0"/>
    <x v="1"/>
    <s v="Avery 516"/>
    <n v="58.48"/>
    <n v="8"/>
    <n v="27.49"/>
  </r>
  <r>
    <n v="992"/>
    <d v="2014-09-07T00:00:00"/>
    <x v="0"/>
    <x v="8"/>
    <x v="191"/>
    <x v="2"/>
    <x v="0"/>
    <x v="2"/>
    <s v="Carina 42&quot;Hx23 3/4&quot;W Media Storage Unit"/>
    <n v="64.78"/>
    <n v="1"/>
    <n v="-14.58"/>
  </r>
  <r>
    <n v="993"/>
    <d v="2014-09-07T00:00:00"/>
    <x v="0"/>
    <x v="8"/>
    <x v="191"/>
    <x v="2"/>
    <x v="2"/>
    <x v="6"/>
    <s v="invisibleSHIELD by ZAGG Smudge-Free Screen Protector"/>
    <n v="32.380000000000003"/>
    <n v="3"/>
    <n v="4.32"/>
  </r>
  <r>
    <n v="994"/>
    <d v="2014-09-07T00:00:00"/>
    <x v="0"/>
    <x v="8"/>
    <x v="191"/>
    <x v="2"/>
    <x v="1"/>
    <x v="8"/>
    <s v="DAX Natural Wood-Tone Poster Frame"/>
    <n v="42.37"/>
    <n v="2"/>
    <n v="8.4700000000000006"/>
  </r>
  <r>
    <n v="995"/>
    <d v="2014-09-07T00:00:00"/>
    <x v="0"/>
    <x v="8"/>
    <x v="191"/>
    <x v="2"/>
    <x v="2"/>
    <x v="15"/>
    <s v="StarTech.com 10/100 VDSL2 Ethernet Extender Kit"/>
    <n v="399.54"/>
    <n v="4"/>
    <n v="-559.36"/>
  </r>
  <r>
    <n v="996"/>
    <d v="2014-09-07T00:00:00"/>
    <x v="0"/>
    <x v="8"/>
    <x v="23"/>
    <x v="39"/>
    <x v="1"/>
    <x v="8"/>
    <s v="Executive Impressions 13&quot; Clairmont Wall Clock"/>
    <n v="57.69"/>
    <n v="3"/>
    <n v="23.65"/>
  </r>
  <r>
    <n v="997"/>
    <d v="2014-09-07T00:00:00"/>
    <x v="0"/>
    <x v="8"/>
    <x v="23"/>
    <x v="39"/>
    <x v="0"/>
    <x v="3"/>
    <s v="GBC Laser Imprintable Binding System Covers, Desert Sand"/>
    <n v="42.81"/>
    <n v="3"/>
    <n v="20.12"/>
  </r>
  <r>
    <n v="998"/>
    <d v="2014-09-07T00:00:00"/>
    <x v="0"/>
    <x v="8"/>
    <x v="23"/>
    <x v="39"/>
    <x v="0"/>
    <x v="0"/>
    <s v="Xerox 2000"/>
    <n v="12.96"/>
    <n v="2"/>
    <n v="6.22"/>
  </r>
  <r>
    <n v="999"/>
    <d v="2014-09-07T00:00:00"/>
    <x v="0"/>
    <x v="8"/>
    <x v="23"/>
    <x v="39"/>
    <x v="1"/>
    <x v="8"/>
    <s v="3M Polarizing Task Lamp with Clamp Arm, Light Gray"/>
    <n v="821.88"/>
    <n v="6"/>
    <n v="213.69"/>
  </r>
  <r>
    <n v="1000"/>
    <d v="2014-09-07T00:00:00"/>
    <x v="0"/>
    <x v="8"/>
    <x v="23"/>
    <x v="39"/>
    <x v="2"/>
    <x v="6"/>
    <s v="Plantronics CordlessÂ Phone HeadsetÂ with In-line Volume - M214C"/>
    <n v="104.85"/>
    <n v="3"/>
    <n v="28.31"/>
  </r>
  <r>
    <n v="1001"/>
    <d v="2014-09-07T00:00:00"/>
    <x v="0"/>
    <x v="8"/>
    <x v="380"/>
    <x v="20"/>
    <x v="2"/>
    <x v="6"/>
    <s v="AT&amp;T EL51110 DECT"/>
    <n v="377.97"/>
    <n v="3"/>
    <n v="109.61"/>
  </r>
  <r>
    <n v="1002"/>
    <d v="2014-09-07T00:00:00"/>
    <x v="0"/>
    <x v="8"/>
    <x v="381"/>
    <x v="0"/>
    <x v="2"/>
    <x v="6"/>
    <s v="Panasonic KX TS3282B Corded phone"/>
    <n v="196.78"/>
    <n v="3"/>
    <n v="14.76"/>
  </r>
  <r>
    <n v="1003"/>
    <d v="2014-09-07T00:00:00"/>
    <x v="0"/>
    <x v="8"/>
    <x v="381"/>
    <x v="0"/>
    <x v="0"/>
    <x v="3"/>
    <s v="Angle-D Binders with Locking Rings, Label Holders"/>
    <n v="2.92"/>
    <n v="2"/>
    <n v="-4.82"/>
  </r>
  <r>
    <n v="1004"/>
    <d v="2014-09-07T00:00:00"/>
    <x v="0"/>
    <x v="8"/>
    <x v="381"/>
    <x v="0"/>
    <x v="1"/>
    <x v="13"/>
    <s v="Riverside Furniture Oval Coffee Table, Oval End Table, End Table with Drawer"/>
    <n v="200.8"/>
    <n v="1"/>
    <n v="-22.95"/>
  </r>
  <r>
    <n v="1005"/>
    <d v="2014-09-07T00:00:00"/>
    <x v="0"/>
    <x v="8"/>
    <x v="381"/>
    <x v="0"/>
    <x v="2"/>
    <x v="9"/>
    <s v="Belkin Standard 104 key USB Keyboard"/>
    <n v="46.69"/>
    <n v="4"/>
    <n v="-2.92"/>
  </r>
  <r>
    <n v="1006"/>
    <d v="2014-09-07T00:00:00"/>
    <x v="0"/>
    <x v="8"/>
    <x v="381"/>
    <x v="0"/>
    <x v="0"/>
    <x v="4"/>
    <s v="Dixon Ticonderoga Core-Lock Colored Pencils"/>
    <n v="21.86"/>
    <n v="3"/>
    <n v="3.55"/>
  </r>
  <r>
    <n v="1007"/>
    <d v="2014-09-07T00:00:00"/>
    <x v="0"/>
    <x v="8"/>
    <x v="81"/>
    <x v="39"/>
    <x v="1"/>
    <x v="13"/>
    <s v="KI Adjustable-Height Table"/>
    <n v="429.9"/>
    <n v="5"/>
    <n v="111.77"/>
  </r>
  <r>
    <n v="1008"/>
    <d v="2014-09-07T00:00:00"/>
    <x v="0"/>
    <x v="8"/>
    <x v="81"/>
    <x v="39"/>
    <x v="0"/>
    <x v="3"/>
    <s v="Avery Recycled Flexi-View Covers for Binding Systems"/>
    <n v="32.06"/>
    <n v="2"/>
    <n v="15.39"/>
  </r>
  <r>
    <n v="1009"/>
    <d v="2014-09-07T00:00:00"/>
    <x v="0"/>
    <x v="8"/>
    <x v="81"/>
    <x v="39"/>
    <x v="1"/>
    <x v="5"/>
    <s v="Padded Folding Chairs, Black, 4/Carton"/>
    <n v="161.96"/>
    <n v="2"/>
    <n v="45.35"/>
  </r>
  <r>
    <n v="1010"/>
    <d v="2014-09-07T00:00:00"/>
    <x v="0"/>
    <x v="8"/>
    <x v="81"/>
    <x v="39"/>
    <x v="0"/>
    <x v="2"/>
    <s v="Akro-Mils 12-Gallon Tote"/>
    <n v="19.86"/>
    <n v="2"/>
    <n v="5.76"/>
  </r>
  <r>
    <n v="1011"/>
    <d v="2014-09-07T00:00:00"/>
    <x v="0"/>
    <x v="8"/>
    <x v="382"/>
    <x v="3"/>
    <x v="0"/>
    <x v="14"/>
    <s v="Acme Design Line 8&quot; Stainless Steel Bent Scissors w/Champagne Handles, 3-1/8&quot; Cut"/>
    <n v="27.36"/>
    <n v="4"/>
    <n v="7.39"/>
  </r>
  <r>
    <n v="1012"/>
    <d v="2014-09-07T00:00:00"/>
    <x v="0"/>
    <x v="8"/>
    <x v="382"/>
    <x v="3"/>
    <x v="0"/>
    <x v="0"/>
    <s v="Message Book, Wirebound, Four 5 1/2&quot; X 4&quot; Forms/Pg., 200 Dupl. Sets/Book"/>
    <n v="20.56"/>
    <n v="2"/>
    <n v="9.66"/>
  </r>
  <r>
    <n v="1013"/>
    <d v="2014-09-07T00:00:00"/>
    <x v="0"/>
    <x v="8"/>
    <x v="382"/>
    <x v="3"/>
    <x v="0"/>
    <x v="3"/>
    <s v="Avery Legal 4-Ring Binder"/>
    <n v="83.92"/>
    <n v="5"/>
    <n v="31.47"/>
  </r>
  <r>
    <n v="1014"/>
    <d v="2014-09-07T00:00:00"/>
    <x v="0"/>
    <x v="8"/>
    <x v="228"/>
    <x v="1"/>
    <x v="0"/>
    <x v="7"/>
    <s v="Acco Hot Clips Clips to Go"/>
    <n v="13.16"/>
    <n v="5"/>
    <n v="4.1100000000000003"/>
  </r>
  <r>
    <n v="1015"/>
    <d v="2014-09-07T00:00:00"/>
    <x v="0"/>
    <x v="8"/>
    <x v="228"/>
    <x v="1"/>
    <x v="0"/>
    <x v="3"/>
    <s v="Avery Heavy-Duty EZD View Binder with Locking Rings"/>
    <n v="3.83"/>
    <n v="3"/>
    <n v="-6.51"/>
  </r>
  <r>
    <n v="1016"/>
    <d v="2014-09-07T00:00:00"/>
    <x v="0"/>
    <x v="8"/>
    <x v="228"/>
    <x v="1"/>
    <x v="0"/>
    <x v="3"/>
    <s v="Ibico Hi-Tech Manual Binding System"/>
    <n v="304.99"/>
    <n v="5"/>
    <n v="-533.73"/>
  </r>
  <r>
    <n v="1017"/>
    <d v="2014-09-08T00:00:00"/>
    <x v="0"/>
    <x v="8"/>
    <x v="383"/>
    <x v="0"/>
    <x v="0"/>
    <x v="4"/>
    <s v="BIC Brite Liner Highlighters"/>
    <n v="9.94"/>
    <n v="3"/>
    <n v="2.73"/>
  </r>
  <r>
    <n v="1018"/>
    <d v="2014-09-08T00:00:00"/>
    <x v="0"/>
    <x v="8"/>
    <x v="383"/>
    <x v="0"/>
    <x v="2"/>
    <x v="15"/>
    <s v="Lexmark MX611dhe Monochrome Laser Printer"/>
    <n v="8159.95"/>
    <n v="8"/>
    <n v="-1359.99"/>
  </r>
  <r>
    <n v="1019"/>
    <d v="2014-09-08T00:00:00"/>
    <x v="0"/>
    <x v="8"/>
    <x v="383"/>
    <x v="0"/>
    <x v="0"/>
    <x v="2"/>
    <s v="Space Solutions HD Industrial Steel Shelving."/>
    <n v="275.93"/>
    <n v="3"/>
    <n v="-58.63"/>
  </r>
  <r>
    <n v="1020"/>
    <d v="2014-09-08T00:00:00"/>
    <x v="0"/>
    <x v="8"/>
    <x v="383"/>
    <x v="0"/>
    <x v="1"/>
    <x v="5"/>
    <s v="SAFCO Arco Folding Chair"/>
    <n v="1740.06"/>
    <n v="9"/>
    <n v="-24.86"/>
  </r>
  <r>
    <n v="1021"/>
    <d v="2014-09-08T00:00:00"/>
    <x v="0"/>
    <x v="8"/>
    <x v="383"/>
    <x v="0"/>
    <x v="0"/>
    <x v="4"/>
    <s v="Sanford Liquid Accent Highlighters"/>
    <n v="32.06"/>
    <n v="6"/>
    <n v="6.81"/>
  </r>
  <r>
    <n v="1022"/>
    <d v="2014-09-08T00:00:00"/>
    <x v="0"/>
    <x v="8"/>
    <x v="383"/>
    <x v="0"/>
    <x v="0"/>
    <x v="12"/>
    <s v="Kensington 7 Outlet MasterPiece Power Center"/>
    <n v="177.98"/>
    <n v="5"/>
    <n v="-453.85"/>
  </r>
  <r>
    <n v="1023"/>
    <d v="2014-09-08T00:00:00"/>
    <x v="0"/>
    <x v="8"/>
    <x v="383"/>
    <x v="0"/>
    <x v="2"/>
    <x v="6"/>
    <s v="JBL Micro Wireless Portable Bluetooth Speaker"/>
    <n v="143.97999999999999"/>
    <n v="3"/>
    <n v="9"/>
  </r>
  <r>
    <n v="1024"/>
    <d v="2014-09-08T00:00:00"/>
    <x v="0"/>
    <x v="8"/>
    <x v="333"/>
    <x v="3"/>
    <x v="2"/>
    <x v="9"/>
    <s v="Logitech Wireless Touch Keyboard K400"/>
    <n v="49.98"/>
    <n v="2"/>
    <n v="8.5"/>
  </r>
  <r>
    <n v="1025"/>
    <d v="2014-09-08T00:00:00"/>
    <x v="0"/>
    <x v="8"/>
    <x v="384"/>
    <x v="0"/>
    <x v="0"/>
    <x v="3"/>
    <s v="GBC ProClick Punch Binding System"/>
    <n v="51.18"/>
    <n v="4"/>
    <n v="-79.34"/>
  </r>
  <r>
    <n v="1026"/>
    <d v="2014-09-08T00:00:00"/>
    <x v="0"/>
    <x v="8"/>
    <x v="385"/>
    <x v="4"/>
    <x v="2"/>
    <x v="9"/>
    <s v="Memorex Froggy Flash Drive 4 GB"/>
    <n v="32.97"/>
    <n v="3"/>
    <n v="12.86"/>
  </r>
  <r>
    <n v="1027"/>
    <d v="2014-09-08T00:00:00"/>
    <x v="0"/>
    <x v="8"/>
    <x v="385"/>
    <x v="4"/>
    <x v="2"/>
    <x v="9"/>
    <s v="Maxell 74 Minute CD-R Spindle, 50/Pack"/>
    <n v="83.88"/>
    <n v="4"/>
    <n v="30.2"/>
  </r>
  <r>
    <n v="1028"/>
    <d v="2014-09-08T00:00:00"/>
    <x v="0"/>
    <x v="8"/>
    <x v="285"/>
    <x v="3"/>
    <x v="0"/>
    <x v="12"/>
    <s v="Holmes Replacement Filter for HEPA Air Cleaner, Medium Room"/>
    <n v="56.65"/>
    <n v="5"/>
    <n v="24.36"/>
  </r>
  <r>
    <n v="1029"/>
    <d v="2014-09-08T00:00:00"/>
    <x v="0"/>
    <x v="8"/>
    <x v="285"/>
    <x v="3"/>
    <x v="0"/>
    <x v="2"/>
    <s v="Pizazz Global Quick File"/>
    <n v="14.97"/>
    <n v="1"/>
    <n v="4.1900000000000004"/>
  </r>
  <r>
    <n v="1030"/>
    <d v="2014-09-08T00:00:00"/>
    <x v="0"/>
    <x v="8"/>
    <x v="285"/>
    <x v="3"/>
    <x v="0"/>
    <x v="7"/>
    <s v="Ideal Clamps"/>
    <n v="4.0199999999999996"/>
    <n v="2"/>
    <n v="1.97"/>
  </r>
  <r>
    <n v="1031"/>
    <d v="2014-09-08T00:00:00"/>
    <x v="0"/>
    <x v="8"/>
    <x v="207"/>
    <x v="6"/>
    <x v="0"/>
    <x v="7"/>
    <s v="Advantus Plastic Paper Clips"/>
    <n v="45"/>
    <n v="9"/>
    <n v="21.6"/>
  </r>
  <r>
    <n v="1032"/>
    <d v="2014-09-08T00:00:00"/>
    <x v="0"/>
    <x v="8"/>
    <x v="207"/>
    <x v="6"/>
    <x v="2"/>
    <x v="15"/>
    <s v="Epson WorkForce WF-2530 All-in-One Printer, Copier Scanner"/>
    <n v="209.97"/>
    <n v="3"/>
    <n v="90.29"/>
  </r>
  <r>
    <n v="1033"/>
    <d v="2014-09-08T00:00:00"/>
    <x v="0"/>
    <x v="8"/>
    <x v="386"/>
    <x v="20"/>
    <x v="0"/>
    <x v="12"/>
    <s v="Black &amp; Decker Filter for Double Action Dustbuster Cordless Vac BLDV7210"/>
    <n v="16.78"/>
    <n v="2"/>
    <n v="4.2"/>
  </r>
  <r>
    <n v="1034"/>
    <d v="2014-09-08T00:00:00"/>
    <x v="0"/>
    <x v="8"/>
    <x v="387"/>
    <x v="22"/>
    <x v="0"/>
    <x v="4"/>
    <s v="Prang Colored Pencils"/>
    <n v="5.88"/>
    <n v="2"/>
    <n v="2.65"/>
  </r>
  <r>
    <n v="1035"/>
    <d v="2014-09-08T00:00:00"/>
    <x v="0"/>
    <x v="8"/>
    <x v="387"/>
    <x v="22"/>
    <x v="1"/>
    <x v="5"/>
    <s v="Hon Deluxe Fabric Upholstered Stacking Chairs, Rounded Back"/>
    <n v="975.92"/>
    <n v="5"/>
    <n v="121.99"/>
  </r>
  <r>
    <n v="1036"/>
    <d v="2014-09-08T00:00:00"/>
    <x v="0"/>
    <x v="8"/>
    <x v="387"/>
    <x v="22"/>
    <x v="0"/>
    <x v="4"/>
    <s v="Hunt PowerHouse Electric Pencil Sharpener, Blue"/>
    <n v="303.83999999999997"/>
    <n v="8"/>
    <n v="91.15"/>
  </r>
  <r>
    <n v="1037"/>
    <d v="2014-09-08T00:00:00"/>
    <x v="0"/>
    <x v="8"/>
    <x v="387"/>
    <x v="22"/>
    <x v="0"/>
    <x v="2"/>
    <s v="Carina Double Wide Media Storage Towers in Natural &amp; Black"/>
    <n v="485.88"/>
    <n v="6"/>
    <n v="19.440000000000001"/>
  </r>
  <r>
    <n v="1038"/>
    <d v="2014-09-08T00:00:00"/>
    <x v="0"/>
    <x v="8"/>
    <x v="388"/>
    <x v="0"/>
    <x v="0"/>
    <x v="0"/>
    <s v="Geographics Note Cards, Blank, White, 8 1/2&quot; x 11&quot;"/>
    <n v="17.899999999999999"/>
    <n v="2"/>
    <n v="6.27"/>
  </r>
  <r>
    <n v="1039"/>
    <d v="2014-09-08T00:00:00"/>
    <x v="0"/>
    <x v="8"/>
    <x v="388"/>
    <x v="0"/>
    <x v="1"/>
    <x v="5"/>
    <s v="SAFCO Arco Folding Chair"/>
    <n v="966.7"/>
    <n v="5"/>
    <n v="-13.81"/>
  </r>
  <r>
    <n v="1040"/>
    <d v="2014-09-08T00:00:00"/>
    <x v="0"/>
    <x v="8"/>
    <x v="388"/>
    <x v="0"/>
    <x v="0"/>
    <x v="0"/>
    <s v="Snap-A-Way Black Print Carbonless Ruled Speed Letter, Triplicate"/>
    <n v="182.11"/>
    <n v="6"/>
    <n v="61.46"/>
  </r>
  <r>
    <n v="1041"/>
    <d v="2014-09-08T00:00:00"/>
    <x v="0"/>
    <x v="8"/>
    <x v="367"/>
    <x v="20"/>
    <x v="1"/>
    <x v="5"/>
    <s v="Global Super Steno Chair"/>
    <n v="172.76"/>
    <n v="2"/>
    <n v="13.44"/>
  </r>
  <r>
    <n v="1042"/>
    <d v="2014-09-08T00:00:00"/>
    <x v="0"/>
    <x v="8"/>
    <x v="367"/>
    <x v="20"/>
    <x v="0"/>
    <x v="4"/>
    <s v="Nontoxic Chalk"/>
    <n v="3.52"/>
    <n v="2"/>
    <n v="1.69"/>
  </r>
  <r>
    <n v="1043"/>
    <d v="2014-09-08T00:00:00"/>
    <x v="0"/>
    <x v="8"/>
    <x v="18"/>
    <x v="3"/>
    <x v="0"/>
    <x v="3"/>
    <s v="Acco PRESSTEX Data Binder with Storage Hooks, Light Blue, 9 1/2&quot; X 11&quot;"/>
    <n v="8.61"/>
    <n v="2"/>
    <n v="3.01"/>
  </r>
  <r>
    <n v="1044"/>
    <d v="2014-09-09T00:00:00"/>
    <x v="0"/>
    <x v="8"/>
    <x v="389"/>
    <x v="14"/>
    <x v="0"/>
    <x v="1"/>
    <s v="Alphabetical Labels for Top Tab Filing"/>
    <n v="103.6"/>
    <n v="7"/>
    <n v="51.8"/>
  </r>
  <r>
    <n v="1045"/>
    <d v="2014-09-09T00:00:00"/>
    <x v="0"/>
    <x v="8"/>
    <x v="390"/>
    <x v="32"/>
    <x v="0"/>
    <x v="0"/>
    <s v="Xerox 1913"/>
    <n v="166.44"/>
    <n v="3"/>
    <n v="79.89"/>
  </r>
  <r>
    <n v="1046"/>
    <d v="2014-09-09T00:00:00"/>
    <x v="0"/>
    <x v="8"/>
    <x v="390"/>
    <x v="32"/>
    <x v="1"/>
    <x v="5"/>
    <s v="Global Italian Leather Office Chair"/>
    <n v="785.88"/>
    <n v="6"/>
    <n v="212.19"/>
  </r>
  <r>
    <n v="1047"/>
    <d v="2014-09-09T00:00:00"/>
    <x v="0"/>
    <x v="8"/>
    <x v="390"/>
    <x v="32"/>
    <x v="0"/>
    <x v="0"/>
    <s v="Advantus Motivational Note Cards"/>
    <n v="26.2"/>
    <n v="2"/>
    <n v="12.84"/>
  </r>
  <r>
    <n v="1048"/>
    <d v="2014-09-09T00:00:00"/>
    <x v="0"/>
    <x v="8"/>
    <x v="390"/>
    <x v="32"/>
    <x v="0"/>
    <x v="2"/>
    <s v="Tennsco 6- and 18-Compartment Lockers"/>
    <n v="1325.85"/>
    <n v="5"/>
    <n v="238.65"/>
  </r>
  <r>
    <n v="1049"/>
    <d v="2014-09-09T00:00:00"/>
    <x v="0"/>
    <x v="8"/>
    <x v="391"/>
    <x v="2"/>
    <x v="0"/>
    <x v="0"/>
    <s v="Xerox 210"/>
    <n v="15.55"/>
    <n v="3"/>
    <n v="5.44"/>
  </r>
  <r>
    <n v="1050"/>
    <d v="2014-09-09T00:00:00"/>
    <x v="0"/>
    <x v="8"/>
    <x v="391"/>
    <x v="2"/>
    <x v="2"/>
    <x v="9"/>
    <s v="Rosewill 107 Normal Keys USB Wired Standard Keyboard"/>
    <n v="64.7"/>
    <n v="6"/>
    <n v="-4.8499999999999996"/>
  </r>
  <r>
    <n v="1051"/>
    <d v="2014-09-09T00:00:00"/>
    <x v="0"/>
    <x v="8"/>
    <x v="391"/>
    <x v="2"/>
    <x v="1"/>
    <x v="8"/>
    <s v="Master Caster Door Stop, Large Neon Orange"/>
    <n v="17.47"/>
    <n v="3"/>
    <n v="5.0199999999999996"/>
  </r>
  <r>
    <n v="1052"/>
    <d v="2014-09-09T00:00:00"/>
    <x v="0"/>
    <x v="8"/>
    <x v="391"/>
    <x v="2"/>
    <x v="2"/>
    <x v="6"/>
    <s v="Polycom SoundPoint IP 450 VoIP phone"/>
    <n v="135.52000000000001"/>
    <n v="1"/>
    <n v="-31.62"/>
  </r>
  <r>
    <n v="1053"/>
    <d v="2014-09-09T00:00:00"/>
    <x v="0"/>
    <x v="8"/>
    <x v="392"/>
    <x v="25"/>
    <x v="2"/>
    <x v="15"/>
    <s v="3D Systems Cube Printer, 2nd Generation, White"/>
    <n v="1299.99"/>
    <n v="2"/>
    <n v="-572"/>
  </r>
  <r>
    <n v="1054"/>
    <d v="2014-09-09T00:00:00"/>
    <x v="0"/>
    <x v="8"/>
    <x v="155"/>
    <x v="10"/>
    <x v="1"/>
    <x v="8"/>
    <s v="Nu-Dell Executive Frame"/>
    <n v="60.67"/>
    <n v="6"/>
    <n v="12.89"/>
  </r>
  <r>
    <n v="1055"/>
    <d v="2014-09-09T00:00:00"/>
    <x v="0"/>
    <x v="8"/>
    <x v="155"/>
    <x v="10"/>
    <x v="0"/>
    <x v="4"/>
    <s v="Newell 320"/>
    <n v="30.82"/>
    <n v="9"/>
    <n v="2.7"/>
  </r>
  <r>
    <n v="1056"/>
    <d v="2014-09-09T00:00:00"/>
    <x v="0"/>
    <x v="8"/>
    <x v="393"/>
    <x v="1"/>
    <x v="0"/>
    <x v="0"/>
    <s v="Ampad Poly Cover Wirebound Steno Book, 6&quot; x 9&quot; Assorted Colors, Gregg Ruled"/>
    <n v="10.9"/>
    <n v="3"/>
    <n v="3.41"/>
  </r>
  <r>
    <n v="1057"/>
    <d v="2014-09-10T00:00:00"/>
    <x v="0"/>
    <x v="8"/>
    <x v="163"/>
    <x v="6"/>
    <x v="0"/>
    <x v="3"/>
    <s v="Tuff Stuff Recycled Round Ring Binders"/>
    <n v="9.64"/>
    <n v="2"/>
    <n v="4.72"/>
  </r>
  <r>
    <n v="1058"/>
    <d v="2014-09-10T00:00:00"/>
    <x v="0"/>
    <x v="8"/>
    <x v="68"/>
    <x v="11"/>
    <x v="0"/>
    <x v="10"/>
    <s v="Peel &amp; Seel Envelopes"/>
    <n v="21.73"/>
    <n v="7"/>
    <n v="7.6"/>
  </r>
  <r>
    <n v="1059"/>
    <d v="2014-09-10T00:00:00"/>
    <x v="0"/>
    <x v="8"/>
    <x v="68"/>
    <x v="11"/>
    <x v="1"/>
    <x v="5"/>
    <s v="GuestStacker Chair with Chrome Finish Legs"/>
    <n v="1487.04"/>
    <n v="5"/>
    <n v="148.69999999999999"/>
  </r>
  <r>
    <n v="1060"/>
    <d v="2014-09-10T00:00:00"/>
    <x v="0"/>
    <x v="8"/>
    <x v="394"/>
    <x v="23"/>
    <x v="0"/>
    <x v="12"/>
    <s v="Kensington 6 Outlet Guardian Standard Surge Protector"/>
    <n v="81.92"/>
    <n v="4"/>
    <n v="22.12"/>
  </r>
  <r>
    <n v="1061"/>
    <d v="2014-09-10T00:00:00"/>
    <x v="0"/>
    <x v="8"/>
    <x v="394"/>
    <x v="23"/>
    <x v="1"/>
    <x v="8"/>
    <s v="Dana Fluorescent Magnifying Lamp, White, 36&quot;"/>
    <n v="254.9"/>
    <n v="5"/>
    <n v="76.47"/>
  </r>
  <r>
    <n v="1062"/>
    <d v="2014-09-11T00:00:00"/>
    <x v="0"/>
    <x v="8"/>
    <x v="395"/>
    <x v="3"/>
    <x v="1"/>
    <x v="8"/>
    <s v="Deflect-o DuraMat Lighweight, Studded, Beveled Mat for Low Pile Carpeting"/>
    <n v="127.95"/>
    <n v="3"/>
    <n v="21.75"/>
  </r>
  <r>
    <n v="1063"/>
    <d v="2014-09-12T00:00:00"/>
    <x v="0"/>
    <x v="8"/>
    <x v="26"/>
    <x v="20"/>
    <x v="2"/>
    <x v="15"/>
    <s v="Epson WorkForce WF-2530 All-in-One Printer, Copier Scanner"/>
    <n v="69.989999999999995"/>
    <n v="1"/>
    <n v="30.1"/>
  </r>
  <r>
    <n v="1064"/>
    <d v="2014-09-12T00:00:00"/>
    <x v="0"/>
    <x v="8"/>
    <x v="396"/>
    <x v="25"/>
    <x v="0"/>
    <x v="0"/>
    <s v="Xerox 220"/>
    <n v="10.37"/>
    <n v="2"/>
    <n v="3.63"/>
  </r>
  <r>
    <n v="1065"/>
    <d v="2014-09-12T00:00:00"/>
    <x v="0"/>
    <x v="8"/>
    <x v="396"/>
    <x v="25"/>
    <x v="0"/>
    <x v="12"/>
    <s v="Fellowes 8 Outlet Superior Workstation Surge Protector"/>
    <n v="166.84"/>
    <n v="5"/>
    <n v="18.77"/>
  </r>
  <r>
    <n v="1066"/>
    <d v="2014-09-12T00:00:00"/>
    <x v="0"/>
    <x v="8"/>
    <x v="396"/>
    <x v="25"/>
    <x v="2"/>
    <x v="9"/>
    <s v="SanDisk Cruzer 32 GB USB Flash Drive"/>
    <n v="15.22"/>
    <n v="1"/>
    <n v="2.2799999999999998"/>
  </r>
  <r>
    <n v="1067"/>
    <d v="2014-09-12T00:00:00"/>
    <x v="0"/>
    <x v="8"/>
    <x v="397"/>
    <x v="0"/>
    <x v="0"/>
    <x v="3"/>
    <s v="Wilson Jones Impact Binders"/>
    <n v="5.18"/>
    <n v="5"/>
    <n v="-8.0299999999999994"/>
  </r>
  <r>
    <n v="1068"/>
    <d v="2014-09-12T00:00:00"/>
    <x v="0"/>
    <x v="8"/>
    <x v="192"/>
    <x v="10"/>
    <x v="0"/>
    <x v="3"/>
    <s v="Premier Elliptical Ring Binder, Black"/>
    <n v="63.92"/>
    <n v="7"/>
    <n v="-46.88"/>
  </r>
  <r>
    <n v="1069"/>
    <d v="2014-09-12T00:00:00"/>
    <x v="0"/>
    <x v="8"/>
    <x v="398"/>
    <x v="42"/>
    <x v="0"/>
    <x v="14"/>
    <s v="Compact Automatic Electric Letter Opener"/>
    <n v="357.93"/>
    <n v="3"/>
    <n v="7.16"/>
  </r>
  <r>
    <n v="1070"/>
    <d v="2014-09-12T00:00:00"/>
    <x v="0"/>
    <x v="8"/>
    <x v="398"/>
    <x v="42"/>
    <x v="2"/>
    <x v="9"/>
    <s v="SanDisk Cruzer 16 GB USB Flash Drive"/>
    <n v="57.4"/>
    <n v="5"/>
    <n v="10.91"/>
  </r>
  <r>
    <n v="1071"/>
    <d v="2014-09-12T00:00:00"/>
    <x v="0"/>
    <x v="8"/>
    <x v="398"/>
    <x v="42"/>
    <x v="0"/>
    <x v="3"/>
    <s v="GBC DocuBind P100 Manual Binding Machine"/>
    <n v="331.96"/>
    <n v="2"/>
    <n v="149.38"/>
  </r>
  <r>
    <n v="1072"/>
    <d v="2014-09-12T00:00:00"/>
    <x v="0"/>
    <x v="8"/>
    <x v="398"/>
    <x v="42"/>
    <x v="1"/>
    <x v="8"/>
    <s v="Seth Thomas 8 1/2&quot; Cubicle Clock"/>
    <n v="40.56"/>
    <n v="2"/>
    <n v="12.98"/>
  </r>
  <r>
    <n v="1073"/>
    <d v="2014-09-12T00:00:00"/>
    <x v="0"/>
    <x v="8"/>
    <x v="399"/>
    <x v="20"/>
    <x v="1"/>
    <x v="5"/>
    <s v="HON 5400 Series Task Chairs for Big and Tall"/>
    <n v="3785.29"/>
    <n v="6"/>
    <n v="420.59"/>
  </r>
  <r>
    <n v="1074"/>
    <d v="2014-09-13T00:00:00"/>
    <x v="0"/>
    <x v="8"/>
    <x v="400"/>
    <x v="25"/>
    <x v="0"/>
    <x v="3"/>
    <s v="GBC Instant Index System for Binding Systems"/>
    <n v="18.649999999999999"/>
    <n v="7"/>
    <n v="-12.43"/>
  </r>
  <r>
    <n v="1075"/>
    <d v="2014-09-13T00:00:00"/>
    <x v="0"/>
    <x v="8"/>
    <x v="401"/>
    <x v="2"/>
    <x v="0"/>
    <x v="0"/>
    <s v="Xerox 1985"/>
    <n v="15.55"/>
    <n v="3"/>
    <n v="5.44"/>
  </r>
  <r>
    <n v="1076"/>
    <d v="2014-09-13T00:00:00"/>
    <x v="0"/>
    <x v="8"/>
    <x v="401"/>
    <x v="2"/>
    <x v="2"/>
    <x v="9"/>
    <s v="Hypercom P1300 Pinpad"/>
    <n v="252"/>
    <n v="5"/>
    <n v="53.55"/>
  </r>
  <r>
    <n v="1077"/>
    <d v="2014-09-13T00:00:00"/>
    <x v="0"/>
    <x v="8"/>
    <x v="284"/>
    <x v="20"/>
    <x v="0"/>
    <x v="4"/>
    <s v="Newell 322"/>
    <n v="5.46"/>
    <n v="3"/>
    <n v="1.47"/>
  </r>
  <r>
    <n v="1078"/>
    <d v="2014-09-13T00:00:00"/>
    <x v="0"/>
    <x v="8"/>
    <x v="402"/>
    <x v="12"/>
    <x v="0"/>
    <x v="2"/>
    <s v="Eldon File Chest Portable File"/>
    <n v="79.400000000000006"/>
    <n v="5"/>
    <n v="5.96"/>
  </r>
  <r>
    <n v="1079"/>
    <d v="2014-09-13T00:00:00"/>
    <x v="0"/>
    <x v="8"/>
    <x v="288"/>
    <x v="0"/>
    <x v="1"/>
    <x v="5"/>
    <s v="Padded Folding Chairs, Black, 4/Carton"/>
    <n v="340.12"/>
    <n v="6"/>
    <n v="-9.7200000000000006"/>
  </r>
  <r>
    <n v="1080"/>
    <d v="2014-09-13T00:00:00"/>
    <x v="0"/>
    <x v="8"/>
    <x v="352"/>
    <x v="10"/>
    <x v="0"/>
    <x v="3"/>
    <s v="Acco Suede Grain Vinyl Round Ring Binder"/>
    <n v="2.5"/>
    <n v="3"/>
    <n v="-2"/>
  </r>
  <r>
    <n v="1081"/>
    <d v="2014-09-13T00:00:00"/>
    <x v="0"/>
    <x v="8"/>
    <x v="218"/>
    <x v="22"/>
    <x v="0"/>
    <x v="7"/>
    <s v="OIC Thumb-Tacks"/>
    <n v="5.7"/>
    <n v="5"/>
    <n v="2.68"/>
  </r>
  <r>
    <n v="1082"/>
    <d v="2014-09-13T00:00:00"/>
    <x v="0"/>
    <x v="8"/>
    <x v="218"/>
    <x v="22"/>
    <x v="1"/>
    <x v="8"/>
    <s v="C-Line Cubicle Keepers Polyproplyene Holder With Velcro Backings"/>
    <n v="14.19"/>
    <n v="3"/>
    <n v="5.53"/>
  </r>
  <r>
    <n v="1083"/>
    <d v="2014-09-13T00:00:00"/>
    <x v="0"/>
    <x v="8"/>
    <x v="218"/>
    <x v="22"/>
    <x v="0"/>
    <x v="14"/>
    <s v="Acme Value Line Scissors"/>
    <n v="7.3"/>
    <n v="2"/>
    <n v="2.19"/>
  </r>
  <r>
    <n v="1084"/>
    <d v="2014-09-13T00:00:00"/>
    <x v="0"/>
    <x v="8"/>
    <x v="218"/>
    <x v="22"/>
    <x v="2"/>
    <x v="9"/>
    <s v="Logitech Wireless Performance Mouse MX for PC and Mac"/>
    <n v="199.98"/>
    <n v="2"/>
    <n v="75.989999999999995"/>
  </r>
  <r>
    <n v="1085"/>
    <d v="2014-09-13T00:00:00"/>
    <x v="0"/>
    <x v="8"/>
    <x v="218"/>
    <x v="22"/>
    <x v="2"/>
    <x v="9"/>
    <s v="Memorex Mini Travel Drive 64 GB USB 2.0 Flash Drive"/>
    <n v="144.96"/>
    <n v="4"/>
    <n v="60.88"/>
  </r>
  <r>
    <n v="1086"/>
    <d v="2014-09-13T00:00:00"/>
    <x v="0"/>
    <x v="8"/>
    <x v="218"/>
    <x v="22"/>
    <x v="2"/>
    <x v="9"/>
    <s v="WD My Passport Ultra 500GB Portable External Hard Drive"/>
    <n v="118"/>
    <n v="2"/>
    <n v="20.059999999999999"/>
  </r>
  <r>
    <n v="1087"/>
    <d v="2014-09-13T00:00:00"/>
    <x v="0"/>
    <x v="8"/>
    <x v="218"/>
    <x v="22"/>
    <x v="0"/>
    <x v="0"/>
    <s v="Xerox 1942"/>
    <n v="48.94"/>
    <n v="1"/>
    <n v="24.47"/>
  </r>
  <r>
    <n v="1088"/>
    <d v="2014-09-13T00:00:00"/>
    <x v="0"/>
    <x v="8"/>
    <x v="218"/>
    <x v="22"/>
    <x v="0"/>
    <x v="12"/>
    <s v="Holmes Replacement Filter for HEPA Air Cleaner, Medium Room"/>
    <n v="22.66"/>
    <n v="2"/>
    <n v="9.74"/>
  </r>
  <r>
    <n v="1089"/>
    <d v="2014-09-14T00:00:00"/>
    <x v="0"/>
    <x v="8"/>
    <x v="403"/>
    <x v="1"/>
    <x v="0"/>
    <x v="12"/>
    <s v="Kensington 7 Outlet MasterPiece HOMEOFFICE Power Control Center"/>
    <n v="52.45"/>
    <n v="2"/>
    <n v="-131.12"/>
  </r>
  <r>
    <n v="1090"/>
    <d v="2014-09-14T00:00:00"/>
    <x v="0"/>
    <x v="8"/>
    <x v="403"/>
    <x v="1"/>
    <x v="0"/>
    <x v="1"/>
    <s v="Avery 51"/>
    <n v="20.16"/>
    <n v="4"/>
    <n v="6.55"/>
  </r>
  <r>
    <n v="1091"/>
    <d v="2014-09-14T00:00:00"/>
    <x v="0"/>
    <x v="8"/>
    <x v="404"/>
    <x v="20"/>
    <x v="0"/>
    <x v="2"/>
    <s v="Fellowes Officeware Wire Shelving"/>
    <n v="449.15"/>
    <n v="5"/>
    <n v="8.98"/>
  </r>
  <r>
    <n v="1092"/>
    <d v="2014-09-14T00:00:00"/>
    <x v="0"/>
    <x v="8"/>
    <x v="404"/>
    <x v="20"/>
    <x v="0"/>
    <x v="10"/>
    <s v="Colored Envelopes"/>
    <n v="11.07"/>
    <n v="3"/>
    <n v="5.09"/>
  </r>
  <r>
    <n v="1093"/>
    <d v="2014-09-14T00:00:00"/>
    <x v="0"/>
    <x v="8"/>
    <x v="273"/>
    <x v="16"/>
    <x v="0"/>
    <x v="12"/>
    <s v="Sanitaire Vibra Groomer IR Commercial Upright Vacuum, Replacement Belts"/>
    <n v="13"/>
    <n v="5"/>
    <n v="1.3"/>
  </r>
  <r>
    <n v="1094"/>
    <d v="2014-09-14T00:00:00"/>
    <x v="0"/>
    <x v="8"/>
    <x v="273"/>
    <x v="16"/>
    <x v="1"/>
    <x v="8"/>
    <s v="Advantus Panel Wall Acrylic Frame"/>
    <n v="13.13"/>
    <n v="3"/>
    <n v="3.77"/>
  </r>
  <r>
    <n v="1095"/>
    <d v="2014-09-14T00:00:00"/>
    <x v="0"/>
    <x v="8"/>
    <x v="405"/>
    <x v="4"/>
    <x v="1"/>
    <x v="8"/>
    <s v="Seth Thomas 14&quot; Day/Date Wall Clock"/>
    <n v="142.4"/>
    <n v="5"/>
    <n v="52.69"/>
  </r>
  <r>
    <n v="1096"/>
    <d v="2014-09-14T00:00:00"/>
    <x v="0"/>
    <x v="8"/>
    <x v="405"/>
    <x v="4"/>
    <x v="0"/>
    <x v="3"/>
    <s v="Avery Poly Binder Pockets"/>
    <n v="7.16"/>
    <n v="2"/>
    <n v="3.44"/>
  </r>
  <r>
    <n v="1097"/>
    <d v="2014-09-14T00:00:00"/>
    <x v="0"/>
    <x v="8"/>
    <x v="406"/>
    <x v="20"/>
    <x v="1"/>
    <x v="13"/>
    <s v="KI Adjustable-Height Table"/>
    <n v="464.29"/>
    <n v="9"/>
    <n v="-108.33"/>
  </r>
  <r>
    <n v="1098"/>
    <d v="2014-09-14T00:00:00"/>
    <x v="0"/>
    <x v="8"/>
    <x v="406"/>
    <x v="20"/>
    <x v="0"/>
    <x v="10"/>
    <s v="Staple envelope"/>
    <n v="68.459999999999994"/>
    <n v="7"/>
    <n v="31.49"/>
  </r>
  <r>
    <n v="1099"/>
    <d v="2014-09-14T00:00:00"/>
    <x v="0"/>
    <x v="8"/>
    <x v="406"/>
    <x v="20"/>
    <x v="2"/>
    <x v="15"/>
    <s v="Ativa V4110MDD Micro-Cut Shredder"/>
    <n v="2799.96"/>
    <n v="4"/>
    <n v="1371.98"/>
  </r>
  <r>
    <n v="1100"/>
    <d v="2014-09-14T00:00:00"/>
    <x v="0"/>
    <x v="8"/>
    <x v="406"/>
    <x v="20"/>
    <x v="0"/>
    <x v="12"/>
    <s v="Honeywell Enviracaire Portable HEPA Air Cleaner for 17' x 22' Room"/>
    <n v="601.29999999999995"/>
    <n v="2"/>
    <n v="198.43"/>
  </r>
  <r>
    <n v="1101"/>
    <d v="2014-09-14T00:00:00"/>
    <x v="0"/>
    <x v="8"/>
    <x v="406"/>
    <x v="20"/>
    <x v="2"/>
    <x v="6"/>
    <s v="Spigen Samsung Galaxy S5 Case Wallet"/>
    <n v="16.989999999999998"/>
    <n v="1"/>
    <n v="4.42"/>
  </r>
  <r>
    <n v="1102"/>
    <d v="2014-09-14T00:00:00"/>
    <x v="0"/>
    <x v="8"/>
    <x v="406"/>
    <x v="20"/>
    <x v="2"/>
    <x v="6"/>
    <s v="Vtech CS6719"/>
    <n v="287.97000000000003"/>
    <n v="3"/>
    <n v="80.63"/>
  </r>
  <r>
    <n v="1103"/>
    <d v="2014-09-14T00:00:00"/>
    <x v="0"/>
    <x v="8"/>
    <x v="406"/>
    <x v="20"/>
    <x v="0"/>
    <x v="0"/>
    <s v="Xerox 198"/>
    <n v="44.82"/>
    <n v="9"/>
    <n v="21.07"/>
  </r>
  <r>
    <n v="1104"/>
    <d v="2014-09-14T00:00:00"/>
    <x v="0"/>
    <x v="8"/>
    <x v="134"/>
    <x v="0"/>
    <x v="0"/>
    <x v="7"/>
    <s v="Revere Boxed Rubber Bands by Revere"/>
    <n v="6.05"/>
    <n v="4"/>
    <n v="-1.36"/>
  </r>
  <r>
    <n v="1105"/>
    <d v="2014-09-14T00:00:00"/>
    <x v="0"/>
    <x v="8"/>
    <x v="134"/>
    <x v="0"/>
    <x v="0"/>
    <x v="0"/>
    <s v="Xerox 1900"/>
    <n v="6.85"/>
    <n v="2"/>
    <n v="2.14"/>
  </r>
  <r>
    <n v="1106"/>
    <d v="2014-09-14T00:00:00"/>
    <x v="0"/>
    <x v="8"/>
    <x v="134"/>
    <x v="0"/>
    <x v="1"/>
    <x v="8"/>
    <s v="Stacking Trays by OIC"/>
    <n v="9.9600000000000009"/>
    <n v="5"/>
    <n v="-6.72"/>
  </r>
  <r>
    <n v="1107"/>
    <d v="2014-09-14T00:00:00"/>
    <x v="0"/>
    <x v="8"/>
    <x v="134"/>
    <x v="0"/>
    <x v="0"/>
    <x v="3"/>
    <s v="Trimflex Flexible Post Binders"/>
    <n v="8.5500000000000007"/>
    <n v="2"/>
    <n v="-13.68"/>
  </r>
  <r>
    <n v="1108"/>
    <d v="2014-09-15T00:00:00"/>
    <x v="0"/>
    <x v="8"/>
    <x v="407"/>
    <x v="2"/>
    <x v="1"/>
    <x v="8"/>
    <s v="Seth Thomas 16&quot; Steel Case Clock"/>
    <n v="103.94"/>
    <n v="4"/>
    <n v="16.89"/>
  </r>
  <r>
    <n v="1109"/>
    <d v="2014-09-15T00:00:00"/>
    <x v="0"/>
    <x v="8"/>
    <x v="116"/>
    <x v="20"/>
    <x v="0"/>
    <x v="0"/>
    <s v="Easy-staple paper"/>
    <n v="14.94"/>
    <n v="3"/>
    <n v="7.02"/>
  </r>
  <r>
    <n v="1110"/>
    <d v="2014-09-15T00:00:00"/>
    <x v="0"/>
    <x v="8"/>
    <x v="116"/>
    <x v="20"/>
    <x v="1"/>
    <x v="8"/>
    <s v="Master Caster Door Stop, Large Neon Orange"/>
    <n v="14.56"/>
    <n v="2"/>
    <n v="6.26"/>
  </r>
  <r>
    <n v="1111"/>
    <d v="2014-09-16T00:00:00"/>
    <x v="0"/>
    <x v="8"/>
    <x v="211"/>
    <x v="20"/>
    <x v="0"/>
    <x v="3"/>
    <s v="Avery Trapezoid Extra Heavy Duty 4&quot; Binders"/>
    <n v="33.549999999999997"/>
    <n v="1"/>
    <n v="12.58"/>
  </r>
  <r>
    <n v="1112"/>
    <d v="2014-09-17T00:00:00"/>
    <x v="0"/>
    <x v="8"/>
    <x v="408"/>
    <x v="2"/>
    <x v="0"/>
    <x v="3"/>
    <s v="Acco Pressboard Covers with Storage Hooks, 14 7/8&quot; x 11&quot;, Light Blue"/>
    <n v="5.89"/>
    <n v="4"/>
    <n v="-4.12"/>
  </r>
  <r>
    <n v="1113"/>
    <d v="2014-09-17T00:00:00"/>
    <x v="0"/>
    <x v="8"/>
    <x v="388"/>
    <x v="25"/>
    <x v="2"/>
    <x v="9"/>
    <s v="Logitech Trackman Marble Mouse"/>
    <n v="47.98"/>
    <n v="2"/>
    <n v="13.2"/>
  </r>
  <r>
    <n v="1114"/>
    <d v="2014-09-17T00:00:00"/>
    <x v="0"/>
    <x v="8"/>
    <x v="388"/>
    <x v="25"/>
    <x v="0"/>
    <x v="0"/>
    <s v="Xerox 1924"/>
    <n v="4.62"/>
    <n v="1"/>
    <n v="1.68"/>
  </r>
  <r>
    <n v="1115"/>
    <d v="2014-09-17T00:00:00"/>
    <x v="0"/>
    <x v="8"/>
    <x v="84"/>
    <x v="22"/>
    <x v="0"/>
    <x v="2"/>
    <s v="Eldon Gobal File Keepers"/>
    <n v="30.28"/>
    <n v="2"/>
    <n v="1.21"/>
  </r>
  <r>
    <n v="1116"/>
    <d v="2014-09-17T00:00:00"/>
    <x v="0"/>
    <x v="8"/>
    <x v="84"/>
    <x v="22"/>
    <x v="0"/>
    <x v="2"/>
    <s v="Eldon ProFile File 'N Store Portable File Tub Letter/Legal Size Black"/>
    <n v="57.93"/>
    <n v="3"/>
    <n v="16.22"/>
  </r>
  <r>
    <n v="1117"/>
    <d v="2014-09-17T00:00:00"/>
    <x v="0"/>
    <x v="8"/>
    <x v="84"/>
    <x v="22"/>
    <x v="1"/>
    <x v="8"/>
    <s v="Executive Impressions 12&quot; Wall Clock"/>
    <n v="35.340000000000003"/>
    <n v="2"/>
    <n v="13.43"/>
  </r>
  <r>
    <n v="1118"/>
    <d v="2014-09-17T00:00:00"/>
    <x v="0"/>
    <x v="8"/>
    <x v="84"/>
    <x v="22"/>
    <x v="0"/>
    <x v="3"/>
    <s v="GBC Prestige Therm-A-Bind Covers"/>
    <n v="137.24"/>
    <n v="5"/>
    <n v="46.32"/>
  </r>
  <r>
    <n v="1119"/>
    <d v="2014-09-17T00:00:00"/>
    <x v="0"/>
    <x v="8"/>
    <x v="245"/>
    <x v="3"/>
    <x v="0"/>
    <x v="10"/>
    <s v="Tyvek Interoffice Envelopes, 9 1/2&quot; x 12 1/2&quot;, 100/Box"/>
    <n v="182.94"/>
    <n v="3"/>
    <n v="85.98"/>
  </r>
  <r>
    <n v="1120"/>
    <d v="2014-09-17T00:00:00"/>
    <x v="0"/>
    <x v="8"/>
    <x v="409"/>
    <x v="11"/>
    <x v="0"/>
    <x v="4"/>
    <s v="Newell 313"/>
    <n v="5.25"/>
    <n v="2"/>
    <n v="0.46"/>
  </r>
  <r>
    <n v="1121"/>
    <d v="2014-09-17T00:00:00"/>
    <x v="0"/>
    <x v="8"/>
    <x v="409"/>
    <x v="11"/>
    <x v="0"/>
    <x v="4"/>
    <s v="Boston 16701 Slimline Battery Pencil Sharpener"/>
    <n v="38.26"/>
    <n v="3"/>
    <n v="4.78"/>
  </r>
  <r>
    <n v="1122"/>
    <d v="2014-09-17T00:00:00"/>
    <x v="0"/>
    <x v="8"/>
    <x v="409"/>
    <x v="11"/>
    <x v="0"/>
    <x v="0"/>
    <s v="Riverleaf Stik-Withit Designer Note Cubes"/>
    <n v="40.24"/>
    <n v="5"/>
    <n v="13.08"/>
  </r>
  <r>
    <n v="1123"/>
    <d v="2014-09-17T00:00:00"/>
    <x v="0"/>
    <x v="8"/>
    <x v="409"/>
    <x v="11"/>
    <x v="2"/>
    <x v="15"/>
    <s v="Plantronics Single Ear Headset"/>
    <n v="29.93"/>
    <n v="5"/>
    <n v="-21.95"/>
  </r>
  <r>
    <n v="1124"/>
    <d v="2014-09-17T00:00:00"/>
    <x v="0"/>
    <x v="8"/>
    <x v="409"/>
    <x v="11"/>
    <x v="0"/>
    <x v="0"/>
    <s v="Xerox 1960"/>
    <n v="148.69999999999999"/>
    <n v="6"/>
    <n v="46.47"/>
  </r>
  <r>
    <n v="1125"/>
    <d v="2014-09-17T00:00:00"/>
    <x v="0"/>
    <x v="8"/>
    <x v="409"/>
    <x v="11"/>
    <x v="2"/>
    <x v="9"/>
    <s v="Verbatim 25 GB 6x Blu-ray Single Layer Recordable Disc, 3/Pack"/>
    <n v="55.92"/>
    <n v="10"/>
    <n v="16.78"/>
  </r>
  <r>
    <n v="1126"/>
    <d v="2014-09-19T00:00:00"/>
    <x v="0"/>
    <x v="8"/>
    <x v="191"/>
    <x v="0"/>
    <x v="2"/>
    <x v="15"/>
    <s v="Lexmark MX611dhe Monochrome Laser Printer"/>
    <n v="3059.98"/>
    <n v="3"/>
    <n v="-510"/>
  </r>
  <r>
    <n v="1127"/>
    <d v="2014-09-19T00:00:00"/>
    <x v="0"/>
    <x v="8"/>
    <x v="191"/>
    <x v="0"/>
    <x v="2"/>
    <x v="15"/>
    <s v="Xerox WorkCentre 6505DN Laser Multifunction Printer"/>
    <n v="2519.96"/>
    <n v="7"/>
    <n v="-252"/>
  </r>
  <r>
    <n v="1128"/>
    <d v="2014-09-19T00:00:00"/>
    <x v="0"/>
    <x v="8"/>
    <x v="410"/>
    <x v="3"/>
    <x v="0"/>
    <x v="7"/>
    <s v="OIC Binder Clips"/>
    <n v="7.16"/>
    <n v="2"/>
    <n v="3.58"/>
  </r>
  <r>
    <n v="1129"/>
    <d v="2014-09-19T00:00:00"/>
    <x v="0"/>
    <x v="8"/>
    <x v="154"/>
    <x v="25"/>
    <x v="0"/>
    <x v="2"/>
    <s v="Project Tote Personal File"/>
    <n v="67.34"/>
    <n v="6"/>
    <n v="7.58"/>
  </r>
  <r>
    <n v="1130"/>
    <d v="2014-09-19T00:00:00"/>
    <x v="0"/>
    <x v="8"/>
    <x v="154"/>
    <x v="25"/>
    <x v="2"/>
    <x v="15"/>
    <s v="HP Designjet T520 Inkjet Large Format Printer - 24&quot; Color"/>
    <n v="2624.99"/>
    <n v="3"/>
    <n v="-944.99"/>
  </r>
  <r>
    <n v="1131"/>
    <d v="2014-09-19T00:00:00"/>
    <x v="0"/>
    <x v="8"/>
    <x v="183"/>
    <x v="20"/>
    <x v="1"/>
    <x v="5"/>
    <s v="Hon Olson Stacker Stools"/>
    <n v="887.1"/>
    <n v="7"/>
    <n v="177.42"/>
  </r>
  <r>
    <n v="1132"/>
    <d v="2014-09-19T00:00:00"/>
    <x v="0"/>
    <x v="8"/>
    <x v="411"/>
    <x v="22"/>
    <x v="0"/>
    <x v="2"/>
    <s v="Decoflex Hanging Personal Folder File, Blue"/>
    <n v="92.52"/>
    <n v="6"/>
    <n v="24.98"/>
  </r>
  <r>
    <n v="1133"/>
    <d v="2014-09-19T00:00:00"/>
    <x v="0"/>
    <x v="8"/>
    <x v="412"/>
    <x v="3"/>
    <x v="0"/>
    <x v="7"/>
    <s v="Revere Boxed Rubber Bands by Revere"/>
    <n v="5.67"/>
    <n v="3"/>
    <n v="0.11"/>
  </r>
  <r>
    <n v="1134"/>
    <d v="2014-09-19T00:00:00"/>
    <x v="0"/>
    <x v="8"/>
    <x v="37"/>
    <x v="12"/>
    <x v="1"/>
    <x v="13"/>
    <s v="Hon 2111 Invitation Series Straight Table"/>
    <n v="73.92"/>
    <n v="1"/>
    <n v="-45.83"/>
  </r>
  <r>
    <n v="1135"/>
    <d v="2014-09-20T00:00:00"/>
    <x v="0"/>
    <x v="8"/>
    <x v="413"/>
    <x v="1"/>
    <x v="1"/>
    <x v="13"/>
    <s v="Bevis 44 x 96 Conference Tables"/>
    <n v="617.70000000000005"/>
    <n v="6"/>
    <n v="-407.68"/>
  </r>
  <r>
    <n v="1136"/>
    <d v="2014-09-20T00:00:00"/>
    <x v="0"/>
    <x v="8"/>
    <x v="414"/>
    <x v="3"/>
    <x v="0"/>
    <x v="1"/>
    <s v="Avery 499"/>
    <n v="9.9600000000000009"/>
    <n v="2"/>
    <n v="4.58"/>
  </r>
  <r>
    <n v="1137"/>
    <d v="2014-09-20T00:00:00"/>
    <x v="0"/>
    <x v="8"/>
    <x v="414"/>
    <x v="3"/>
    <x v="0"/>
    <x v="0"/>
    <s v="Wirebound Message Book, 4 per Page"/>
    <n v="21.72"/>
    <n v="4"/>
    <n v="10.64"/>
  </r>
  <r>
    <n v="1138"/>
    <d v="2014-09-20T00:00:00"/>
    <x v="0"/>
    <x v="8"/>
    <x v="159"/>
    <x v="16"/>
    <x v="0"/>
    <x v="4"/>
    <s v="Nontoxic Chalk"/>
    <n v="2.82"/>
    <n v="2"/>
    <n v="0.99"/>
  </r>
  <r>
    <n v="1139"/>
    <d v="2014-09-20T00:00:00"/>
    <x v="0"/>
    <x v="8"/>
    <x v="415"/>
    <x v="3"/>
    <x v="0"/>
    <x v="12"/>
    <s v="Staple holder"/>
    <n v="43.92"/>
    <n v="4"/>
    <n v="11.86"/>
  </r>
  <r>
    <n v="1140"/>
    <d v="2014-09-20T00:00:00"/>
    <x v="0"/>
    <x v="8"/>
    <x v="415"/>
    <x v="3"/>
    <x v="0"/>
    <x v="3"/>
    <s v="Ibico Plastic and Wire Spiral Binding Combs"/>
    <n v="20.23"/>
    <n v="3"/>
    <n v="6.58"/>
  </r>
  <r>
    <n v="1141"/>
    <d v="2014-09-20T00:00:00"/>
    <x v="0"/>
    <x v="8"/>
    <x v="416"/>
    <x v="36"/>
    <x v="1"/>
    <x v="8"/>
    <s v="C-Line Cubicle Keepers Polyproplyene Holder w/Velcro Back, 8-1/2x11, 25/Bx"/>
    <n v="164.22"/>
    <n v="3"/>
    <n v="50.91"/>
  </r>
  <r>
    <n v="1142"/>
    <d v="2014-09-20T00:00:00"/>
    <x v="0"/>
    <x v="8"/>
    <x v="416"/>
    <x v="36"/>
    <x v="1"/>
    <x v="11"/>
    <s v="O'Sullivan Living Dimensions 2-Shelf Bookcases"/>
    <n v="362.94"/>
    <n v="3"/>
    <n v="36.29"/>
  </r>
  <r>
    <n v="1143"/>
    <d v="2014-09-20T00:00:00"/>
    <x v="0"/>
    <x v="8"/>
    <x v="416"/>
    <x v="36"/>
    <x v="2"/>
    <x v="9"/>
    <s v="Logitech 910-002974 M325 Wireless Mouse for Web Scrolling"/>
    <n v="59.98"/>
    <n v="2"/>
    <n v="26.39"/>
  </r>
  <r>
    <n v="1144"/>
    <d v="2014-09-20T00:00:00"/>
    <x v="0"/>
    <x v="8"/>
    <x v="417"/>
    <x v="1"/>
    <x v="1"/>
    <x v="11"/>
    <s v="Bush Heritage Pine Collection 5-Shelf Bookcase, Albany Pine Finish, *Special Order"/>
    <n v="493.43"/>
    <n v="5"/>
    <n v="-70.489999999999995"/>
  </r>
  <r>
    <n v="1145"/>
    <d v="2014-09-20T00:00:00"/>
    <x v="0"/>
    <x v="8"/>
    <x v="417"/>
    <x v="1"/>
    <x v="2"/>
    <x v="6"/>
    <s v="QVS USB Car Charger 2-Port 2.1Amp for iPod/iPhone/iPad/iPad 2/iPad 3"/>
    <n v="11.12"/>
    <n v="2"/>
    <n v="3.48"/>
  </r>
  <r>
    <n v="1146"/>
    <d v="2014-09-20T00:00:00"/>
    <x v="0"/>
    <x v="8"/>
    <x v="418"/>
    <x v="3"/>
    <x v="0"/>
    <x v="0"/>
    <s v="Xerox 1900"/>
    <n v="8.56"/>
    <n v="2"/>
    <n v="3.85"/>
  </r>
  <r>
    <n v="1147"/>
    <d v="2014-09-20T00:00:00"/>
    <x v="0"/>
    <x v="8"/>
    <x v="363"/>
    <x v="20"/>
    <x v="2"/>
    <x v="6"/>
    <s v="Ooma Telo VoIP Home Phone System"/>
    <n v="629.95000000000005"/>
    <n v="5"/>
    <n v="157.49"/>
  </r>
  <r>
    <n v="1148"/>
    <d v="2014-09-20T00:00:00"/>
    <x v="0"/>
    <x v="8"/>
    <x v="363"/>
    <x v="20"/>
    <x v="1"/>
    <x v="5"/>
    <s v="Global Leather Executive Chair"/>
    <n v="631.78"/>
    <n v="2"/>
    <n v="140.4"/>
  </r>
  <r>
    <n v="1149"/>
    <d v="2014-09-20T00:00:00"/>
    <x v="0"/>
    <x v="8"/>
    <x v="363"/>
    <x v="20"/>
    <x v="1"/>
    <x v="11"/>
    <s v="DMI Eclipse Executive Suite Bookcases"/>
    <n v="801.57"/>
    <n v="2"/>
    <n v="-10.02"/>
  </r>
  <r>
    <n v="1150"/>
    <d v="2014-09-20T00:00:00"/>
    <x v="0"/>
    <x v="8"/>
    <x v="363"/>
    <x v="20"/>
    <x v="0"/>
    <x v="1"/>
    <s v="Avery 485"/>
    <n v="75.180000000000007"/>
    <n v="6"/>
    <n v="35.33"/>
  </r>
  <r>
    <n v="1151"/>
    <d v="2014-09-20T00:00:00"/>
    <x v="0"/>
    <x v="8"/>
    <x v="363"/>
    <x v="20"/>
    <x v="0"/>
    <x v="12"/>
    <s v="Euro-Pro Shark Turbo Vacuum"/>
    <n v="30.98"/>
    <n v="1"/>
    <n v="8.0500000000000007"/>
  </r>
  <r>
    <n v="1152"/>
    <d v="2014-09-20T00:00:00"/>
    <x v="0"/>
    <x v="8"/>
    <x v="363"/>
    <x v="20"/>
    <x v="2"/>
    <x v="6"/>
    <s v="Panasonic KX-TG9541B DECT 6.0 Digital 2-Line Expandable Cordless Phone With Digital Answering System"/>
    <n v="1349.91"/>
    <n v="9"/>
    <n v="661.46"/>
  </r>
  <r>
    <n v="1153"/>
    <d v="2014-09-21T00:00:00"/>
    <x v="0"/>
    <x v="8"/>
    <x v="419"/>
    <x v="22"/>
    <x v="2"/>
    <x v="6"/>
    <s v="Nortel Meridian M3904 Professional Digital phone"/>
    <n v="246.38"/>
    <n v="2"/>
    <n v="27.72"/>
  </r>
  <r>
    <n v="1154"/>
    <d v="2014-09-21T00:00:00"/>
    <x v="0"/>
    <x v="8"/>
    <x v="419"/>
    <x v="22"/>
    <x v="2"/>
    <x v="16"/>
    <s v="Canon PC1080F Personal Copier"/>
    <n v="1799.97"/>
    <n v="3"/>
    <n v="701.99"/>
  </r>
  <r>
    <n v="1155"/>
    <d v="2014-09-21T00:00:00"/>
    <x v="0"/>
    <x v="8"/>
    <x v="291"/>
    <x v="40"/>
    <x v="0"/>
    <x v="12"/>
    <s v="Fellowes Basic Home/Office Series Surge Protectors"/>
    <n v="25.96"/>
    <n v="2"/>
    <n v="7.53"/>
  </r>
  <r>
    <n v="1156"/>
    <d v="2014-09-21T00:00:00"/>
    <x v="0"/>
    <x v="8"/>
    <x v="291"/>
    <x v="40"/>
    <x v="0"/>
    <x v="12"/>
    <s v="Acco 6 Outlet Guardian Standard Surge Suppressor"/>
    <n v="36.270000000000003"/>
    <n v="3"/>
    <n v="10.88"/>
  </r>
  <r>
    <n v="1157"/>
    <d v="2014-09-21T00:00:00"/>
    <x v="0"/>
    <x v="8"/>
    <x v="291"/>
    <x v="40"/>
    <x v="0"/>
    <x v="0"/>
    <s v="Xerox 224"/>
    <n v="6.48"/>
    <n v="1"/>
    <n v="3.11"/>
  </r>
  <r>
    <n v="1158"/>
    <d v="2014-09-21T00:00:00"/>
    <x v="0"/>
    <x v="8"/>
    <x v="221"/>
    <x v="3"/>
    <x v="0"/>
    <x v="10"/>
    <s v="Staple envelope"/>
    <n v="15.56"/>
    <n v="2"/>
    <n v="7.31"/>
  </r>
  <r>
    <n v="1159"/>
    <d v="2014-09-21T00:00:00"/>
    <x v="0"/>
    <x v="8"/>
    <x v="221"/>
    <x v="3"/>
    <x v="0"/>
    <x v="10"/>
    <s v="#10 White Business Envelopes,4 1/8 x 9 1/2"/>
    <n v="78.349999999999994"/>
    <n v="5"/>
    <n v="36.82"/>
  </r>
  <r>
    <n v="1160"/>
    <d v="2014-09-21T00:00:00"/>
    <x v="0"/>
    <x v="8"/>
    <x v="221"/>
    <x v="3"/>
    <x v="0"/>
    <x v="4"/>
    <s v="Newell 34"/>
    <n v="59.52"/>
    <n v="3"/>
    <n v="15.48"/>
  </r>
  <r>
    <n v="1161"/>
    <d v="2014-09-21T00:00:00"/>
    <x v="0"/>
    <x v="8"/>
    <x v="221"/>
    <x v="3"/>
    <x v="0"/>
    <x v="0"/>
    <s v="Xerox 1971"/>
    <n v="38.520000000000003"/>
    <n v="9"/>
    <n v="17.329999999999998"/>
  </r>
  <r>
    <n v="1162"/>
    <d v="2014-09-21T00:00:00"/>
    <x v="0"/>
    <x v="8"/>
    <x v="221"/>
    <x v="3"/>
    <x v="2"/>
    <x v="6"/>
    <s v="Polycom CX300 Desktop Phone USB VoIP phone"/>
    <n v="239.98"/>
    <n v="2"/>
    <n v="24"/>
  </r>
  <r>
    <n v="1163"/>
    <d v="2014-09-21T00:00:00"/>
    <x v="0"/>
    <x v="8"/>
    <x v="221"/>
    <x v="3"/>
    <x v="0"/>
    <x v="0"/>
    <s v="Wirebound Four 2-3/4 x 5 Forms per Page, 400 Sets per Book"/>
    <n v="19.350000000000001"/>
    <n v="3"/>
    <n v="9.48"/>
  </r>
  <r>
    <n v="1164"/>
    <d v="2014-09-21T00:00:00"/>
    <x v="0"/>
    <x v="8"/>
    <x v="338"/>
    <x v="2"/>
    <x v="0"/>
    <x v="0"/>
    <s v="While You Were Out Pads, 50 per Pad, 4 x 5 1/4, Green Cycle"/>
    <n v="11.35"/>
    <n v="3"/>
    <n v="4.12"/>
  </r>
  <r>
    <n v="1165"/>
    <d v="2014-09-21T00:00:00"/>
    <x v="0"/>
    <x v="8"/>
    <x v="338"/>
    <x v="2"/>
    <x v="0"/>
    <x v="1"/>
    <s v="Staple-on labels"/>
    <n v="20.81"/>
    <n v="9"/>
    <n v="7.02"/>
  </r>
  <r>
    <n v="1166"/>
    <d v="2014-09-21T00:00:00"/>
    <x v="0"/>
    <x v="8"/>
    <x v="179"/>
    <x v="0"/>
    <x v="1"/>
    <x v="8"/>
    <s v="Dana Swing-Arm Lamps"/>
    <n v="8.5399999999999991"/>
    <n v="2"/>
    <n v="-7.48"/>
  </r>
  <r>
    <n v="1167"/>
    <d v="2014-09-21T00:00:00"/>
    <x v="0"/>
    <x v="8"/>
    <x v="420"/>
    <x v="2"/>
    <x v="0"/>
    <x v="3"/>
    <s v="Angle-D Binders with Locking Rings, Label Holders"/>
    <n v="6.57"/>
    <n v="3"/>
    <n v="-5.04"/>
  </r>
  <r>
    <n v="1168"/>
    <d v="2014-09-21T00:00:00"/>
    <x v="0"/>
    <x v="8"/>
    <x v="421"/>
    <x v="20"/>
    <x v="0"/>
    <x v="4"/>
    <s v="Boston 16801 Nautilus Battery Pencil Sharpener"/>
    <n v="66.03"/>
    <n v="3"/>
    <n v="17.170000000000002"/>
  </r>
  <r>
    <n v="1169"/>
    <d v="2014-09-22T00:00:00"/>
    <x v="0"/>
    <x v="8"/>
    <x v="389"/>
    <x v="16"/>
    <x v="0"/>
    <x v="1"/>
    <s v="Avery File Folder Labels"/>
    <n v="4.6100000000000003"/>
    <n v="2"/>
    <n v="1.67"/>
  </r>
  <r>
    <n v="1170"/>
    <d v="2014-09-22T00:00:00"/>
    <x v="0"/>
    <x v="8"/>
    <x v="422"/>
    <x v="1"/>
    <x v="0"/>
    <x v="2"/>
    <s v="SAFCO Commercial Wire Shelving, Black"/>
    <n v="331.54"/>
    <n v="3"/>
    <n v="-82.88"/>
  </r>
  <r>
    <n v="1171"/>
    <d v="2014-09-22T00:00:00"/>
    <x v="0"/>
    <x v="8"/>
    <x v="145"/>
    <x v="3"/>
    <x v="0"/>
    <x v="2"/>
    <s v="File Shuttle II and Handi-File, Black"/>
    <n v="169.45"/>
    <n v="5"/>
    <n v="42.36"/>
  </r>
  <r>
    <n v="1172"/>
    <d v="2014-09-22T00:00:00"/>
    <x v="0"/>
    <x v="8"/>
    <x v="145"/>
    <x v="3"/>
    <x v="0"/>
    <x v="2"/>
    <s v="Tennsco Commercial Shelving"/>
    <n v="40.68"/>
    <n v="2"/>
    <n v="0.41"/>
  </r>
  <r>
    <n v="1173"/>
    <d v="2014-09-22T00:00:00"/>
    <x v="0"/>
    <x v="8"/>
    <x v="423"/>
    <x v="20"/>
    <x v="1"/>
    <x v="8"/>
    <s v="Computer Room Manger, 14&quot;"/>
    <n v="97.44"/>
    <n v="3"/>
    <n v="35.08"/>
  </r>
  <r>
    <n v="1174"/>
    <d v="2014-09-22T00:00:00"/>
    <x v="0"/>
    <x v="8"/>
    <x v="423"/>
    <x v="20"/>
    <x v="0"/>
    <x v="3"/>
    <s v="Cardinal Holdit Business Card Pockets"/>
    <n v="3.98"/>
    <n v="1"/>
    <n v="1.39"/>
  </r>
  <r>
    <n v="1175"/>
    <d v="2014-09-22T00:00:00"/>
    <x v="0"/>
    <x v="8"/>
    <x v="423"/>
    <x v="20"/>
    <x v="0"/>
    <x v="4"/>
    <s v="Avery Hi-Liter GlideStik Fluorescent Highlighter, Yellow Ink"/>
    <n v="13.04"/>
    <n v="4"/>
    <n v="5.74"/>
  </r>
  <r>
    <n v="1176"/>
    <d v="2014-09-22T00:00:00"/>
    <x v="0"/>
    <x v="8"/>
    <x v="423"/>
    <x v="20"/>
    <x v="1"/>
    <x v="5"/>
    <s v="Office Star - Mid Back Dual function Ergonomic High Back Chair with 2-Way Adjustable Arms"/>
    <n v="579.53"/>
    <n v="4"/>
    <n v="83.71"/>
  </r>
  <r>
    <n v="1177"/>
    <d v="2014-09-23T00:00:00"/>
    <x v="0"/>
    <x v="8"/>
    <x v="291"/>
    <x v="3"/>
    <x v="1"/>
    <x v="11"/>
    <s v="Rush Hierlooms Collection 1&quot; Thick Stackable Bookcases"/>
    <n v="436"/>
    <n v="3"/>
    <n v="20.52"/>
  </r>
  <r>
    <n v="1178"/>
    <d v="2014-09-23T00:00:00"/>
    <x v="0"/>
    <x v="8"/>
    <x v="291"/>
    <x v="3"/>
    <x v="2"/>
    <x v="6"/>
    <s v="netTALK DUO VoIP Telephone Service"/>
    <n v="83.98"/>
    <n v="2"/>
    <n v="31.49"/>
  </r>
  <r>
    <n v="1179"/>
    <d v="2014-09-23T00:00:00"/>
    <x v="0"/>
    <x v="8"/>
    <x v="43"/>
    <x v="20"/>
    <x v="0"/>
    <x v="3"/>
    <s v="Avery Arch Ring Binders"/>
    <n v="139.44"/>
    <n v="3"/>
    <n v="47.06"/>
  </r>
  <r>
    <n v="1180"/>
    <d v="2014-09-23T00:00:00"/>
    <x v="0"/>
    <x v="8"/>
    <x v="42"/>
    <x v="28"/>
    <x v="0"/>
    <x v="0"/>
    <s v="Xerox 217"/>
    <n v="32.4"/>
    <n v="5"/>
    <n v="15.55"/>
  </r>
  <r>
    <n v="1181"/>
    <d v="2014-09-23T00:00:00"/>
    <x v="0"/>
    <x v="8"/>
    <x v="42"/>
    <x v="28"/>
    <x v="0"/>
    <x v="2"/>
    <s v="Carina Double Wide Media Storage Towers in Natural &amp; Black"/>
    <n v="404.9"/>
    <n v="5"/>
    <n v="16.2"/>
  </r>
  <r>
    <n v="1182"/>
    <d v="2014-09-23T00:00:00"/>
    <x v="0"/>
    <x v="8"/>
    <x v="42"/>
    <x v="28"/>
    <x v="0"/>
    <x v="3"/>
    <s v="Ibico EPK-21 Electric Binding System"/>
    <n v="9449.9500000000007"/>
    <n v="5"/>
    <n v="4630.4799999999996"/>
  </r>
  <r>
    <n v="1183"/>
    <d v="2014-09-23T00:00:00"/>
    <x v="0"/>
    <x v="8"/>
    <x v="42"/>
    <x v="28"/>
    <x v="0"/>
    <x v="3"/>
    <s v="GBC Instant Report Kit"/>
    <n v="12.94"/>
    <n v="2"/>
    <n v="6.47"/>
  </r>
  <r>
    <n v="1184"/>
    <d v="2014-09-23T00:00:00"/>
    <x v="0"/>
    <x v="8"/>
    <x v="412"/>
    <x v="10"/>
    <x v="0"/>
    <x v="0"/>
    <s v="EcoTones Memo Sheets"/>
    <n v="28.8"/>
    <n v="9"/>
    <n v="10.08"/>
  </r>
  <r>
    <n v="1185"/>
    <d v="2014-09-23T00:00:00"/>
    <x v="0"/>
    <x v="8"/>
    <x v="424"/>
    <x v="7"/>
    <x v="0"/>
    <x v="3"/>
    <s v="Wilson Jones Suede Grain Vinyl Binders"/>
    <n v="11.12"/>
    <n v="4"/>
    <n v="5.45"/>
  </r>
  <r>
    <n v="1186"/>
    <d v="2014-09-23T00:00:00"/>
    <x v="0"/>
    <x v="8"/>
    <x v="425"/>
    <x v="20"/>
    <x v="0"/>
    <x v="3"/>
    <s v="Avery Binding System Hidden Tab Executive Style Index Sets"/>
    <n v="18.46"/>
    <n v="4"/>
    <n v="6.92"/>
  </r>
  <r>
    <n v="1187"/>
    <d v="2014-09-23T00:00:00"/>
    <x v="0"/>
    <x v="8"/>
    <x v="426"/>
    <x v="7"/>
    <x v="0"/>
    <x v="4"/>
    <s v="Newell 351"/>
    <n v="9.84"/>
    <n v="3"/>
    <n v="2.85"/>
  </r>
  <r>
    <n v="1188"/>
    <d v="2014-09-23T00:00:00"/>
    <x v="0"/>
    <x v="8"/>
    <x v="426"/>
    <x v="7"/>
    <x v="0"/>
    <x v="3"/>
    <s v="Ibico Covers for Plastic or Wire Binding Elements"/>
    <n v="34.5"/>
    <n v="3"/>
    <n v="15.53"/>
  </r>
  <r>
    <n v="1189"/>
    <d v="2014-09-24T00:00:00"/>
    <x v="0"/>
    <x v="8"/>
    <x v="427"/>
    <x v="3"/>
    <x v="0"/>
    <x v="2"/>
    <s v="Gould Plastics 9-Pocket Panel Bin, 18-3/8w x 5-1/4d x 20-1/2h, Black"/>
    <n v="211.96"/>
    <n v="4"/>
    <n v="8.48"/>
  </r>
  <r>
    <n v="1190"/>
    <d v="2014-09-25T00:00:00"/>
    <x v="0"/>
    <x v="8"/>
    <x v="428"/>
    <x v="0"/>
    <x v="0"/>
    <x v="0"/>
    <s v="Xerox 1954"/>
    <n v="33.79"/>
    <n v="8"/>
    <n v="10.56"/>
  </r>
  <r>
    <n v="1191"/>
    <d v="2014-09-25T00:00:00"/>
    <x v="0"/>
    <x v="8"/>
    <x v="428"/>
    <x v="0"/>
    <x v="1"/>
    <x v="11"/>
    <s v="O'Sullivan Living Dimensions 5-Shelf Bookcases"/>
    <n v="300.52999999999997"/>
    <n v="2"/>
    <n v="-97.23"/>
  </r>
  <r>
    <n v="1192"/>
    <d v="2014-09-25T00:00:00"/>
    <x v="0"/>
    <x v="8"/>
    <x v="428"/>
    <x v="0"/>
    <x v="0"/>
    <x v="3"/>
    <s v="Avery Self-Adhesive Photo Pockets for Polaroid Photos"/>
    <n v="2.72"/>
    <n v="2"/>
    <n v="-4.3600000000000003"/>
  </r>
  <r>
    <n v="1193"/>
    <d v="2014-09-25T00:00:00"/>
    <x v="0"/>
    <x v="8"/>
    <x v="428"/>
    <x v="0"/>
    <x v="0"/>
    <x v="10"/>
    <s v="Poly String Tie Envelopes"/>
    <n v="3.26"/>
    <n v="2"/>
    <n v="1.1000000000000001"/>
  </r>
  <r>
    <n v="1194"/>
    <d v="2014-09-25T00:00:00"/>
    <x v="0"/>
    <x v="8"/>
    <x v="429"/>
    <x v="26"/>
    <x v="0"/>
    <x v="4"/>
    <s v="Dixon Ticonderoga Core-Lock Colored Pencils"/>
    <n v="14.58"/>
    <n v="2"/>
    <n v="2.37"/>
  </r>
  <r>
    <n v="1195"/>
    <d v="2014-09-26T00:00:00"/>
    <x v="0"/>
    <x v="8"/>
    <x v="388"/>
    <x v="3"/>
    <x v="1"/>
    <x v="5"/>
    <s v="Leather Task Chair, Black"/>
    <n v="145.57"/>
    <n v="2"/>
    <n v="0"/>
  </r>
  <r>
    <n v="1196"/>
    <d v="2014-09-26T00:00:00"/>
    <x v="0"/>
    <x v="8"/>
    <x v="418"/>
    <x v="0"/>
    <x v="0"/>
    <x v="3"/>
    <s v="Acco 3-Hole Punch"/>
    <n v="0.88"/>
    <n v="1"/>
    <n v="-1.4"/>
  </r>
  <r>
    <n v="1197"/>
    <d v="2014-09-26T00:00:00"/>
    <x v="0"/>
    <x v="8"/>
    <x v="430"/>
    <x v="2"/>
    <x v="0"/>
    <x v="12"/>
    <s v="Belkin 8 Outlet SurgeMaster II Gold Surge Protector"/>
    <n v="143.94999999999999"/>
    <n v="3"/>
    <n v="14.4"/>
  </r>
  <r>
    <n v="1198"/>
    <d v="2014-09-26T00:00:00"/>
    <x v="0"/>
    <x v="8"/>
    <x v="431"/>
    <x v="22"/>
    <x v="0"/>
    <x v="2"/>
    <s v="Dual Level, Single-Width Filing Carts"/>
    <n v="310.12"/>
    <n v="2"/>
    <n v="80.63"/>
  </r>
  <r>
    <n v="1199"/>
    <d v="2014-09-26T00:00:00"/>
    <x v="0"/>
    <x v="8"/>
    <x v="432"/>
    <x v="3"/>
    <x v="1"/>
    <x v="5"/>
    <s v="Hon Deluxe Fabric Upholstered Stacking Chairs, Rounded Back"/>
    <n v="585.54999999999995"/>
    <n v="3"/>
    <n v="73.19"/>
  </r>
  <r>
    <n v="1200"/>
    <d v="2014-09-26T00:00:00"/>
    <x v="0"/>
    <x v="8"/>
    <x v="432"/>
    <x v="3"/>
    <x v="0"/>
    <x v="0"/>
    <s v="Xerox 217"/>
    <n v="19.440000000000001"/>
    <n v="3"/>
    <n v="9.33"/>
  </r>
  <r>
    <n v="1201"/>
    <d v="2014-09-26T00:00:00"/>
    <x v="0"/>
    <x v="8"/>
    <x v="71"/>
    <x v="2"/>
    <x v="0"/>
    <x v="3"/>
    <s v="Avery Durable Slant Ring Binders, No Labels"/>
    <n v="5.97"/>
    <n v="5"/>
    <n v="-4.58"/>
  </r>
  <r>
    <n v="1202"/>
    <d v="2014-09-26T00:00:00"/>
    <x v="0"/>
    <x v="8"/>
    <x v="71"/>
    <x v="2"/>
    <x v="1"/>
    <x v="8"/>
    <s v="DAX Black Cherry Wood-Tone Poster Frame"/>
    <n v="21.18"/>
    <n v="1"/>
    <n v="4.7699999999999996"/>
  </r>
  <r>
    <n v="1203"/>
    <d v="2014-09-26T00:00:00"/>
    <x v="0"/>
    <x v="8"/>
    <x v="71"/>
    <x v="2"/>
    <x v="0"/>
    <x v="12"/>
    <s v="Acco Six-Outlet Power Strip, 4' Cord Length"/>
    <n v="41.38"/>
    <n v="6"/>
    <n v="3.1"/>
  </r>
  <r>
    <n v="1204"/>
    <d v="2014-09-26T00:00:00"/>
    <x v="0"/>
    <x v="8"/>
    <x v="163"/>
    <x v="10"/>
    <x v="0"/>
    <x v="12"/>
    <s v="Hoover Commercial Lightweight Upright Vacuum"/>
    <n v="16.7"/>
    <n v="6"/>
    <n v="1.25"/>
  </r>
  <r>
    <n v="1205"/>
    <d v="2014-09-26T00:00:00"/>
    <x v="0"/>
    <x v="8"/>
    <x v="163"/>
    <x v="10"/>
    <x v="2"/>
    <x v="9"/>
    <s v="Maxell CD-R Discs"/>
    <n v="3.15"/>
    <n v="2"/>
    <n v="0.47"/>
  </r>
  <r>
    <n v="1206"/>
    <d v="2014-09-26T00:00:00"/>
    <x v="0"/>
    <x v="8"/>
    <x v="163"/>
    <x v="10"/>
    <x v="0"/>
    <x v="0"/>
    <s v="Message Book, Wirebound, Four 5 1/2&quot; X 4&quot; Forms/Pg., 200 Dupl. Sets/Book"/>
    <n v="32.9"/>
    <n v="4"/>
    <n v="11.1"/>
  </r>
  <r>
    <n v="1207"/>
    <d v="2014-09-26T00:00:00"/>
    <x v="0"/>
    <x v="8"/>
    <x v="13"/>
    <x v="1"/>
    <x v="2"/>
    <x v="9"/>
    <s v="Maxell Pro 80 Minute CD-R, 10/Pack"/>
    <n v="153.82"/>
    <n v="11"/>
    <n v="38.46"/>
  </r>
  <r>
    <n v="1208"/>
    <d v="2014-09-27T00:00:00"/>
    <x v="0"/>
    <x v="8"/>
    <x v="93"/>
    <x v="23"/>
    <x v="1"/>
    <x v="8"/>
    <s v="Deflect-o SuperTray Unbreakable Stackable Tray, Letter, Black"/>
    <n v="87.54"/>
    <n v="3"/>
    <n v="37.64"/>
  </r>
  <r>
    <n v="1209"/>
    <d v="2014-09-27T00:00:00"/>
    <x v="0"/>
    <x v="8"/>
    <x v="433"/>
    <x v="3"/>
    <x v="1"/>
    <x v="5"/>
    <s v="DMI Arturo Collection Mission-style Design Wood Chair"/>
    <n v="603.91999999999996"/>
    <n v="5"/>
    <n v="45.29"/>
  </r>
  <r>
    <n v="1210"/>
    <d v="2014-09-27T00:00:00"/>
    <x v="0"/>
    <x v="8"/>
    <x v="433"/>
    <x v="3"/>
    <x v="0"/>
    <x v="0"/>
    <s v="Xerox 1919"/>
    <n v="81.98"/>
    <n v="2"/>
    <n v="40.17"/>
  </r>
  <r>
    <n v="1211"/>
    <d v="2014-09-28T00:00:00"/>
    <x v="0"/>
    <x v="8"/>
    <x v="434"/>
    <x v="32"/>
    <x v="0"/>
    <x v="2"/>
    <s v="Decoflex Hanging Personal Folder File, Blue"/>
    <n v="46.26"/>
    <n v="3"/>
    <n v="12.49"/>
  </r>
  <r>
    <n v="1212"/>
    <d v="2014-09-28T00:00:00"/>
    <x v="0"/>
    <x v="8"/>
    <x v="435"/>
    <x v="25"/>
    <x v="0"/>
    <x v="0"/>
    <s v="White GlueTop Scratch Pads"/>
    <n v="96.26"/>
    <n v="8"/>
    <n v="31.28"/>
  </r>
  <r>
    <n v="1213"/>
    <d v="2014-09-28T00:00:00"/>
    <x v="0"/>
    <x v="8"/>
    <x v="435"/>
    <x v="25"/>
    <x v="0"/>
    <x v="0"/>
    <s v="Xerox 195"/>
    <n v="10.69"/>
    <n v="2"/>
    <n v="3.74"/>
  </r>
  <r>
    <n v="1214"/>
    <d v="2014-09-28T00:00:00"/>
    <x v="0"/>
    <x v="8"/>
    <x v="21"/>
    <x v="16"/>
    <x v="1"/>
    <x v="8"/>
    <s v="Deflect-o DuraMat Antistatic Studded Beveled Mat for Medium Pile Carpeting"/>
    <n v="337.09"/>
    <n v="4"/>
    <n v="16.850000000000001"/>
  </r>
  <r>
    <n v="1215"/>
    <d v="2014-09-29T00:00:00"/>
    <x v="0"/>
    <x v="8"/>
    <x v="358"/>
    <x v="3"/>
    <x v="1"/>
    <x v="8"/>
    <s v="Luxo Professional Combination Clamp-On Lamps"/>
    <n v="204.6"/>
    <n v="2"/>
    <n v="53.2"/>
  </r>
  <r>
    <n v="1216"/>
    <d v="2014-09-29T00:00:00"/>
    <x v="0"/>
    <x v="8"/>
    <x v="358"/>
    <x v="3"/>
    <x v="0"/>
    <x v="7"/>
    <s v="Stockwell Push Pins"/>
    <n v="8.7200000000000006"/>
    <n v="4"/>
    <n v="2.88"/>
  </r>
  <r>
    <n v="1217"/>
    <d v="2014-09-29T00:00:00"/>
    <x v="0"/>
    <x v="8"/>
    <x v="358"/>
    <x v="3"/>
    <x v="0"/>
    <x v="0"/>
    <s v="Xerox 223"/>
    <n v="6.48"/>
    <n v="1"/>
    <n v="3.11"/>
  </r>
  <r>
    <n v="1218"/>
    <d v="2014-09-29T00:00:00"/>
    <x v="0"/>
    <x v="8"/>
    <x v="358"/>
    <x v="3"/>
    <x v="2"/>
    <x v="15"/>
    <s v="Star Micronics TSP800 TSP847IIU Receipt Printer"/>
    <n v="686.32"/>
    <n v="2"/>
    <n v="223.05"/>
  </r>
  <r>
    <n v="1219"/>
    <d v="2014-09-29T00:00:00"/>
    <x v="0"/>
    <x v="8"/>
    <x v="358"/>
    <x v="3"/>
    <x v="0"/>
    <x v="2"/>
    <s v="Fellowes Mobile File Cart, Black"/>
    <n v="62.18"/>
    <n v="1"/>
    <n v="16.79"/>
  </r>
  <r>
    <n v="1220"/>
    <d v="2014-09-29T00:00:00"/>
    <x v="0"/>
    <x v="8"/>
    <x v="436"/>
    <x v="2"/>
    <x v="0"/>
    <x v="4"/>
    <s v="Nontoxic Chalk"/>
    <n v="4.22"/>
    <n v="3"/>
    <n v="1.48"/>
  </r>
  <r>
    <n v="1221"/>
    <d v="2014-09-29T00:00:00"/>
    <x v="0"/>
    <x v="8"/>
    <x v="436"/>
    <x v="2"/>
    <x v="1"/>
    <x v="13"/>
    <s v="Hon 30&quot; x 60&quot; Table with Locking Drawer"/>
    <n v="409.27"/>
    <n v="2"/>
    <n v="-81.849999999999994"/>
  </r>
  <r>
    <n v="1222"/>
    <d v="2014-09-29T00:00:00"/>
    <x v="0"/>
    <x v="8"/>
    <x v="436"/>
    <x v="2"/>
    <x v="0"/>
    <x v="1"/>
    <s v="Permanent Self-Adhesive File Folder Labels for Typewriters, 1 1/8 x 3 1/2, White"/>
    <n v="55.44"/>
    <n v="11"/>
    <n v="18.02"/>
  </r>
  <r>
    <n v="1223"/>
    <d v="2014-09-29T00:00:00"/>
    <x v="0"/>
    <x v="8"/>
    <x v="436"/>
    <x v="2"/>
    <x v="0"/>
    <x v="0"/>
    <s v="Southworth Parchment Paper &amp; Envelopes"/>
    <n v="20.93"/>
    <n v="4"/>
    <n v="6.8"/>
  </r>
  <r>
    <n v="1224"/>
    <d v="2014-09-29T00:00:00"/>
    <x v="0"/>
    <x v="8"/>
    <x v="436"/>
    <x v="2"/>
    <x v="0"/>
    <x v="2"/>
    <s v="Tennsco Single-Tier Lockers"/>
    <n v="1801.63"/>
    <n v="6"/>
    <n v="-337.81"/>
  </r>
  <r>
    <n v="1225"/>
    <d v="2014-09-29T00:00:00"/>
    <x v="0"/>
    <x v="8"/>
    <x v="436"/>
    <x v="2"/>
    <x v="1"/>
    <x v="13"/>
    <s v="Hon 4060 Series Tables"/>
    <n v="67.180000000000007"/>
    <n v="1"/>
    <n v="-20.149999999999999"/>
  </r>
  <r>
    <n v="1226"/>
    <d v="2014-09-29T00:00:00"/>
    <x v="0"/>
    <x v="8"/>
    <x v="367"/>
    <x v="22"/>
    <x v="1"/>
    <x v="8"/>
    <s v="Longer-Life Soft White Bulbs"/>
    <n v="6.16"/>
    <n v="2"/>
    <n v="2.96"/>
  </r>
  <r>
    <n v="1227"/>
    <d v="2014-09-29T00:00:00"/>
    <x v="0"/>
    <x v="8"/>
    <x v="367"/>
    <x v="22"/>
    <x v="1"/>
    <x v="13"/>
    <s v="Bevis Oval Conference Table, Walnut"/>
    <n v="2348.8200000000002"/>
    <n v="9"/>
    <n v="399.3"/>
  </r>
  <r>
    <n v="1228"/>
    <d v="2014-09-29T00:00:00"/>
    <x v="0"/>
    <x v="8"/>
    <x v="437"/>
    <x v="20"/>
    <x v="0"/>
    <x v="2"/>
    <s v="Dual Level, Single-Width Filing Carts"/>
    <n v="1395.54"/>
    <n v="9"/>
    <n v="362.84"/>
  </r>
  <r>
    <n v="1229"/>
    <d v="2014-09-29T00:00:00"/>
    <x v="0"/>
    <x v="8"/>
    <x v="437"/>
    <x v="20"/>
    <x v="1"/>
    <x v="8"/>
    <s v="Seth Thomas 14&quot; Putty-Colored Wall Clock"/>
    <n v="117.36"/>
    <n v="4"/>
    <n v="36.380000000000003"/>
  </r>
  <r>
    <n v="1230"/>
    <d v="2014-09-29T00:00:00"/>
    <x v="0"/>
    <x v="8"/>
    <x v="437"/>
    <x v="20"/>
    <x v="0"/>
    <x v="1"/>
    <s v="Avery 48"/>
    <n v="18.899999999999999"/>
    <n v="3"/>
    <n v="8.69"/>
  </r>
  <r>
    <n v="1231"/>
    <d v="2014-09-29T00:00:00"/>
    <x v="0"/>
    <x v="8"/>
    <x v="437"/>
    <x v="20"/>
    <x v="0"/>
    <x v="0"/>
    <s v="White Computer Printout Paper by Universal"/>
    <n v="77.52"/>
    <n v="2"/>
    <n v="37.979999999999997"/>
  </r>
  <r>
    <n v="1232"/>
    <d v="2014-09-29T00:00:00"/>
    <x v="0"/>
    <x v="8"/>
    <x v="438"/>
    <x v="22"/>
    <x v="0"/>
    <x v="3"/>
    <s v="GBC Standard Plastic Binding Systems' Combs"/>
    <n v="10.050000000000001"/>
    <n v="2"/>
    <n v="3.14"/>
  </r>
  <r>
    <n v="1233"/>
    <d v="2014-09-29T00:00:00"/>
    <x v="0"/>
    <x v="8"/>
    <x v="438"/>
    <x v="22"/>
    <x v="0"/>
    <x v="2"/>
    <s v="Fellowes Super Stor/Drawer Files"/>
    <n v="807.75"/>
    <n v="5"/>
    <n v="153.47"/>
  </r>
  <r>
    <n v="1234"/>
    <d v="2014-09-30T00:00:00"/>
    <x v="0"/>
    <x v="8"/>
    <x v="277"/>
    <x v="20"/>
    <x v="0"/>
    <x v="0"/>
    <s v="Tops Green Bar Computer Printout Paper"/>
    <n v="48.94"/>
    <n v="1"/>
    <n v="24.47"/>
  </r>
  <r>
    <n v="1235"/>
    <d v="2014-09-30T00:00:00"/>
    <x v="0"/>
    <x v="8"/>
    <x v="346"/>
    <x v="16"/>
    <x v="0"/>
    <x v="0"/>
    <s v="Xerox 217"/>
    <n v="15.55"/>
    <n v="3"/>
    <n v="5.44"/>
  </r>
  <r>
    <n v="1236"/>
    <d v="2014-09-30T00:00:00"/>
    <x v="0"/>
    <x v="8"/>
    <x v="439"/>
    <x v="15"/>
    <x v="0"/>
    <x v="12"/>
    <s v="Holmes Odor Grabber"/>
    <n v="69.22"/>
    <n v="6"/>
    <n v="11.25"/>
  </r>
  <r>
    <n v="1237"/>
    <d v="2014-09-30T00:00:00"/>
    <x v="0"/>
    <x v="8"/>
    <x v="440"/>
    <x v="22"/>
    <x v="0"/>
    <x v="3"/>
    <s v="DXL Angle-View Binders with Locking Rings by Samsill"/>
    <n v="43.18"/>
    <n v="7"/>
    <n v="13.49"/>
  </r>
  <r>
    <n v="1238"/>
    <d v="2014-09-30T00:00:00"/>
    <x v="0"/>
    <x v="8"/>
    <x v="223"/>
    <x v="20"/>
    <x v="1"/>
    <x v="8"/>
    <s v="Master Caster Door Stop, Brown"/>
    <n v="15.24"/>
    <n v="3"/>
    <n v="5.18"/>
  </r>
  <r>
    <n v="1239"/>
    <d v="2014-09-30T00:00:00"/>
    <x v="0"/>
    <x v="8"/>
    <x v="441"/>
    <x v="10"/>
    <x v="0"/>
    <x v="12"/>
    <s v="Eureka Sanitaire  Commercial Upright"/>
    <n v="795.41"/>
    <n v="6"/>
    <n v="59.66"/>
  </r>
  <r>
    <n v="1240"/>
    <d v="2014-10-01T00:00:00"/>
    <x v="0"/>
    <x v="9"/>
    <x v="82"/>
    <x v="17"/>
    <x v="0"/>
    <x v="7"/>
    <s v="Sterling Rubber Bands by Alliance"/>
    <n v="4.71"/>
    <n v="1"/>
    <n v="0"/>
  </r>
  <r>
    <n v="1241"/>
    <d v="2014-10-02T00:00:00"/>
    <x v="0"/>
    <x v="9"/>
    <x v="442"/>
    <x v="12"/>
    <x v="0"/>
    <x v="0"/>
    <s v="Adams Telephone Message Book W/Dividers/Space For Phone Numbers, 5 1/4&quot;X8 1/2&quot;, 300/Messages"/>
    <n v="9.41"/>
    <n v="2"/>
    <n v="3.41"/>
  </r>
  <r>
    <n v="1242"/>
    <d v="2014-10-02T00:00:00"/>
    <x v="0"/>
    <x v="9"/>
    <x v="442"/>
    <x v="12"/>
    <x v="0"/>
    <x v="7"/>
    <s v="Staples"/>
    <n v="4.67"/>
    <n v="2"/>
    <n v="1.46"/>
  </r>
  <r>
    <n v="1243"/>
    <d v="2014-10-02T00:00:00"/>
    <x v="0"/>
    <x v="9"/>
    <x v="442"/>
    <x v="12"/>
    <x v="2"/>
    <x v="6"/>
    <s v="Bose SoundLink Bluetooth Speaker"/>
    <n v="318.39999999999998"/>
    <n v="2"/>
    <n v="107.46"/>
  </r>
  <r>
    <n v="1244"/>
    <d v="2014-10-02T00:00:00"/>
    <x v="0"/>
    <x v="9"/>
    <x v="442"/>
    <x v="12"/>
    <x v="0"/>
    <x v="10"/>
    <s v="Letter or Legal Size Expandable Poly String Tie Envelopes"/>
    <n v="12.77"/>
    <n v="6"/>
    <n v="4.63"/>
  </r>
  <r>
    <n v="1245"/>
    <d v="2014-10-02T00:00:00"/>
    <x v="0"/>
    <x v="9"/>
    <x v="442"/>
    <x v="12"/>
    <x v="0"/>
    <x v="14"/>
    <s v="Stiletto Hand Letter Openers"/>
    <n v="15.36"/>
    <n v="2"/>
    <n v="-3.26"/>
  </r>
  <r>
    <n v="1246"/>
    <d v="2014-10-02T00:00:00"/>
    <x v="0"/>
    <x v="9"/>
    <x v="442"/>
    <x v="12"/>
    <x v="2"/>
    <x v="6"/>
    <s v="Pyle PMP37LED"/>
    <n v="230.38"/>
    <n v="3"/>
    <n v="20.16"/>
  </r>
  <r>
    <n v="1247"/>
    <d v="2014-10-02T00:00:00"/>
    <x v="0"/>
    <x v="9"/>
    <x v="442"/>
    <x v="12"/>
    <x v="2"/>
    <x v="9"/>
    <s v="Kingston Digital DataTraveler 16GB USB 2.0"/>
    <n v="7.16"/>
    <n v="1"/>
    <n v="-0.09"/>
  </r>
  <r>
    <n v="1248"/>
    <d v="2014-10-03T00:00:00"/>
    <x v="0"/>
    <x v="9"/>
    <x v="443"/>
    <x v="1"/>
    <x v="1"/>
    <x v="5"/>
    <s v="Global High-Back Leather Tilter, Burgundy"/>
    <n v="258.27999999999997"/>
    <n v="3"/>
    <n v="-70.099999999999994"/>
  </r>
  <r>
    <n v="1249"/>
    <d v="2014-10-03T00:00:00"/>
    <x v="0"/>
    <x v="9"/>
    <x v="444"/>
    <x v="3"/>
    <x v="1"/>
    <x v="13"/>
    <s v="Bevis Round Conference Room Tables and Bases"/>
    <n v="143.43"/>
    <n v="1"/>
    <n v="3.59"/>
  </r>
  <r>
    <n v="1250"/>
    <d v="2014-10-03T00:00:00"/>
    <x v="0"/>
    <x v="9"/>
    <x v="444"/>
    <x v="3"/>
    <x v="1"/>
    <x v="5"/>
    <s v="Global Deluxe Stacking Chair, Gray"/>
    <n v="122.35"/>
    <n v="3"/>
    <n v="13.76"/>
  </r>
  <r>
    <n v="1251"/>
    <d v="2014-10-03T00:00:00"/>
    <x v="0"/>
    <x v="9"/>
    <x v="421"/>
    <x v="25"/>
    <x v="0"/>
    <x v="2"/>
    <s v="Advantus Rolling Drawer Organizers"/>
    <n v="61.57"/>
    <n v="2"/>
    <n v="4.62"/>
  </r>
  <r>
    <n v="1252"/>
    <d v="2014-10-03T00:00:00"/>
    <x v="0"/>
    <x v="9"/>
    <x v="421"/>
    <x v="25"/>
    <x v="0"/>
    <x v="4"/>
    <s v="DIXON Oriole Pencils"/>
    <n v="6.19"/>
    <n v="3"/>
    <n v="0.46"/>
  </r>
  <r>
    <n v="1253"/>
    <d v="2014-10-03T00:00:00"/>
    <x v="0"/>
    <x v="9"/>
    <x v="445"/>
    <x v="10"/>
    <x v="0"/>
    <x v="4"/>
    <s v="Hunt Boston Vacuum Mount KS Pencil Sharpener"/>
    <n v="55.98"/>
    <n v="2"/>
    <n v="4.2"/>
  </r>
  <r>
    <n v="1254"/>
    <d v="2014-10-03T00:00:00"/>
    <x v="0"/>
    <x v="9"/>
    <x v="445"/>
    <x v="10"/>
    <x v="0"/>
    <x v="10"/>
    <s v="Convenience Packs of Business Envelopes"/>
    <n v="14.48"/>
    <n v="5"/>
    <n v="4.8899999999999997"/>
  </r>
  <r>
    <n v="1255"/>
    <d v="2014-10-03T00:00:00"/>
    <x v="0"/>
    <x v="9"/>
    <x v="445"/>
    <x v="10"/>
    <x v="2"/>
    <x v="9"/>
    <s v="Logitech G105 Gaming Keyboard"/>
    <n v="142.49"/>
    <n v="3"/>
    <n v="-3.56"/>
  </r>
  <r>
    <n v="1256"/>
    <d v="2014-10-03T00:00:00"/>
    <x v="0"/>
    <x v="9"/>
    <x v="446"/>
    <x v="0"/>
    <x v="0"/>
    <x v="7"/>
    <s v="Colored Push Pins"/>
    <n v="4.34"/>
    <n v="3"/>
    <n v="0.87"/>
  </r>
  <r>
    <n v="1257"/>
    <d v="2014-10-03T00:00:00"/>
    <x v="0"/>
    <x v="9"/>
    <x v="446"/>
    <x v="0"/>
    <x v="1"/>
    <x v="8"/>
    <s v="DAX Natural Wood-Tone Poster Frame"/>
    <n v="31.78"/>
    <n v="3"/>
    <n v="-19.07"/>
  </r>
  <r>
    <n v="1258"/>
    <d v="2014-10-03T00:00:00"/>
    <x v="0"/>
    <x v="9"/>
    <x v="446"/>
    <x v="0"/>
    <x v="0"/>
    <x v="1"/>
    <s v="Smead Alpha-Z Color-Coded Second Alphabetical Labels and Starter Set"/>
    <n v="4.93"/>
    <n v="2"/>
    <n v="1.72"/>
  </r>
  <r>
    <n v="1259"/>
    <d v="2014-10-03T00:00:00"/>
    <x v="0"/>
    <x v="9"/>
    <x v="446"/>
    <x v="0"/>
    <x v="0"/>
    <x v="3"/>
    <s v="Avery Hidden Tab Dividers for Binding Systems"/>
    <n v="1.79"/>
    <n v="3"/>
    <n v="-3.04"/>
  </r>
  <r>
    <n v="1260"/>
    <d v="2014-10-03T00:00:00"/>
    <x v="0"/>
    <x v="9"/>
    <x v="446"/>
    <x v="0"/>
    <x v="0"/>
    <x v="7"/>
    <s v="Sterling Rubber Bands by Alliance"/>
    <n v="15.07"/>
    <n v="4"/>
    <n v="-3.77"/>
  </r>
  <r>
    <n v="1261"/>
    <d v="2014-10-04T00:00:00"/>
    <x v="0"/>
    <x v="9"/>
    <x v="447"/>
    <x v="3"/>
    <x v="0"/>
    <x v="1"/>
    <s v="Avery 512"/>
    <n v="14.45"/>
    <n v="5"/>
    <n v="6.79"/>
  </r>
  <r>
    <n v="1262"/>
    <d v="2014-10-04T00:00:00"/>
    <x v="0"/>
    <x v="9"/>
    <x v="447"/>
    <x v="3"/>
    <x v="0"/>
    <x v="3"/>
    <s v="GBC Recycled Regency Composition Covers"/>
    <n v="95.65"/>
    <n v="2"/>
    <n v="31.09"/>
  </r>
  <r>
    <n v="1263"/>
    <d v="2014-10-04T00:00:00"/>
    <x v="0"/>
    <x v="9"/>
    <x v="448"/>
    <x v="22"/>
    <x v="0"/>
    <x v="1"/>
    <s v="Avery 519"/>
    <n v="29.24"/>
    <n v="4"/>
    <n v="13.74"/>
  </r>
  <r>
    <n v="1264"/>
    <d v="2014-10-04T00:00:00"/>
    <x v="0"/>
    <x v="9"/>
    <x v="393"/>
    <x v="20"/>
    <x v="1"/>
    <x v="5"/>
    <s v="Office Star - Contemporary Task Swivel chair with Loop Arms, Charcoal"/>
    <n v="589.41"/>
    <n v="5"/>
    <n v="-6.55"/>
  </r>
  <r>
    <n v="1265"/>
    <d v="2014-10-05T00:00:00"/>
    <x v="0"/>
    <x v="9"/>
    <x v="449"/>
    <x v="10"/>
    <x v="0"/>
    <x v="12"/>
    <s v="Belkin F5C206VTEL 6 Outlet Surge"/>
    <n v="91.92"/>
    <n v="5"/>
    <n v="11.49"/>
  </r>
  <r>
    <n v="1266"/>
    <d v="2014-10-05T00:00:00"/>
    <x v="0"/>
    <x v="9"/>
    <x v="348"/>
    <x v="3"/>
    <x v="2"/>
    <x v="9"/>
    <s v="Plantronics Audio 478 Stereo USB Headset"/>
    <n v="99.98"/>
    <n v="2"/>
    <n v="34.99"/>
  </r>
  <r>
    <n v="1267"/>
    <d v="2014-10-06T00:00:00"/>
    <x v="0"/>
    <x v="9"/>
    <x v="21"/>
    <x v="3"/>
    <x v="2"/>
    <x v="9"/>
    <s v="ImationÂ USB 2.0 SwivelÂ Flash DriveÂ USBÂ flash driveÂ - 4 GB - Pink"/>
    <n v="9.09"/>
    <n v="3"/>
    <n v="1.91"/>
  </r>
  <r>
    <n v="1268"/>
    <d v="2014-10-06T00:00:00"/>
    <x v="0"/>
    <x v="9"/>
    <x v="450"/>
    <x v="40"/>
    <x v="0"/>
    <x v="3"/>
    <s v="GBC VeloBinder Strips"/>
    <n v="15.36"/>
    <n v="2"/>
    <n v="7.68"/>
  </r>
  <r>
    <n v="1269"/>
    <d v="2014-10-06T00:00:00"/>
    <x v="0"/>
    <x v="9"/>
    <x v="448"/>
    <x v="2"/>
    <x v="0"/>
    <x v="2"/>
    <s v="Tennsco Lockers, Gray"/>
    <n v="83.92"/>
    <n v="5"/>
    <n v="-13.64"/>
  </r>
  <r>
    <n v="1270"/>
    <d v="2014-10-06T00:00:00"/>
    <x v="0"/>
    <x v="9"/>
    <x v="379"/>
    <x v="18"/>
    <x v="0"/>
    <x v="2"/>
    <s v="Fellowes Staxonsteel Drawer Files"/>
    <n v="386.34"/>
    <n v="2"/>
    <n v="54.09"/>
  </r>
  <r>
    <n v="1271"/>
    <d v="2014-10-07T00:00:00"/>
    <x v="0"/>
    <x v="9"/>
    <x v="376"/>
    <x v="2"/>
    <x v="1"/>
    <x v="8"/>
    <s v="Seth Thomas 16&quot; Steel Case Clock"/>
    <n v="129.91999999999999"/>
    <n v="5"/>
    <n v="21.11"/>
  </r>
  <r>
    <n v="1272"/>
    <d v="2014-10-07T00:00:00"/>
    <x v="0"/>
    <x v="9"/>
    <x v="130"/>
    <x v="0"/>
    <x v="0"/>
    <x v="2"/>
    <s v="Fellowes Personal Hanging Folder Files, Navy"/>
    <n v="107.44"/>
    <n v="10"/>
    <n v="10.74"/>
  </r>
  <r>
    <n v="1273"/>
    <d v="2014-10-08T00:00:00"/>
    <x v="0"/>
    <x v="9"/>
    <x v="419"/>
    <x v="25"/>
    <x v="2"/>
    <x v="9"/>
    <s v="Maxell 74 Minute CDR, 10/Pack"/>
    <n v="23.47"/>
    <n v="3"/>
    <n v="4.99"/>
  </r>
  <r>
    <n v="1274"/>
    <d v="2014-10-08T00:00:00"/>
    <x v="0"/>
    <x v="9"/>
    <x v="416"/>
    <x v="20"/>
    <x v="0"/>
    <x v="0"/>
    <s v="Xerox 197"/>
    <n v="123.92"/>
    <n v="4"/>
    <n v="55.76"/>
  </r>
  <r>
    <n v="1275"/>
    <d v="2014-10-09T00:00:00"/>
    <x v="0"/>
    <x v="9"/>
    <x v="244"/>
    <x v="25"/>
    <x v="0"/>
    <x v="0"/>
    <s v="Eaton Premium Continuous-Feed Paper, 25% Cotton, Letter Size, White, 1000 Shts/Box"/>
    <n v="88.77"/>
    <n v="2"/>
    <n v="31.07"/>
  </r>
  <r>
    <n v="1276"/>
    <d v="2014-10-09T00:00:00"/>
    <x v="0"/>
    <x v="9"/>
    <x v="373"/>
    <x v="3"/>
    <x v="0"/>
    <x v="4"/>
    <s v="Boston Heavy-Duty Trimline Electric Pencil Sharpeners"/>
    <n v="144.6"/>
    <n v="3"/>
    <n v="41.93"/>
  </r>
  <r>
    <n v="1277"/>
    <d v="2014-10-09T00:00:00"/>
    <x v="0"/>
    <x v="9"/>
    <x v="373"/>
    <x v="3"/>
    <x v="2"/>
    <x v="6"/>
    <s v="iOttie HLCRIO102 Car Mount"/>
    <n v="15.99"/>
    <n v="1"/>
    <n v="-3"/>
  </r>
  <r>
    <n v="1278"/>
    <d v="2014-10-10T00:00:00"/>
    <x v="0"/>
    <x v="9"/>
    <x v="451"/>
    <x v="3"/>
    <x v="1"/>
    <x v="5"/>
    <s v="Global Deluxe Stacking Chair, Gray"/>
    <n v="122.35"/>
    <n v="3"/>
    <n v="13.76"/>
  </r>
  <r>
    <n v="1279"/>
    <d v="2014-10-10T00:00:00"/>
    <x v="0"/>
    <x v="9"/>
    <x v="451"/>
    <x v="3"/>
    <x v="0"/>
    <x v="10"/>
    <s v="#10- 4 1/8&quot; x 9 1/2&quot; Security-Tint Envelopes"/>
    <n v="15.28"/>
    <n v="2"/>
    <n v="7.49"/>
  </r>
  <r>
    <n v="1280"/>
    <d v="2014-10-10T00:00:00"/>
    <x v="0"/>
    <x v="9"/>
    <x v="26"/>
    <x v="12"/>
    <x v="1"/>
    <x v="8"/>
    <s v="Westinghouse Clip-On Gooseneck Lamps"/>
    <n v="46.87"/>
    <n v="7"/>
    <n v="3.52"/>
  </r>
  <r>
    <n v="1281"/>
    <d v="2014-10-10T00:00:00"/>
    <x v="0"/>
    <x v="9"/>
    <x v="71"/>
    <x v="0"/>
    <x v="2"/>
    <x v="6"/>
    <s v="Motorola Droid Maxx"/>
    <n v="719.95"/>
    <n v="6"/>
    <n v="72"/>
  </r>
  <r>
    <n v="1282"/>
    <d v="2014-10-10T00:00:00"/>
    <x v="0"/>
    <x v="9"/>
    <x v="71"/>
    <x v="0"/>
    <x v="2"/>
    <x v="6"/>
    <s v="Cisco 8x8 Inc. 6753i IP Business Phone System"/>
    <n v="755.94"/>
    <n v="7"/>
    <n v="66.150000000000006"/>
  </r>
  <r>
    <n v="1283"/>
    <d v="2014-10-10T00:00:00"/>
    <x v="0"/>
    <x v="9"/>
    <x v="71"/>
    <x v="0"/>
    <x v="0"/>
    <x v="3"/>
    <s v="GBC Personal VeloBind Strips"/>
    <n v="11.98"/>
    <n v="5"/>
    <n v="-19.170000000000002"/>
  </r>
  <r>
    <n v="1284"/>
    <d v="2014-10-10T00:00:00"/>
    <x v="0"/>
    <x v="9"/>
    <x v="71"/>
    <x v="0"/>
    <x v="0"/>
    <x v="3"/>
    <s v="Avery Non-Stick Binders"/>
    <n v="0.9"/>
    <n v="1"/>
    <n v="-1.57"/>
  </r>
  <r>
    <n v="1285"/>
    <d v="2014-10-10T00:00:00"/>
    <x v="0"/>
    <x v="9"/>
    <x v="77"/>
    <x v="10"/>
    <x v="2"/>
    <x v="15"/>
    <s v="Hewlett-Packard Deskjet F4180 All-in-One Color Ink-jet - Printer / copier / scanner"/>
    <n v="101.99"/>
    <n v="2"/>
    <n v="-71.400000000000006"/>
  </r>
  <r>
    <n v="1286"/>
    <d v="2014-10-10T00:00:00"/>
    <x v="0"/>
    <x v="9"/>
    <x v="77"/>
    <x v="10"/>
    <x v="0"/>
    <x v="3"/>
    <s v="Premier Elliptical Ring Binder, Black"/>
    <n v="18.260000000000002"/>
    <n v="2"/>
    <n v="-13.39"/>
  </r>
  <r>
    <n v="1287"/>
    <d v="2014-10-10T00:00:00"/>
    <x v="0"/>
    <x v="9"/>
    <x v="452"/>
    <x v="31"/>
    <x v="0"/>
    <x v="4"/>
    <s v="Dixon Ticonderoga Core-Lock Colored Pencils, 48-Color Set"/>
    <n v="255.85"/>
    <n v="7"/>
    <n v="112.57"/>
  </r>
  <r>
    <n v="1288"/>
    <d v="2014-10-11T00:00:00"/>
    <x v="0"/>
    <x v="9"/>
    <x v="453"/>
    <x v="2"/>
    <x v="0"/>
    <x v="2"/>
    <s v="Fellowes High-Stak Drawer Files"/>
    <n v="281.89999999999998"/>
    <n v="2"/>
    <n v="10.57"/>
  </r>
  <r>
    <n v="1289"/>
    <d v="2014-10-11T00:00:00"/>
    <x v="0"/>
    <x v="9"/>
    <x v="453"/>
    <x v="2"/>
    <x v="0"/>
    <x v="10"/>
    <s v="Airmail Envelopes"/>
    <n v="201.43"/>
    <n v="3"/>
    <n v="67.98"/>
  </r>
  <r>
    <n v="1290"/>
    <d v="2014-10-11T00:00:00"/>
    <x v="0"/>
    <x v="9"/>
    <x v="222"/>
    <x v="22"/>
    <x v="1"/>
    <x v="8"/>
    <s v="DAX Cubicle Frames - 8x10"/>
    <n v="63.47"/>
    <n v="11"/>
    <n v="19.04"/>
  </r>
  <r>
    <n v="1291"/>
    <d v="2014-10-11T00:00:00"/>
    <x v="0"/>
    <x v="9"/>
    <x v="222"/>
    <x v="22"/>
    <x v="2"/>
    <x v="9"/>
    <s v="WD My Passport Ultra 1TB Portable External Hard Drive"/>
    <n v="345"/>
    <n v="5"/>
    <n v="58.65"/>
  </r>
  <r>
    <n v="1292"/>
    <d v="2014-10-11T00:00:00"/>
    <x v="0"/>
    <x v="9"/>
    <x v="454"/>
    <x v="3"/>
    <x v="0"/>
    <x v="2"/>
    <s v="Iris Project Case"/>
    <n v="31.92"/>
    <n v="4"/>
    <n v="8.3000000000000007"/>
  </r>
  <r>
    <n v="1293"/>
    <d v="2014-10-11T00:00:00"/>
    <x v="0"/>
    <x v="9"/>
    <x v="454"/>
    <x v="3"/>
    <x v="1"/>
    <x v="5"/>
    <s v="Global Enterprise Series Seating High-Back Swivel/Tilt Chairs"/>
    <n v="433.57"/>
    <n v="2"/>
    <n v="-65.040000000000006"/>
  </r>
  <r>
    <n v="1294"/>
    <d v="2014-10-11T00:00:00"/>
    <x v="0"/>
    <x v="9"/>
    <x v="159"/>
    <x v="13"/>
    <x v="0"/>
    <x v="1"/>
    <s v="Self-Adhesive Address Labels for Typewriters by Universal"/>
    <n v="7.31"/>
    <n v="1"/>
    <n v="3.44"/>
  </r>
  <r>
    <n v="1295"/>
    <d v="2014-10-11T00:00:00"/>
    <x v="0"/>
    <x v="9"/>
    <x v="159"/>
    <x v="13"/>
    <x v="1"/>
    <x v="8"/>
    <s v="Eldon Pizzaz Desk Accessories"/>
    <n v="8.92"/>
    <n v="4"/>
    <n v="3.92"/>
  </r>
  <r>
    <n v="1296"/>
    <d v="2014-10-11T00:00:00"/>
    <x v="0"/>
    <x v="9"/>
    <x v="83"/>
    <x v="3"/>
    <x v="0"/>
    <x v="10"/>
    <s v="#10- 4 1/8&quot; x 9 1/2&quot; Security-Tint Envelopes"/>
    <n v="7.64"/>
    <n v="1"/>
    <n v="3.74"/>
  </r>
  <r>
    <n v="1297"/>
    <d v="2014-10-12T00:00:00"/>
    <x v="0"/>
    <x v="9"/>
    <x v="416"/>
    <x v="3"/>
    <x v="0"/>
    <x v="4"/>
    <s v="Premium Writing Pencils, Soft, #2 by Central Association for the Blind"/>
    <n v="14.9"/>
    <n v="5"/>
    <n v="4.17"/>
  </r>
  <r>
    <n v="1298"/>
    <d v="2014-10-12T00:00:00"/>
    <x v="0"/>
    <x v="9"/>
    <x v="416"/>
    <x v="3"/>
    <x v="0"/>
    <x v="2"/>
    <s v="Sortfiler Multipurpose Personal File Organizer, Black"/>
    <n v="21.39"/>
    <n v="1"/>
    <n v="6.2"/>
  </r>
  <r>
    <n v="1299"/>
    <d v="2014-10-12T00:00:00"/>
    <x v="0"/>
    <x v="9"/>
    <x v="455"/>
    <x v="1"/>
    <x v="0"/>
    <x v="14"/>
    <s v="Acme Hot Forged Carbon Steel Scissors with Nickel-Plated Handles, 3 7/8&quot; Cut, 8&quot;L"/>
    <n v="22.24"/>
    <n v="2"/>
    <n v="2.5"/>
  </r>
  <r>
    <n v="1300"/>
    <d v="2014-10-13T00:00:00"/>
    <x v="0"/>
    <x v="9"/>
    <x v="456"/>
    <x v="22"/>
    <x v="0"/>
    <x v="4"/>
    <s v="Newell 32"/>
    <n v="11.52"/>
    <n v="4"/>
    <n v="3.23"/>
  </r>
  <r>
    <n v="1301"/>
    <d v="2014-10-13T00:00:00"/>
    <x v="0"/>
    <x v="9"/>
    <x v="456"/>
    <x v="22"/>
    <x v="1"/>
    <x v="13"/>
    <s v="Bevis Round Bullnose 29&quot; High Table Top"/>
    <n v="1298.55"/>
    <n v="5"/>
    <n v="311.64999999999998"/>
  </r>
  <r>
    <n v="1302"/>
    <d v="2014-10-13T00:00:00"/>
    <x v="0"/>
    <x v="9"/>
    <x v="456"/>
    <x v="22"/>
    <x v="0"/>
    <x v="12"/>
    <s v="Belkin F9G930V10-GRY 9 Outlet Surge"/>
    <n v="213.92"/>
    <n v="4"/>
    <n v="62.04"/>
  </r>
  <r>
    <n v="1303"/>
    <d v="2014-10-13T00:00:00"/>
    <x v="0"/>
    <x v="9"/>
    <x v="456"/>
    <x v="22"/>
    <x v="2"/>
    <x v="9"/>
    <s v="Sony 16GB Class 10 Micro SDHC R40 Memory Card"/>
    <n v="25.78"/>
    <n v="2"/>
    <n v="2.58"/>
  </r>
  <r>
    <n v="1304"/>
    <d v="2014-10-13T00:00:00"/>
    <x v="0"/>
    <x v="9"/>
    <x v="44"/>
    <x v="23"/>
    <x v="1"/>
    <x v="5"/>
    <s v="Global High-Back Leather Tilter, Burgundy"/>
    <n v="245.98"/>
    <n v="2"/>
    <n v="27.06"/>
  </r>
  <r>
    <n v="1305"/>
    <d v="2014-10-13T00:00:00"/>
    <x v="0"/>
    <x v="9"/>
    <x v="44"/>
    <x v="23"/>
    <x v="0"/>
    <x v="3"/>
    <s v="Flexible Leather- Look Classic Collection Ring Binder"/>
    <n v="18.940000000000001"/>
    <n v="1"/>
    <n v="9.4700000000000006"/>
  </r>
  <r>
    <n v="1306"/>
    <d v="2014-10-13T00:00:00"/>
    <x v="0"/>
    <x v="9"/>
    <x v="457"/>
    <x v="20"/>
    <x v="0"/>
    <x v="3"/>
    <s v="Recycled Pressboard Report Cover with Reinforced Top Hinge"/>
    <n v="7.75"/>
    <n v="3"/>
    <n v="2.81"/>
  </r>
  <r>
    <n v="1307"/>
    <d v="2014-10-13T00:00:00"/>
    <x v="0"/>
    <x v="9"/>
    <x v="415"/>
    <x v="6"/>
    <x v="0"/>
    <x v="10"/>
    <s v="Pastel Pink Envelopes"/>
    <n v="36.4"/>
    <n v="5"/>
    <n v="17.47"/>
  </r>
  <r>
    <n v="1308"/>
    <d v="2014-10-13T00:00:00"/>
    <x v="0"/>
    <x v="9"/>
    <x v="415"/>
    <x v="6"/>
    <x v="2"/>
    <x v="9"/>
    <s v="SanDisk Cruzer 16 GB USB Flash Drive"/>
    <n v="22.96"/>
    <n v="2"/>
    <n v="4.3600000000000003"/>
  </r>
  <r>
    <n v="1309"/>
    <d v="2014-10-13T00:00:00"/>
    <x v="0"/>
    <x v="9"/>
    <x v="415"/>
    <x v="6"/>
    <x v="0"/>
    <x v="2"/>
    <s v="Space Solutions Industrial Galvanized Steel Shelving."/>
    <n v="315.2"/>
    <n v="4"/>
    <n v="6.3"/>
  </r>
  <r>
    <n v="1310"/>
    <d v="2014-10-13T00:00:00"/>
    <x v="0"/>
    <x v="9"/>
    <x v="415"/>
    <x v="6"/>
    <x v="0"/>
    <x v="3"/>
    <s v="Wilson Jones Standard D-Ring Binders"/>
    <n v="15.18"/>
    <n v="3"/>
    <n v="7.13"/>
  </r>
  <r>
    <n v="1311"/>
    <d v="2014-10-14T00:00:00"/>
    <x v="0"/>
    <x v="9"/>
    <x v="458"/>
    <x v="38"/>
    <x v="0"/>
    <x v="3"/>
    <s v="Avery Metallic Poly Binders"/>
    <n v="22.92"/>
    <n v="4"/>
    <n v="11"/>
  </r>
  <r>
    <n v="1312"/>
    <d v="2014-10-14T00:00:00"/>
    <x v="0"/>
    <x v="9"/>
    <x v="458"/>
    <x v="38"/>
    <x v="0"/>
    <x v="2"/>
    <s v="Fellowes Bankers Box Recycled Super Stor/Drawer"/>
    <n v="269.89999999999998"/>
    <n v="5"/>
    <n v="16.190000000000001"/>
  </r>
  <r>
    <n v="1313"/>
    <d v="2014-10-14T00:00:00"/>
    <x v="0"/>
    <x v="9"/>
    <x v="459"/>
    <x v="0"/>
    <x v="0"/>
    <x v="12"/>
    <s v="Hoover Replacement Belts For Soft Guard &amp; Commercial Ltweight Upright Vacs, 2/Pk"/>
    <n v="3.16"/>
    <n v="4"/>
    <n v="-8.5299999999999994"/>
  </r>
  <r>
    <n v="1314"/>
    <d v="2014-10-14T00:00:00"/>
    <x v="0"/>
    <x v="9"/>
    <x v="459"/>
    <x v="0"/>
    <x v="2"/>
    <x v="16"/>
    <s v="Hewlett Packard 610 Color Digital Copier / Printer"/>
    <n v="1999.96"/>
    <n v="5"/>
    <n v="624.99"/>
  </r>
  <r>
    <n v="1315"/>
    <d v="2014-10-14T00:00:00"/>
    <x v="0"/>
    <x v="9"/>
    <x v="32"/>
    <x v="1"/>
    <x v="0"/>
    <x v="0"/>
    <s v="Xerox 1951"/>
    <n v="322.19"/>
    <n v="13"/>
    <n v="100.69"/>
  </r>
  <r>
    <n v="1316"/>
    <d v="2014-10-14T00:00:00"/>
    <x v="0"/>
    <x v="9"/>
    <x v="32"/>
    <x v="1"/>
    <x v="0"/>
    <x v="3"/>
    <s v="Pressboard Covers with Storage Hooks, 9 1/2&quot; x 11&quot;, Light Blue"/>
    <n v="2.95"/>
    <n v="3"/>
    <n v="-4.8600000000000003"/>
  </r>
  <r>
    <n v="1317"/>
    <d v="2014-10-14T00:00:00"/>
    <x v="0"/>
    <x v="9"/>
    <x v="32"/>
    <x v="1"/>
    <x v="0"/>
    <x v="0"/>
    <s v="Xerox 1903"/>
    <n v="19.14"/>
    <n v="4"/>
    <n v="6.94"/>
  </r>
  <r>
    <n v="1318"/>
    <d v="2014-10-14T00:00:00"/>
    <x v="0"/>
    <x v="9"/>
    <x v="460"/>
    <x v="32"/>
    <x v="2"/>
    <x v="9"/>
    <s v="WD My Passport Ultra 500GB Portable External Hard Drive"/>
    <n v="177"/>
    <n v="3"/>
    <n v="30.09"/>
  </r>
  <r>
    <n v="1319"/>
    <d v="2014-10-14T00:00:00"/>
    <x v="0"/>
    <x v="9"/>
    <x v="460"/>
    <x v="32"/>
    <x v="0"/>
    <x v="2"/>
    <s v="SimpliFile Personal File, Black Granite, 15w x 6-15/16d x 11-1/4h"/>
    <n v="79.45"/>
    <n v="7"/>
    <n v="22.25"/>
  </r>
  <r>
    <n v="1320"/>
    <d v="2014-10-14T00:00:00"/>
    <x v="0"/>
    <x v="9"/>
    <x v="460"/>
    <x v="32"/>
    <x v="1"/>
    <x v="5"/>
    <s v="Office Star - Ergonomic Mid Back Chair with 2-Way Adjustable Arms"/>
    <n v="1628.82"/>
    <n v="9"/>
    <n v="260.61"/>
  </r>
  <r>
    <n v="1321"/>
    <d v="2014-10-15T00:00:00"/>
    <x v="0"/>
    <x v="9"/>
    <x v="275"/>
    <x v="16"/>
    <x v="1"/>
    <x v="8"/>
    <s v="Executive Impressions 13&quot; Clairmont Wall Clock"/>
    <n v="15.38"/>
    <n v="1"/>
    <n v="4.04"/>
  </r>
  <r>
    <n v="1322"/>
    <d v="2014-10-15T00:00:00"/>
    <x v="0"/>
    <x v="9"/>
    <x v="461"/>
    <x v="10"/>
    <x v="1"/>
    <x v="5"/>
    <s v="Global Italian Leather Office Chair"/>
    <n v="183.37"/>
    <n v="2"/>
    <n v="-7.86"/>
  </r>
  <r>
    <n v="1323"/>
    <d v="2014-10-15T00:00:00"/>
    <x v="0"/>
    <x v="9"/>
    <x v="461"/>
    <x v="10"/>
    <x v="0"/>
    <x v="0"/>
    <s v="Xerox 1897"/>
    <n v="7.97"/>
    <n v="2"/>
    <n v="2.89"/>
  </r>
  <r>
    <n v="1324"/>
    <d v="2014-10-16T00:00:00"/>
    <x v="0"/>
    <x v="9"/>
    <x v="462"/>
    <x v="3"/>
    <x v="0"/>
    <x v="3"/>
    <s v="Avery Non-Stick Heavy Duty View Round Locking Ring Binders"/>
    <n v="14.35"/>
    <n v="3"/>
    <n v="5.0199999999999996"/>
  </r>
  <r>
    <n v="1325"/>
    <d v="2014-10-16T00:00:00"/>
    <x v="0"/>
    <x v="9"/>
    <x v="462"/>
    <x v="3"/>
    <x v="2"/>
    <x v="9"/>
    <s v="LogitechÂ Illuminated - Keyboard"/>
    <n v="179.97"/>
    <n v="3"/>
    <n v="86.39"/>
  </r>
  <r>
    <n v="1326"/>
    <d v="2014-10-17T00:00:00"/>
    <x v="0"/>
    <x v="9"/>
    <x v="463"/>
    <x v="0"/>
    <x v="0"/>
    <x v="3"/>
    <s v="GBC Standard Recycled Report Covers, Clear Plastic Sheets"/>
    <n v="10.78"/>
    <n v="5"/>
    <n v="-17.25"/>
  </r>
  <r>
    <n v="1327"/>
    <d v="2014-10-17T00:00:00"/>
    <x v="0"/>
    <x v="9"/>
    <x v="463"/>
    <x v="0"/>
    <x v="2"/>
    <x v="9"/>
    <s v="Case Logic 2.4GHz Wireless Keyboard"/>
    <n v="119.98"/>
    <n v="3"/>
    <n v="-18"/>
  </r>
  <r>
    <n v="1328"/>
    <d v="2014-10-17T00:00:00"/>
    <x v="0"/>
    <x v="9"/>
    <x v="438"/>
    <x v="0"/>
    <x v="1"/>
    <x v="8"/>
    <s v="G.E. Longer-Life Indoor Recessed Floodlight Bulbs"/>
    <n v="5.31"/>
    <n v="2"/>
    <n v="-1.59"/>
  </r>
  <r>
    <n v="1329"/>
    <d v="2014-10-18T00:00:00"/>
    <x v="0"/>
    <x v="9"/>
    <x v="464"/>
    <x v="33"/>
    <x v="0"/>
    <x v="2"/>
    <s v="Gould Plastics 18-Pocket Panel Bin, 34w x 5-1/4d x 20-1/2h"/>
    <n v="275.97000000000003"/>
    <n v="3"/>
    <n v="11.04"/>
  </r>
  <r>
    <n v="1330"/>
    <d v="2014-10-18T00:00:00"/>
    <x v="0"/>
    <x v="9"/>
    <x v="464"/>
    <x v="33"/>
    <x v="2"/>
    <x v="6"/>
    <s v="Avaya IP Phone 1140E VoIP phone"/>
    <n v="1394.95"/>
    <n v="5"/>
    <n v="362.69"/>
  </r>
  <r>
    <n v="1331"/>
    <d v="2014-10-18T00:00:00"/>
    <x v="0"/>
    <x v="9"/>
    <x v="464"/>
    <x v="33"/>
    <x v="1"/>
    <x v="5"/>
    <s v="Global Wood Trimmed Manager's Task Chair, Khaki"/>
    <n v="545.88"/>
    <n v="6"/>
    <n v="70.959999999999994"/>
  </r>
  <r>
    <n v="1332"/>
    <d v="2014-10-18T00:00:00"/>
    <x v="0"/>
    <x v="9"/>
    <x v="150"/>
    <x v="2"/>
    <x v="0"/>
    <x v="10"/>
    <s v="White Business Envelopes with Contemporary Seam, Recycled White Business Envelopes"/>
    <n v="52.51"/>
    <n v="6"/>
    <n v="19.690000000000001"/>
  </r>
  <r>
    <n v="1333"/>
    <d v="2014-10-18T00:00:00"/>
    <x v="0"/>
    <x v="9"/>
    <x v="150"/>
    <x v="2"/>
    <x v="0"/>
    <x v="2"/>
    <s v="Eldon Base for stackable storage shelf, platinum"/>
    <n v="186.91"/>
    <n v="6"/>
    <n v="-35.049999999999997"/>
  </r>
  <r>
    <n v="1334"/>
    <d v="2014-10-18T00:00:00"/>
    <x v="0"/>
    <x v="9"/>
    <x v="150"/>
    <x v="2"/>
    <x v="0"/>
    <x v="0"/>
    <s v="Adams &quot;While You Were Out&quot; Message Pads"/>
    <n v="10.050000000000001"/>
    <n v="4"/>
    <n v="3.14"/>
  </r>
  <r>
    <n v="1335"/>
    <d v="2014-10-18T00:00:00"/>
    <x v="0"/>
    <x v="9"/>
    <x v="465"/>
    <x v="13"/>
    <x v="1"/>
    <x v="5"/>
    <s v="Office Star Flex Back Scooter Chair with Aluminum Finish Frame"/>
    <n v="605.34"/>
    <n v="6"/>
    <n v="145.28"/>
  </r>
  <r>
    <n v="1336"/>
    <d v="2014-10-18T00:00:00"/>
    <x v="0"/>
    <x v="9"/>
    <x v="466"/>
    <x v="22"/>
    <x v="0"/>
    <x v="0"/>
    <s v="Xerox 1925"/>
    <n v="61.96"/>
    <n v="2"/>
    <n v="27.88"/>
  </r>
  <r>
    <n v="1337"/>
    <d v="2014-10-18T00:00:00"/>
    <x v="0"/>
    <x v="9"/>
    <x v="466"/>
    <x v="22"/>
    <x v="0"/>
    <x v="3"/>
    <s v="Computer Printout Index Tabs"/>
    <n v="1.34"/>
    <n v="1"/>
    <n v="0.47"/>
  </r>
  <r>
    <n v="1338"/>
    <d v="2014-10-19T00:00:00"/>
    <x v="0"/>
    <x v="9"/>
    <x v="467"/>
    <x v="3"/>
    <x v="0"/>
    <x v="0"/>
    <s v="Spiral Phone Message Books with Labels by Adams"/>
    <n v="13.44"/>
    <n v="3"/>
    <n v="6.59"/>
  </r>
  <r>
    <n v="1339"/>
    <d v="2014-10-19T00:00:00"/>
    <x v="0"/>
    <x v="9"/>
    <x v="468"/>
    <x v="3"/>
    <x v="0"/>
    <x v="3"/>
    <s v="Accohide Poly Flexible Ring Binders"/>
    <n v="2.99"/>
    <n v="1"/>
    <n v="1.1200000000000001"/>
  </r>
  <r>
    <n v="1340"/>
    <d v="2014-10-19T00:00:00"/>
    <x v="0"/>
    <x v="9"/>
    <x v="468"/>
    <x v="3"/>
    <x v="0"/>
    <x v="3"/>
    <s v="Avery Durable Slant Ring Binders With Label Holder"/>
    <n v="20.059999999999999"/>
    <n v="6"/>
    <n v="7.02"/>
  </r>
  <r>
    <n v="1341"/>
    <d v="2014-10-19T00:00:00"/>
    <x v="0"/>
    <x v="9"/>
    <x v="468"/>
    <x v="3"/>
    <x v="0"/>
    <x v="0"/>
    <s v="Xerox 1917"/>
    <n v="146.72999999999999"/>
    <n v="3"/>
    <n v="68.959999999999994"/>
  </r>
  <r>
    <n v="1342"/>
    <d v="2014-10-19T00:00:00"/>
    <x v="0"/>
    <x v="9"/>
    <x v="468"/>
    <x v="3"/>
    <x v="0"/>
    <x v="1"/>
    <s v="Avery 480"/>
    <n v="18.75"/>
    <n v="5"/>
    <n v="9"/>
  </r>
  <r>
    <n v="1343"/>
    <d v="2014-10-19T00:00:00"/>
    <x v="0"/>
    <x v="9"/>
    <x v="468"/>
    <x v="3"/>
    <x v="2"/>
    <x v="6"/>
    <s v="Panasonic KX TS208W Corded phone"/>
    <n v="117.58"/>
    <n v="3"/>
    <n v="11.76"/>
  </r>
  <r>
    <n v="1344"/>
    <d v="2014-10-19T00:00:00"/>
    <x v="0"/>
    <x v="9"/>
    <x v="469"/>
    <x v="3"/>
    <x v="2"/>
    <x v="6"/>
    <s v="RCA Visys Integrated PBX 8-Line Router"/>
    <n v="321.55"/>
    <n v="6"/>
    <n v="20.100000000000001"/>
  </r>
  <r>
    <n v="1345"/>
    <d v="2014-10-20T00:00:00"/>
    <x v="0"/>
    <x v="9"/>
    <x v="99"/>
    <x v="14"/>
    <x v="0"/>
    <x v="2"/>
    <s v="Gould Plastics 9-Pocket Panel Bin, 18-3/8w x 5-1/4d x 20-1/2h, Black"/>
    <n v="211.96"/>
    <n v="4"/>
    <n v="8.48"/>
  </r>
  <r>
    <n v="1346"/>
    <d v="2014-10-20T00:00:00"/>
    <x v="0"/>
    <x v="9"/>
    <x v="470"/>
    <x v="15"/>
    <x v="1"/>
    <x v="13"/>
    <s v="Lesro Round Back Collection Coffee Table, End Table"/>
    <n v="328.59"/>
    <n v="3"/>
    <n v="-147.87"/>
  </r>
  <r>
    <n v="1347"/>
    <d v="2014-10-20T00:00:00"/>
    <x v="0"/>
    <x v="9"/>
    <x v="470"/>
    <x v="15"/>
    <x v="0"/>
    <x v="2"/>
    <s v="Contico 72&quot;H Heavy-Duty Storage System"/>
    <n v="98.35"/>
    <n v="3"/>
    <n v="-24.59"/>
  </r>
  <r>
    <n v="1348"/>
    <d v="2014-10-20T00:00:00"/>
    <x v="0"/>
    <x v="9"/>
    <x v="471"/>
    <x v="1"/>
    <x v="2"/>
    <x v="9"/>
    <s v="Logitech Wireless Performance Mouse MX for PC and Mac"/>
    <n v="319.97000000000003"/>
    <n v="4"/>
    <n v="71.989999999999995"/>
  </r>
  <r>
    <n v="1349"/>
    <d v="2014-10-20T00:00:00"/>
    <x v="0"/>
    <x v="9"/>
    <x v="471"/>
    <x v="1"/>
    <x v="0"/>
    <x v="2"/>
    <s v="24 Capacity Maxi Data Binder Racks, Pearl"/>
    <n v="505.32"/>
    <n v="3"/>
    <n v="31.58"/>
  </r>
  <r>
    <n v="1350"/>
    <d v="2014-10-20T00:00:00"/>
    <x v="0"/>
    <x v="9"/>
    <x v="471"/>
    <x v="1"/>
    <x v="0"/>
    <x v="0"/>
    <s v="Wirebound Voice Message Log Book"/>
    <n v="3.81"/>
    <n v="1"/>
    <n v="1.24"/>
  </r>
  <r>
    <n v="1351"/>
    <d v="2014-10-20T00:00:00"/>
    <x v="0"/>
    <x v="9"/>
    <x v="471"/>
    <x v="1"/>
    <x v="0"/>
    <x v="3"/>
    <s v="Satellite Sectional Post Binders"/>
    <n v="8.68"/>
    <n v="1"/>
    <n v="-14.76"/>
  </r>
  <r>
    <n v="1352"/>
    <d v="2014-10-20T00:00:00"/>
    <x v="0"/>
    <x v="9"/>
    <x v="471"/>
    <x v="1"/>
    <x v="0"/>
    <x v="1"/>
    <s v="Avery 4027 File Folder Labels for Dot Matrix Printers, 5000 Labels per Box, White"/>
    <n v="24.42"/>
    <n v="1"/>
    <n v="7.94"/>
  </r>
  <r>
    <n v="1353"/>
    <d v="2014-10-21T00:00:00"/>
    <x v="0"/>
    <x v="9"/>
    <x v="463"/>
    <x v="10"/>
    <x v="0"/>
    <x v="12"/>
    <s v="Fellowes Superior 10 Outlet Split Surge Protector"/>
    <n v="121.79"/>
    <n v="4"/>
    <n v="13.7"/>
  </r>
  <r>
    <n v="1354"/>
    <d v="2014-10-21T00:00:00"/>
    <x v="0"/>
    <x v="9"/>
    <x v="463"/>
    <x v="10"/>
    <x v="1"/>
    <x v="13"/>
    <s v="Hon Practical Foundations 30 x 60 Training Table, Light Gray/Charcoal"/>
    <n v="409.59"/>
    <n v="3"/>
    <n v="-122.88"/>
  </r>
  <r>
    <n v="1355"/>
    <d v="2014-10-21T00:00:00"/>
    <x v="0"/>
    <x v="9"/>
    <x v="472"/>
    <x v="3"/>
    <x v="0"/>
    <x v="3"/>
    <s v="Plastic Binding Combs"/>
    <n v="36.36"/>
    <n v="3"/>
    <n v="12.27"/>
  </r>
  <r>
    <n v="1356"/>
    <d v="2014-10-21T00:00:00"/>
    <x v="0"/>
    <x v="9"/>
    <x v="136"/>
    <x v="6"/>
    <x v="0"/>
    <x v="2"/>
    <s v="Eldon Base for stackable storage shelf, platinum"/>
    <n v="194.7"/>
    <n v="5"/>
    <n v="9.74"/>
  </r>
  <r>
    <n v="1357"/>
    <d v="2014-10-21T00:00:00"/>
    <x v="0"/>
    <x v="9"/>
    <x v="136"/>
    <x v="6"/>
    <x v="1"/>
    <x v="13"/>
    <s v="Hon 2111 Invitation Series Straight Table"/>
    <n v="591.32000000000005"/>
    <n v="4"/>
    <n v="112.35"/>
  </r>
  <r>
    <n v="1358"/>
    <d v="2014-10-21T00:00:00"/>
    <x v="0"/>
    <x v="9"/>
    <x v="136"/>
    <x v="6"/>
    <x v="0"/>
    <x v="4"/>
    <s v="SANFORD Liquid Accent Tank-Style Highlighters"/>
    <n v="2.84"/>
    <n v="1"/>
    <n v="0.88"/>
  </r>
  <r>
    <n v="1359"/>
    <d v="2014-10-22T00:00:00"/>
    <x v="0"/>
    <x v="9"/>
    <x v="473"/>
    <x v="10"/>
    <x v="1"/>
    <x v="8"/>
    <s v="Seth Thomas 14&quot; Putty-Colored Wall Clock"/>
    <n v="93.89"/>
    <n v="4"/>
    <n v="12.91"/>
  </r>
  <r>
    <n v="1360"/>
    <d v="2014-10-22T00:00:00"/>
    <x v="0"/>
    <x v="9"/>
    <x v="430"/>
    <x v="8"/>
    <x v="1"/>
    <x v="8"/>
    <s v="Tenex Chairmats For Use with Hard Floors"/>
    <n v="129.91999999999999"/>
    <n v="4"/>
    <n v="10.39"/>
  </r>
  <r>
    <n v="1361"/>
    <d v="2014-10-24T00:00:00"/>
    <x v="0"/>
    <x v="9"/>
    <x v="474"/>
    <x v="16"/>
    <x v="0"/>
    <x v="0"/>
    <s v="Xerox 210"/>
    <n v="10.37"/>
    <n v="2"/>
    <n v="3.63"/>
  </r>
  <r>
    <n v="1362"/>
    <d v="2014-10-24T00:00:00"/>
    <x v="0"/>
    <x v="9"/>
    <x v="158"/>
    <x v="3"/>
    <x v="0"/>
    <x v="3"/>
    <s v="Avery Premier Heavy-Duty Binder with Round Locking Rings"/>
    <n v="34.270000000000003"/>
    <n v="3"/>
    <n v="11.14"/>
  </r>
  <r>
    <n v="1363"/>
    <d v="2014-10-24T00:00:00"/>
    <x v="0"/>
    <x v="9"/>
    <x v="358"/>
    <x v="9"/>
    <x v="0"/>
    <x v="7"/>
    <s v="Advantus Map Pennant Flags and Round Head Tacks"/>
    <n v="11.85"/>
    <n v="3"/>
    <n v="3.79"/>
  </r>
  <r>
    <n v="1364"/>
    <d v="2014-10-25T00:00:00"/>
    <x v="0"/>
    <x v="9"/>
    <x v="160"/>
    <x v="3"/>
    <x v="0"/>
    <x v="3"/>
    <s v="GBC VeloBind Cover Sets"/>
    <n v="49.41"/>
    <n v="4"/>
    <n v="18.53"/>
  </r>
  <r>
    <n v="1365"/>
    <d v="2014-10-25T00:00:00"/>
    <x v="0"/>
    <x v="9"/>
    <x v="216"/>
    <x v="2"/>
    <x v="2"/>
    <x v="9"/>
    <s v="Memorex 25GB 6X Branded Blu-Ray Recordable Disc, 15/Pack"/>
    <n v="40.78"/>
    <n v="3"/>
    <n v="0.51"/>
  </r>
  <r>
    <n v="1366"/>
    <d v="2014-10-25T00:00:00"/>
    <x v="0"/>
    <x v="9"/>
    <x v="216"/>
    <x v="2"/>
    <x v="0"/>
    <x v="3"/>
    <s v="GBC Twin Loop Wire Binding Elements, 9/16&quot; Spine, Black"/>
    <n v="13.7"/>
    <n v="3"/>
    <n v="-9.59"/>
  </r>
  <r>
    <n v="1367"/>
    <d v="2014-10-26T00:00:00"/>
    <x v="0"/>
    <x v="9"/>
    <x v="475"/>
    <x v="22"/>
    <x v="1"/>
    <x v="8"/>
    <s v="Tenex Chairmats For Use With Carpeted Floors"/>
    <n v="63.92"/>
    <n v="4"/>
    <n v="3.2"/>
  </r>
  <r>
    <n v="1368"/>
    <d v="2014-10-26T00:00:00"/>
    <x v="0"/>
    <x v="9"/>
    <x v="475"/>
    <x v="22"/>
    <x v="2"/>
    <x v="6"/>
    <s v="Vtech CS6719"/>
    <n v="383.96"/>
    <n v="5"/>
    <n v="38.4"/>
  </r>
  <r>
    <n v="1369"/>
    <d v="2014-10-27T00:00:00"/>
    <x v="0"/>
    <x v="9"/>
    <x v="476"/>
    <x v="25"/>
    <x v="0"/>
    <x v="0"/>
    <s v="Xerox 2"/>
    <n v="10.37"/>
    <n v="2"/>
    <n v="3.63"/>
  </r>
  <r>
    <n v="1370"/>
    <d v="2014-10-27T00:00:00"/>
    <x v="0"/>
    <x v="9"/>
    <x v="476"/>
    <x v="25"/>
    <x v="0"/>
    <x v="0"/>
    <s v="Easy-staple paper"/>
    <n v="11.95"/>
    <n v="3"/>
    <n v="4.03"/>
  </r>
  <r>
    <n v="1371"/>
    <d v="2014-10-28T00:00:00"/>
    <x v="0"/>
    <x v="9"/>
    <x v="477"/>
    <x v="3"/>
    <x v="0"/>
    <x v="3"/>
    <s v="Avery Non-Stick Binders"/>
    <n v="7.18"/>
    <n v="2"/>
    <n v="2.25"/>
  </r>
  <r>
    <n v="1372"/>
    <d v="2014-10-28T00:00:00"/>
    <x v="0"/>
    <x v="9"/>
    <x v="477"/>
    <x v="3"/>
    <x v="0"/>
    <x v="14"/>
    <s v="Serrated Blade or Curved Handle Hand Letter Openers"/>
    <n v="6.28"/>
    <n v="2"/>
    <n v="0.06"/>
  </r>
  <r>
    <n v="1373"/>
    <d v="2014-10-28T00:00:00"/>
    <x v="0"/>
    <x v="9"/>
    <x v="477"/>
    <x v="3"/>
    <x v="0"/>
    <x v="14"/>
    <s v="Premier Automatic Letter Opener"/>
    <n v="480.74"/>
    <n v="2"/>
    <n v="14.42"/>
  </r>
  <r>
    <n v="1374"/>
    <d v="2014-10-28T00:00:00"/>
    <x v="0"/>
    <x v="9"/>
    <x v="477"/>
    <x v="3"/>
    <x v="1"/>
    <x v="11"/>
    <s v="O'Sullivan Living Dimensions 2-Shelf Bookcases"/>
    <n v="617"/>
    <n v="6"/>
    <n v="-36.29"/>
  </r>
  <r>
    <n v="1375"/>
    <d v="2014-10-28T00:00:00"/>
    <x v="0"/>
    <x v="9"/>
    <x v="477"/>
    <x v="3"/>
    <x v="0"/>
    <x v="2"/>
    <s v="Eldon Portable Mobile Manager"/>
    <n v="141.4"/>
    <n v="5"/>
    <n v="38.18"/>
  </r>
  <r>
    <n v="1376"/>
    <d v="2014-10-28T00:00:00"/>
    <x v="0"/>
    <x v="9"/>
    <x v="478"/>
    <x v="42"/>
    <x v="2"/>
    <x v="6"/>
    <s v="Digium D40 VoIP phone"/>
    <n v="257.98"/>
    <n v="2"/>
    <n v="74.81"/>
  </r>
  <r>
    <n v="1377"/>
    <d v="2014-10-29T00:00:00"/>
    <x v="0"/>
    <x v="9"/>
    <x v="52"/>
    <x v="1"/>
    <x v="2"/>
    <x v="6"/>
    <s v="Apple iPhone 5S"/>
    <n v="2735.95"/>
    <n v="6"/>
    <n v="341.99"/>
  </r>
  <r>
    <n v="1378"/>
    <d v="2014-10-29T00:00:00"/>
    <x v="0"/>
    <x v="9"/>
    <x v="479"/>
    <x v="18"/>
    <x v="2"/>
    <x v="9"/>
    <s v="Maxell 4.7GB DVD+R 5/Pack"/>
    <n v="1.98"/>
    <n v="2"/>
    <n v="0.89"/>
  </r>
  <r>
    <n v="1379"/>
    <d v="2014-10-29T00:00:00"/>
    <x v="0"/>
    <x v="9"/>
    <x v="479"/>
    <x v="18"/>
    <x v="0"/>
    <x v="0"/>
    <s v="Snap-A-Way Black Print Carbonless Ruled Speed Letter, Triplicate"/>
    <n v="75.88"/>
    <n v="2"/>
    <n v="35.659999999999997"/>
  </r>
  <r>
    <n v="1380"/>
    <d v="2014-10-31T00:00:00"/>
    <x v="0"/>
    <x v="9"/>
    <x v="480"/>
    <x v="3"/>
    <x v="0"/>
    <x v="7"/>
    <s v="Staples"/>
    <n v="11.34"/>
    <n v="3"/>
    <n v="5.22"/>
  </r>
  <r>
    <n v="1381"/>
    <d v="2014-10-31T00:00:00"/>
    <x v="0"/>
    <x v="9"/>
    <x v="480"/>
    <x v="3"/>
    <x v="0"/>
    <x v="2"/>
    <s v="Letter/Legal File Tote with Clear Snap-On Lid, Black Granite"/>
    <n v="80.3"/>
    <n v="5"/>
    <n v="20.88"/>
  </r>
  <r>
    <n v="1382"/>
    <d v="2014-10-31T00:00:00"/>
    <x v="0"/>
    <x v="9"/>
    <x v="480"/>
    <x v="3"/>
    <x v="0"/>
    <x v="3"/>
    <s v="Avery Framed View Binder, EZD Ring (Locking), Navy, 1 1/2&quot;"/>
    <n v="15.97"/>
    <n v="2"/>
    <n v="5.39"/>
  </r>
  <r>
    <n v="1383"/>
    <d v="2014-10-31T00:00:00"/>
    <x v="0"/>
    <x v="9"/>
    <x v="480"/>
    <x v="3"/>
    <x v="0"/>
    <x v="0"/>
    <s v="Xerox 1952"/>
    <n v="64.739999999999995"/>
    <n v="13"/>
    <n v="30.43"/>
  </r>
  <r>
    <n v="1384"/>
    <d v="2014-10-31T00:00:00"/>
    <x v="0"/>
    <x v="9"/>
    <x v="480"/>
    <x v="3"/>
    <x v="0"/>
    <x v="3"/>
    <s v="Fellowes Twister Kit, Gray/Clear, 3/pkg"/>
    <n v="19.3"/>
    <n v="3"/>
    <n v="6.03"/>
  </r>
  <r>
    <n v="1385"/>
    <d v="2014-10-31T00:00:00"/>
    <x v="0"/>
    <x v="9"/>
    <x v="480"/>
    <x v="3"/>
    <x v="0"/>
    <x v="2"/>
    <s v="Tennsco Regal Shelving Units"/>
    <n v="405.64"/>
    <n v="4"/>
    <n v="12.17"/>
  </r>
  <r>
    <n v="1386"/>
    <d v="2014-10-31T00:00:00"/>
    <x v="0"/>
    <x v="9"/>
    <x v="480"/>
    <x v="3"/>
    <x v="1"/>
    <x v="5"/>
    <s v="Novimex Fabric Task Chair"/>
    <n v="146.35"/>
    <n v="3"/>
    <n v="-9.15"/>
  </r>
  <r>
    <n v="1387"/>
    <d v="2014-10-31T00:00:00"/>
    <x v="0"/>
    <x v="9"/>
    <x v="480"/>
    <x v="3"/>
    <x v="2"/>
    <x v="9"/>
    <s v="MaxellÂ LTO Ultrium - 800 GB"/>
    <n v="251.91"/>
    <n v="9"/>
    <n v="47.86"/>
  </r>
  <r>
    <n v="1388"/>
    <d v="2014-10-31T00:00:00"/>
    <x v="0"/>
    <x v="9"/>
    <x v="480"/>
    <x v="3"/>
    <x v="0"/>
    <x v="4"/>
    <s v="Newell 325"/>
    <n v="12.39"/>
    <n v="3"/>
    <n v="3.72"/>
  </r>
  <r>
    <n v="1389"/>
    <d v="2014-10-31T00:00:00"/>
    <x v="0"/>
    <x v="9"/>
    <x v="481"/>
    <x v="43"/>
    <x v="0"/>
    <x v="4"/>
    <s v="Lumber Crayons"/>
    <n v="49.25"/>
    <n v="5"/>
    <n v="18.72"/>
  </r>
  <r>
    <n v="1390"/>
    <d v="2014-10-31T00:00:00"/>
    <x v="0"/>
    <x v="9"/>
    <x v="481"/>
    <x v="43"/>
    <x v="0"/>
    <x v="0"/>
    <s v="RSVP Cards &amp; Envelopes, Blank White, 8-1/2&quot; X 11&quot;, 24 Cards/25 Envelopes/Set"/>
    <n v="10.16"/>
    <n v="2"/>
    <n v="4.78"/>
  </r>
  <r>
    <n v="1391"/>
    <d v="2014-10-31T00:00:00"/>
    <x v="0"/>
    <x v="9"/>
    <x v="481"/>
    <x v="43"/>
    <x v="1"/>
    <x v="8"/>
    <s v="Eldon Expressions Wood Desk Accessories, Oak"/>
    <n v="14.76"/>
    <n v="2"/>
    <n v="4.28"/>
  </r>
  <r>
    <n v="1392"/>
    <d v="2014-10-31T00:00:00"/>
    <x v="0"/>
    <x v="9"/>
    <x v="481"/>
    <x v="43"/>
    <x v="0"/>
    <x v="3"/>
    <s v="GBC Recycled VeloBinder Covers"/>
    <n v="34.08"/>
    <n v="2"/>
    <n v="15.68"/>
  </r>
  <r>
    <n v="1393"/>
    <d v="2014-10-31T00:00:00"/>
    <x v="0"/>
    <x v="9"/>
    <x v="481"/>
    <x v="43"/>
    <x v="1"/>
    <x v="8"/>
    <s v="Eldon Wave Desk Accessories"/>
    <n v="17.670000000000002"/>
    <n v="3"/>
    <n v="7.77"/>
  </r>
  <r>
    <n v="1394"/>
    <d v="2014-10-31T00:00:00"/>
    <x v="0"/>
    <x v="9"/>
    <x v="481"/>
    <x v="43"/>
    <x v="1"/>
    <x v="5"/>
    <s v="Hon Pagoda Stacking Chairs"/>
    <n v="1604.9"/>
    <n v="5"/>
    <n v="481.47"/>
  </r>
  <r>
    <n v="1395"/>
    <d v="2014-10-31T00:00:00"/>
    <x v="0"/>
    <x v="9"/>
    <x v="481"/>
    <x v="43"/>
    <x v="1"/>
    <x v="13"/>
    <s v="Chromcraft Bull-Nose Wood 48&quot; x 96&quot; Rectangular Conference Tables"/>
    <n v="385.69"/>
    <n v="1"/>
    <n v="-60.61"/>
  </r>
  <r>
    <n v="1396"/>
    <d v="2014-10-31T00:00:00"/>
    <x v="0"/>
    <x v="9"/>
    <x v="482"/>
    <x v="12"/>
    <x v="2"/>
    <x v="6"/>
    <s v="Plantronics HL10 Handset Lifter"/>
    <n v="742.34"/>
    <n v="8"/>
    <n v="83.51"/>
  </r>
  <r>
    <n v="1397"/>
    <d v="2014-10-31T00:00:00"/>
    <x v="0"/>
    <x v="9"/>
    <x v="8"/>
    <x v="10"/>
    <x v="1"/>
    <x v="13"/>
    <s v="Hon 94000 Series Round Tables"/>
    <n v="1421.66"/>
    <n v="8"/>
    <n v="-734.53"/>
  </r>
  <r>
    <n v="1398"/>
    <d v="2014-10-31T00:00:00"/>
    <x v="0"/>
    <x v="9"/>
    <x v="483"/>
    <x v="3"/>
    <x v="2"/>
    <x v="6"/>
    <s v="Motorola L804"/>
    <n v="73.58"/>
    <n v="2"/>
    <n v="8.2799999999999994"/>
  </r>
  <r>
    <n v="1399"/>
    <d v="2014-11-01T00:00:00"/>
    <x v="0"/>
    <x v="10"/>
    <x v="277"/>
    <x v="26"/>
    <x v="0"/>
    <x v="4"/>
    <s v="Model L Table or Wall-Mount Pencil Sharpener"/>
    <n v="43.18"/>
    <n v="3"/>
    <n v="4.32"/>
  </r>
  <r>
    <n v="1400"/>
    <d v="2014-11-01T00:00:00"/>
    <x v="0"/>
    <x v="10"/>
    <x v="277"/>
    <x v="26"/>
    <x v="2"/>
    <x v="6"/>
    <s v="ClearOne CHATAttach 160 -Â speaker phone"/>
    <n v="1983.97"/>
    <n v="4"/>
    <n v="248"/>
  </r>
  <r>
    <n v="1401"/>
    <d v="2014-11-01T00:00:00"/>
    <x v="0"/>
    <x v="10"/>
    <x v="11"/>
    <x v="11"/>
    <x v="0"/>
    <x v="2"/>
    <s v="Carina Mini System Audio Rack, Model AR050B"/>
    <n v="443.92"/>
    <n v="5"/>
    <n v="-94.33"/>
  </r>
  <r>
    <n v="1402"/>
    <d v="2014-11-01T00:00:00"/>
    <x v="0"/>
    <x v="10"/>
    <x v="11"/>
    <x v="11"/>
    <x v="2"/>
    <x v="6"/>
    <s v="Plantronics Voyager Pro HD - Bluetooth Headset"/>
    <n v="155.97999999999999"/>
    <n v="3"/>
    <n v="54.59"/>
  </r>
  <r>
    <n v="1403"/>
    <d v="2014-11-01T00:00:00"/>
    <x v="0"/>
    <x v="10"/>
    <x v="484"/>
    <x v="25"/>
    <x v="0"/>
    <x v="7"/>
    <s v="Staples"/>
    <n v="7.52"/>
    <n v="5"/>
    <n v="1.41"/>
  </r>
  <r>
    <n v="1404"/>
    <d v="2014-11-01T00:00:00"/>
    <x v="0"/>
    <x v="10"/>
    <x v="484"/>
    <x v="25"/>
    <x v="0"/>
    <x v="4"/>
    <s v="Newell 320"/>
    <n v="10.27"/>
    <n v="3"/>
    <n v="0.9"/>
  </r>
  <r>
    <n v="1405"/>
    <d v="2014-11-01T00:00:00"/>
    <x v="0"/>
    <x v="10"/>
    <x v="484"/>
    <x v="25"/>
    <x v="0"/>
    <x v="1"/>
    <s v="Avery 513"/>
    <n v="47.81"/>
    <n v="12"/>
    <n v="15.54"/>
  </r>
  <r>
    <n v="1406"/>
    <d v="2014-11-01T00:00:00"/>
    <x v="0"/>
    <x v="10"/>
    <x v="484"/>
    <x v="25"/>
    <x v="2"/>
    <x v="6"/>
    <s v="Cisco IPÂ PhoneÂ 7961G VoIPÂ phoneÂ - Dark gray"/>
    <n v="978.84"/>
    <n v="9"/>
    <n v="110.12"/>
  </r>
  <r>
    <n v="1407"/>
    <d v="2014-11-01T00:00:00"/>
    <x v="0"/>
    <x v="10"/>
    <x v="436"/>
    <x v="1"/>
    <x v="0"/>
    <x v="0"/>
    <s v="Southworth Parchment Paper &amp; Envelopes"/>
    <n v="15.7"/>
    <n v="3"/>
    <n v="5.0999999999999996"/>
  </r>
  <r>
    <n v="1408"/>
    <d v="2014-11-01T00:00:00"/>
    <x v="0"/>
    <x v="10"/>
    <x v="4"/>
    <x v="5"/>
    <x v="0"/>
    <x v="2"/>
    <s v="Multi-Use Personal File Cart and Caster Set, Three Stacking Bins"/>
    <n v="69.52"/>
    <n v="2"/>
    <n v="19.47"/>
  </r>
  <r>
    <n v="1409"/>
    <d v="2014-11-01T00:00:00"/>
    <x v="0"/>
    <x v="10"/>
    <x v="4"/>
    <x v="5"/>
    <x v="0"/>
    <x v="4"/>
    <s v="OIC #2 Pencils, Medium Soft"/>
    <n v="5.64"/>
    <n v="3"/>
    <n v="1.64"/>
  </r>
  <r>
    <n v="1410"/>
    <d v="2014-11-01T00:00:00"/>
    <x v="0"/>
    <x v="10"/>
    <x v="485"/>
    <x v="3"/>
    <x v="0"/>
    <x v="1"/>
    <s v="Avery 475"/>
    <n v="44.4"/>
    <n v="3"/>
    <n v="22.2"/>
  </r>
  <r>
    <n v="1411"/>
    <d v="2014-11-01T00:00:00"/>
    <x v="0"/>
    <x v="10"/>
    <x v="485"/>
    <x v="3"/>
    <x v="0"/>
    <x v="0"/>
    <s v="Easy-staple paper"/>
    <n v="21.4"/>
    <n v="5"/>
    <n v="9.6300000000000008"/>
  </r>
  <r>
    <n v="1412"/>
    <d v="2014-11-01T00:00:00"/>
    <x v="0"/>
    <x v="10"/>
    <x v="392"/>
    <x v="20"/>
    <x v="0"/>
    <x v="12"/>
    <s v="Kensington 7 Outlet MasterPiece Power Center"/>
    <n v="533.94000000000005"/>
    <n v="3"/>
    <n v="154.84"/>
  </r>
  <r>
    <n v="1413"/>
    <d v="2014-11-01T00:00:00"/>
    <x v="0"/>
    <x v="10"/>
    <x v="392"/>
    <x v="20"/>
    <x v="0"/>
    <x v="0"/>
    <s v="Xerox 1934"/>
    <n v="167.94"/>
    <n v="3"/>
    <n v="82.29"/>
  </r>
  <r>
    <n v="1414"/>
    <d v="2014-11-01T00:00:00"/>
    <x v="0"/>
    <x v="10"/>
    <x v="392"/>
    <x v="20"/>
    <x v="1"/>
    <x v="8"/>
    <s v="Master Big Foot Doorstop, Beige"/>
    <n v="31.68"/>
    <n v="6"/>
    <n v="9.82"/>
  </r>
  <r>
    <n v="1415"/>
    <d v="2014-11-01T00:00:00"/>
    <x v="0"/>
    <x v="10"/>
    <x v="486"/>
    <x v="23"/>
    <x v="0"/>
    <x v="12"/>
    <s v="Fellowes Superior 10 Outlet Split Surge Protector"/>
    <n v="76.12"/>
    <n v="2"/>
    <n v="22.07"/>
  </r>
  <r>
    <n v="1416"/>
    <d v="2014-11-01T00:00:00"/>
    <x v="0"/>
    <x v="10"/>
    <x v="400"/>
    <x v="10"/>
    <x v="1"/>
    <x v="8"/>
    <s v="Howard Miller 13&quot; Diameter Pewter Finish Round Wall Clock"/>
    <n v="68.7"/>
    <n v="2"/>
    <n v="16.32"/>
  </r>
  <r>
    <n v="1417"/>
    <d v="2014-11-01T00:00:00"/>
    <x v="0"/>
    <x v="10"/>
    <x v="400"/>
    <x v="10"/>
    <x v="0"/>
    <x v="3"/>
    <s v="Acco Economy Flexible Poly Round Ring Binder"/>
    <n v="3.13"/>
    <n v="2"/>
    <n v="-2.61"/>
  </r>
  <r>
    <n v="1418"/>
    <d v="2014-11-01T00:00:00"/>
    <x v="0"/>
    <x v="10"/>
    <x v="400"/>
    <x v="10"/>
    <x v="0"/>
    <x v="3"/>
    <s v="GBC Standard Therm-A-Bind Covers"/>
    <n v="22.43"/>
    <n v="3"/>
    <n v="-17.940000000000001"/>
  </r>
  <r>
    <n v="1419"/>
    <d v="2014-11-02T00:00:00"/>
    <x v="0"/>
    <x v="10"/>
    <x v="310"/>
    <x v="20"/>
    <x v="0"/>
    <x v="1"/>
    <s v="Avery 499"/>
    <n v="34.86"/>
    <n v="7"/>
    <n v="16.04"/>
  </r>
  <r>
    <n v="1420"/>
    <d v="2014-11-02T00:00:00"/>
    <x v="0"/>
    <x v="10"/>
    <x v="310"/>
    <x v="20"/>
    <x v="1"/>
    <x v="8"/>
    <s v="Tensor Computer Mounted Lamp"/>
    <n v="89.34"/>
    <n v="6"/>
    <n v="24.12"/>
  </r>
  <r>
    <n v="1421"/>
    <d v="2014-11-02T00:00:00"/>
    <x v="0"/>
    <x v="10"/>
    <x v="487"/>
    <x v="0"/>
    <x v="2"/>
    <x v="6"/>
    <s v="Logitech B530 USBÂ HeadsetÂ -Â headsetÂ - Full size, Binaural"/>
    <n v="88.78"/>
    <n v="3"/>
    <n v="7.77"/>
  </r>
  <r>
    <n v="1422"/>
    <d v="2014-11-02T00:00:00"/>
    <x v="0"/>
    <x v="10"/>
    <x v="31"/>
    <x v="10"/>
    <x v="2"/>
    <x v="6"/>
    <s v="Polycom CX300 Desktop Phone USB VoIP phone"/>
    <n v="539.96"/>
    <n v="6"/>
    <n v="-107.99"/>
  </r>
  <r>
    <n v="1423"/>
    <d v="2014-11-02T00:00:00"/>
    <x v="0"/>
    <x v="10"/>
    <x v="31"/>
    <x v="10"/>
    <x v="2"/>
    <x v="6"/>
    <s v="I Need's 3d Hello Kitty Hybrid Silicone Case Cover for HTC One X 4g with 3d Hello Kitty Stylus Pen Green/pink"/>
    <n v="50.23"/>
    <n v="7"/>
    <n v="-10.050000000000001"/>
  </r>
  <r>
    <n v="1424"/>
    <d v="2014-11-02T00:00:00"/>
    <x v="0"/>
    <x v="10"/>
    <x v="31"/>
    <x v="10"/>
    <x v="0"/>
    <x v="3"/>
    <s v="Acco D-Ring Binder w/DublLock"/>
    <n v="19.239999999999998"/>
    <n v="3"/>
    <n v="-13.47"/>
  </r>
  <r>
    <n v="1425"/>
    <d v="2014-11-02T00:00:00"/>
    <x v="0"/>
    <x v="10"/>
    <x v="488"/>
    <x v="16"/>
    <x v="2"/>
    <x v="9"/>
    <s v="Razer Kraken 7.1 Surround Sound Over Ear USB Gaming Headset"/>
    <n v="799.92"/>
    <n v="10"/>
    <n v="239.98"/>
  </r>
  <r>
    <n v="1426"/>
    <d v="2014-11-02T00:00:00"/>
    <x v="0"/>
    <x v="10"/>
    <x v="489"/>
    <x v="3"/>
    <x v="2"/>
    <x v="6"/>
    <s v="AT&amp;T CL82213"/>
    <n v="46.38"/>
    <n v="2"/>
    <n v="5.22"/>
  </r>
  <r>
    <n v="1427"/>
    <d v="2014-11-02T00:00:00"/>
    <x v="0"/>
    <x v="10"/>
    <x v="489"/>
    <x v="3"/>
    <x v="0"/>
    <x v="2"/>
    <s v="Adjustable Depth Letter/Legal Cart"/>
    <n v="362.92"/>
    <n v="2"/>
    <n v="105.25"/>
  </r>
  <r>
    <n v="1428"/>
    <d v="2014-11-02T00:00:00"/>
    <x v="0"/>
    <x v="10"/>
    <x v="490"/>
    <x v="22"/>
    <x v="2"/>
    <x v="9"/>
    <s v="Maxell 74 Minute CD-R Spindle, 50/Pack"/>
    <n v="41.94"/>
    <n v="2"/>
    <n v="15.1"/>
  </r>
  <r>
    <n v="1429"/>
    <d v="2014-11-02T00:00:00"/>
    <x v="0"/>
    <x v="10"/>
    <x v="490"/>
    <x v="22"/>
    <x v="2"/>
    <x v="6"/>
    <s v="Samsung Rugby III"/>
    <n v="52.79"/>
    <n v="1"/>
    <n v="4.62"/>
  </r>
  <r>
    <n v="1430"/>
    <d v="2014-11-03T00:00:00"/>
    <x v="0"/>
    <x v="10"/>
    <x v="282"/>
    <x v="2"/>
    <x v="0"/>
    <x v="14"/>
    <s v="Compact Automatic Electric Letter Opener"/>
    <n v="286.33999999999997"/>
    <n v="3"/>
    <n v="-64.430000000000007"/>
  </r>
  <r>
    <n v="1431"/>
    <d v="2014-11-03T00:00:00"/>
    <x v="0"/>
    <x v="10"/>
    <x v="25"/>
    <x v="20"/>
    <x v="2"/>
    <x v="6"/>
    <s v="Panasonic KX-TG9471B"/>
    <n v="783.96"/>
    <n v="4"/>
    <n v="219.51"/>
  </r>
  <r>
    <n v="1432"/>
    <d v="2014-11-03T00:00:00"/>
    <x v="0"/>
    <x v="10"/>
    <x v="25"/>
    <x v="20"/>
    <x v="0"/>
    <x v="3"/>
    <s v="Surelock Post Binders"/>
    <n v="48.9"/>
    <n v="2"/>
    <n v="18.34"/>
  </r>
  <r>
    <n v="1433"/>
    <d v="2014-11-03T00:00:00"/>
    <x v="0"/>
    <x v="10"/>
    <x v="25"/>
    <x v="20"/>
    <x v="0"/>
    <x v="3"/>
    <s v="Acco Pressboard Covers with Storage Hooks, 14 7/8&quot; x 11&quot;, Light Blue"/>
    <n v="7.86"/>
    <n v="2"/>
    <n v="2.85"/>
  </r>
  <r>
    <n v="1434"/>
    <d v="2014-11-03T00:00:00"/>
    <x v="0"/>
    <x v="10"/>
    <x v="218"/>
    <x v="37"/>
    <x v="0"/>
    <x v="14"/>
    <s v="Acme Kleen Earth Office Shears"/>
    <n v="11.64"/>
    <n v="3"/>
    <n v="3.38"/>
  </r>
  <r>
    <n v="1435"/>
    <d v="2014-11-03T00:00:00"/>
    <x v="0"/>
    <x v="10"/>
    <x v="372"/>
    <x v="15"/>
    <x v="0"/>
    <x v="0"/>
    <s v="Ampad Evidence Wirebond Steno Books, 6&quot; x 9&quot;"/>
    <n v="3.49"/>
    <n v="2"/>
    <n v="1.18"/>
  </r>
  <r>
    <n v="1436"/>
    <d v="2014-11-03T00:00:00"/>
    <x v="0"/>
    <x v="10"/>
    <x v="372"/>
    <x v="15"/>
    <x v="0"/>
    <x v="0"/>
    <s v="Xerox 1884"/>
    <n v="143.86000000000001"/>
    <n v="9"/>
    <n v="48.55"/>
  </r>
  <r>
    <n v="1437"/>
    <d v="2014-11-03T00:00:00"/>
    <x v="0"/>
    <x v="10"/>
    <x v="489"/>
    <x v="25"/>
    <x v="0"/>
    <x v="2"/>
    <s v="Acco Perma 4000 Stacking Storage Drawers"/>
    <n v="25.98"/>
    <n v="2"/>
    <n v="-1.62"/>
  </r>
  <r>
    <n v="1438"/>
    <d v="2014-11-03T00:00:00"/>
    <x v="0"/>
    <x v="10"/>
    <x v="489"/>
    <x v="25"/>
    <x v="1"/>
    <x v="13"/>
    <s v="Hon Racetrack Conference Tables"/>
    <n v="945.04"/>
    <n v="6"/>
    <n v="-299.26"/>
  </r>
  <r>
    <n v="1439"/>
    <d v="2014-11-03T00:00:00"/>
    <x v="0"/>
    <x v="10"/>
    <x v="489"/>
    <x v="25"/>
    <x v="0"/>
    <x v="3"/>
    <s v="Avery Self-Adhesive Photo Pockets for Polaroid Photos"/>
    <n v="14.3"/>
    <n v="7"/>
    <n v="-10.49"/>
  </r>
  <r>
    <n v="1440"/>
    <d v="2014-11-03T00:00:00"/>
    <x v="0"/>
    <x v="10"/>
    <x v="489"/>
    <x v="25"/>
    <x v="1"/>
    <x v="8"/>
    <s v="Tenex Antistatic Computer Chair Mats"/>
    <n v="410.35"/>
    <n v="3"/>
    <n v="-51.29"/>
  </r>
  <r>
    <n v="1441"/>
    <d v="2014-11-03T00:00:00"/>
    <x v="0"/>
    <x v="10"/>
    <x v="491"/>
    <x v="23"/>
    <x v="0"/>
    <x v="3"/>
    <s v="Avery Durable Binders"/>
    <n v="5.76"/>
    <n v="2"/>
    <n v="2.82"/>
  </r>
  <r>
    <n v="1442"/>
    <d v="2014-11-03T00:00:00"/>
    <x v="0"/>
    <x v="10"/>
    <x v="153"/>
    <x v="40"/>
    <x v="2"/>
    <x v="9"/>
    <s v="Belkin F8E887 USB Wired Ergonomic Keyboard"/>
    <n v="89.97"/>
    <n v="3"/>
    <n v="18.89"/>
  </r>
  <r>
    <n v="1443"/>
    <d v="2014-11-03T00:00:00"/>
    <x v="0"/>
    <x v="10"/>
    <x v="492"/>
    <x v="3"/>
    <x v="0"/>
    <x v="4"/>
    <s v="Prang Dustless Chalk Sticks"/>
    <n v="6.72"/>
    <n v="4"/>
    <n v="3.36"/>
  </r>
  <r>
    <n v="1444"/>
    <d v="2014-11-04T00:00:00"/>
    <x v="0"/>
    <x v="10"/>
    <x v="39"/>
    <x v="20"/>
    <x v="1"/>
    <x v="5"/>
    <s v="DMI Arturo Collection Mission-style Design Wood Chair"/>
    <n v="135.88"/>
    <n v="1"/>
    <n v="24.16"/>
  </r>
  <r>
    <n v="1445"/>
    <d v="2014-11-04T00:00:00"/>
    <x v="0"/>
    <x v="10"/>
    <x v="39"/>
    <x v="20"/>
    <x v="2"/>
    <x v="15"/>
    <s v="Canon imageCLASS MF7460 Monochrome Digital Laser Multifunction Copier"/>
    <n v="3991.98"/>
    <n v="2"/>
    <n v="1995.99"/>
  </r>
  <r>
    <n v="1446"/>
    <d v="2014-11-04T00:00:00"/>
    <x v="0"/>
    <x v="10"/>
    <x v="39"/>
    <x v="20"/>
    <x v="2"/>
    <x v="6"/>
    <s v="Panasonic Kx-TS550"/>
    <n v="275.94"/>
    <n v="6"/>
    <n v="80.02"/>
  </r>
  <r>
    <n v="1447"/>
    <d v="2014-11-04T00:00:00"/>
    <x v="0"/>
    <x v="10"/>
    <x v="39"/>
    <x v="20"/>
    <x v="2"/>
    <x v="9"/>
    <s v="NETGEAR N750 Dual Band Wi-Fi Gigabit Router"/>
    <n v="360"/>
    <n v="4"/>
    <n v="129.6"/>
  </r>
  <r>
    <n v="1448"/>
    <d v="2014-11-04T00:00:00"/>
    <x v="0"/>
    <x v="10"/>
    <x v="39"/>
    <x v="20"/>
    <x v="0"/>
    <x v="2"/>
    <s v="Trav-L-File Heavy-Duty Shuttle II, Black"/>
    <n v="43.57"/>
    <n v="1"/>
    <n v="13.07"/>
  </r>
  <r>
    <n v="1449"/>
    <d v="2014-11-04T00:00:00"/>
    <x v="0"/>
    <x v="10"/>
    <x v="402"/>
    <x v="25"/>
    <x v="0"/>
    <x v="7"/>
    <s v="OIC Bulk Pack Metal Binder Clips"/>
    <n v="8.3800000000000008"/>
    <n v="3"/>
    <n v="2.72"/>
  </r>
  <r>
    <n v="1450"/>
    <d v="2014-11-04T00:00:00"/>
    <x v="0"/>
    <x v="10"/>
    <x v="402"/>
    <x v="25"/>
    <x v="0"/>
    <x v="12"/>
    <s v="Acco 6 Outlet Guardian Premium Surge Suppressor"/>
    <n v="58.24"/>
    <n v="5"/>
    <n v="5.0999999999999996"/>
  </r>
  <r>
    <n v="1451"/>
    <d v="2014-11-04T00:00:00"/>
    <x v="0"/>
    <x v="10"/>
    <x v="493"/>
    <x v="3"/>
    <x v="1"/>
    <x v="8"/>
    <s v="Executive Impressions 12&quot; Wall Clock"/>
    <n v="35.340000000000003"/>
    <n v="2"/>
    <n v="13.43"/>
  </r>
  <r>
    <n v="1452"/>
    <d v="2014-11-04T00:00:00"/>
    <x v="0"/>
    <x v="10"/>
    <x v="494"/>
    <x v="3"/>
    <x v="2"/>
    <x v="6"/>
    <s v="Polycom SoundPoint Pro SE-225 Corded phone"/>
    <n v="666.34"/>
    <n v="7"/>
    <n v="66.63"/>
  </r>
  <r>
    <n v="1453"/>
    <d v="2014-11-04T00:00:00"/>
    <x v="0"/>
    <x v="10"/>
    <x v="494"/>
    <x v="3"/>
    <x v="1"/>
    <x v="13"/>
    <s v="Bevis Round Conference Table Top, X-Base"/>
    <n v="573.73"/>
    <n v="4"/>
    <n v="-64.540000000000006"/>
  </r>
  <r>
    <n v="1454"/>
    <d v="2014-11-04T00:00:00"/>
    <x v="0"/>
    <x v="10"/>
    <x v="494"/>
    <x v="3"/>
    <x v="0"/>
    <x v="3"/>
    <s v="Cardinal EasyOpen D-Ring Binders"/>
    <n v="21.94"/>
    <n v="3"/>
    <n v="8.23"/>
  </r>
  <r>
    <n v="1455"/>
    <d v="2014-11-04T00:00:00"/>
    <x v="0"/>
    <x v="10"/>
    <x v="494"/>
    <x v="3"/>
    <x v="0"/>
    <x v="0"/>
    <s v="Xerox 2000"/>
    <n v="19.440000000000001"/>
    <n v="3"/>
    <n v="9.33"/>
  </r>
  <r>
    <n v="1456"/>
    <d v="2014-11-04T00:00:00"/>
    <x v="0"/>
    <x v="10"/>
    <x v="494"/>
    <x v="3"/>
    <x v="2"/>
    <x v="15"/>
    <s v="Hewlett-Packard Deskjet D4360 Printer"/>
    <n v="447.97"/>
    <n v="4"/>
    <n v="139.99"/>
  </r>
  <r>
    <n v="1457"/>
    <d v="2014-11-04T00:00:00"/>
    <x v="0"/>
    <x v="10"/>
    <x v="381"/>
    <x v="20"/>
    <x v="0"/>
    <x v="3"/>
    <s v="Acco Flexible ACCOHIDE Square Ring Data Binder, Dark Blue, 11 1/2&quot; X 14&quot; 7/8&quot;"/>
    <n v="52.06"/>
    <n v="4"/>
    <n v="18.87"/>
  </r>
  <r>
    <n v="1458"/>
    <d v="2014-11-04T00:00:00"/>
    <x v="0"/>
    <x v="10"/>
    <x v="495"/>
    <x v="3"/>
    <x v="0"/>
    <x v="4"/>
    <s v="Newell 343"/>
    <n v="2.94"/>
    <n v="1"/>
    <n v="0.79"/>
  </r>
  <r>
    <n v="1459"/>
    <d v="2014-11-05T00:00:00"/>
    <x v="0"/>
    <x v="10"/>
    <x v="354"/>
    <x v="3"/>
    <x v="1"/>
    <x v="8"/>
    <s v="OIC Stacking Trays"/>
    <n v="20.04"/>
    <n v="6"/>
    <n v="8.82"/>
  </r>
  <r>
    <n v="1460"/>
    <d v="2014-11-05T00:00:00"/>
    <x v="0"/>
    <x v="10"/>
    <x v="50"/>
    <x v="6"/>
    <x v="2"/>
    <x v="9"/>
    <s v="Maxell 4.7GB DVD-RW 3/Pack"/>
    <n v="47.79"/>
    <n v="3"/>
    <n v="16.25"/>
  </r>
  <r>
    <n v="1461"/>
    <d v="2014-11-05T00:00:00"/>
    <x v="0"/>
    <x v="10"/>
    <x v="496"/>
    <x v="2"/>
    <x v="1"/>
    <x v="8"/>
    <s v="Tenex Antistatic Computer Chair Mats"/>
    <n v="273.57"/>
    <n v="2"/>
    <n v="-34.200000000000003"/>
  </r>
  <r>
    <n v="1462"/>
    <d v="2014-11-05T00:00:00"/>
    <x v="0"/>
    <x v="10"/>
    <x v="496"/>
    <x v="2"/>
    <x v="0"/>
    <x v="3"/>
    <s v="Wilson Jones Legal Size Ring Binders"/>
    <n v="13.19"/>
    <n v="2"/>
    <n v="-8.8000000000000007"/>
  </r>
  <r>
    <n v="1463"/>
    <d v="2014-11-05T00:00:00"/>
    <x v="0"/>
    <x v="10"/>
    <x v="496"/>
    <x v="2"/>
    <x v="0"/>
    <x v="2"/>
    <s v="Tennsco Double-Tier Lockers"/>
    <n v="1080.0999999999999"/>
    <n v="6"/>
    <n v="-94.51"/>
  </r>
  <r>
    <n v="1464"/>
    <d v="2014-11-05T00:00:00"/>
    <x v="0"/>
    <x v="10"/>
    <x v="496"/>
    <x v="2"/>
    <x v="2"/>
    <x v="9"/>
    <s v="Sony 16GB Class 10 Micro SDHC R40 Memory Card"/>
    <n v="51.56"/>
    <n v="5"/>
    <n v="-6.45"/>
  </r>
  <r>
    <n v="1465"/>
    <d v="2014-11-05T00:00:00"/>
    <x v="0"/>
    <x v="10"/>
    <x v="496"/>
    <x v="2"/>
    <x v="2"/>
    <x v="9"/>
    <s v="Memorex Micro Travel Drive 32 GB"/>
    <n v="58.42"/>
    <n v="2"/>
    <n v="16.79"/>
  </r>
  <r>
    <n v="1466"/>
    <d v="2014-11-05T00:00:00"/>
    <x v="0"/>
    <x v="10"/>
    <x v="497"/>
    <x v="6"/>
    <x v="1"/>
    <x v="5"/>
    <s v="Global Stack Chair with Arms, Black"/>
    <n v="149.9"/>
    <n v="5"/>
    <n v="40.47"/>
  </r>
  <r>
    <n v="1467"/>
    <d v="2014-11-06T00:00:00"/>
    <x v="0"/>
    <x v="10"/>
    <x v="208"/>
    <x v="4"/>
    <x v="0"/>
    <x v="0"/>
    <s v="Array Parchment Paper, Assorted Colors"/>
    <n v="43.68"/>
    <n v="6"/>
    <n v="20.97"/>
  </r>
  <r>
    <n v="1468"/>
    <d v="2014-11-07T00:00:00"/>
    <x v="0"/>
    <x v="10"/>
    <x v="498"/>
    <x v="0"/>
    <x v="0"/>
    <x v="3"/>
    <s v="Satellite Sectional Post Binders"/>
    <n v="26.05"/>
    <n v="3"/>
    <n v="-44.28"/>
  </r>
  <r>
    <n v="1469"/>
    <d v="2014-11-07T00:00:00"/>
    <x v="0"/>
    <x v="10"/>
    <x v="498"/>
    <x v="0"/>
    <x v="0"/>
    <x v="10"/>
    <s v="Staple envelope"/>
    <n v="74.349999999999994"/>
    <n v="3"/>
    <n v="26.95"/>
  </r>
  <r>
    <n v="1470"/>
    <d v="2014-11-07T00:00:00"/>
    <x v="0"/>
    <x v="10"/>
    <x v="352"/>
    <x v="3"/>
    <x v="0"/>
    <x v="3"/>
    <s v="Wilson Jones Legal Size Ring Binders"/>
    <n v="123.14"/>
    <n v="7"/>
    <n v="46.18"/>
  </r>
  <r>
    <n v="1471"/>
    <d v="2014-11-07T00:00:00"/>
    <x v="0"/>
    <x v="10"/>
    <x v="236"/>
    <x v="0"/>
    <x v="1"/>
    <x v="5"/>
    <s v="Hon Deluxe Fabric Upholstered Stacking Chairs, Squared Back"/>
    <n v="683.14"/>
    <n v="4"/>
    <n v="0"/>
  </r>
  <r>
    <n v="1472"/>
    <d v="2014-11-07T00:00:00"/>
    <x v="0"/>
    <x v="10"/>
    <x v="236"/>
    <x v="0"/>
    <x v="0"/>
    <x v="3"/>
    <s v="Avery Triangle Shaped Sheet Lifters, Black, 2/Pack"/>
    <n v="1.48"/>
    <n v="3"/>
    <n v="-2.21"/>
  </r>
  <r>
    <n v="1473"/>
    <d v="2014-11-07T00:00:00"/>
    <x v="0"/>
    <x v="10"/>
    <x v="236"/>
    <x v="0"/>
    <x v="0"/>
    <x v="14"/>
    <s v="Acme Stainless Steel Office Snips"/>
    <n v="40.71"/>
    <n v="7"/>
    <n v="3.56"/>
  </r>
  <r>
    <n v="1474"/>
    <d v="2014-11-07T00:00:00"/>
    <x v="0"/>
    <x v="10"/>
    <x v="389"/>
    <x v="21"/>
    <x v="0"/>
    <x v="12"/>
    <s v="Belkin 8 Outlet Surge Protector"/>
    <n v="245.88"/>
    <n v="6"/>
    <n v="68.849999999999994"/>
  </r>
  <r>
    <n v="1475"/>
    <d v="2014-11-07T00:00:00"/>
    <x v="0"/>
    <x v="10"/>
    <x v="389"/>
    <x v="21"/>
    <x v="0"/>
    <x v="2"/>
    <s v="Portable Personal File Box"/>
    <n v="36.630000000000003"/>
    <n v="3"/>
    <n v="9.89"/>
  </r>
  <r>
    <n v="1476"/>
    <d v="2014-11-07T00:00:00"/>
    <x v="0"/>
    <x v="10"/>
    <x v="389"/>
    <x v="21"/>
    <x v="0"/>
    <x v="2"/>
    <s v="X-Rack File for Hanging Folders"/>
    <n v="22.58"/>
    <n v="2"/>
    <n v="5.87"/>
  </r>
  <r>
    <n v="1477"/>
    <d v="2014-11-07T00:00:00"/>
    <x v="0"/>
    <x v="10"/>
    <x v="389"/>
    <x v="21"/>
    <x v="0"/>
    <x v="3"/>
    <s v="ACCOHIDE 3-Ring Binder, Blue, 1&quot;"/>
    <n v="12.39"/>
    <n v="3"/>
    <n v="5.82"/>
  </r>
  <r>
    <n v="1478"/>
    <d v="2014-11-07T00:00:00"/>
    <x v="0"/>
    <x v="10"/>
    <x v="244"/>
    <x v="20"/>
    <x v="0"/>
    <x v="7"/>
    <s v="Binder Clips by OIC"/>
    <n v="5.92"/>
    <n v="4"/>
    <n v="2.84"/>
  </r>
  <r>
    <n v="1479"/>
    <d v="2014-11-07T00:00:00"/>
    <x v="0"/>
    <x v="10"/>
    <x v="244"/>
    <x v="20"/>
    <x v="0"/>
    <x v="0"/>
    <s v="Riverleaf Stik-Withit Designer Note Cubes"/>
    <n v="30.18"/>
    <n v="3"/>
    <n v="13.88"/>
  </r>
  <r>
    <n v="1480"/>
    <d v="2014-11-07T00:00:00"/>
    <x v="0"/>
    <x v="10"/>
    <x v="47"/>
    <x v="11"/>
    <x v="0"/>
    <x v="0"/>
    <s v="Xerox 1995"/>
    <n v="25.92"/>
    <n v="5"/>
    <n v="9.07"/>
  </r>
  <r>
    <n v="1481"/>
    <d v="2014-11-07T00:00:00"/>
    <x v="0"/>
    <x v="10"/>
    <x v="47"/>
    <x v="11"/>
    <x v="0"/>
    <x v="4"/>
    <s v="Panasonic KP-150 Electric Pencil Sharpener"/>
    <n v="120.77"/>
    <n v="4"/>
    <n v="9.06"/>
  </r>
  <r>
    <n v="1482"/>
    <d v="2014-11-08T00:00:00"/>
    <x v="0"/>
    <x v="10"/>
    <x v="185"/>
    <x v="3"/>
    <x v="2"/>
    <x v="6"/>
    <s v="Toshiba IPT2010-SD IPÂ Telephone"/>
    <n v="333.58"/>
    <n v="3"/>
    <n v="25.02"/>
  </r>
  <r>
    <n v="1483"/>
    <d v="2014-11-09T00:00:00"/>
    <x v="0"/>
    <x v="10"/>
    <x v="355"/>
    <x v="3"/>
    <x v="0"/>
    <x v="2"/>
    <s v="SAFCO Boltless Steel Shelving"/>
    <n v="340.92"/>
    <n v="3"/>
    <n v="3.41"/>
  </r>
  <r>
    <n v="1484"/>
    <d v="2014-11-09T00:00:00"/>
    <x v="0"/>
    <x v="10"/>
    <x v="355"/>
    <x v="3"/>
    <x v="1"/>
    <x v="11"/>
    <s v="Sauder Mission Library with Doors, Fruitwood Finish"/>
    <n v="222.67"/>
    <n v="2"/>
    <n v="10.48"/>
  </r>
  <r>
    <n v="1485"/>
    <d v="2014-11-09T00:00:00"/>
    <x v="0"/>
    <x v="10"/>
    <x v="355"/>
    <x v="3"/>
    <x v="2"/>
    <x v="6"/>
    <s v="Samsung Galaxy Note 3"/>
    <n v="703.97"/>
    <n v="4"/>
    <n v="88"/>
  </r>
  <r>
    <n v="1486"/>
    <d v="2014-11-09T00:00:00"/>
    <x v="0"/>
    <x v="10"/>
    <x v="355"/>
    <x v="3"/>
    <x v="0"/>
    <x v="2"/>
    <s v="Decoflex Hanging Personal Folder File, Blue"/>
    <n v="92.52"/>
    <n v="6"/>
    <n v="24.98"/>
  </r>
  <r>
    <n v="1487"/>
    <d v="2014-11-09T00:00:00"/>
    <x v="0"/>
    <x v="10"/>
    <x v="355"/>
    <x v="3"/>
    <x v="0"/>
    <x v="0"/>
    <s v="Recycled Desk Saver Line &quot;While You Were Out&quot; Book, 5 1/2&quot; X 4&quot;"/>
    <n v="62.65"/>
    <n v="7"/>
    <n v="28.82"/>
  </r>
  <r>
    <n v="1488"/>
    <d v="2014-11-09T00:00:00"/>
    <x v="0"/>
    <x v="10"/>
    <x v="355"/>
    <x v="3"/>
    <x v="0"/>
    <x v="0"/>
    <s v="Xerox 1912"/>
    <n v="94.85"/>
    <n v="5"/>
    <n v="45.53"/>
  </r>
  <r>
    <n v="1489"/>
    <d v="2014-11-09T00:00:00"/>
    <x v="0"/>
    <x v="10"/>
    <x v="499"/>
    <x v="20"/>
    <x v="1"/>
    <x v="8"/>
    <s v="Eldon 200 Class Desk Accessories, Black"/>
    <n v="56.52"/>
    <n v="9"/>
    <n v="21.48"/>
  </r>
  <r>
    <n v="1490"/>
    <d v="2014-11-10T00:00:00"/>
    <x v="0"/>
    <x v="10"/>
    <x v="131"/>
    <x v="3"/>
    <x v="2"/>
    <x v="6"/>
    <s v="Jabra SPEAK 410"/>
    <n v="601.54"/>
    <n v="8"/>
    <n v="60.15"/>
  </r>
  <r>
    <n v="1491"/>
    <d v="2014-11-10T00:00:00"/>
    <x v="0"/>
    <x v="10"/>
    <x v="131"/>
    <x v="3"/>
    <x v="2"/>
    <x v="9"/>
    <s v="Memorex Froggy Flash Drive 4 GB"/>
    <n v="10.99"/>
    <n v="1"/>
    <n v="4.29"/>
  </r>
  <r>
    <n v="1492"/>
    <d v="2014-11-10T00:00:00"/>
    <x v="0"/>
    <x v="10"/>
    <x v="131"/>
    <x v="3"/>
    <x v="1"/>
    <x v="8"/>
    <s v="Luxo Economy Swing Arm Lamp"/>
    <n v="39.880000000000003"/>
    <n v="2"/>
    <n v="11.17"/>
  </r>
  <r>
    <n v="1493"/>
    <d v="2014-11-10T00:00:00"/>
    <x v="0"/>
    <x v="10"/>
    <x v="131"/>
    <x v="3"/>
    <x v="0"/>
    <x v="0"/>
    <s v="Southworth 100% RÃ©sumÃ© Paper, 24lb."/>
    <n v="62.24"/>
    <n v="8"/>
    <n v="28.01"/>
  </r>
  <r>
    <n v="1494"/>
    <d v="2014-11-10T00:00:00"/>
    <x v="0"/>
    <x v="10"/>
    <x v="131"/>
    <x v="3"/>
    <x v="1"/>
    <x v="8"/>
    <s v="Eldon Expressions Punched Metal &amp; Wood Desk Accessories, Pewter &amp; Cherry"/>
    <n v="53.2"/>
    <n v="5"/>
    <n v="14.9"/>
  </r>
  <r>
    <n v="1495"/>
    <d v="2014-11-10T00:00:00"/>
    <x v="0"/>
    <x v="10"/>
    <x v="131"/>
    <x v="3"/>
    <x v="0"/>
    <x v="1"/>
    <s v="Avery White Multi-Purpose Labels"/>
    <n v="39.840000000000003"/>
    <n v="8"/>
    <n v="18.329999999999998"/>
  </r>
  <r>
    <n v="1496"/>
    <d v="2014-11-10T00:00:00"/>
    <x v="0"/>
    <x v="10"/>
    <x v="66"/>
    <x v="14"/>
    <x v="0"/>
    <x v="4"/>
    <s v="Avery Hi-Liter Comfort Grip Fluorescent Highlighter, Yellow Ink"/>
    <n v="3.9"/>
    <n v="2"/>
    <n v="1.52"/>
  </r>
  <r>
    <n v="1497"/>
    <d v="2014-11-10T00:00:00"/>
    <x v="0"/>
    <x v="10"/>
    <x v="66"/>
    <x v="14"/>
    <x v="0"/>
    <x v="0"/>
    <s v="Xerox 199"/>
    <n v="12.84"/>
    <n v="3"/>
    <n v="5.78"/>
  </r>
  <r>
    <n v="1498"/>
    <d v="2014-11-10T00:00:00"/>
    <x v="0"/>
    <x v="10"/>
    <x v="66"/>
    <x v="14"/>
    <x v="0"/>
    <x v="0"/>
    <s v="Xerox 4200 Series MultiUse Premium Copy Paper (20Lb. and 84 Bright)"/>
    <n v="15.84"/>
    <n v="3"/>
    <n v="7.13"/>
  </r>
  <r>
    <n v="1499"/>
    <d v="2014-11-10T00:00:00"/>
    <x v="0"/>
    <x v="10"/>
    <x v="66"/>
    <x v="14"/>
    <x v="1"/>
    <x v="5"/>
    <s v="Hon Every-Day Series Multi-Task Chairs"/>
    <n v="563.94000000000005"/>
    <n v="3"/>
    <n v="112.79"/>
  </r>
  <r>
    <n v="1500"/>
    <d v="2014-11-10T00:00:00"/>
    <x v="0"/>
    <x v="10"/>
    <x v="66"/>
    <x v="14"/>
    <x v="0"/>
    <x v="2"/>
    <s v="Acco Perma 3000 Stacking Storage Drawers"/>
    <n v="62.94"/>
    <n v="3"/>
    <n v="11.96"/>
  </r>
  <r>
    <n v="1501"/>
    <d v="2014-11-10T00:00:00"/>
    <x v="0"/>
    <x v="10"/>
    <x v="66"/>
    <x v="14"/>
    <x v="0"/>
    <x v="2"/>
    <s v="Hot File 7-Pocket, Floor Stand"/>
    <n v="535.41"/>
    <n v="3"/>
    <n v="160.62"/>
  </r>
  <r>
    <n v="1502"/>
    <d v="2014-11-11T00:00:00"/>
    <x v="0"/>
    <x v="10"/>
    <x v="500"/>
    <x v="21"/>
    <x v="0"/>
    <x v="2"/>
    <s v="Stur-D-Stor Shelving, Vertical 5-Shelf: 72&quot;H x 36&quot;W x 18 1/2&quot;D"/>
    <n v="665.88"/>
    <n v="6"/>
    <n v="13.32"/>
  </r>
  <r>
    <n v="1503"/>
    <d v="2014-11-11T00:00:00"/>
    <x v="0"/>
    <x v="10"/>
    <x v="501"/>
    <x v="26"/>
    <x v="0"/>
    <x v="4"/>
    <s v="BIC Brite Liner Grip Highlighters, Assorted, 5/Pack"/>
    <n v="3.39"/>
    <n v="1"/>
    <n v="0.81"/>
  </r>
  <r>
    <n v="1504"/>
    <d v="2014-11-11T00:00:00"/>
    <x v="0"/>
    <x v="10"/>
    <x v="501"/>
    <x v="26"/>
    <x v="2"/>
    <x v="6"/>
    <s v="Samsung Galaxy S III - 16GB - pebble blue (T-Mobile)"/>
    <n v="559.98"/>
    <n v="2"/>
    <n v="56"/>
  </r>
  <r>
    <n v="1505"/>
    <d v="2014-11-11T00:00:00"/>
    <x v="0"/>
    <x v="10"/>
    <x v="501"/>
    <x v="26"/>
    <x v="1"/>
    <x v="5"/>
    <s v="Global Airflow Leather Mesh Back Chair, Black"/>
    <n v="603.91999999999996"/>
    <n v="5"/>
    <n v="75.489999999999995"/>
  </r>
  <r>
    <n v="1506"/>
    <d v="2014-11-11T00:00:00"/>
    <x v="0"/>
    <x v="10"/>
    <x v="502"/>
    <x v="0"/>
    <x v="0"/>
    <x v="3"/>
    <s v="GBC DocuBind TL300 Electric Binding System"/>
    <n v="896.99"/>
    <n v="5"/>
    <n v="-1480.03"/>
  </r>
  <r>
    <n v="1507"/>
    <d v="2014-11-11T00:00:00"/>
    <x v="0"/>
    <x v="10"/>
    <x v="502"/>
    <x v="0"/>
    <x v="0"/>
    <x v="3"/>
    <s v="Universal Recycled Hanging Pressboard Report Binders, Letter Size"/>
    <n v="1.23"/>
    <n v="1"/>
    <n v="-1.97"/>
  </r>
  <r>
    <n v="1508"/>
    <d v="2014-11-11T00:00:00"/>
    <x v="0"/>
    <x v="10"/>
    <x v="502"/>
    <x v="0"/>
    <x v="0"/>
    <x v="4"/>
    <s v="Boston Electric Pencil Sharpener, Model 1818, Charcoal Black"/>
    <n v="67.56"/>
    <n v="3"/>
    <n v="6.76"/>
  </r>
  <r>
    <n v="1509"/>
    <d v="2014-11-11T00:00:00"/>
    <x v="0"/>
    <x v="10"/>
    <x v="502"/>
    <x v="0"/>
    <x v="0"/>
    <x v="0"/>
    <s v="Wirebound Message Book, 4 per Page"/>
    <n v="21.72"/>
    <n v="5"/>
    <n v="7.87"/>
  </r>
  <r>
    <n v="1510"/>
    <d v="2014-11-11T00:00:00"/>
    <x v="0"/>
    <x v="10"/>
    <x v="502"/>
    <x v="0"/>
    <x v="0"/>
    <x v="0"/>
    <s v="Xerox 1893"/>
    <n v="262.33999999999997"/>
    <n v="8"/>
    <n v="95.1"/>
  </r>
  <r>
    <n v="1511"/>
    <d v="2014-11-11T00:00:00"/>
    <x v="0"/>
    <x v="10"/>
    <x v="502"/>
    <x v="0"/>
    <x v="2"/>
    <x v="6"/>
    <s v="Geemarc AmpliPOWER60"/>
    <n v="148.47999999999999"/>
    <n v="2"/>
    <n v="16.7"/>
  </r>
  <r>
    <n v="1512"/>
    <d v="2014-11-11T00:00:00"/>
    <x v="0"/>
    <x v="10"/>
    <x v="502"/>
    <x v="0"/>
    <x v="2"/>
    <x v="6"/>
    <s v="Classic Ivory AntiqueÂ TelephoneÂ ZL1810"/>
    <n v="241.18"/>
    <n v="3"/>
    <n v="15.07"/>
  </r>
  <r>
    <n v="1513"/>
    <d v="2014-11-11T00:00:00"/>
    <x v="0"/>
    <x v="10"/>
    <x v="358"/>
    <x v="3"/>
    <x v="0"/>
    <x v="4"/>
    <s v="50 Colored Long Pencils"/>
    <n v="30.48"/>
    <n v="3"/>
    <n v="7.92"/>
  </r>
  <r>
    <n v="1514"/>
    <d v="2014-11-11T00:00:00"/>
    <x v="0"/>
    <x v="10"/>
    <x v="358"/>
    <x v="3"/>
    <x v="1"/>
    <x v="5"/>
    <s v="Hon Olson Stacker Stools"/>
    <n v="112.65"/>
    <n v="1"/>
    <n v="11.26"/>
  </r>
  <r>
    <n v="1515"/>
    <d v="2014-11-11T00:00:00"/>
    <x v="0"/>
    <x v="10"/>
    <x v="324"/>
    <x v="2"/>
    <x v="1"/>
    <x v="8"/>
    <s v="GE 4 Foot Flourescent Tube, 40 Watt"/>
    <n v="23.97"/>
    <n v="2"/>
    <n v="7.79"/>
  </r>
  <r>
    <n v="1516"/>
    <d v="2014-11-11T00:00:00"/>
    <x v="0"/>
    <x v="10"/>
    <x v="324"/>
    <x v="2"/>
    <x v="1"/>
    <x v="11"/>
    <s v="Atlantic Metals Mobile 3-Shelf Bookcases, Custom Colors"/>
    <n v="521.96"/>
    <n v="4"/>
    <n v="-250.54"/>
  </r>
  <r>
    <n v="1517"/>
    <d v="2014-11-11T00:00:00"/>
    <x v="0"/>
    <x v="10"/>
    <x v="338"/>
    <x v="3"/>
    <x v="2"/>
    <x v="6"/>
    <s v="Mophie Juice Pack Helium for iPhone"/>
    <n v="575.92999999999995"/>
    <n v="9"/>
    <n v="57.59"/>
  </r>
  <r>
    <n v="1518"/>
    <d v="2014-11-11T00:00:00"/>
    <x v="0"/>
    <x v="10"/>
    <x v="338"/>
    <x v="3"/>
    <x v="0"/>
    <x v="12"/>
    <s v="Commercial WindTunnel Clean Air Upright Vacuum, Replacement Belts, Filtration Bags"/>
    <n v="7.78"/>
    <n v="2"/>
    <n v="2.02"/>
  </r>
  <r>
    <n v="1519"/>
    <d v="2014-11-11T00:00:00"/>
    <x v="0"/>
    <x v="10"/>
    <x v="338"/>
    <x v="3"/>
    <x v="0"/>
    <x v="0"/>
    <s v="Xerox 1979"/>
    <n v="123.92"/>
    <n v="4"/>
    <n v="55.76"/>
  </r>
  <r>
    <n v="1520"/>
    <d v="2014-11-11T00:00:00"/>
    <x v="0"/>
    <x v="10"/>
    <x v="126"/>
    <x v="22"/>
    <x v="0"/>
    <x v="12"/>
    <s v="Belkin F5C206VTEL 6 Outlet Surge"/>
    <n v="22.98"/>
    <n v="1"/>
    <n v="6.89"/>
  </r>
  <r>
    <n v="1521"/>
    <d v="2014-11-11T00:00:00"/>
    <x v="0"/>
    <x v="10"/>
    <x v="126"/>
    <x v="22"/>
    <x v="2"/>
    <x v="9"/>
    <s v="Belkin Standard 104 key USB Keyboard"/>
    <n v="102.13"/>
    <n v="7"/>
    <n v="15.32"/>
  </r>
  <r>
    <n v="1522"/>
    <d v="2014-11-11T00:00:00"/>
    <x v="0"/>
    <x v="10"/>
    <x v="126"/>
    <x v="22"/>
    <x v="0"/>
    <x v="3"/>
    <s v="Fellowes PB500 Electric Punch Plastic Comb Binding Machine with Manual Bind"/>
    <n v="2033.58"/>
    <n v="2"/>
    <n v="762.59"/>
  </r>
  <r>
    <n v="1523"/>
    <d v="2014-11-11T00:00:00"/>
    <x v="0"/>
    <x v="10"/>
    <x v="248"/>
    <x v="1"/>
    <x v="1"/>
    <x v="8"/>
    <s v="DAX Wood Document Frame."/>
    <n v="10.98"/>
    <n v="2"/>
    <n v="-7.96"/>
  </r>
  <r>
    <n v="1524"/>
    <d v="2014-11-11T00:00:00"/>
    <x v="0"/>
    <x v="10"/>
    <x v="248"/>
    <x v="1"/>
    <x v="1"/>
    <x v="5"/>
    <s v="Global Commerce Series High-Back Swivel/Tilt Chairs"/>
    <n v="797.94"/>
    <n v="4"/>
    <n v="-57"/>
  </r>
  <r>
    <n v="1525"/>
    <d v="2014-11-11T00:00:00"/>
    <x v="0"/>
    <x v="10"/>
    <x v="61"/>
    <x v="20"/>
    <x v="0"/>
    <x v="0"/>
    <s v="Wirebound Message Books, Four 2 3/4&quot; x 5&quot; Forms per Page, 600 Sets per Book"/>
    <n v="46.35"/>
    <n v="5"/>
    <n v="21.78"/>
  </r>
  <r>
    <n v="1526"/>
    <d v="2014-11-11T00:00:00"/>
    <x v="0"/>
    <x v="10"/>
    <x v="61"/>
    <x v="20"/>
    <x v="0"/>
    <x v="0"/>
    <s v="Xerox 1882"/>
    <n v="223.92"/>
    <n v="4"/>
    <n v="109.72"/>
  </r>
  <r>
    <n v="1527"/>
    <d v="2014-11-11T00:00:00"/>
    <x v="0"/>
    <x v="10"/>
    <x v="61"/>
    <x v="20"/>
    <x v="0"/>
    <x v="14"/>
    <s v="Acme Value Line Scissors"/>
    <n v="7.3"/>
    <n v="2"/>
    <n v="2.19"/>
  </r>
  <r>
    <n v="1528"/>
    <d v="2014-11-12T00:00:00"/>
    <x v="0"/>
    <x v="10"/>
    <x v="503"/>
    <x v="0"/>
    <x v="0"/>
    <x v="2"/>
    <s v="Personal Filing Tote with Lid, Black/Gray"/>
    <n v="49.63"/>
    <n v="4"/>
    <n v="4.96"/>
  </r>
  <r>
    <n v="1529"/>
    <d v="2014-11-12T00:00:00"/>
    <x v="0"/>
    <x v="10"/>
    <x v="409"/>
    <x v="3"/>
    <x v="0"/>
    <x v="0"/>
    <s v="Xerox 1974"/>
    <n v="11.96"/>
    <n v="2"/>
    <n v="5.86"/>
  </r>
  <r>
    <n v="1530"/>
    <d v="2014-11-12T00:00:00"/>
    <x v="0"/>
    <x v="10"/>
    <x v="409"/>
    <x v="3"/>
    <x v="1"/>
    <x v="13"/>
    <s v="Bevis Boat-Shaped Conference Table"/>
    <n v="629.05999999999995"/>
    <n v="3"/>
    <n v="31.45"/>
  </r>
  <r>
    <n v="1531"/>
    <d v="2014-11-12T00:00:00"/>
    <x v="0"/>
    <x v="10"/>
    <x v="491"/>
    <x v="25"/>
    <x v="0"/>
    <x v="4"/>
    <s v="Newell 350"/>
    <n v="7.87"/>
    <n v="3"/>
    <n v="0.89"/>
  </r>
  <r>
    <n v="1532"/>
    <d v="2014-11-12T00:00:00"/>
    <x v="0"/>
    <x v="10"/>
    <x v="504"/>
    <x v="0"/>
    <x v="0"/>
    <x v="4"/>
    <s v="Avery Fluorescent Highlighter Four-Color Set"/>
    <n v="2.67"/>
    <n v="1"/>
    <n v="0.33"/>
  </r>
  <r>
    <n v="1533"/>
    <d v="2014-11-12T00:00:00"/>
    <x v="0"/>
    <x v="10"/>
    <x v="504"/>
    <x v="0"/>
    <x v="0"/>
    <x v="14"/>
    <s v="Acco Side-Punched Conventional Columnar Pads"/>
    <n v="16.66"/>
    <n v="6"/>
    <n v="-3.12"/>
  </r>
  <r>
    <n v="1534"/>
    <d v="2014-11-12T00:00:00"/>
    <x v="0"/>
    <x v="10"/>
    <x v="504"/>
    <x v="0"/>
    <x v="2"/>
    <x v="9"/>
    <s v="ImationÂ 16GB Mini TravelDrive USB 2.0Â Flash Drive"/>
    <n v="79.510000000000005"/>
    <n v="3"/>
    <n v="20.87"/>
  </r>
  <r>
    <n v="1535"/>
    <d v="2014-11-12T00:00:00"/>
    <x v="0"/>
    <x v="10"/>
    <x v="504"/>
    <x v="0"/>
    <x v="0"/>
    <x v="0"/>
    <s v="Xerox 216"/>
    <n v="36.29"/>
    <n v="7"/>
    <n v="12.7"/>
  </r>
  <r>
    <n v="1536"/>
    <d v="2014-11-12T00:00:00"/>
    <x v="0"/>
    <x v="10"/>
    <x v="504"/>
    <x v="0"/>
    <x v="1"/>
    <x v="11"/>
    <s v="Bestar Classic Bookcase"/>
    <n v="67.989999999999995"/>
    <n v="1"/>
    <n v="-13"/>
  </r>
  <r>
    <n v="1537"/>
    <d v="2014-11-12T00:00:00"/>
    <x v="0"/>
    <x v="10"/>
    <x v="0"/>
    <x v="0"/>
    <x v="1"/>
    <x v="8"/>
    <s v="GE General Use Halogen Bulbs, 100 Watts, 1 Bulb per Pack"/>
    <n v="25.13"/>
    <n v="3"/>
    <n v="-6.91"/>
  </r>
  <r>
    <n v="1538"/>
    <d v="2014-11-12T00:00:00"/>
    <x v="0"/>
    <x v="10"/>
    <x v="0"/>
    <x v="0"/>
    <x v="2"/>
    <x v="9"/>
    <s v="Logitech G602 Wireless Gaming Mouse"/>
    <n v="127.98"/>
    <n v="2"/>
    <n v="25.6"/>
  </r>
  <r>
    <n v="1539"/>
    <d v="2014-11-14T00:00:00"/>
    <x v="0"/>
    <x v="10"/>
    <x v="505"/>
    <x v="37"/>
    <x v="2"/>
    <x v="6"/>
    <s v="Polycom SoundPoint Pro SE-225 Corded phone"/>
    <n v="832.93"/>
    <n v="7"/>
    <n v="233.22"/>
  </r>
  <r>
    <n v="1540"/>
    <d v="2014-11-14T00:00:00"/>
    <x v="0"/>
    <x v="10"/>
    <x v="505"/>
    <x v="37"/>
    <x v="0"/>
    <x v="3"/>
    <s v="Acco 3-Hole Punch"/>
    <n v="43.8"/>
    <n v="10"/>
    <n v="21.02"/>
  </r>
  <r>
    <n v="1541"/>
    <d v="2014-11-14T00:00:00"/>
    <x v="0"/>
    <x v="10"/>
    <x v="506"/>
    <x v="14"/>
    <x v="0"/>
    <x v="3"/>
    <s v="Storex DuraTech Recycled Plastic Frosted Binders"/>
    <n v="12.72"/>
    <n v="3"/>
    <n v="6.36"/>
  </r>
  <r>
    <n v="1542"/>
    <d v="2014-11-14T00:00:00"/>
    <x v="0"/>
    <x v="10"/>
    <x v="506"/>
    <x v="14"/>
    <x v="0"/>
    <x v="3"/>
    <s v="Avery Durable Binders"/>
    <n v="11.52"/>
    <n v="4"/>
    <n v="5.64"/>
  </r>
  <r>
    <n v="1543"/>
    <d v="2014-11-14T00:00:00"/>
    <x v="0"/>
    <x v="10"/>
    <x v="507"/>
    <x v="0"/>
    <x v="0"/>
    <x v="0"/>
    <s v="Xerox 221"/>
    <n v="20.74"/>
    <n v="4"/>
    <n v="7.26"/>
  </r>
  <r>
    <n v="1544"/>
    <d v="2014-11-14T00:00:00"/>
    <x v="0"/>
    <x v="10"/>
    <x v="508"/>
    <x v="20"/>
    <x v="0"/>
    <x v="0"/>
    <s v="Adams Write n' Stick Phone Message Book, 11&quot; X 5 1/4&quot;, 200 Messages"/>
    <n v="11.36"/>
    <n v="2"/>
    <n v="5.23"/>
  </r>
  <r>
    <n v="1545"/>
    <d v="2014-11-14T00:00:00"/>
    <x v="0"/>
    <x v="10"/>
    <x v="508"/>
    <x v="20"/>
    <x v="1"/>
    <x v="5"/>
    <s v="Safco Chair Connectors, 6/Carton"/>
    <n v="69.260000000000005"/>
    <n v="2"/>
    <n v="14.62"/>
  </r>
  <r>
    <n v="1546"/>
    <d v="2014-11-14T00:00:00"/>
    <x v="0"/>
    <x v="10"/>
    <x v="393"/>
    <x v="6"/>
    <x v="0"/>
    <x v="0"/>
    <s v="Xerox 192"/>
    <n v="32.4"/>
    <n v="5"/>
    <n v="15.55"/>
  </r>
  <r>
    <n v="1547"/>
    <d v="2014-11-15T00:00:00"/>
    <x v="0"/>
    <x v="10"/>
    <x v="509"/>
    <x v="15"/>
    <x v="0"/>
    <x v="4"/>
    <s v="Newell 310"/>
    <n v="4.22"/>
    <n v="3"/>
    <n v="0.48"/>
  </r>
  <r>
    <n v="1548"/>
    <d v="2014-11-15T00:00:00"/>
    <x v="0"/>
    <x v="10"/>
    <x v="509"/>
    <x v="15"/>
    <x v="0"/>
    <x v="12"/>
    <s v="1.7 Cubic Foot Compact &quot;Cube&quot; Office Refrigerators"/>
    <n v="333.06"/>
    <n v="2"/>
    <n v="29.14"/>
  </r>
  <r>
    <n v="1549"/>
    <d v="2014-11-15T00:00:00"/>
    <x v="0"/>
    <x v="10"/>
    <x v="509"/>
    <x v="15"/>
    <x v="0"/>
    <x v="0"/>
    <s v="Southworth 100% RÃ©sumÃ© Paper, 24lb."/>
    <n v="24.9"/>
    <n v="4"/>
    <n v="7.78"/>
  </r>
  <r>
    <n v="1550"/>
    <d v="2014-11-15T00:00:00"/>
    <x v="0"/>
    <x v="10"/>
    <x v="510"/>
    <x v="0"/>
    <x v="0"/>
    <x v="10"/>
    <s v="Ames Color-File Green Diamond Border X-ray Mailers"/>
    <n v="604.66"/>
    <n v="9"/>
    <n v="204.07"/>
  </r>
  <r>
    <n v="1551"/>
    <d v="2014-11-15T00:00:00"/>
    <x v="0"/>
    <x v="10"/>
    <x v="228"/>
    <x v="3"/>
    <x v="1"/>
    <x v="8"/>
    <s v="Eldon 100 Class Desk Accessories"/>
    <n v="10.11"/>
    <n v="3"/>
    <n v="3.24"/>
  </r>
  <r>
    <n v="1552"/>
    <d v="2014-11-15T00:00:00"/>
    <x v="0"/>
    <x v="10"/>
    <x v="228"/>
    <x v="3"/>
    <x v="2"/>
    <x v="9"/>
    <s v="LogitechÂ P710e Mobile Speakerphone"/>
    <n v="772.47"/>
    <n v="3"/>
    <n v="146.77000000000001"/>
  </r>
  <r>
    <n v="1553"/>
    <d v="2014-11-15T00:00:00"/>
    <x v="0"/>
    <x v="10"/>
    <x v="228"/>
    <x v="3"/>
    <x v="0"/>
    <x v="14"/>
    <s v="Acme Box Cutter Scissors"/>
    <n v="20.46"/>
    <n v="2"/>
    <n v="5.32"/>
  </r>
  <r>
    <n v="1554"/>
    <d v="2014-11-15T00:00:00"/>
    <x v="0"/>
    <x v="10"/>
    <x v="134"/>
    <x v="3"/>
    <x v="0"/>
    <x v="14"/>
    <s v="Acme Value Line Scissors"/>
    <n v="10.95"/>
    <n v="3"/>
    <n v="3.29"/>
  </r>
  <r>
    <n v="1555"/>
    <d v="2014-11-16T00:00:00"/>
    <x v="0"/>
    <x v="10"/>
    <x v="511"/>
    <x v="42"/>
    <x v="2"/>
    <x v="6"/>
    <s v="Jawbone MINI JAMBOX Wireless Bluetooth Speaker"/>
    <n v="273.95999999999998"/>
    <n v="2"/>
    <n v="10.96"/>
  </r>
  <r>
    <n v="1556"/>
    <d v="2014-11-16T00:00:00"/>
    <x v="0"/>
    <x v="10"/>
    <x v="50"/>
    <x v="18"/>
    <x v="0"/>
    <x v="10"/>
    <s v="#10 White Business Envelopes,4 1/8 x 9 1/2"/>
    <n v="78.349999999999994"/>
    <n v="5"/>
    <n v="36.82"/>
  </r>
  <r>
    <n v="1557"/>
    <d v="2014-11-16T00:00:00"/>
    <x v="0"/>
    <x v="10"/>
    <x v="50"/>
    <x v="18"/>
    <x v="0"/>
    <x v="0"/>
    <s v="Xerox 1954"/>
    <n v="31.68"/>
    <n v="6"/>
    <n v="14.26"/>
  </r>
  <r>
    <n v="1558"/>
    <d v="2014-11-16T00:00:00"/>
    <x v="0"/>
    <x v="10"/>
    <x v="50"/>
    <x v="18"/>
    <x v="0"/>
    <x v="3"/>
    <s v="Wilson Jones Active Use Binders"/>
    <n v="29.12"/>
    <n v="4"/>
    <n v="14.27"/>
  </r>
  <r>
    <n v="1559"/>
    <d v="2014-11-16T00:00:00"/>
    <x v="0"/>
    <x v="10"/>
    <x v="50"/>
    <x v="18"/>
    <x v="0"/>
    <x v="2"/>
    <s v="File Shuttle II and Handi-File, Black"/>
    <n v="169.45"/>
    <n v="5"/>
    <n v="42.36"/>
  </r>
  <r>
    <n v="1560"/>
    <d v="2014-11-16T00:00:00"/>
    <x v="0"/>
    <x v="10"/>
    <x v="512"/>
    <x v="3"/>
    <x v="0"/>
    <x v="1"/>
    <s v="Permanent Self-Adhesive File Folder Labels for Typewriters by Universal"/>
    <n v="5.22"/>
    <n v="2"/>
    <n v="2.4"/>
  </r>
  <r>
    <n v="1561"/>
    <d v="2014-11-16T00:00:00"/>
    <x v="0"/>
    <x v="10"/>
    <x v="513"/>
    <x v="1"/>
    <x v="1"/>
    <x v="5"/>
    <s v="SAFCO Optional Arm Kit for Workspace Cribbage Stacking Chair"/>
    <n v="37.299999999999997"/>
    <n v="2"/>
    <n v="-1.07"/>
  </r>
  <r>
    <n v="1562"/>
    <d v="2014-11-16T00:00:00"/>
    <x v="0"/>
    <x v="10"/>
    <x v="514"/>
    <x v="3"/>
    <x v="2"/>
    <x v="6"/>
    <s v="OtterBox Commuter Series Case - Samsung Galaxy S4"/>
    <n v="79.97"/>
    <n v="4"/>
    <n v="-17.989999999999998"/>
  </r>
  <r>
    <n v="1563"/>
    <d v="2014-11-16T00:00:00"/>
    <x v="0"/>
    <x v="10"/>
    <x v="514"/>
    <x v="3"/>
    <x v="1"/>
    <x v="11"/>
    <s v="Bush Andora Bookcase, Maple/Graphite Gray Finish"/>
    <n v="305.97000000000003"/>
    <n v="3"/>
    <n v="25.2"/>
  </r>
  <r>
    <n v="1564"/>
    <d v="2014-11-16T00:00:00"/>
    <x v="0"/>
    <x v="10"/>
    <x v="514"/>
    <x v="3"/>
    <x v="0"/>
    <x v="2"/>
    <s v="Space Solutions HD Industrial Steel Shelving."/>
    <n v="344.91"/>
    <n v="3"/>
    <n v="10.35"/>
  </r>
  <r>
    <n v="1565"/>
    <d v="2014-11-17T00:00:00"/>
    <x v="0"/>
    <x v="10"/>
    <x v="114"/>
    <x v="28"/>
    <x v="1"/>
    <x v="5"/>
    <s v="Global Super Steno Chair"/>
    <n v="479.9"/>
    <n v="5"/>
    <n v="81.58"/>
  </r>
  <r>
    <n v="1566"/>
    <d v="2014-11-17T00:00:00"/>
    <x v="0"/>
    <x v="10"/>
    <x v="515"/>
    <x v="7"/>
    <x v="0"/>
    <x v="2"/>
    <s v="Smead Adjustable Mobile File Trolley with Lockable Top"/>
    <n v="2934.33"/>
    <n v="7"/>
    <n v="792.27"/>
  </r>
  <r>
    <n v="1567"/>
    <d v="2014-11-17T00:00:00"/>
    <x v="0"/>
    <x v="10"/>
    <x v="515"/>
    <x v="7"/>
    <x v="1"/>
    <x v="8"/>
    <s v="Eldon Econocleat Chair Mats for Low Pile Carpets"/>
    <n v="124.41"/>
    <n v="3"/>
    <n v="14.93"/>
  </r>
  <r>
    <n v="1568"/>
    <d v="2014-11-17T00:00:00"/>
    <x v="0"/>
    <x v="10"/>
    <x v="515"/>
    <x v="7"/>
    <x v="0"/>
    <x v="4"/>
    <s v="Deluxe Chalkboard Eraser Cleaner"/>
    <n v="57.75"/>
    <n v="5"/>
    <n v="26.57"/>
  </r>
  <r>
    <n v="1569"/>
    <d v="2014-11-17T00:00:00"/>
    <x v="0"/>
    <x v="10"/>
    <x v="93"/>
    <x v="3"/>
    <x v="2"/>
    <x v="9"/>
    <s v="Case Logic 2.4GHz Wireless Keyboard"/>
    <n v="99.98"/>
    <n v="2"/>
    <n v="8"/>
  </r>
  <r>
    <n v="1570"/>
    <d v="2014-11-17T00:00:00"/>
    <x v="0"/>
    <x v="10"/>
    <x v="93"/>
    <x v="3"/>
    <x v="0"/>
    <x v="0"/>
    <s v="Xerox 1941"/>
    <n v="733.95"/>
    <n v="7"/>
    <n v="352.3"/>
  </r>
  <r>
    <n v="1571"/>
    <d v="2014-11-17T00:00:00"/>
    <x v="0"/>
    <x v="10"/>
    <x v="93"/>
    <x v="3"/>
    <x v="0"/>
    <x v="12"/>
    <s v="APC 7 Outlet Network SurgeArrest Surge Protector"/>
    <n v="241.44"/>
    <n v="3"/>
    <n v="72.430000000000007"/>
  </r>
  <r>
    <n v="1572"/>
    <d v="2014-11-17T00:00:00"/>
    <x v="0"/>
    <x v="10"/>
    <x v="516"/>
    <x v="2"/>
    <x v="0"/>
    <x v="0"/>
    <s v="Southworth 100% RÃ©sumÃ© Paper, 24lb."/>
    <n v="12.45"/>
    <n v="2"/>
    <n v="3.89"/>
  </r>
  <r>
    <n v="1573"/>
    <d v="2014-11-17T00:00:00"/>
    <x v="0"/>
    <x v="10"/>
    <x v="516"/>
    <x v="2"/>
    <x v="1"/>
    <x v="5"/>
    <s v="Hon Every-Day Series Multi-Task Chairs"/>
    <n v="657.93"/>
    <n v="5"/>
    <n v="-93.99"/>
  </r>
  <r>
    <n v="1574"/>
    <d v="2014-11-17T00:00:00"/>
    <x v="0"/>
    <x v="10"/>
    <x v="92"/>
    <x v="0"/>
    <x v="0"/>
    <x v="10"/>
    <s v="Redi-Strip #10 Envelopes, 4 1/8 x 9 1/2"/>
    <n v="7.08"/>
    <n v="3"/>
    <n v="2.48"/>
  </r>
  <r>
    <n v="1575"/>
    <d v="2014-11-17T00:00:00"/>
    <x v="0"/>
    <x v="10"/>
    <x v="217"/>
    <x v="20"/>
    <x v="0"/>
    <x v="3"/>
    <s v="GBC DocuBind TL300 Electric Binding System"/>
    <n v="2152.7800000000002"/>
    <n v="3"/>
    <n v="726.56"/>
  </r>
  <r>
    <n v="1576"/>
    <d v="2014-11-17T00:00:00"/>
    <x v="0"/>
    <x v="10"/>
    <x v="217"/>
    <x v="20"/>
    <x v="1"/>
    <x v="11"/>
    <s v="DMI Eclipse Executive Suite Bookcases"/>
    <n v="4007.84"/>
    <n v="10"/>
    <n v="-50.1"/>
  </r>
  <r>
    <n v="1577"/>
    <d v="2014-11-17T00:00:00"/>
    <x v="0"/>
    <x v="10"/>
    <x v="215"/>
    <x v="20"/>
    <x v="0"/>
    <x v="0"/>
    <s v="Southworth 100% Cotton The Best Paper"/>
    <n v="34.44"/>
    <n v="3"/>
    <n v="17.22"/>
  </r>
  <r>
    <n v="1578"/>
    <d v="2014-11-18T00:00:00"/>
    <x v="0"/>
    <x v="10"/>
    <x v="517"/>
    <x v="26"/>
    <x v="1"/>
    <x v="13"/>
    <s v="Bevis Rectangular Conference Tables"/>
    <n v="145.97999999999999"/>
    <n v="2"/>
    <n v="-99.27"/>
  </r>
  <r>
    <n v="1579"/>
    <d v="2014-11-18T00:00:00"/>
    <x v="0"/>
    <x v="10"/>
    <x v="517"/>
    <x v="26"/>
    <x v="0"/>
    <x v="0"/>
    <s v="Geographics Note Cards, Blank, White, 8 1/2&quot; x 11&quot;"/>
    <n v="35.81"/>
    <n v="4"/>
    <n v="12.53"/>
  </r>
  <r>
    <n v="1580"/>
    <d v="2014-11-18T00:00:00"/>
    <x v="0"/>
    <x v="10"/>
    <x v="246"/>
    <x v="2"/>
    <x v="0"/>
    <x v="3"/>
    <s v="Fellowes PB200 Plastic Comb Binding Machine"/>
    <n v="51"/>
    <n v="1"/>
    <n v="-40.799999999999997"/>
  </r>
  <r>
    <n v="1581"/>
    <d v="2014-11-18T00:00:00"/>
    <x v="0"/>
    <x v="10"/>
    <x v="246"/>
    <x v="2"/>
    <x v="0"/>
    <x v="2"/>
    <s v="Safco Industrial Wire Shelving"/>
    <n v="76.790000000000006"/>
    <n v="1"/>
    <n v="-16.32"/>
  </r>
  <r>
    <n v="1582"/>
    <d v="2014-11-18T00:00:00"/>
    <x v="0"/>
    <x v="10"/>
    <x v="246"/>
    <x v="2"/>
    <x v="2"/>
    <x v="6"/>
    <s v="Motorola Droid Maxx"/>
    <n v="539.96"/>
    <n v="6"/>
    <n v="-107.99"/>
  </r>
  <r>
    <n v="1583"/>
    <d v="2014-11-18T00:00:00"/>
    <x v="0"/>
    <x v="10"/>
    <x v="246"/>
    <x v="2"/>
    <x v="1"/>
    <x v="8"/>
    <s v="Eldon Executive Woodline II Desk Accessories, Mahogany"/>
    <n v="60.31"/>
    <n v="3"/>
    <n v="5.28"/>
  </r>
  <r>
    <n v="1584"/>
    <d v="2014-11-18T00:00:00"/>
    <x v="0"/>
    <x v="10"/>
    <x v="246"/>
    <x v="2"/>
    <x v="0"/>
    <x v="3"/>
    <s v="Peel &amp; Stick Add-On Corner Pockets"/>
    <n v="1.94"/>
    <n v="3"/>
    <n v="-1.43"/>
  </r>
  <r>
    <n v="1585"/>
    <d v="2014-11-18T00:00:00"/>
    <x v="0"/>
    <x v="10"/>
    <x v="518"/>
    <x v="1"/>
    <x v="0"/>
    <x v="3"/>
    <s v="GBC White Gloss Covers, Plain Front"/>
    <n v="14.48"/>
    <n v="5"/>
    <n v="-23.89"/>
  </r>
  <r>
    <n v="1586"/>
    <d v="2014-11-18T00:00:00"/>
    <x v="0"/>
    <x v="10"/>
    <x v="493"/>
    <x v="10"/>
    <x v="0"/>
    <x v="3"/>
    <s v="Pressboard Hanging Data Binders for Unburst Sheets"/>
    <n v="11.81"/>
    <n v="8"/>
    <n v="-8.66"/>
  </r>
  <r>
    <n v="1587"/>
    <d v="2014-11-18T00:00:00"/>
    <x v="0"/>
    <x v="10"/>
    <x v="493"/>
    <x v="10"/>
    <x v="2"/>
    <x v="6"/>
    <s v="PNY Rapid USB Car Charger - Black"/>
    <n v="9.59"/>
    <n v="2"/>
    <n v="-2.08"/>
  </r>
  <r>
    <n v="1588"/>
    <d v="2014-11-18T00:00:00"/>
    <x v="0"/>
    <x v="10"/>
    <x v="130"/>
    <x v="27"/>
    <x v="0"/>
    <x v="0"/>
    <s v="Adams &quot;While You Were Out&quot; Message Pads"/>
    <n v="21.98"/>
    <n v="7"/>
    <n v="9.89"/>
  </r>
  <r>
    <n v="1589"/>
    <d v="2014-11-18T00:00:00"/>
    <x v="0"/>
    <x v="10"/>
    <x v="519"/>
    <x v="1"/>
    <x v="1"/>
    <x v="13"/>
    <s v="BPI Conference Tables"/>
    <n v="292.10000000000002"/>
    <n v="4"/>
    <n v="-175.26"/>
  </r>
  <r>
    <n v="1590"/>
    <d v="2014-11-18T00:00:00"/>
    <x v="0"/>
    <x v="10"/>
    <x v="519"/>
    <x v="1"/>
    <x v="1"/>
    <x v="8"/>
    <s v="Dana Swing-Arm Lamps"/>
    <n v="8.5399999999999991"/>
    <n v="2"/>
    <n v="-7.48"/>
  </r>
  <r>
    <n v="1591"/>
    <d v="2014-11-18T00:00:00"/>
    <x v="0"/>
    <x v="10"/>
    <x v="519"/>
    <x v="1"/>
    <x v="1"/>
    <x v="11"/>
    <s v="Hon 4-Shelf Metal Bookcases"/>
    <n v="424.12"/>
    <n v="6"/>
    <n v="-30.29"/>
  </r>
  <r>
    <n v="1592"/>
    <d v="2014-11-18T00:00:00"/>
    <x v="0"/>
    <x v="10"/>
    <x v="519"/>
    <x v="1"/>
    <x v="0"/>
    <x v="3"/>
    <s v="Wilson Jones Turn Tabs Binder Tool for Ring Binders"/>
    <n v="2.89"/>
    <n v="3"/>
    <n v="-4.92"/>
  </r>
  <r>
    <n v="1593"/>
    <d v="2014-11-18T00:00:00"/>
    <x v="0"/>
    <x v="10"/>
    <x v="519"/>
    <x v="1"/>
    <x v="0"/>
    <x v="2"/>
    <s v="Fellowes Stor/Drawer Steel Plus Storage Drawers"/>
    <n v="381.72"/>
    <n v="5"/>
    <n v="-66.8"/>
  </r>
  <r>
    <n v="1594"/>
    <d v="2014-11-18T00:00:00"/>
    <x v="0"/>
    <x v="10"/>
    <x v="520"/>
    <x v="28"/>
    <x v="0"/>
    <x v="2"/>
    <s v="Fellowes Desktop Hanging File Manager"/>
    <n v="67.150000000000006"/>
    <n v="5"/>
    <n v="16.79"/>
  </r>
  <r>
    <n v="1595"/>
    <d v="2014-11-18T00:00:00"/>
    <x v="0"/>
    <x v="10"/>
    <x v="521"/>
    <x v="21"/>
    <x v="1"/>
    <x v="5"/>
    <s v="Office Star - Mesh Screen back chair with Vinyl seat"/>
    <n v="392.94"/>
    <n v="3"/>
    <n v="43.22"/>
  </r>
  <r>
    <n v="1596"/>
    <d v="2014-11-18T00:00:00"/>
    <x v="0"/>
    <x v="10"/>
    <x v="223"/>
    <x v="22"/>
    <x v="1"/>
    <x v="8"/>
    <s v="Howard Miller 13-1/2&quot; Diameter Rosebrook Wall Clock"/>
    <n v="137.54"/>
    <n v="2"/>
    <n v="55.02"/>
  </r>
  <r>
    <n v="1597"/>
    <d v="2014-11-18T00:00:00"/>
    <x v="0"/>
    <x v="10"/>
    <x v="223"/>
    <x v="22"/>
    <x v="1"/>
    <x v="13"/>
    <s v="Lesro Round Back Collection Coffee Table, End Table"/>
    <n v="730.2"/>
    <n v="4"/>
    <n v="94.93"/>
  </r>
  <r>
    <n v="1598"/>
    <d v="2014-11-19T00:00:00"/>
    <x v="0"/>
    <x v="10"/>
    <x v="508"/>
    <x v="8"/>
    <x v="2"/>
    <x v="6"/>
    <s v="AT&amp;T TR1909W"/>
    <n v="503.96"/>
    <n v="4"/>
    <n v="131.03"/>
  </r>
  <r>
    <n v="1599"/>
    <d v="2014-11-19T00:00:00"/>
    <x v="0"/>
    <x v="10"/>
    <x v="508"/>
    <x v="8"/>
    <x v="2"/>
    <x v="6"/>
    <s v="Nokia Lumia 521 (T-Mobile)"/>
    <n v="149.94999999999999"/>
    <n v="5"/>
    <n v="41.99"/>
  </r>
  <r>
    <n v="1600"/>
    <d v="2014-11-19T00:00:00"/>
    <x v="0"/>
    <x v="10"/>
    <x v="508"/>
    <x v="8"/>
    <x v="2"/>
    <x v="9"/>
    <s v="HP Standard 104 key PS/2 Keyboard"/>
    <n v="29"/>
    <n v="2"/>
    <n v="7.25"/>
  </r>
  <r>
    <n v="1601"/>
    <d v="2014-11-19T00:00:00"/>
    <x v="0"/>
    <x v="10"/>
    <x v="522"/>
    <x v="20"/>
    <x v="2"/>
    <x v="6"/>
    <s v="Apple iPhone 5"/>
    <n v="4548.8100000000004"/>
    <n v="7"/>
    <n v="1228.18"/>
  </r>
  <r>
    <n v="1602"/>
    <d v="2014-11-19T00:00:00"/>
    <x v="0"/>
    <x v="10"/>
    <x v="523"/>
    <x v="7"/>
    <x v="0"/>
    <x v="1"/>
    <s v="Avery 480"/>
    <n v="22.5"/>
    <n v="6"/>
    <n v="10.8"/>
  </r>
  <r>
    <n v="1603"/>
    <d v="2014-11-19T00:00:00"/>
    <x v="0"/>
    <x v="10"/>
    <x v="523"/>
    <x v="7"/>
    <x v="0"/>
    <x v="1"/>
    <s v="Avery 499"/>
    <n v="9.9600000000000009"/>
    <n v="2"/>
    <n v="4.58"/>
  </r>
  <r>
    <n v="1604"/>
    <d v="2014-11-19T00:00:00"/>
    <x v="0"/>
    <x v="10"/>
    <x v="523"/>
    <x v="7"/>
    <x v="0"/>
    <x v="3"/>
    <s v="Premier Elliptical Ring Binder, Black"/>
    <n v="213.08"/>
    <n v="7"/>
    <n v="102.28"/>
  </r>
  <r>
    <n v="1605"/>
    <d v="2014-11-19T00:00:00"/>
    <x v="0"/>
    <x v="10"/>
    <x v="523"/>
    <x v="7"/>
    <x v="1"/>
    <x v="11"/>
    <s v="Sauder Inglewood Library Bookcases"/>
    <n v="1025.8800000000001"/>
    <n v="6"/>
    <n v="235.95"/>
  </r>
  <r>
    <n v="1606"/>
    <d v="2014-11-19T00:00:00"/>
    <x v="0"/>
    <x v="10"/>
    <x v="524"/>
    <x v="27"/>
    <x v="0"/>
    <x v="0"/>
    <s v="Xerox 1888"/>
    <n v="166.44"/>
    <n v="3"/>
    <n v="79.89"/>
  </r>
  <r>
    <n v="1607"/>
    <d v="2014-11-19T00:00:00"/>
    <x v="0"/>
    <x v="10"/>
    <x v="131"/>
    <x v="2"/>
    <x v="2"/>
    <x v="9"/>
    <s v="Logitech G105 Gaming Keyboard"/>
    <n v="47.5"/>
    <n v="1"/>
    <n v="-1.19"/>
  </r>
  <r>
    <n v="1608"/>
    <d v="2014-11-19T00:00:00"/>
    <x v="0"/>
    <x v="10"/>
    <x v="363"/>
    <x v="28"/>
    <x v="0"/>
    <x v="2"/>
    <s v="Recycled Steel Personal File for Standard File Folders"/>
    <n v="221.16"/>
    <n v="4"/>
    <n v="57.5"/>
  </r>
  <r>
    <n v="1609"/>
    <d v="2014-11-19T00:00:00"/>
    <x v="0"/>
    <x v="10"/>
    <x v="363"/>
    <x v="28"/>
    <x v="2"/>
    <x v="6"/>
    <s v="Jabra SPEAK 410"/>
    <n v="281.97000000000003"/>
    <n v="3"/>
    <n v="78.95"/>
  </r>
  <r>
    <n v="1610"/>
    <d v="2014-11-19T00:00:00"/>
    <x v="0"/>
    <x v="10"/>
    <x v="525"/>
    <x v="2"/>
    <x v="0"/>
    <x v="0"/>
    <s v="1/4 Fold Party Design Invitations &amp; White Envelopes, 24 8-1/2&quot; X 11&quot; Cards, 25 Env./Pack"/>
    <n v="5.88"/>
    <n v="1"/>
    <n v="1.98"/>
  </r>
  <r>
    <n v="1611"/>
    <d v="2014-11-20T00:00:00"/>
    <x v="0"/>
    <x v="10"/>
    <x v="121"/>
    <x v="20"/>
    <x v="0"/>
    <x v="10"/>
    <s v="Peel &amp; Seel Recycled Catalog Envelopes, Brown"/>
    <n v="34.74"/>
    <n v="3"/>
    <n v="17.37"/>
  </r>
  <r>
    <n v="1612"/>
    <d v="2014-11-20T00:00:00"/>
    <x v="0"/>
    <x v="10"/>
    <x v="121"/>
    <x v="20"/>
    <x v="2"/>
    <x v="6"/>
    <s v="Toshiba IPT2010-SD IPÂ Telephone"/>
    <n v="833.94"/>
    <n v="6"/>
    <n v="216.82"/>
  </r>
  <r>
    <n v="1613"/>
    <d v="2014-11-20T00:00:00"/>
    <x v="0"/>
    <x v="10"/>
    <x v="121"/>
    <x v="20"/>
    <x v="0"/>
    <x v="3"/>
    <s v="3M Organizer Strips"/>
    <n v="12.96"/>
    <n v="3"/>
    <n v="4.54"/>
  </r>
  <r>
    <n v="1614"/>
    <d v="2014-11-20T00:00:00"/>
    <x v="0"/>
    <x v="10"/>
    <x v="121"/>
    <x v="20"/>
    <x v="0"/>
    <x v="0"/>
    <s v="Xerox 2000"/>
    <n v="25.92"/>
    <n v="4"/>
    <n v="12.44"/>
  </r>
  <r>
    <n v="1615"/>
    <d v="2014-11-21T00:00:00"/>
    <x v="0"/>
    <x v="10"/>
    <x v="526"/>
    <x v="5"/>
    <x v="2"/>
    <x v="6"/>
    <s v="Logitech B530 USBÂ HeadsetÂ -Â headsetÂ - Full size, Binaural"/>
    <n v="36.99"/>
    <n v="1"/>
    <n v="9.99"/>
  </r>
  <r>
    <n v="1616"/>
    <d v="2014-11-21T00:00:00"/>
    <x v="0"/>
    <x v="10"/>
    <x v="526"/>
    <x v="5"/>
    <x v="0"/>
    <x v="0"/>
    <s v="Multicolor Computer Printout Paper"/>
    <n v="629.1"/>
    <n v="6"/>
    <n v="301.97000000000003"/>
  </r>
  <r>
    <n v="1617"/>
    <d v="2014-11-21T00:00:00"/>
    <x v="0"/>
    <x v="10"/>
    <x v="526"/>
    <x v="5"/>
    <x v="0"/>
    <x v="2"/>
    <s v="Space Solutions Commercial Steel Shelving"/>
    <n v="193.95"/>
    <n v="3"/>
    <n v="9.6999999999999993"/>
  </r>
  <r>
    <n v="1618"/>
    <d v="2014-11-21T00:00:00"/>
    <x v="0"/>
    <x v="10"/>
    <x v="526"/>
    <x v="5"/>
    <x v="0"/>
    <x v="4"/>
    <s v="Newell 322"/>
    <n v="5.46"/>
    <n v="3"/>
    <n v="1.47"/>
  </r>
  <r>
    <n v="1619"/>
    <d v="2014-11-21T00:00:00"/>
    <x v="0"/>
    <x v="10"/>
    <x v="523"/>
    <x v="3"/>
    <x v="0"/>
    <x v="0"/>
    <s v="Xerox 211"/>
    <n v="12.96"/>
    <n v="2"/>
    <n v="6.22"/>
  </r>
  <r>
    <n v="1620"/>
    <d v="2014-11-21T00:00:00"/>
    <x v="0"/>
    <x v="10"/>
    <x v="527"/>
    <x v="0"/>
    <x v="0"/>
    <x v="10"/>
    <s v="Poly String Tie Envelopes"/>
    <n v="1.63"/>
    <n v="1"/>
    <n v="0.55000000000000004"/>
  </r>
  <r>
    <n v="1621"/>
    <d v="2014-11-21T00:00:00"/>
    <x v="0"/>
    <x v="10"/>
    <x v="527"/>
    <x v="0"/>
    <x v="2"/>
    <x v="6"/>
    <s v="RCA Visys Integrated PBX 8-Line Router"/>
    <n v="267.95999999999998"/>
    <n v="5"/>
    <n v="16.75"/>
  </r>
  <r>
    <n v="1622"/>
    <d v="2014-11-21T00:00:00"/>
    <x v="0"/>
    <x v="10"/>
    <x v="528"/>
    <x v="3"/>
    <x v="0"/>
    <x v="0"/>
    <s v="Tops Wirebound Message Log Books"/>
    <n v="6.58"/>
    <n v="2"/>
    <n v="3.03"/>
  </r>
  <r>
    <n v="1623"/>
    <d v="2014-11-21T00:00:00"/>
    <x v="0"/>
    <x v="10"/>
    <x v="528"/>
    <x v="3"/>
    <x v="2"/>
    <x v="9"/>
    <s v="Kensington Expert Mouse Optical USB Trackball for PC or Mac"/>
    <n v="94.99"/>
    <n v="1"/>
    <n v="28.5"/>
  </r>
  <r>
    <n v="1624"/>
    <d v="2014-11-22T00:00:00"/>
    <x v="0"/>
    <x v="10"/>
    <x v="141"/>
    <x v="4"/>
    <x v="0"/>
    <x v="10"/>
    <s v="Fashion Color Clasp Envelopes"/>
    <n v="16.23"/>
    <n v="3"/>
    <n v="7.95"/>
  </r>
  <r>
    <n v="1625"/>
    <d v="2014-11-22T00:00:00"/>
    <x v="0"/>
    <x v="10"/>
    <x v="141"/>
    <x v="4"/>
    <x v="0"/>
    <x v="3"/>
    <s v="GBC ProClick Punch Binding System"/>
    <n v="319.89999999999998"/>
    <n v="5"/>
    <n v="156.75"/>
  </r>
  <r>
    <n v="1626"/>
    <d v="2014-11-22T00:00:00"/>
    <x v="0"/>
    <x v="10"/>
    <x v="141"/>
    <x v="4"/>
    <x v="0"/>
    <x v="10"/>
    <s v="Staple envelope"/>
    <n v="11.36"/>
    <n v="2"/>
    <n v="5.34"/>
  </r>
  <r>
    <n v="1627"/>
    <d v="2014-11-22T00:00:00"/>
    <x v="0"/>
    <x v="10"/>
    <x v="141"/>
    <x v="4"/>
    <x v="0"/>
    <x v="12"/>
    <s v="Holmes Harmony HEPA Air Purifier for 17 x 20 Room"/>
    <n v="675.12"/>
    <n v="3"/>
    <n v="290.3"/>
  </r>
  <r>
    <n v="1628"/>
    <d v="2014-11-22T00:00:00"/>
    <x v="0"/>
    <x v="10"/>
    <x v="216"/>
    <x v="0"/>
    <x v="0"/>
    <x v="3"/>
    <s v="Wilson Jones Heavy-Duty Casebound Ring Binders with Metal Hinges"/>
    <n v="6.93"/>
    <n v="1"/>
    <n v="-11.08"/>
  </r>
  <r>
    <n v="1629"/>
    <d v="2014-11-22T00:00:00"/>
    <x v="0"/>
    <x v="10"/>
    <x v="529"/>
    <x v="1"/>
    <x v="0"/>
    <x v="3"/>
    <s v="Avery Framed View Binder, EZD Ring (Locking), Navy, 1 1/2&quot;"/>
    <n v="9.98"/>
    <n v="5"/>
    <n v="-16.47"/>
  </r>
  <r>
    <n v="1630"/>
    <d v="2014-11-22T00:00:00"/>
    <x v="0"/>
    <x v="10"/>
    <x v="530"/>
    <x v="3"/>
    <x v="0"/>
    <x v="0"/>
    <s v="Xerox 1895"/>
    <n v="53.82"/>
    <n v="9"/>
    <n v="24.22"/>
  </r>
  <r>
    <n v="1631"/>
    <d v="2014-11-22T00:00:00"/>
    <x v="0"/>
    <x v="10"/>
    <x v="357"/>
    <x v="4"/>
    <x v="0"/>
    <x v="0"/>
    <s v="Hammermill CopyPlus Copy Paper (20Lb. and 84 Bright)"/>
    <n v="9.9600000000000009"/>
    <n v="2"/>
    <n v="4.88"/>
  </r>
  <r>
    <n v="1632"/>
    <d v="2014-11-23T00:00:00"/>
    <x v="0"/>
    <x v="10"/>
    <x v="42"/>
    <x v="3"/>
    <x v="1"/>
    <x v="5"/>
    <s v="Novimex Swivel Fabric Task Chair"/>
    <n v="603.91999999999996"/>
    <n v="5"/>
    <n v="-67.94"/>
  </r>
  <r>
    <n v="1633"/>
    <d v="2014-11-23T00:00:00"/>
    <x v="0"/>
    <x v="10"/>
    <x v="42"/>
    <x v="3"/>
    <x v="0"/>
    <x v="10"/>
    <s v="Pastel Pink Envelopes"/>
    <n v="21.84"/>
    <n v="3"/>
    <n v="10.48"/>
  </r>
  <r>
    <n v="1634"/>
    <d v="2014-11-23T00:00:00"/>
    <x v="0"/>
    <x v="10"/>
    <x v="42"/>
    <x v="3"/>
    <x v="2"/>
    <x v="9"/>
    <s v="Belkin F8E887 USB Wired Ergonomic Keyboard"/>
    <n v="29.99"/>
    <n v="1"/>
    <n v="6.3"/>
  </r>
  <r>
    <n v="1635"/>
    <d v="2014-11-23T00:00:00"/>
    <x v="0"/>
    <x v="10"/>
    <x v="42"/>
    <x v="3"/>
    <x v="1"/>
    <x v="5"/>
    <s v="Safco Contoured Stacking Chairs"/>
    <n v="381.44"/>
    <n v="2"/>
    <n v="23.84"/>
  </r>
  <r>
    <n v="1636"/>
    <d v="2014-11-23T00:00:00"/>
    <x v="0"/>
    <x v="10"/>
    <x v="341"/>
    <x v="0"/>
    <x v="0"/>
    <x v="1"/>
    <s v="Alphabetical Labels for Top Tab Filing"/>
    <n v="23.68"/>
    <n v="2"/>
    <n v="8.8800000000000008"/>
  </r>
  <r>
    <n v="1637"/>
    <d v="2014-11-23T00:00:00"/>
    <x v="0"/>
    <x v="10"/>
    <x v="531"/>
    <x v="0"/>
    <x v="1"/>
    <x v="8"/>
    <s v="Staple-based wall hangings"/>
    <n v="6.37"/>
    <n v="2"/>
    <n v="-2.5499999999999998"/>
  </r>
  <r>
    <n v="1638"/>
    <d v="2014-11-23T00:00:00"/>
    <x v="0"/>
    <x v="10"/>
    <x v="531"/>
    <x v="0"/>
    <x v="0"/>
    <x v="12"/>
    <s v="Conquest 14 Commercial Heavy-Duty Upright Vacuum, Collection System, Accessory Kit"/>
    <n v="34.18"/>
    <n v="3"/>
    <n v="-87.15"/>
  </r>
  <r>
    <n v="1639"/>
    <d v="2014-11-23T00:00:00"/>
    <x v="0"/>
    <x v="10"/>
    <x v="531"/>
    <x v="0"/>
    <x v="2"/>
    <x v="9"/>
    <s v="Maxell 4.7GB DVD-R 5/Pack"/>
    <n v="5.54"/>
    <n v="7"/>
    <n v="1.66"/>
  </r>
  <r>
    <n v="1640"/>
    <d v="2014-11-23T00:00:00"/>
    <x v="0"/>
    <x v="10"/>
    <x v="532"/>
    <x v="2"/>
    <x v="0"/>
    <x v="10"/>
    <s v="Quality Park Security Envelopes"/>
    <n v="62.81"/>
    <n v="3"/>
    <n v="21.2"/>
  </r>
  <r>
    <n v="1641"/>
    <d v="2014-11-23T00:00:00"/>
    <x v="0"/>
    <x v="10"/>
    <x v="533"/>
    <x v="12"/>
    <x v="0"/>
    <x v="10"/>
    <s v="Staple envelope"/>
    <n v="23.47"/>
    <n v="3"/>
    <n v="8.8000000000000007"/>
  </r>
  <r>
    <n v="1642"/>
    <d v="2014-11-23T00:00:00"/>
    <x v="0"/>
    <x v="10"/>
    <x v="105"/>
    <x v="0"/>
    <x v="1"/>
    <x v="5"/>
    <s v="Office Star Flex Back Scooter Chair with White Frame"/>
    <n v="155.37"/>
    <n v="2"/>
    <n v="-35.51"/>
  </r>
  <r>
    <n v="1643"/>
    <d v="2014-11-23T00:00:00"/>
    <x v="0"/>
    <x v="10"/>
    <x v="239"/>
    <x v="14"/>
    <x v="0"/>
    <x v="3"/>
    <s v="UniKeep View Case Binders"/>
    <n v="14.67"/>
    <n v="3"/>
    <n v="6.75"/>
  </r>
  <r>
    <n v="1644"/>
    <d v="2014-11-24T00:00:00"/>
    <x v="0"/>
    <x v="10"/>
    <x v="534"/>
    <x v="10"/>
    <x v="0"/>
    <x v="4"/>
    <s v="Crayola Colored Pencils"/>
    <n v="2.62"/>
    <n v="1"/>
    <n v="0.43"/>
  </r>
  <r>
    <n v="1645"/>
    <d v="2014-11-24T00:00:00"/>
    <x v="0"/>
    <x v="10"/>
    <x v="339"/>
    <x v="3"/>
    <x v="1"/>
    <x v="8"/>
    <s v="Eldon Delta Triangular Chair Mat, 52&quot; x 58&quot;, Clear"/>
    <n v="151.72"/>
    <n v="4"/>
    <n v="27.31"/>
  </r>
  <r>
    <n v="1646"/>
    <d v="2014-11-24T00:00:00"/>
    <x v="0"/>
    <x v="10"/>
    <x v="535"/>
    <x v="22"/>
    <x v="0"/>
    <x v="3"/>
    <s v="Peel &amp; Stick Add-On Corner Pockets"/>
    <n v="12.1"/>
    <n v="7"/>
    <n v="4.2300000000000004"/>
  </r>
  <r>
    <n v="1647"/>
    <d v="2014-11-24T00:00:00"/>
    <x v="0"/>
    <x v="10"/>
    <x v="535"/>
    <x v="22"/>
    <x v="0"/>
    <x v="2"/>
    <s v="Carina 42&quot;Hx23 3/4&quot;W Media Storage Unit"/>
    <n v="485.88"/>
    <n v="6"/>
    <n v="9.7200000000000006"/>
  </r>
  <r>
    <n v="1648"/>
    <d v="2014-11-24T00:00:00"/>
    <x v="0"/>
    <x v="10"/>
    <x v="535"/>
    <x v="22"/>
    <x v="0"/>
    <x v="0"/>
    <s v="Xerox 220"/>
    <n v="25.92"/>
    <n v="4"/>
    <n v="12.44"/>
  </r>
  <r>
    <n v="1649"/>
    <d v="2014-11-24T00:00:00"/>
    <x v="0"/>
    <x v="10"/>
    <x v="535"/>
    <x v="22"/>
    <x v="0"/>
    <x v="2"/>
    <s v="Recycled Data-Pak for Archival Bound Computer Printouts, 12-1/2 x 12-1/2 x 16"/>
    <n v="197.58"/>
    <n v="2"/>
    <n v="53.35"/>
  </r>
  <r>
    <n v="1650"/>
    <d v="2014-11-24T00:00:00"/>
    <x v="0"/>
    <x v="10"/>
    <x v="77"/>
    <x v="24"/>
    <x v="2"/>
    <x v="9"/>
    <s v="Memorex Mini Travel Drive 16 GB USB 2.0 Flash Drive"/>
    <n v="111.79"/>
    <n v="7"/>
    <n v="43.6"/>
  </r>
  <r>
    <n v="1651"/>
    <d v="2014-11-24T00:00:00"/>
    <x v="0"/>
    <x v="10"/>
    <x v="15"/>
    <x v="3"/>
    <x v="1"/>
    <x v="5"/>
    <s v="Global Leather &amp; Oak Executive Chair, Burgundy"/>
    <n v="120.71"/>
    <n v="1"/>
    <n v="-18.11"/>
  </r>
  <r>
    <n v="1652"/>
    <d v="2014-11-24T00:00:00"/>
    <x v="0"/>
    <x v="10"/>
    <x v="168"/>
    <x v="10"/>
    <x v="2"/>
    <x v="6"/>
    <s v="Samsung Galaxy S III - 16GB - pebble blue (T-Mobile)"/>
    <n v="1049.97"/>
    <n v="5"/>
    <n v="-209.99"/>
  </r>
  <r>
    <n v="1653"/>
    <d v="2014-11-24T00:00:00"/>
    <x v="0"/>
    <x v="10"/>
    <x v="168"/>
    <x v="10"/>
    <x v="1"/>
    <x v="5"/>
    <s v="Global Executive Mid-Back Manager's Chair"/>
    <n v="611.05999999999995"/>
    <n v="3"/>
    <n v="-34.92"/>
  </r>
  <r>
    <n v="1654"/>
    <d v="2014-11-24T00:00:00"/>
    <x v="0"/>
    <x v="10"/>
    <x v="536"/>
    <x v="1"/>
    <x v="0"/>
    <x v="2"/>
    <s v="Fellowes Super Stor/Drawer Files"/>
    <n v="646.20000000000005"/>
    <n v="5"/>
    <n v="-8.08"/>
  </r>
  <r>
    <n v="1655"/>
    <d v="2014-11-24T00:00:00"/>
    <x v="0"/>
    <x v="10"/>
    <x v="433"/>
    <x v="10"/>
    <x v="1"/>
    <x v="8"/>
    <s v="Eldon 200 Class Desk Accessories, Burgundy"/>
    <n v="35.17"/>
    <n v="7"/>
    <n v="9.67"/>
  </r>
  <r>
    <n v="1656"/>
    <d v="2014-11-24T00:00:00"/>
    <x v="0"/>
    <x v="10"/>
    <x v="433"/>
    <x v="10"/>
    <x v="2"/>
    <x v="6"/>
    <s v="Samsung Galaxy S4"/>
    <n v="1502.38"/>
    <n v="4"/>
    <n v="-250.4"/>
  </r>
  <r>
    <n v="1657"/>
    <d v="2014-11-24T00:00:00"/>
    <x v="0"/>
    <x v="10"/>
    <x v="537"/>
    <x v="14"/>
    <x v="0"/>
    <x v="4"/>
    <s v="Hunt PowerHouse Electric Pencil Sharpener, Blue"/>
    <n v="151.91999999999999"/>
    <n v="4"/>
    <n v="45.58"/>
  </r>
  <r>
    <n v="1658"/>
    <d v="2014-11-24T00:00:00"/>
    <x v="0"/>
    <x v="10"/>
    <x v="537"/>
    <x v="14"/>
    <x v="0"/>
    <x v="1"/>
    <s v="Dot Matrix Printer Tape Reel Labels, White, 5000/Box"/>
    <n v="196.62"/>
    <n v="2"/>
    <n v="96.34"/>
  </r>
  <r>
    <n v="1659"/>
    <d v="2014-11-24T00:00:00"/>
    <x v="0"/>
    <x v="10"/>
    <x v="537"/>
    <x v="14"/>
    <x v="0"/>
    <x v="0"/>
    <s v="Xerox 1885"/>
    <n v="144.12"/>
    <n v="3"/>
    <n v="69.180000000000007"/>
  </r>
  <r>
    <n v="1660"/>
    <d v="2014-11-24T00:00:00"/>
    <x v="0"/>
    <x v="10"/>
    <x v="537"/>
    <x v="14"/>
    <x v="0"/>
    <x v="0"/>
    <s v="Adams Telephone Message Book w/Frequently-Called Numbers Space, 400 Messages per Book"/>
    <n v="15.96"/>
    <n v="2"/>
    <n v="7.98"/>
  </r>
  <r>
    <n v="1661"/>
    <d v="2014-11-24T00:00:00"/>
    <x v="0"/>
    <x v="10"/>
    <x v="187"/>
    <x v="6"/>
    <x v="1"/>
    <x v="8"/>
    <s v="Executive Impressions 14&quot;"/>
    <n v="111.15"/>
    <n v="5"/>
    <n v="48.91"/>
  </r>
  <r>
    <n v="1662"/>
    <d v="2014-11-24T00:00:00"/>
    <x v="0"/>
    <x v="10"/>
    <x v="538"/>
    <x v="10"/>
    <x v="0"/>
    <x v="3"/>
    <s v="Acco Expandable Hanging Binders"/>
    <n v="5.74"/>
    <n v="3"/>
    <n v="-4.59"/>
  </r>
  <r>
    <n v="1663"/>
    <d v="2014-11-25T00:00:00"/>
    <x v="0"/>
    <x v="10"/>
    <x v="230"/>
    <x v="3"/>
    <x v="0"/>
    <x v="12"/>
    <s v="Belkin F9G930V10-GRY 9 Outlet Surge"/>
    <n v="320.88"/>
    <n v="6"/>
    <n v="93.06"/>
  </r>
  <r>
    <n v="1664"/>
    <d v="2014-11-25T00:00:00"/>
    <x v="0"/>
    <x v="10"/>
    <x v="230"/>
    <x v="3"/>
    <x v="1"/>
    <x v="8"/>
    <s v="Staple-based wall hangings"/>
    <n v="23.88"/>
    <n v="3"/>
    <n v="10.51"/>
  </r>
  <r>
    <n v="1665"/>
    <d v="2014-11-25T00:00:00"/>
    <x v="0"/>
    <x v="10"/>
    <x v="230"/>
    <x v="3"/>
    <x v="0"/>
    <x v="0"/>
    <s v="Wirebound Message Books, Four 2 3/4 x 5 White Forms per Page"/>
    <n v="26.76"/>
    <n v="4"/>
    <n v="12.31"/>
  </r>
  <r>
    <n v="1666"/>
    <d v="2014-11-25T00:00:00"/>
    <x v="0"/>
    <x v="10"/>
    <x v="212"/>
    <x v="0"/>
    <x v="2"/>
    <x v="9"/>
    <s v="KeyTronicÂ KT400U2 -Â KeyboardÂ - Black"/>
    <n v="24.67"/>
    <n v="3"/>
    <n v="0"/>
  </r>
  <r>
    <n v="1667"/>
    <d v="2014-11-25T00:00:00"/>
    <x v="0"/>
    <x v="10"/>
    <x v="212"/>
    <x v="0"/>
    <x v="0"/>
    <x v="1"/>
    <s v="Avery 520"/>
    <n v="2.52"/>
    <n v="1"/>
    <n v="0.88"/>
  </r>
  <r>
    <n v="1668"/>
    <d v="2014-11-25T00:00:00"/>
    <x v="0"/>
    <x v="10"/>
    <x v="212"/>
    <x v="0"/>
    <x v="1"/>
    <x v="13"/>
    <s v="Bretford CR4500 Series Slim Rectangular Table"/>
    <n v="1218.74"/>
    <n v="5"/>
    <n v="-121.87"/>
  </r>
  <r>
    <n v="1669"/>
    <d v="2014-11-25T00:00:00"/>
    <x v="0"/>
    <x v="10"/>
    <x v="212"/>
    <x v="0"/>
    <x v="0"/>
    <x v="1"/>
    <s v="Avery 52"/>
    <n v="5.9"/>
    <n v="2"/>
    <n v="1.99"/>
  </r>
  <r>
    <n v="1670"/>
    <d v="2014-11-25T00:00:00"/>
    <x v="0"/>
    <x v="10"/>
    <x v="212"/>
    <x v="0"/>
    <x v="0"/>
    <x v="0"/>
    <s v="Southworth 25% Cotton Granite Paper &amp; Envelopes"/>
    <n v="15.7"/>
    <n v="3"/>
    <n v="5.0999999999999996"/>
  </r>
  <r>
    <n v="1671"/>
    <d v="2014-11-25T00:00:00"/>
    <x v="0"/>
    <x v="10"/>
    <x v="212"/>
    <x v="0"/>
    <x v="1"/>
    <x v="8"/>
    <s v="Master Caster Door Stop, Brown"/>
    <n v="6.1"/>
    <n v="3"/>
    <n v="-3.96"/>
  </r>
  <r>
    <n v="1672"/>
    <d v="2014-11-25T00:00:00"/>
    <x v="0"/>
    <x v="10"/>
    <x v="539"/>
    <x v="43"/>
    <x v="1"/>
    <x v="8"/>
    <s v="DAX Black Cherry Wood-Tone Poster Frame"/>
    <n v="52.96"/>
    <n v="2"/>
    <n v="20.12"/>
  </r>
  <r>
    <n v="1673"/>
    <d v="2014-11-25T00:00:00"/>
    <x v="0"/>
    <x v="10"/>
    <x v="109"/>
    <x v="20"/>
    <x v="0"/>
    <x v="2"/>
    <s v="Tennsco Snap-Together Open Shelving Units, Starter Sets and Add-On Units"/>
    <n v="1117.92"/>
    <n v="4"/>
    <n v="55.9"/>
  </r>
  <r>
    <n v="1674"/>
    <d v="2014-11-25T00:00:00"/>
    <x v="0"/>
    <x v="10"/>
    <x v="109"/>
    <x v="20"/>
    <x v="1"/>
    <x v="11"/>
    <s v="Sauder Camden County Collection Libraries, Planked Cherry Finish"/>
    <n v="275.95"/>
    <n v="3"/>
    <n v="-37.94"/>
  </r>
  <r>
    <n v="1675"/>
    <d v="2014-11-25T00:00:00"/>
    <x v="0"/>
    <x v="10"/>
    <x v="145"/>
    <x v="11"/>
    <x v="0"/>
    <x v="4"/>
    <s v="Dixon Ticonderoga Core-Lock Colored Pencils"/>
    <n v="51.02"/>
    <n v="7"/>
    <n v="8.2899999999999991"/>
  </r>
  <r>
    <n v="1676"/>
    <d v="2014-11-25T00:00:00"/>
    <x v="0"/>
    <x v="10"/>
    <x v="77"/>
    <x v="3"/>
    <x v="2"/>
    <x v="6"/>
    <s v="Logitech Mobile Speakerphone P710e -Â speaker phone"/>
    <n v="539.91999999999996"/>
    <n v="5"/>
    <n v="47.24"/>
  </r>
  <r>
    <n v="1677"/>
    <d v="2014-11-25T00:00:00"/>
    <x v="0"/>
    <x v="10"/>
    <x v="77"/>
    <x v="3"/>
    <x v="1"/>
    <x v="5"/>
    <s v="Hon GuestStacker Chair"/>
    <n v="725.34"/>
    <n v="4"/>
    <n v="54.4"/>
  </r>
  <r>
    <n v="1678"/>
    <d v="2014-11-25T00:00:00"/>
    <x v="0"/>
    <x v="10"/>
    <x v="77"/>
    <x v="3"/>
    <x v="0"/>
    <x v="4"/>
    <s v="Staples in misc. colors"/>
    <n v="7.44"/>
    <n v="3"/>
    <n v="2.6"/>
  </r>
  <r>
    <n v="1679"/>
    <d v="2014-11-26T00:00:00"/>
    <x v="0"/>
    <x v="10"/>
    <x v="264"/>
    <x v="0"/>
    <x v="1"/>
    <x v="8"/>
    <s v="Eldon Expressions Desk Accessory, Wood Pencil Holder, Oak"/>
    <n v="19.3"/>
    <n v="5"/>
    <n v="-14.48"/>
  </r>
  <r>
    <n v="1680"/>
    <d v="2014-11-26T00:00:00"/>
    <x v="0"/>
    <x v="10"/>
    <x v="262"/>
    <x v="11"/>
    <x v="0"/>
    <x v="0"/>
    <s v="Xerox 2"/>
    <n v="15.55"/>
    <n v="3"/>
    <n v="5.44"/>
  </r>
  <r>
    <n v="1681"/>
    <d v="2014-11-26T00:00:00"/>
    <x v="0"/>
    <x v="10"/>
    <x v="262"/>
    <x v="11"/>
    <x v="0"/>
    <x v="2"/>
    <s v="Office Impressions Heavy Duty Welded Shelving &amp; Multimedia Storage Drawers"/>
    <n v="669.08"/>
    <n v="5"/>
    <n v="-167.27"/>
  </r>
  <r>
    <n v="1682"/>
    <d v="2014-11-26T00:00:00"/>
    <x v="0"/>
    <x v="10"/>
    <x v="262"/>
    <x v="11"/>
    <x v="2"/>
    <x v="6"/>
    <s v="Jawbone MINI JAMBOX Wireless Bluetooth Speaker"/>
    <n v="438.34"/>
    <n v="4"/>
    <n v="-87.67"/>
  </r>
  <r>
    <n v="1683"/>
    <d v="2014-11-26T00:00:00"/>
    <x v="0"/>
    <x v="10"/>
    <x v="471"/>
    <x v="3"/>
    <x v="0"/>
    <x v="0"/>
    <s v="Xerox 1893"/>
    <n v="81.98"/>
    <n v="2"/>
    <n v="40.17"/>
  </r>
  <r>
    <n v="1684"/>
    <d v="2014-11-26T00:00:00"/>
    <x v="0"/>
    <x v="10"/>
    <x v="462"/>
    <x v="20"/>
    <x v="2"/>
    <x v="6"/>
    <s v="ClearSounds CSC500 Amplified Spirit Phone Corded phone"/>
    <n v="279.95999999999998"/>
    <n v="4"/>
    <n v="78.39"/>
  </r>
  <r>
    <n v="1685"/>
    <d v="2014-11-26T00:00:00"/>
    <x v="0"/>
    <x v="10"/>
    <x v="462"/>
    <x v="20"/>
    <x v="0"/>
    <x v="3"/>
    <s v="Acco PRESSTEX Data Binder with Storage Hooks, Dark Blue, 14 7/8&quot; X 11&quot;"/>
    <n v="12.91"/>
    <n v="3"/>
    <n v="4.68"/>
  </r>
  <r>
    <n v="1686"/>
    <d v="2014-11-26T00:00:00"/>
    <x v="0"/>
    <x v="10"/>
    <x v="462"/>
    <x v="20"/>
    <x v="0"/>
    <x v="3"/>
    <s v="Pressboard Data Binders by Wilson Jones"/>
    <n v="17.09"/>
    <n v="4"/>
    <n v="5.77"/>
  </r>
  <r>
    <n v="1687"/>
    <d v="2014-11-26T00:00:00"/>
    <x v="0"/>
    <x v="10"/>
    <x v="462"/>
    <x v="20"/>
    <x v="0"/>
    <x v="1"/>
    <s v="Avery Address/Shipping Labels for Typewriters, 4&quot; x 2&quot;"/>
    <n v="93.15"/>
    <n v="9"/>
    <n v="44.71"/>
  </r>
  <r>
    <n v="1688"/>
    <d v="2014-11-26T00:00:00"/>
    <x v="0"/>
    <x v="10"/>
    <x v="462"/>
    <x v="20"/>
    <x v="0"/>
    <x v="1"/>
    <s v="Avery File Folder Labels"/>
    <n v="11.52"/>
    <n v="4"/>
    <n v="5.64"/>
  </r>
  <r>
    <n v="1689"/>
    <d v="2014-11-26T00:00:00"/>
    <x v="0"/>
    <x v="10"/>
    <x v="465"/>
    <x v="3"/>
    <x v="0"/>
    <x v="3"/>
    <s v="Wilson Jones Easy Flow II Sheet Lifters"/>
    <n v="4.32"/>
    <n v="3"/>
    <n v="1.51"/>
  </r>
  <r>
    <n v="1690"/>
    <d v="2014-11-26T00:00:00"/>
    <x v="0"/>
    <x v="10"/>
    <x v="465"/>
    <x v="3"/>
    <x v="0"/>
    <x v="0"/>
    <s v="Xerox 1970"/>
    <n v="14.94"/>
    <n v="3"/>
    <n v="7.02"/>
  </r>
  <r>
    <n v="1691"/>
    <d v="2014-11-26T00:00:00"/>
    <x v="0"/>
    <x v="10"/>
    <x v="465"/>
    <x v="3"/>
    <x v="0"/>
    <x v="12"/>
    <s v="Fellowes Mighty 8 Compact Surge Protector"/>
    <n v="40.54"/>
    <n v="2"/>
    <n v="11.35"/>
  </r>
  <r>
    <n v="1692"/>
    <d v="2014-11-26T00:00:00"/>
    <x v="0"/>
    <x v="10"/>
    <x v="465"/>
    <x v="3"/>
    <x v="0"/>
    <x v="3"/>
    <s v="SpineVue Locking Slant-D Ring Binders by Cardinal"/>
    <n v="7.31"/>
    <n v="1"/>
    <n v="2.56"/>
  </r>
  <r>
    <n v="1693"/>
    <d v="2014-11-27T00:00:00"/>
    <x v="0"/>
    <x v="10"/>
    <x v="282"/>
    <x v="20"/>
    <x v="0"/>
    <x v="7"/>
    <s v="Staples"/>
    <n v="3.76"/>
    <n v="2"/>
    <n v="1.32"/>
  </r>
  <r>
    <n v="1694"/>
    <d v="2014-11-27T00:00:00"/>
    <x v="0"/>
    <x v="10"/>
    <x v="4"/>
    <x v="20"/>
    <x v="1"/>
    <x v="8"/>
    <s v="Eldon Radial Chair Mat for Low to Medium Pile Carpets"/>
    <n v="199.9"/>
    <n v="5"/>
    <n v="39.979999999999997"/>
  </r>
  <r>
    <n v="1695"/>
    <d v="2014-11-28T00:00:00"/>
    <x v="0"/>
    <x v="10"/>
    <x v="540"/>
    <x v="33"/>
    <x v="0"/>
    <x v="4"/>
    <s v="Newell 331"/>
    <n v="14.67"/>
    <n v="3"/>
    <n v="3.96"/>
  </r>
  <r>
    <n v="1696"/>
    <d v="2014-11-28T00:00:00"/>
    <x v="0"/>
    <x v="10"/>
    <x v="541"/>
    <x v="20"/>
    <x v="0"/>
    <x v="3"/>
    <s v="GBC Standard Recycled Report Covers, Clear Plastic Sheets"/>
    <n v="17.25"/>
    <n v="2"/>
    <n v="6.04"/>
  </r>
  <r>
    <n v="1697"/>
    <d v="2014-11-28T00:00:00"/>
    <x v="0"/>
    <x v="10"/>
    <x v="10"/>
    <x v="9"/>
    <x v="1"/>
    <x v="8"/>
    <s v="Eldon Cleatmat Plus Chair Mats for High Pile Carpets"/>
    <n v="397.6"/>
    <n v="5"/>
    <n v="43.74"/>
  </r>
  <r>
    <n v="1698"/>
    <d v="2014-11-28T00:00:00"/>
    <x v="0"/>
    <x v="10"/>
    <x v="10"/>
    <x v="9"/>
    <x v="0"/>
    <x v="0"/>
    <s v="Xerox 1933"/>
    <n v="85.96"/>
    <n v="7"/>
    <n v="40.4"/>
  </r>
  <r>
    <n v="1699"/>
    <d v="2014-11-28T00:00:00"/>
    <x v="0"/>
    <x v="10"/>
    <x v="10"/>
    <x v="9"/>
    <x v="0"/>
    <x v="4"/>
    <s v="Crayola Colored Pencils"/>
    <n v="13.12"/>
    <n v="4"/>
    <n v="4.33"/>
  </r>
  <r>
    <n v="1700"/>
    <d v="2014-11-28T00:00:00"/>
    <x v="0"/>
    <x v="10"/>
    <x v="10"/>
    <x v="9"/>
    <x v="0"/>
    <x v="3"/>
    <s v="GBC Twin Loop Wire Binding Elements, 9/16&quot; Spine, Black"/>
    <n v="45.66"/>
    <n v="3"/>
    <n v="22.37"/>
  </r>
  <r>
    <n v="1701"/>
    <d v="2014-11-28T00:00:00"/>
    <x v="0"/>
    <x v="10"/>
    <x v="347"/>
    <x v="3"/>
    <x v="0"/>
    <x v="14"/>
    <s v="Staple remover"/>
    <n v="7.36"/>
    <n v="2"/>
    <n v="0.15"/>
  </r>
  <r>
    <n v="1702"/>
    <d v="2014-11-28T00:00:00"/>
    <x v="0"/>
    <x v="10"/>
    <x v="347"/>
    <x v="3"/>
    <x v="0"/>
    <x v="1"/>
    <s v="Avery 489"/>
    <n v="41.4"/>
    <n v="4"/>
    <n v="19.87"/>
  </r>
  <r>
    <n v="1703"/>
    <d v="2014-11-28T00:00:00"/>
    <x v="0"/>
    <x v="10"/>
    <x v="347"/>
    <x v="3"/>
    <x v="1"/>
    <x v="11"/>
    <s v="Sauder Camden County Barrister Bookcase, Planked Cherry Finish"/>
    <n v="411.33"/>
    <n v="4"/>
    <n v="-4.84"/>
  </r>
  <r>
    <n v="1704"/>
    <d v="2014-11-28T00:00:00"/>
    <x v="0"/>
    <x v="10"/>
    <x v="320"/>
    <x v="3"/>
    <x v="0"/>
    <x v="12"/>
    <s v="Acco 6 Outlet Guardian Premium Surge Suppressor"/>
    <n v="43.68"/>
    <n v="3"/>
    <n v="11.79"/>
  </r>
  <r>
    <n v="1705"/>
    <d v="2014-11-28T00:00:00"/>
    <x v="0"/>
    <x v="10"/>
    <x v="320"/>
    <x v="3"/>
    <x v="2"/>
    <x v="9"/>
    <s v="Micropad Numeric Keypads"/>
    <n v="139.93"/>
    <n v="7"/>
    <n v="34.979999999999997"/>
  </r>
  <r>
    <n v="1706"/>
    <d v="2014-11-28T00:00:00"/>
    <x v="0"/>
    <x v="10"/>
    <x v="542"/>
    <x v="0"/>
    <x v="2"/>
    <x v="15"/>
    <s v="StarTech.com 10/100 VDSL2 Ethernet Extender Kit"/>
    <n v="998.85"/>
    <n v="5"/>
    <n v="-199.77"/>
  </r>
  <r>
    <n v="1707"/>
    <d v="2014-11-28T00:00:00"/>
    <x v="0"/>
    <x v="10"/>
    <x v="543"/>
    <x v="18"/>
    <x v="0"/>
    <x v="10"/>
    <s v="Laser &amp; Ink Jet Business Envelopes"/>
    <n v="64.02"/>
    <n v="6"/>
    <n v="29.45"/>
  </r>
  <r>
    <n v="1708"/>
    <d v="2014-11-29T00:00:00"/>
    <x v="0"/>
    <x v="10"/>
    <x v="261"/>
    <x v="2"/>
    <x v="0"/>
    <x v="1"/>
    <s v="Avery 488"/>
    <n v="5.04"/>
    <n v="2"/>
    <n v="1.76"/>
  </r>
  <r>
    <n v="1709"/>
    <d v="2014-11-29T00:00:00"/>
    <x v="0"/>
    <x v="10"/>
    <x v="544"/>
    <x v="1"/>
    <x v="0"/>
    <x v="7"/>
    <s v="Staples"/>
    <n v="12.62"/>
    <n v="2"/>
    <n v="3.95"/>
  </r>
  <r>
    <n v="1710"/>
    <d v="2014-11-29T00:00:00"/>
    <x v="0"/>
    <x v="10"/>
    <x v="545"/>
    <x v="3"/>
    <x v="2"/>
    <x v="6"/>
    <s v="Wilson SignalBoost 841262 DB PRO Amplifier Kit"/>
    <n v="575.91999999999996"/>
    <n v="2"/>
    <n v="71.989999999999995"/>
  </r>
  <r>
    <n v="1711"/>
    <d v="2014-11-29T00:00:00"/>
    <x v="0"/>
    <x v="10"/>
    <x v="545"/>
    <x v="3"/>
    <x v="0"/>
    <x v="7"/>
    <s v="Staples"/>
    <n v="30.4"/>
    <n v="5"/>
    <n v="15.2"/>
  </r>
  <r>
    <n v="1712"/>
    <d v="2014-11-29T00:00:00"/>
    <x v="0"/>
    <x v="10"/>
    <x v="300"/>
    <x v="20"/>
    <x v="0"/>
    <x v="1"/>
    <s v="Avery 485"/>
    <n v="25.06"/>
    <n v="2"/>
    <n v="11.78"/>
  </r>
  <r>
    <n v="1713"/>
    <d v="2014-11-30T00:00:00"/>
    <x v="0"/>
    <x v="10"/>
    <x v="506"/>
    <x v="20"/>
    <x v="0"/>
    <x v="10"/>
    <s v="Park Ridge Embossed Executive Business Envelopes"/>
    <n v="62.28"/>
    <n v="4"/>
    <n v="29.27"/>
  </r>
  <r>
    <n v="1714"/>
    <d v="2014-11-30T00:00:00"/>
    <x v="0"/>
    <x v="10"/>
    <x v="211"/>
    <x v="16"/>
    <x v="0"/>
    <x v="3"/>
    <s v="Avery Triangle Shaped Sheet Lifters, Black, 2/Pack"/>
    <n v="6.64"/>
    <n v="9"/>
    <n v="-4.43"/>
  </r>
  <r>
    <n v="1715"/>
    <d v="2014-11-30T00:00:00"/>
    <x v="0"/>
    <x v="10"/>
    <x v="300"/>
    <x v="12"/>
    <x v="0"/>
    <x v="14"/>
    <s v="Acme Office Executive Series Stainless Steel Trimmers"/>
    <n v="47.99"/>
    <n v="7"/>
    <n v="3.6"/>
  </r>
  <r>
    <n v="1716"/>
    <d v="2014-11-30T00:00:00"/>
    <x v="0"/>
    <x v="10"/>
    <x v="300"/>
    <x v="12"/>
    <x v="2"/>
    <x v="9"/>
    <s v="Memorex 25GB 6X Branded Blu-Ray Recordable Disc, 30/Pack"/>
    <n v="102.24"/>
    <n v="4"/>
    <n v="-16.61"/>
  </r>
  <r>
    <n v="1717"/>
    <d v="2014-12-01T00:00:00"/>
    <x v="0"/>
    <x v="11"/>
    <x v="218"/>
    <x v="21"/>
    <x v="1"/>
    <x v="5"/>
    <s v="Office Star - Professional Matrix Back Chair with 2-to-1 Synchro Tilt and Mesh Fabric Seat"/>
    <n v="2807.84"/>
    <n v="8"/>
    <n v="673.88"/>
  </r>
  <r>
    <n v="1718"/>
    <d v="2014-12-01T00:00:00"/>
    <x v="0"/>
    <x v="11"/>
    <x v="218"/>
    <x v="21"/>
    <x v="0"/>
    <x v="4"/>
    <s v="Hunt BOSTON Vista Battery-Operated Pencil Sharpener, Black"/>
    <n v="46.64"/>
    <n v="4"/>
    <n v="12.59"/>
  </r>
  <r>
    <n v="1719"/>
    <d v="2014-12-01T00:00:00"/>
    <x v="0"/>
    <x v="11"/>
    <x v="546"/>
    <x v="3"/>
    <x v="1"/>
    <x v="8"/>
    <s v="Floodlight Indoor Halogen Bulbs, 1 Bulb per Pack, 60 Watts"/>
    <n v="58.2"/>
    <n v="3"/>
    <n v="28.52"/>
  </r>
  <r>
    <n v="1720"/>
    <d v="2014-12-01T00:00:00"/>
    <x v="0"/>
    <x v="11"/>
    <x v="263"/>
    <x v="25"/>
    <x v="2"/>
    <x v="6"/>
    <s v="BlueLounge Milo Smartphone Stand, White/Metallic"/>
    <n v="95.97"/>
    <n v="4"/>
    <n v="9.6"/>
  </r>
  <r>
    <n v="1721"/>
    <d v="2014-12-01T00:00:00"/>
    <x v="0"/>
    <x v="11"/>
    <x v="519"/>
    <x v="10"/>
    <x v="2"/>
    <x v="16"/>
    <s v="Sharp 1540cs Digital Laser Copier"/>
    <n v="659.99"/>
    <n v="2"/>
    <n v="110"/>
  </r>
  <r>
    <n v="1722"/>
    <d v="2014-12-01T00:00:00"/>
    <x v="0"/>
    <x v="11"/>
    <x v="519"/>
    <x v="10"/>
    <x v="1"/>
    <x v="8"/>
    <s v="Master Caster Door Stop, Brown"/>
    <n v="8.1300000000000008"/>
    <n v="2"/>
    <n v="1.42"/>
  </r>
  <r>
    <n v="1723"/>
    <d v="2014-12-01T00:00:00"/>
    <x v="0"/>
    <x v="11"/>
    <x v="519"/>
    <x v="10"/>
    <x v="0"/>
    <x v="0"/>
    <s v="Xerox 214"/>
    <n v="36.29"/>
    <n v="7"/>
    <n v="12.7"/>
  </r>
  <r>
    <n v="1724"/>
    <d v="2014-12-01T00:00:00"/>
    <x v="0"/>
    <x v="11"/>
    <x v="519"/>
    <x v="10"/>
    <x v="1"/>
    <x v="5"/>
    <s v="Hon Multipurpose Stacking Arm Chairs"/>
    <n v="909.72"/>
    <n v="6"/>
    <n v="-51.98"/>
  </r>
  <r>
    <n v="1725"/>
    <d v="2014-12-01T00:00:00"/>
    <x v="0"/>
    <x v="11"/>
    <x v="91"/>
    <x v="0"/>
    <x v="1"/>
    <x v="5"/>
    <s v="Hon 4070 Series Pagoda Round Back Stacking Chairs"/>
    <n v="674.06"/>
    <n v="3"/>
    <n v="-19.260000000000002"/>
  </r>
  <r>
    <n v="1726"/>
    <d v="2014-12-01T00:00:00"/>
    <x v="0"/>
    <x v="11"/>
    <x v="266"/>
    <x v="32"/>
    <x v="2"/>
    <x v="6"/>
    <s v="Cisco IPÂ PhoneÂ 7961G VoIPÂ phoneÂ - Dark gray"/>
    <n v="271.89999999999998"/>
    <n v="2"/>
    <n v="78.849999999999994"/>
  </r>
  <r>
    <n v="1727"/>
    <d v="2014-12-01T00:00:00"/>
    <x v="0"/>
    <x v="11"/>
    <x v="266"/>
    <x v="32"/>
    <x v="1"/>
    <x v="8"/>
    <s v="Linden 10&quot; Round Wall Clock, Black"/>
    <n v="45.84"/>
    <n v="3"/>
    <n v="15.59"/>
  </r>
  <r>
    <n v="1728"/>
    <d v="2014-12-01T00:00:00"/>
    <x v="0"/>
    <x v="11"/>
    <x v="266"/>
    <x v="32"/>
    <x v="1"/>
    <x v="8"/>
    <s v="Ultra Door Push Plate"/>
    <n v="9.82"/>
    <n v="2"/>
    <n v="3.24"/>
  </r>
  <r>
    <n v="1729"/>
    <d v="2014-12-02T00:00:00"/>
    <x v="0"/>
    <x v="11"/>
    <x v="547"/>
    <x v="20"/>
    <x v="2"/>
    <x v="9"/>
    <s v="Logitech 910-002974 M325 Wireless Mouse for Web Scrolling"/>
    <n v="119.96"/>
    <n v="4"/>
    <n v="52.78"/>
  </r>
  <r>
    <n v="1730"/>
    <d v="2014-12-02T00:00:00"/>
    <x v="0"/>
    <x v="11"/>
    <x v="547"/>
    <x v="20"/>
    <x v="1"/>
    <x v="11"/>
    <s v="O'Sullivan Living Dimensions 5-Shelf Bookcases"/>
    <n v="883.92"/>
    <n v="5"/>
    <n v="-110.49"/>
  </r>
  <r>
    <n v="1731"/>
    <d v="2014-12-02T00:00:00"/>
    <x v="0"/>
    <x v="11"/>
    <x v="547"/>
    <x v="20"/>
    <x v="0"/>
    <x v="3"/>
    <s v="Angle-D Binders with Locking Rings, Label Holders"/>
    <n v="46.72"/>
    <n v="8"/>
    <n v="15.77"/>
  </r>
  <r>
    <n v="1732"/>
    <d v="2014-12-02T00:00:00"/>
    <x v="0"/>
    <x v="11"/>
    <x v="548"/>
    <x v="0"/>
    <x v="1"/>
    <x v="8"/>
    <s v="Deflect-o SuperTray Unbreakable Stackable Tray, Letter, Black"/>
    <n v="58.36"/>
    <n v="5"/>
    <n v="-24.8"/>
  </r>
  <r>
    <n v="1733"/>
    <d v="2014-12-02T00:00:00"/>
    <x v="0"/>
    <x v="11"/>
    <x v="548"/>
    <x v="0"/>
    <x v="0"/>
    <x v="4"/>
    <s v="Newell 343"/>
    <n v="16.46"/>
    <n v="7"/>
    <n v="1.44"/>
  </r>
  <r>
    <n v="1734"/>
    <d v="2014-12-02T00:00:00"/>
    <x v="0"/>
    <x v="11"/>
    <x v="548"/>
    <x v="0"/>
    <x v="1"/>
    <x v="8"/>
    <s v="12-1/2 Diameter Round Wall Clock"/>
    <n v="39.96"/>
    <n v="5"/>
    <n v="-23.98"/>
  </r>
  <r>
    <n v="1735"/>
    <d v="2014-12-02T00:00:00"/>
    <x v="0"/>
    <x v="11"/>
    <x v="549"/>
    <x v="10"/>
    <x v="2"/>
    <x v="9"/>
    <s v="ImationÂ 32GB Pocket Pro USB 3.0Â Flash DriveÂ - 32 GB - Black - 1 P ..."/>
    <n v="119.8"/>
    <n v="5"/>
    <n v="29.95"/>
  </r>
  <r>
    <n v="1736"/>
    <d v="2014-12-02T00:00:00"/>
    <x v="0"/>
    <x v="11"/>
    <x v="550"/>
    <x v="1"/>
    <x v="0"/>
    <x v="12"/>
    <s v="Staple holder"/>
    <n v="2.39"/>
    <n v="1"/>
    <n v="-6.34"/>
  </r>
  <r>
    <n v="1737"/>
    <d v="2014-12-02T00:00:00"/>
    <x v="0"/>
    <x v="11"/>
    <x v="402"/>
    <x v="36"/>
    <x v="1"/>
    <x v="8"/>
    <s v="DAX Metal Frame, Desktop, Stepped-Edge"/>
    <n v="60.72"/>
    <n v="3"/>
    <n v="23.68"/>
  </r>
  <r>
    <n v="1738"/>
    <d v="2014-12-02T00:00:00"/>
    <x v="0"/>
    <x v="11"/>
    <x v="402"/>
    <x v="36"/>
    <x v="0"/>
    <x v="0"/>
    <s v="Xerox 1942"/>
    <n v="146.82"/>
    <n v="3"/>
    <n v="73.41"/>
  </r>
  <r>
    <n v="1739"/>
    <d v="2014-12-02T00:00:00"/>
    <x v="0"/>
    <x v="11"/>
    <x v="402"/>
    <x v="36"/>
    <x v="1"/>
    <x v="5"/>
    <s v="Global Stack Chair with Arms, Black"/>
    <n v="239.84"/>
    <n v="8"/>
    <n v="64.760000000000005"/>
  </r>
  <r>
    <n v="1740"/>
    <d v="2014-12-02T00:00:00"/>
    <x v="0"/>
    <x v="11"/>
    <x v="402"/>
    <x v="36"/>
    <x v="0"/>
    <x v="1"/>
    <s v="Avery 509"/>
    <n v="15.66"/>
    <n v="6"/>
    <n v="7.2"/>
  </r>
  <r>
    <n v="1741"/>
    <d v="2014-12-02T00:00:00"/>
    <x v="0"/>
    <x v="11"/>
    <x v="551"/>
    <x v="4"/>
    <x v="2"/>
    <x v="9"/>
    <s v="Kingston Digital DataTraveler 8GB USB 2.0"/>
    <n v="5.95"/>
    <n v="1"/>
    <n v="0.83"/>
  </r>
  <r>
    <n v="1742"/>
    <d v="2014-12-02T00:00:00"/>
    <x v="0"/>
    <x v="11"/>
    <x v="551"/>
    <x v="4"/>
    <x v="0"/>
    <x v="0"/>
    <s v="RSVP Cards &amp; Envelopes, Blank White, 8-1/2&quot; X 11&quot;, 24 Cards/25 Envelopes/Set"/>
    <n v="15.24"/>
    <n v="3"/>
    <n v="7.16"/>
  </r>
  <r>
    <n v="1743"/>
    <d v="2014-12-03T00:00:00"/>
    <x v="0"/>
    <x v="11"/>
    <x v="534"/>
    <x v="39"/>
    <x v="2"/>
    <x v="6"/>
    <s v="Jabra Supreme Plus Driver EditionÂ Headset"/>
    <n v="479.96"/>
    <n v="4"/>
    <n v="134.38999999999999"/>
  </r>
  <r>
    <n v="1744"/>
    <d v="2014-12-03T00:00:00"/>
    <x v="0"/>
    <x v="11"/>
    <x v="543"/>
    <x v="24"/>
    <x v="0"/>
    <x v="0"/>
    <s v="Xerox 214"/>
    <n v="25.92"/>
    <n v="4"/>
    <n v="12.44"/>
  </r>
  <r>
    <n v="1745"/>
    <d v="2014-12-04T00:00:00"/>
    <x v="0"/>
    <x v="11"/>
    <x v="552"/>
    <x v="20"/>
    <x v="2"/>
    <x v="6"/>
    <s v="Plantronics Voyager Pro HD - Bluetooth Headset"/>
    <n v="129.97999999999999"/>
    <n v="2"/>
    <n v="62.39"/>
  </r>
  <r>
    <n v="1746"/>
    <d v="2014-12-05T00:00:00"/>
    <x v="0"/>
    <x v="11"/>
    <x v="14"/>
    <x v="12"/>
    <x v="0"/>
    <x v="4"/>
    <s v="Hunt BOSTON Model 1606 High-Volume Electric Pencil Sharpener, Beige"/>
    <n v="1113.02"/>
    <n v="8"/>
    <n v="111.3"/>
  </r>
  <r>
    <n v="1747"/>
    <d v="2014-12-05T00:00:00"/>
    <x v="0"/>
    <x v="11"/>
    <x v="14"/>
    <x v="12"/>
    <x v="2"/>
    <x v="6"/>
    <s v="netTALK DUO VoIP Telephone Service"/>
    <n v="167.97"/>
    <n v="4"/>
    <n v="62.99"/>
  </r>
  <r>
    <n v="1748"/>
    <d v="2014-12-05T00:00:00"/>
    <x v="0"/>
    <x v="11"/>
    <x v="553"/>
    <x v="1"/>
    <x v="0"/>
    <x v="2"/>
    <s v="Tenex File Box, Personal Filing Tote with Lid, Black"/>
    <n v="24.82"/>
    <n v="2"/>
    <n v="1.86"/>
  </r>
  <r>
    <n v="1749"/>
    <d v="2014-12-05T00:00:00"/>
    <x v="0"/>
    <x v="11"/>
    <x v="553"/>
    <x v="1"/>
    <x v="2"/>
    <x v="9"/>
    <s v="ImationÂ Secure+ Hardware Encrypted USB 2.0Â Flash Drive; 16GB"/>
    <n v="408.74"/>
    <n v="7"/>
    <n v="76.64"/>
  </r>
  <r>
    <n v="1750"/>
    <d v="2014-12-05T00:00:00"/>
    <x v="0"/>
    <x v="11"/>
    <x v="554"/>
    <x v="6"/>
    <x v="0"/>
    <x v="2"/>
    <s v="Recycled Eldon Regeneration Jumbo File"/>
    <n v="24.56"/>
    <n v="2"/>
    <n v="6.88"/>
  </r>
  <r>
    <n v="1751"/>
    <d v="2014-12-05T00:00:00"/>
    <x v="0"/>
    <x v="11"/>
    <x v="555"/>
    <x v="2"/>
    <x v="0"/>
    <x v="10"/>
    <s v="Cameo Buff Policy Envelopes"/>
    <n v="348.49"/>
    <n v="7"/>
    <n v="117.61"/>
  </r>
  <r>
    <n v="1752"/>
    <d v="2014-12-05T00:00:00"/>
    <x v="0"/>
    <x v="11"/>
    <x v="555"/>
    <x v="2"/>
    <x v="0"/>
    <x v="2"/>
    <s v="Fellowes Bankers Box Recycled Super Stor/Drawer"/>
    <n v="172.74"/>
    <n v="4"/>
    <n v="-30.23"/>
  </r>
  <r>
    <n v="1753"/>
    <d v="2014-12-05T00:00:00"/>
    <x v="0"/>
    <x v="11"/>
    <x v="400"/>
    <x v="10"/>
    <x v="0"/>
    <x v="0"/>
    <s v="Xerox 1893"/>
    <n v="98.38"/>
    <n v="3"/>
    <n v="35.659999999999997"/>
  </r>
  <r>
    <n v="1754"/>
    <d v="2014-12-05T00:00:00"/>
    <x v="0"/>
    <x v="11"/>
    <x v="400"/>
    <x v="10"/>
    <x v="0"/>
    <x v="3"/>
    <s v="Large Capacity Hanging Post Binders"/>
    <n v="29.94"/>
    <n v="4"/>
    <n v="-23.95"/>
  </r>
  <r>
    <n v="1755"/>
    <d v="2014-12-05T00:00:00"/>
    <x v="0"/>
    <x v="11"/>
    <x v="400"/>
    <x v="10"/>
    <x v="0"/>
    <x v="0"/>
    <s v="Black Print Carbonless 8 1/2&quot; x 8 1/4&quot; Rapid Memo Book"/>
    <n v="17.47"/>
    <n v="3"/>
    <n v="5.68"/>
  </r>
  <r>
    <n v="1756"/>
    <d v="2014-12-05T00:00:00"/>
    <x v="0"/>
    <x v="11"/>
    <x v="400"/>
    <x v="10"/>
    <x v="2"/>
    <x v="6"/>
    <s v="Lunatik TT5L-002 Taktik Strike Impact Protection System for iPhone 5"/>
    <n v="36.74"/>
    <n v="1"/>
    <n v="-9.18"/>
  </r>
  <r>
    <n v="1757"/>
    <d v="2014-12-05T00:00:00"/>
    <x v="0"/>
    <x v="11"/>
    <x v="400"/>
    <x v="10"/>
    <x v="2"/>
    <x v="6"/>
    <s v="Panasonic KX T7736-B Digital phone"/>
    <n v="179.94"/>
    <n v="2"/>
    <n v="-44.99"/>
  </r>
  <r>
    <n v="1758"/>
    <d v="2014-12-05T00:00:00"/>
    <x v="0"/>
    <x v="11"/>
    <x v="556"/>
    <x v="3"/>
    <x v="0"/>
    <x v="4"/>
    <s v="Prang Colored Pencils"/>
    <n v="26.46"/>
    <n v="9"/>
    <n v="11.91"/>
  </r>
  <r>
    <n v="1759"/>
    <d v="2014-12-05T00:00:00"/>
    <x v="0"/>
    <x v="11"/>
    <x v="556"/>
    <x v="3"/>
    <x v="0"/>
    <x v="0"/>
    <s v="Xerox 1933"/>
    <n v="49.12"/>
    <n v="4"/>
    <n v="23.09"/>
  </r>
  <r>
    <n v="1760"/>
    <d v="2014-12-05T00:00:00"/>
    <x v="0"/>
    <x v="11"/>
    <x v="556"/>
    <x v="3"/>
    <x v="0"/>
    <x v="7"/>
    <s v="Advantus Plastic Paper Clips"/>
    <n v="15"/>
    <n v="3"/>
    <n v="7.2"/>
  </r>
  <r>
    <n v="1761"/>
    <d v="2014-12-05T00:00:00"/>
    <x v="0"/>
    <x v="11"/>
    <x v="557"/>
    <x v="3"/>
    <x v="0"/>
    <x v="12"/>
    <s v="Fellowes 8 Outlet Superior Workstation Surge Protector"/>
    <n v="250.26"/>
    <n v="6"/>
    <n v="72.58"/>
  </r>
  <r>
    <n v="1762"/>
    <d v="2014-12-06T00:00:00"/>
    <x v="0"/>
    <x v="11"/>
    <x v="321"/>
    <x v="0"/>
    <x v="1"/>
    <x v="8"/>
    <s v="12-1/2 Diameter Round Wall Clock"/>
    <n v="23.98"/>
    <n v="3"/>
    <n v="-14.39"/>
  </r>
  <r>
    <n v="1763"/>
    <d v="2014-12-06T00:00:00"/>
    <x v="0"/>
    <x v="11"/>
    <x v="361"/>
    <x v="11"/>
    <x v="0"/>
    <x v="2"/>
    <s v="File Shuttle I and Handi-File"/>
    <n v="53.42"/>
    <n v="3"/>
    <n v="4.67"/>
  </r>
  <r>
    <n v="1764"/>
    <d v="2014-12-06T00:00:00"/>
    <x v="0"/>
    <x v="11"/>
    <x v="361"/>
    <x v="11"/>
    <x v="1"/>
    <x v="13"/>
    <s v="Chromcraft Bull-Nose Wood 48&quot; x 96&quot; Rectangular Conference Tables"/>
    <n v="275.49"/>
    <n v="1"/>
    <n v="-170.8"/>
  </r>
  <r>
    <n v="1765"/>
    <d v="2014-12-06T00:00:00"/>
    <x v="0"/>
    <x v="11"/>
    <x v="328"/>
    <x v="1"/>
    <x v="0"/>
    <x v="12"/>
    <s v="Bionaire 99.97% HEPA Air Cleaner"/>
    <n v="14.02"/>
    <n v="4"/>
    <n v="-31.54"/>
  </r>
  <r>
    <n v="1766"/>
    <d v="2014-12-06T00:00:00"/>
    <x v="0"/>
    <x v="11"/>
    <x v="328"/>
    <x v="1"/>
    <x v="1"/>
    <x v="13"/>
    <s v="KI Adjustable-Height Table"/>
    <n v="214.95"/>
    <n v="5"/>
    <n v="-120.37"/>
  </r>
  <r>
    <n v="1767"/>
    <d v="2014-12-06T00:00:00"/>
    <x v="0"/>
    <x v="11"/>
    <x v="328"/>
    <x v="1"/>
    <x v="2"/>
    <x v="6"/>
    <s v="Shocksock Galaxy S4 Armband"/>
    <n v="35.04"/>
    <n v="4"/>
    <n v="-7.01"/>
  </r>
  <r>
    <n v="1768"/>
    <d v="2014-12-06T00:00:00"/>
    <x v="0"/>
    <x v="11"/>
    <x v="328"/>
    <x v="1"/>
    <x v="1"/>
    <x v="8"/>
    <s v="Nu-Dell Float Frame 11 x 14 1/2"/>
    <n v="10.78"/>
    <n v="3"/>
    <n v="-4.8499999999999996"/>
  </r>
  <r>
    <n v="1769"/>
    <d v="2014-12-06T00:00:00"/>
    <x v="0"/>
    <x v="11"/>
    <x v="328"/>
    <x v="1"/>
    <x v="0"/>
    <x v="3"/>
    <s v="Ibico Covers for Plastic or Wire Binding Elements"/>
    <n v="4.5999999999999996"/>
    <n v="2"/>
    <n v="-8.0500000000000007"/>
  </r>
  <r>
    <n v="1770"/>
    <d v="2014-12-06T00:00:00"/>
    <x v="0"/>
    <x v="11"/>
    <x v="328"/>
    <x v="1"/>
    <x v="0"/>
    <x v="2"/>
    <s v="Rogers Deluxe File Chest"/>
    <n v="35.17"/>
    <n v="2"/>
    <n v="-8.35"/>
  </r>
  <r>
    <n v="1771"/>
    <d v="2014-12-06T00:00:00"/>
    <x v="0"/>
    <x v="11"/>
    <x v="138"/>
    <x v="3"/>
    <x v="0"/>
    <x v="2"/>
    <s v="Standard Rollaway File with Lock"/>
    <n v="1261.33"/>
    <n v="7"/>
    <n v="327.95"/>
  </r>
  <r>
    <n v="1772"/>
    <d v="2014-12-06T00:00:00"/>
    <x v="0"/>
    <x v="11"/>
    <x v="497"/>
    <x v="15"/>
    <x v="0"/>
    <x v="0"/>
    <s v="Xerox 1909"/>
    <n v="42.21"/>
    <n v="2"/>
    <n v="13.72"/>
  </r>
  <r>
    <n v="1773"/>
    <d v="2014-12-07T00:00:00"/>
    <x v="0"/>
    <x v="11"/>
    <x v="487"/>
    <x v="6"/>
    <x v="0"/>
    <x v="0"/>
    <s v="Xerox 1909"/>
    <n v="105.52"/>
    <n v="4"/>
    <n v="48.54"/>
  </r>
  <r>
    <n v="1774"/>
    <d v="2014-12-07T00:00:00"/>
    <x v="0"/>
    <x v="11"/>
    <x v="558"/>
    <x v="3"/>
    <x v="0"/>
    <x v="4"/>
    <s v="Newell 32"/>
    <n v="8.64"/>
    <n v="3"/>
    <n v="2.42"/>
  </r>
  <r>
    <n v="1775"/>
    <d v="2014-12-07T00:00:00"/>
    <x v="0"/>
    <x v="11"/>
    <x v="326"/>
    <x v="22"/>
    <x v="0"/>
    <x v="2"/>
    <s v="Advantus Rolling Drawer Organizers"/>
    <n v="269.36"/>
    <n v="7"/>
    <n v="70.03"/>
  </r>
  <r>
    <n v="1776"/>
    <d v="2014-12-07T00:00:00"/>
    <x v="0"/>
    <x v="11"/>
    <x v="200"/>
    <x v="3"/>
    <x v="0"/>
    <x v="0"/>
    <s v="Green Bar Computer Printout Paper"/>
    <n v="164.88"/>
    <n v="3"/>
    <n v="80.790000000000006"/>
  </r>
  <r>
    <n v="1777"/>
    <d v="2014-12-08T00:00:00"/>
    <x v="0"/>
    <x v="11"/>
    <x v="559"/>
    <x v="0"/>
    <x v="0"/>
    <x v="2"/>
    <s v="Companion Letter/Legal File, Black"/>
    <n v="60.42"/>
    <n v="2"/>
    <n v="6.04"/>
  </r>
  <r>
    <n v="1778"/>
    <d v="2014-12-08T00:00:00"/>
    <x v="0"/>
    <x v="11"/>
    <x v="560"/>
    <x v="11"/>
    <x v="0"/>
    <x v="1"/>
    <s v="Avery 499"/>
    <n v="27.89"/>
    <n v="7"/>
    <n v="9.06"/>
  </r>
  <r>
    <n v="1779"/>
    <d v="2014-12-08T00:00:00"/>
    <x v="0"/>
    <x v="11"/>
    <x v="560"/>
    <x v="11"/>
    <x v="0"/>
    <x v="3"/>
    <s v="Acco PRESSTEX Data Binder with Storage Hooks, Dark Blue, 9 1/2&quot; X 11&quot;"/>
    <n v="6.46"/>
    <n v="4"/>
    <n v="-4.5199999999999996"/>
  </r>
  <r>
    <n v="1780"/>
    <d v="2014-12-08T00:00:00"/>
    <x v="0"/>
    <x v="11"/>
    <x v="560"/>
    <x v="11"/>
    <x v="2"/>
    <x v="6"/>
    <s v="Samsung HM1900 Bluetooth Headset"/>
    <n v="52.68"/>
    <n v="3"/>
    <n v="19.760000000000002"/>
  </r>
  <r>
    <n v="1781"/>
    <d v="2014-12-08T00:00:00"/>
    <x v="0"/>
    <x v="11"/>
    <x v="560"/>
    <x v="11"/>
    <x v="0"/>
    <x v="14"/>
    <s v="Acco Side-Punched Conventional Columnar Pads"/>
    <n v="13.88"/>
    <n v="5"/>
    <n v="-2.6"/>
  </r>
  <r>
    <n v="1782"/>
    <d v="2014-12-08T00:00:00"/>
    <x v="0"/>
    <x v="11"/>
    <x v="560"/>
    <x v="11"/>
    <x v="2"/>
    <x v="9"/>
    <s v="SanDisk Ultra 16 GB MicroSDHC Class 10 Memory Card"/>
    <n v="103.92"/>
    <n v="10"/>
    <n v="-18.190000000000001"/>
  </r>
  <r>
    <n v="1783"/>
    <d v="2014-12-08T00:00:00"/>
    <x v="0"/>
    <x v="11"/>
    <x v="560"/>
    <x v="11"/>
    <x v="0"/>
    <x v="1"/>
    <s v="Avery 492"/>
    <n v="11.52"/>
    <n v="5"/>
    <n v="3.74"/>
  </r>
  <r>
    <n v="1784"/>
    <d v="2014-12-08T00:00:00"/>
    <x v="0"/>
    <x v="11"/>
    <x v="560"/>
    <x v="11"/>
    <x v="0"/>
    <x v="0"/>
    <s v="Xerox 232"/>
    <n v="10.37"/>
    <n v="2"/>
    <n v="3.63"/>
  </r>
  <r>
    <n v="1785"/>
    <d v="2014-12-08T00:00:00"/>
    <x v="0"/>
    <x v="11"/>
    <x v="560"/>
    <x v="11"/>
    <x v="0"/>
    <x v="2"/>
    <s v="Adjustable Personal File Tote"/>
    <n v="39.07"/>
    <n v="3"/>
    <n v="2.93"/>
  </r>
  <r>
    <n v="1786"/>
    <d v="2014-12-08T00:00:00"/>
    <x v="0"/>
    <x v="11"/>
    <x v="232"/>
    <x v="22"/>
    <x v="0"/>
    <x v="0"/>
    <s v="Xerox 1964"/>
    <n v="45.68"/>
    <n v="2"/>
    <n v="21.01"/>
  </r>
  <r>
    <n v="1787"/>
    <d v="2014-12-08T00:00:00"/>
    <x v="0"/>
    <x v="11"/>
    <x v="232"/>
    <x v="22"/>
    <x v="1"/>
    <x v="5"/>
    <s v="DMI Arturo Collection Mission-style Design Wood Chair"/>
    <n v="603.91999999999996"/>
    <n v="5"/>
    <n v="45.29"/>
  </r>
  <r>
    <n v="1788"/>
    <d v="2014-12-08T00:00:00"/>
    <x v="0"/>
    <x v="11"/>
    <x v="561"/>
    <x v="3"/>
    <x v="1"/>
    <x v="8"/>
    <s v="Luxo Economy Swing Arm Lamp"/>
    <n v="39.880000000000003"/>
    <n v="2"/>
    <n v="11.17"/>
  </r>
  <r>
    <n v="1789"/>
    <d v="2014-12-08T00:00:00"/>
    <x v="0"/>
    <x v="11"/>
    <x v="561"/>
    <x v="3"/>
    <x v="1"/>
    <x v="8"/>
    <s v="DAX Natural Wood-Tone Poster Frame"/>
    <n v="79.44"/>
    <n v="3"/>
    <n v="28.6"/>
  </r>
  <r>
    <n v="1790"/>
    <d v="2014-12-09T00:00:00"/>
    <x v="0"/>
    <x v="11"/>
    <x v="38"/>
    <x v="3"/>
    <x v="0"/>
    <x v="0"/>
    <s v="Xerox 1987"/>
    <n v="34.68"/>
    <n v="6"/>
    <n v="16.989999999999998"/>
  </r>
  <r>
    <n v="1791"/>
    <d v="2014-12-09T00:00:00"/>
    <x v="0"/>
    <x v="11"/>
    <x v="441"/>
    <x v="12"/>
    <x v="0"/>
    <x v="2"/>
    <s v="Acco Perma 3000 Stacking Storage Drawers"/>
    <n v="100.7"/>
    <n v="6"/>
    <n v="-1.26"/>
  </r>
  <r>
    <n v="1792"/>
    <d v="2014-12-09T00:00:00"/>
    <x v="0"/>
    <x v="11"/>
    <x v="379"/>
    <x v="0"/>
    <x v="0"/>
    <x v="0"/>
    <s v="Xerox 195"/>
    <n v="10.69"/>
    <n v="2"/>
    <n v="3.74"/>
  </r>
  <r>
    <n v="1793"/>
    <d v="2014-12-09T00:00:00"/>
    <x v="0"/>
    <x v="11"/>
    <x v="379"/>
    <x v="0"/>
    <x v="0"/>
    <x v="2"/>
    <s v="Recycled Data-Pak for Archival Bound Computer Printouts, 12-1/2 x 12-1/2 x 16"/>
    <n v="237.1"/>
    <n v="3"/>
    <n v="20.75"/>
  </r>
  <r>
    <n v="1794"/>
    <d v="2014-12-09T00:00:00"/>
    <x v="0"/>
    <x v="11"/>
    <x v="93"/>
    <x v="1"/>
    <x v="0"/>
    <x v="0"/>
    <s v="Astroparche Fine Business Paper"/>
    <n v="8.4499999999999993"/>
    <n v="2"/>
    <n v="2.96"/>
  </r>
  <r>
    <n v="1795"/>
    <d v="2014-12-09T00:00:00"/>
    <x v="0"/>
    <x v="11"/>
    <x v="93"/>
    <x v="1"/>
    <x v="0"/>
    <x v="12"/>
    <s v="Tripp Lite TLP810NET Broadband Surge for Modem/Fax"/>
    <n v="20.39"/>
    <n v="2"/>
    <n v="-53.01"/>
  </r>
  <r>
    <n v="1796"/>
    <d v="2014-12-09T00:00:00"/>
    <x v="0"/>
    <x v="11"/>
    <x v="558"/>
    <x v="2"/>
    <x v="0"/>
    <x v="10"/>
    <s v="Globe Weis Peel &amp; Seel First Class Envelopes"/>
    <n v="30.67"/>
    <n v="3"/>
    <n v="9.59"/>
  </r>
  <r>
    <n v="1797"/>
    <d v="2014-12-09T00:00:00"/>
    <x v="0"/>
    <x v="11"/>
    <x v="558"/>
    <x v="2"/>
    <x v="2"/>
    <x v="16"/>
    <s v="Canon PC940 Copier"/>
    <n v="1079.98"/>
    <n v="4"/>
    <n v="126"/>
  </r>
  <r>
    <n v="1798"/>
    <d v="2014-12-10T00:00:00"/>
    <x v="0"/>
    <x v="11"/>
    <x v="533"/>
    <x v="20"/>
    <x v="0"/>
    <x v="0"/>
    <s v="Adams Write n' Stick Phone Message Book, 11&quot; X 5 1/4&quot;, 200 Messages"/>
    <n v="11.36"/>
    <n v="2"/>
    <n v="5.23"/>
  </r>
  <r>
    <n v="1799"/>
    <d v="2014-12-10T00:00:00"/>
    <x v="0"/>
    <x v="11"/>
    <x v="533"/>
    <x v="20"/>
    <x v="0"/>
    <x v="3"/>
    <s v="Poly Designer Cover &amp; Back"/>
    <n v="106.34"/>
    <n v="7"/>
    <n v="37.22"/>
  </r>
  <r>
    <n v="1800"/>
    <d v="2014-12-10T00:00:00"/>
    <x v="0"/>
    <x v="11"/>
    <x v="562"/>
    <x v="34"/>
    <x v="1"/>
    <x v="5"/>
    <s v="Office Star - Contemporary Swivel Chair with Padded Adjustable Arms and Flex Back"/>
    <n v="338.35"/>
    <n v="3"/>
    <n v="4.2300000000000004"/>
  </r>
  <r>
    <n v="1801"/>
    <d v="2014-12-10T00:00:00"/>
    <x v="0"/>
    <x v="11"/>
    <x v="562"/>
    <x v="34"/>
    <x v="0"/>
    <x v="0"/>
    <s v="Xerox 1931"/>
    <n v="25.92"/>
    <n v="4"/>
    <n v="12.44"/>
  </r>
  <r>
    <n v="1802"/>
    <d v="2014-12-10T00:00:00"/>
    <x v="0"/>
    <x v="11"/>
    <x v="562"/>
    <x v="34"/>
    <x v="0"/>
    <x v="0"/>
    <s v="Xerox Color Copier Paper, 11&quot; x 17&quot;, Ream"/>
    <n v="91.36"/>
    <n v="4"/>
    <n v="42.03"/>
  </r>
  <r>
    <n v="1803"/>
    <d v="2014-12-12T00:00:00"/>
    <x v="0"/>
    <x v="11"/>
    <x v="377"/>
    <x v="3"/>
    <x v="1"/>
    <x v="13"/>
    <s v="Hon Non-Folding Utility Tables"/>
    <n v="764.69"/>
    <n v="6"/>
    <n v="95.59"/>
  </r>
  <r>
    <n v="1804"/>
    <d v="2014-12-12T00:00:00"/>
    <x v="0"/>
    <x v="11"/>
    <x v="377"/>
    <x v="3"/>
    <x v="1"/>
    <x v="13"/>
    <s v="Bretford Rectangular Conference Table Tops"/>
    <n v="3610.85"/>
    <n v="12"/>
    <n v="135.41"/>
  </r>
  <r>
    <n v="1805"/>
    <d v="2014-12-12T00:00:00"/>
    <x v="0"/>
    <x v="11"/>
    <x v="377"/>
    <x v="3"/>
    <x v="1"/>
    <x v="11"/>
    <s v="Bestar Classic Bookcase"/>
    <n v="254.97"/>
    <n v="3"/>
    <n v="12"/>
  </r>
  <r>
    <n v="1806"/>
    <d v="2014-12-12T00:00:00"/>
    <x v="0"/>
    <x v="11"/>
    <x v="494"/>
    <x v="3"/>
    <x v="1"/>
    <x v="8"/>
    <s v="Eldon Advantage Chair Mats for Low to Medium Pile Carpets"/>
    <n v="43.31"/>
    <n v="1"/>
    <n v="4.33"/>
  </r>
  <r>
    <n v="1807"/>
    <d v="2014-12-12T00:00:00"/>
    <x v="0"/>
    <x v="11"/>
    <x v="563"/>
    <x v="0"/>
    <x v="0"/>
    <x v="3"/>
    <s v="GBC DocuBind 300 Electric Binding Machine"/>
    <n v="210.39"/>
    <n v="2"/>
    <n v="-336.63"/>
  </r>
  <r>
    <n v="1808"/>
    <d v="2014-12-12T00:00:00"/>
    <x v="0"/>
    <x v="11"/>
    <x v="564"/>
    <x v="3"/>
    <x v="1"/>
    <x v="8"/>
    <s v="Eldon Image Series Desk Accessories, Burgundy"/>
    <n v="12.54"/>
    <n v="3"/>
    <n v="4.51"/>
  </r>
  <r>
    <n v="1809"/>
    <d v="2014-12-12T00:00:00"/>
    <x v="0"/>
    <x v="11"/>
    <x v="564"/>
    <x v="3"/>
    <x v="0"/>
    <x v="2"/>
    <s v="Woodgrain Magazine Files by Perma"/>
    <n v="8.94"/>
    <n v="3"/>
    <n v="0.63"/>
  </r>
  <r>
    <n v="1810"/>
    <d v="2014-12-12T00:00:00"/>
    <x v="0"/>
    <x v="11"/>
    <x v="564"/>
    <x v="3"/>
    <x v="1"/>
    <x v="8"/>
    <s v="Longer-Life Soft White Bulbs"/>
    <n v="9.24"/>
    <n v="3"/>
    <n v="4.4400000000000004"/>
  </r>
  <r>
    <n v="1811"/>
    <d v="2014-12-12T00:00:00"/>
    <x v="0"/>
    <x v="11"/>
    <x v="300"/>
    <x v="16"/>
    <x v="0"/>
    <x v="10"/>
    <s v="Staple envelope"/>
    <n v="23.47"/>
    <n v="3"/>
    <n v="7.63"/>
  </r>
  <r>
    <n v="1812"/>
    <d v="2014-12-13T00:00:00"/>
    <x v="0"/>
    <x v="11"/>
    <x v="375"/>
    <x v="3"/>
    <x v="0"/>
    <x v="0"/>
    <s v="White GlueTop Scratch Pads"/>
    <n v="90.24"/>
    <n v="6"/>
    <n v="41.51"/>
  </r>
  <r>
    <n v="1813"/>
    <d v="2014-12-13T00:00:00"/>
    <x v="0"/>
    <x v="11"/>
    <x v="565"/>
    <x v="0"/>
    <x v="0"/>
    <x v="14"/>
    <s v="Acme Value Line Scissors"/>
    <n v="2.92"/>
    <n v="1"/>
    <n v="0.37"/>
  </r>
  <r>
    <n v="1814"/>
    <d v="2014-12-13T00:00:00"/>
    <x v="0"/>
    <x v="11"/>
    <x v="227"/>
    <x v="1"/>
    <x v="1"/>
    <x v="8"/>
    <s v="Howard Miller 12-3/4 Diameter Accuwave DS  Wall Clock"/>
    <n v="94.43"/>
    <n v="3"/>
    <n v="-42.49"/>
  </r>
  <r>
    <n v="1815"/>
    <d v="2014-12-13T00:00:00"/>
    <x v="0"/>
    <x v="11"/>
    <x v="211"/>
    <x v="12"/>
    <x v="1"/>
    <x v="8"/>
    <s v="Electrix Incandescent Magnifying Lamp, Black"/>
    <n v="87.96"/>
    <n v="3"/>
    <n v="7.7"/>
  </r>
  <r>
    <n v="1816"/>
    <d v="2014-12-13T00:00:00"/>
    <x v="0"/>
    <x v="11"/>
    <x v="211"/>
    <x v="12"/>
    <x v="0"/>
    <x v="3"/>
    <s v="Cardinal Slant-D Ring Binder, Heavy Gauge Vinyl"/>
    <n v="5.21"/>
    <n v="2"/>
    <n v="-4.17"/>
  </r>
  <r>
    <n v="1817"/>
    <d v="2014-12-13T00:00:00"/>
    <x v="0"/>
    <x v="11"/>
    <x v="566"/>
    <x v="5"/>
    <x v="0"/>
    <x v="3"/>
    <s v="ACCOHIDE 3-Ring Binder, Blue, 1&quot;"/>
    <n v="12.39"/>
    <n v="3"/>
    <n v="5.82"/>
  </r>
  <r>
    <n v="1818"/>
    <d v="2014-12-14T00:00:00"/>
    <x v="0"/>
    <x v="11"/>
    <x v="448"/>
    <x v="1"/>
    <x v="0"/>
    <x v="3"/>
    <s v="Avery Heavy-Duty EZD View Binder with Locking Rings"/>
    <n v="5.0999999999999996"/>
    <n v="4"/>
    <n v="-8.68"/>
  </r>
  <r>
    <n v="1819"/>
    <d v="2014-12-14T00:00:00"/>
    <x v="0"/>
    <x v="11"/>
    <x v="448"/>
    <x v="1"/>
    <x v="0"/>
    <x v="7"/>
    <s v="Assorted Color Push Pins"/>
    <n v="2.9"/>
    <n v="2"/>
    <n v="0.47"/>
  </r>
  <r>
    <n v="1820"/>
    <d v="2014-12-14T00:00:00"/>
    <x v="0"/>
    <x v="11"/>
    <x v="448"/>
    <x v="1"/>
    <x v="2"/>
    <x v="9"/>
    <s v="Belkin Standard 104 key USB Keyboard"/>
    <n v="35.020000000000003"/>
    <n v="3"/>
    <n v="-2.19"/>
  </r>
  <r>
    <n v="1821"/>
    <d v="2014-12-14T00:00:00"/>
    <x v="0"/>
    <x v="11"/>
    <x v="240"/>
    <x v="16"/>
    <x v="1"/>
    <x v="5"/>
    <s v="Iceberg Nesting Folding Chair, 19w x 6d x 43h"/>
    <n v="186.3"/>
    <n v="4"/>
    <n v="13.97"/>
  </r>
  <r>
    <n v="1822"/>
    <d v="2014-12-14T00:00:00"/>
    <x v="0"/>
    <x v="11"/>
    <x v="567"/>
    <x v="10"/>
    <x v="0"/>
    <x v="4"/>
    <s v="Newell 35"/>
    <n v="2.62"/>
    <n v="1"/>
    <n v="0.3"/>
  </r>
  <r>
    <n v="1823"/>
    <d v="2014-12-14T00:00:00"/>
    <x v="0"/>
    <x v="11"/>
    <x v="567"/>
    <x v="10"/>
    <x v="1"/>
    <x v="13"/>
    <s v="Hon Rectangular Conference Tables"/>
    <n v="136.53"/>
    <n v="1"/>
    <n v="-52.34"/>
  </r>
  <r>
    <n v="1824"/>
    <d v="2014-12-14T00:00:00"/>
    <x v="0"/>
    <x v="11"/>
    <x v="567"/>
    <x v="10"/>
    <x v="2"/>
    <x v="9"/>
    <s v="Plantronics CS510 - Over-the-Head monaural Wireless Headset System"/>
    <n v="263.95999999999998"/>
    <n v="1"/>
    <n v="42.89"/>
  </r>
  <r>
    <n v="1825"/>
    <d v="2014-12-14T00:00:00"/>
    <x v="0"/>
    <x v="11"/>
    <x v="23"/>
    <x v="20"/>
    <x v="2"/>
    <x v="15"/>
    <s v="HP Designjet T520 Inkjet Large Format Printer - 24&quot; Color"/>
    <n v="6999.96"/>
    <n v="4"/>
    <n v="2239.9899999999998"/>
  </r>
  <r>
    <n v="1826"/>
    <d v="2014-12-14T00:00:00"/>
    <x v="0"/>
    <x v="11"/>
    <x v="568"/>
    <x v="1"/>
    <x v="0"/>
    <x v="3"/>
    <s v="GBC VeloBind Cover Sets"/>
    <n v="9.26"/>
    <n v="3"/>
    <n v="-13.9"/>
  </r>
  <r>
    <n v="1827"/>
    <d v="2014-12-15T00:00:00"/>
    <x v="0"/>
    <x v="11"/>
    <x v="260"/>
    <x v="0"/>
    <x v="2"/>
    <x v="6"/>
    <s v="ARKON Windshield Dashboard Air Vent Car Mount Holder"/>
    <n v="40.68"/>
    <n v="3"/>
    <n v="-9.15"/>
  </r>
  <r>
    <n v="1828"/>
    <d v="2014-12-15T00:00:00"/>
    <x v="0"/>
    <x v="11"/>
    <x v="260"/>
    <x v="0"/>
    <x v="1"/>
    <x v="5"/>
    <s v="Lifetime Advantage Folding Chairs, 4/Carton"/>
    <n v="763.28"/>
    <n v="5"/>
    <n v="-21.81"/>
  </r>
  <r>
    <n v="1829"/>
    <d v="2014-12-15T00:00:00"/>
    <x v="0"/>
    <x v="11"/>
    <x v="117"/>
    <x v="3"/>
    <x v="1"/>
    <x v="8"/>
    <s v="Stackable Trays"/>
    <n v="6.16"/>
    <n v="2"/>
    <n v="1.97"/>
  </r>
  <r>
    <n v="1830"/>
    <d v="2014-12-15T00:00:00"/>
    <x v="0"/>
    <x v="11"/>
    <x v="569"/>
    <x v="1"/>
    <x v="1"/>
    <x v="8"/>
    <s v="Dana Swing-Arm Lamps"/>
    <n v="8.5399999999999991"/>
    <n v="2"/>
    <n v="-7.48"/>
  </r>
  <r>
    <n v="1831"/>
    <d v="2014-12-15T00:00:00"/>
    <x v="0"/>
    <x v="11"/>
    <x v="290"/>
    <x v="2"/>
    <x v="1"/>
    <x v="5"/>
    <s v="Global Wood Trimmed Manager's Task Chair, Khaki"/>
    <n v="445.8"/>
    <n v="7"/>
    <n v="-108.27"/>
  </r>
  <r>
    <n v="1832"/>
    <d v="2014-12-16T00:00:00"/>
    <x v="0"/>
    <x v="11"/>
    <x v="148"/>
    <x v="16"/>
    <x v="0"/>
    <x v="3"/>
    <s v="Avery Binder Labels"/>
    <n v="1.17"/>
    <n v="1"/>
    <n v="-0.86"/>
  </r>
  <r>
    <n v="1833"/>
    <d v="2014-12-16T00:00:00"/>
    <x v="0"/>
    <x v="11"/>
    <x v="570"/>
    <x v="3"/>
    <x v="1"/>
    <x v="8"/>
    <s v="Executive Impressions 14&quot; Contract Wall Clock"/>
    <n v="44.46"/>
    <n v="2"/>
    <n v="14.67"/>
  </r>
  <r>
    <n v="1834"/>
    <d v="2014-12-16T00:00:00"/>
    <x v="0"/>
    <x v="11"/>
    <x v="570"/>
    <x v="3"/>
    <x v="1"/>
    <x v="5"/>
    <s v="DMI Arturo Collection Mission-style Design Wood Chair"/>
    <n v="241.57"/>
    <n v="2"/>
    <n v="18.12"/>
  </r>
  <r>
    <n v="1835"/>
    <d v="2014-12-16T00:00:00"/>
    <x v="0"/>
    <x v="11"/>
    <x v="570"/>
    <x v="3"/>
    <x v="2"/>
    <x v="9"/>
    <s v="First Data FD10 PIN Pad"/>
    <n v="395"/>
    <n v="5"/>
    <n v="39.5"/>
  </r>
  <r>
    <n v="1836"/>
    <d v="2014-12-16T00:00:00"/>
    <x v="0"/>
    <x v="11"/>
    <x v="570"/>
    <x v="3"/>
    <x v="2"/>
    <x v="6"/>
    <s v="GE 30524EE4"/>
    <n v="627.16999999999996"/>
    <n v="4"/>
    <n v="70.56"/>
  </r>
  <r>
    <n v="1837"/>
    <d v="2014-12-16T00:00:00"/>
    <x v="0"/>
    <x v="11"/>
    <x v="127"/>
    <x v="16"/>
    <x v="1"/>
    <x v="5"/>
    <s v="Hon Olson Stacker Stools"/>
    <n v="1013.83"/>
    <n v="9"/>
    <n v="101.38"/>
  </r>
  <r>
    <n v="1838"/>
    <d v="2014-12-16T00:00:00"/>
    <x v="0"/>
    <x v="11"/>
    <x v="127"/>
    <x v="16"/>
    <x v="0"/>
    <x v="7"/>
    <s v="OIC Binder Clips, Mini, 1/4&quot; Capacity, Black"/>
    <n v="1.98"/>
    <n v="2"/>
    <n v="0.67"/>
  </r>
  <r>
    <n v="1839"/>
    <d v="2014-12-16T00:00:00"/>
    <x v="0"/>
    <x v="11"/>
    <x v="28"/>
    <x v="0"/>
    <x v="0"/>
    <x v="0"/>
    <s v="Xerox 224"/>
    <n v="36.29"/>
    <n v="7"/>
    <n v="12.7"/>
  </r>
  <r>
    <n v="1840"/>
    <d v="2014-12-16T00:00:00"/>
    <x v="0"/>
    <x v="11"/>
    <x v="28"/>
    <x v="0"/>
    <x v="1"/>
    <x v="8"/>
    <s v="Tenex Carpeted, Granite-Look or Clear Contemporary Contour Shape Chair Mats"/>
    <n v="56.57"/>
    <n v="2"/>
    <n v="-74.95"/>
  </r>
  <r>
    <n v="1841"/>
    <d v="2014-12-16T00:00:00"/>
    <x v="0"/>
    <x v="11"/>
    <x v="571"/>
    <x v="14"/>
    <x v="0"/>
    <x v="0"/>
    <s v="Xerox 1929"/>
    <n v="114.2"/>
    <n v="5"/>
    <n v="52.53"/>
  </r>
  <r>
    <n v="1842"/>
    <d v="2014-12-16T00:00:00"/>
    <x v="0"/>
    <x v="11"/>
    <x v="572"/>
    <x v="3"/>
    <x v="1"/>
    <x v="5"/>
    <s v="Office Star - Professional Matrix Back Chair with 2-to-1 Synchro Tilt and Mesh Fabric Seat"/>
    <n v="1403.92"/>
    <n v="5"/>
    <n v="70.2"/>
  </r>
  <r>
    <n v="1843"/>
    <d v="2014-12-16T00:00:00"/>
    <x v="0"/>
    <x v="11"/>
    <x v="224"/>
    <x v="6"/>
    <x v="2"/>
    <x v="9"/>
    <s v="Case Logic 2.4GHz Wireless Keyboard"/>
    <n v="99.98"/>
    <n v="2"/>
    <n v="8"/>
  </r>
  <r>
    <n v="1844"/>
    <d v="2014-12-16T00:00:00"/>
    <x v="0"/>
    <x v="11"/>
    <x v="224"/>
    <x v="6"/>
    <x v="1"/>
    <x v="8"/>
    <s v="Ultra Door Push Plate"/>
    <n v="29.46"/>
    <n v="6"/>
    <n v="9.7200000000000006"/>
  </r>
  <r>
    <n v="1845"/>
    <d v="2014-12-16T00:00:00"/>
    <x v="0"/>
    <x v="11"/>
    <x v="573"/>
    <x v="0"/>
    <x v="2"/>
    <x v="9"/>
    <s v="Razer Kraken 7.1 Surround Sound Over Ear USB Gaming Headset"/>
    <n v="319.97000000000003"/>
    <n v="4"/>
    <n v="95.99"/>
  </r>
  <r>
    <n v="1846"/>
    <d v="2014-12-16T00:00:00"/>
    <x v="0"/>
    <x v="11"/>
    <x v="573"/>
    <x v="0"/>
    <x v="1"/>
    <x v="8"/>
    <s v="Longer-Life Soft White Bulbs"/>
    <n v="8.6199999999999992"/>
    <n v="7"/>
    <n v="-2.59"/>
  </r>
  <r>
    <n v="1847"/>
    <d v="2014-12-17T00:00:00"/>
    <x v="0"/>
    <x v="11"/>
    <x v="503"/>
    <x v="4"/>
    <x v="0"/>
    <x v="4"/>
    <s v="Stanley Contemporary Battery Pencil Sharpeners"/>
    <n v="40.049999999999997"/>
    <n v="3"/>
    <n v="11.21"/>
  </r>
  <r>
    <n v="1848"/>
    <d v="2014-12-17T00:00:00"/>
    <x v="0"/>
    <x v="11"/>
    <x v="574"/>
    <x v="10"/>
    <x v="0"/>
    <x v="3"/>
    <s v="Newell 3-Hole Punched Plastic Slotted Magazine Holders for Binders"/>
    <n v="5.48"/>
    <n v="4"/>
    <n v="-4.0199999999999996"/>
  </r>
  <r>
    <n v="1849"/>
    <d v="2014-12-19T00:00:00"/>
    <x v="0"/>
    <x v="11"/>
    <x v="575"/>
    <x v="16"/>
    <x v="0"/>
    <x v="3"/>
    <s v="Insertable Tab Post Binder Dividers"/>
    <n v="4.8099999999999996"/>
    <n v="2"/>
    <n v="-3.69"/>
  </r>
  <r>
    <n v="1850"/>
    <d v="2014-12-19T00:00:00"/>
    <x v="0"/>
    <x v="11"/>
    <x v="575"/>
    <x v="16"/>
    <x v="2"/>
    <x v="9"/>
    <s v="Belkin QODE FastFit Bluetooth Keyboard"/>
    <n v="247.8"/>
    <n v="5"/>
    <n v="-18.59"/>
  </r>
  <r>
    <n v="1851"/>
    <d v="2014-12-19T00:00:00"/>
    <x v="0"/>
    <x v="11"/>
    <x v="576"/>
    <x v="33"/>
    <x v="0"/>
    <x v="3"/>
    <s v="Canvas Sectional Post Binders"/>
    <n v="152.76"/>
    <n v="6"/>
    <n v="74.849999999999994"/>
  </r>
  <r>
    <n v="1852"/>
    <d v="2014-12-19T00:00:00"/>
    <x v="0"/>
    <x v="11"/>
    <x v="576"/>
    <x v="33"/>
    <x v="0"/>
    <x v="14"/>
    <s v="Acme Stainless Steel Office Snips"/>
    <n v="7.27"/>
    <n v="1"/>
    <n v="1.96"/>
  </r>
  <r>
    <n v="1853"/>
    <d v="2014-12-19T00:00:00"/>
    <x v="0"/>
    <x v="11"/>
    <x v="576"/>
    <x v="33"/>
    <x v="1"/>
    <x v="5"/>
    <s v="High-Back Leather Manager's Chair"/>
    <n v="1819.86"/>
    <n v="14"/>
    <n v="163.79"/>
  </r>
  <r>
    <n v="1854"/>
    <d v="2014-12-19T00:00:00"/>
    <x v="0"/>
    <x v="11"/>
    <x v="244"/>
    <x v="3"/>
    <x v="0"/>
    <x v="1"/>
    <s v="Avery 516"/>
    <n v="14.62"/>
    <n v="2"/>
    <n v="6.87"/>
  </r>
  <r>
    <n v="1855"/>
    <d v="2014-12-19T00:00:00"/>
    <x v="0"/>
    <x v="11"/>
    <x v="244"/>
    <x v="3"/>
    <x v="0"/>
    <x v="7"/>
    <s v="Advantus T-Pin Paper Clips"/>
    <n v="22.55"/>
    <n v="5"/>
    <n v="8.7899999999999991"/>
  </r>
  <r>
    <n v="1856"/>
    <d v="2014-12-19T00:00:00"/>
    <x v="0"/>
    <x v="11"/>
    <x v="244"/>
    <x v="3"/>
    <x v="2"/>
    <x v="6"/>
    <s v="Wi-Ex zBoost YX540 Cellular Phone Signal Booster"/>
    <n v="583.79999999999995"/>
    <n v="5"/>
    <n v="72.98"/>
  </r>
  <r>
    <n v="1857"/>
    <d v="2014-12-19T00:00:00"/>
    <x v="0"/>
    <x v="11"/>
    <x v="244"/>
    <x v="3"/>
    <x v="2"/>
    <x v="6"/>
    <s v="Clarity 53712"/>
    <n v="211.17"/>
    <n v="4"/>
    <n v="15.84"/>
  </r>
  <r>
    <n v="1858"/>
    <d v="2014-12-19T00:00:00"/>
    <x v="0"/>
    <x v="11"/>
    <x v="25"/>
    <x v="1"/>
    <x v="2"/>
    <x v="6"/>
    <s v="RCA ViSYS 25425RE1 Corded phone"/>
    <n v="323.98"/>
    <n v="3"/>
    <n v="36.450000000000003"/>
  </r>
  <r>
    <n v="1859"/>
    <d v="2014-12-19T00:00:00"/>
    <x v="0"/>
    <x v="11"/>
    <x v="25"/>
    <x v="1"/>
    <x v="0"/>
    <x v="0"/>
    <s v="Xerox 229"/>
    <n v="15.55"/>
    <n v="3"/>
    <n v="5.44"/>
  </r>
  <r>
    <n v="1860"/>
    <d v="2014-12-19T00:00:00"/>
    <x v="0"/>
    <x v="11"/>
    <x v="25"/>
    <x v="1"/>
    <x v="0"/>
    <x v="2"/>
    <s v="Rogers Jumbo File, Granite"/>
    <n v="32.590000000000003"/>
    <n v="3"/>
    <n v="-7.74"/>
  </r>
  <r>
    <n v="1861"/>
    <d v="2014-12-20T00:00:00"/>
    <x v="0"/>
    <x v="11"/>
    <x v="577"/>
    <x v="6"/>
    <x v="0"/>
    <x v="2"/>
    <s v="SAFCO Commercial Wire Shelving, 72h"/>
    <n v="122.48"/>
    <n v="2"/>
    <n v="0"/>
  </r>
  <r>
    <n v="1862"/>
    <d v="2014-12-20T00:00:00"/>
    <x v="0"/>
    <x v="11"/>
    <x v="577"/>
    <x v="6"/>
    <x v="1"/>
    <x v="13"/>
    <s v="Chromcraft 48&quot; x 96&quot; Racetrack Double Pedestal Table"/>
    <n v="2244.48"/>
    <n v="7"/>
    <n v="493.79"/>
  </r>
  <r>
    <n v="1863"/>
    <d v="2014-12-20T00:00:00"/>
    <x v="0"/>
    <x v="11"/>
    <x v="577"/>
    <x v="6"/>
    <x v="0"/>
    <x v="3"/>
    <s v="Wilson Jones Century Plastic Molded Ring Binders"/>
    <n v="62.31"/>
    <n v="3"/>
    <n v="29.29"/>
  </r>
  <r>
    <n v="1864"/>
    <d v="2014-12-20T00:00:00"/>
    <x v="0"/>
    <x v="11"/>
    <x v="577"/>
    <x v="6"/>
    <x v="1"/>
    <x v="13"/>
    <s v="Hon Practical Foundations 30 x 60 Training Table, Light Gray/Charcoal"/>
    <n v="455.1"/>
    <n v="2"/>
    <n v="100.12"/>
  </r>
  <r>
    <n v="1865"/>
    <d v="2014-12-20T00:00:00"/>
    <x v="0"/>
    <x v="11"/>
    <x v="348"/>
    <x v="22"/>
    <x v="0"/>
    <x v="1"/>
    <s v="Avery 489"/>
    <n v="31.05"/>
    <n v="3"/>
    <n v="14.9"/>
  </r>
  <r>
    <n v="1866"/>
    <d v="2014-12-20T00:00:00"/>
    <x v="0"/>
    <x v="11"/>
    <x v="578"/>
    <x v="15"/>
    <x v="0"/>
    <x v="12"/>
    <s v="Hoover Commercial Soft Guard Upright Vacuum And Disposable Filtration Bags"/>
    <n v="43.51"/>
    <n v="7"/>
    <n v="3.81"/>
  </r>
  <r>
    <n v="1867"/>
    <d v="2014-12-20T00:00:00"/>
    <x v="0"/>
    <x v="11"/>
    <x v="578"/>
    <x v="15"/>
    <x v="1"/>
    <x v="5"/>
    <s v="SAFCO Arco Folding Chair"/>
    <n v="662.88"/>
    <n v="3"/>
    <n v="74.569999999999993"/>
  </r>
  <r>
    <n v="1868"/>
    <d v="2014-12-20T00:00:00"/>
    <x v="0"/>
    <x v="11"/>
    <x v="578"/>
    <x v="15"/>
    <x v="0"/>
    <x v="0"/>
    <s v="Weyerhaeuser First Choice Laser/Copy Paper (20Lb. and 88 Bright)"/>
    <n v="25.92"/>
    <n v="5"/>
    <n v="9.07"/>
  </r>
  <r>
    <n v="1869"/>
    <d v="2014-12-20T00:00:00"/>
    <x v="0"/>
    <x v="11"/>
    <x v="283"/>
    <x v="3"/>
    <x v="0"/>
    <x v="3"/>
    <s v="Ibico Hi-Tech Manual Binding System"/>
    <n v="487.98"/>
    <n v="2"/>
    <n v="152.5"/>
  </r>
  <r>
    <n v="1870"/>
    <d v="2014-12-20T00:00:00"/>
    <x v="0"/>
    <x v="11"/>
    <x v="283"/>
    <x v="3"/>
    <x v="0"/>
    <x v="4"/>
    <s v="Boston Home &amp; Office Model 2000 Electric Pencil Sharpeners"/>
    <n v="47.3"/>
    <n v="2"/>
    <n v="12.3"/>
  </r>
  <r>
    <n v="1871"/>
    <d v="2014-12-20T00:00:00"/>
    <x v="0"/>
    <x v="11"/>
    <x v="283"/>
    <x v="3"/>
    <x v="0"/>
    <x v="4"/>
    <s v="Newell 31"/>
    <n v="4.13"/>
    <n v="1"/>
    <n v="1.1599999999999999"/>
  </r>
  <r>
    <n v="1872"/>
    <d v="2014-12-20T00:00:00"/>
    <x v="0"/>
    <x v="11"/>
    <x v="283"/>
    <x v="3"/>
    <x v="0"/>
    <x v="3"/>
    <s v="Premium Transparent Presentation Covers, No Pattern/Clear, 8 1/2&quot; x 11&quot;"/>
    <n v="155.12"/>
    <n v="5"/>
    <n v="50.41"/>
  </r>
  <r>
    <n v="1873"/>
    <d v="2014-12-20T00:00:00"/>
    <x v="0"/>
    <x v="11"/>
    <x v="460"/>
    <x v="26"/>
    <x v="2"/>
    <x v="9"/>
    <s v="Logitech G430 Surround Sound Gaming Headset with Dolby 7.1 Technology"/>
    <n v="447.94"/>
    <n v="7"/>
    <n v="89.59"/>
  </r>
  <r>
    <n v="1874"/>
    <d v="2014-12-20T00:00:00"/>
    <x v="0"/>
    <x v="11"/>
    <x v="579"/>
    <x v="18"/>
    <x v="0"/>
    <x v="1"/>
    <s v="Avery 487"/>
    <n v="3.69"/>
    <n v="1"/>
    <n v="1.73"/>
  </r>
  <r>
    <n v="1875"/>
    <d v="2014-12-20T00:00:00"/>
    <x v="0"/>
    <x v="11"/>
    <x v="579"/>
    <x v="18"/>
    <x v="0"/>
    <x v="3"/>
    <s v="Ibico Ibimaster 300 Manual Binding System"/>
    <n v="1103.97"/>
    <n v="3"/>
    <n v="496.79"/>
  </r>
  <r>
    <n v="1876"/>
    <d v="2014-12-20T00:00:00"/>
    <x v="0"/>
    <x v="11"/>
    <x v="294"/>
    <x v="10"/>
    <x v="1"/>
    <x v="8"/>
    <s v="Eldon Cleatmat Plus Chair Mats for High Pile Carpets"/>
    <n v="190.85"/>
    <n v="3"/>
    <n v="-21.47"/>
  </r>
  <r>
    <n v="1877"/>
    <d v="2014-12-20T00:00:00"/>
    <x v="0"/>
    <x v="11"/>
    <x v="189"/>
    <x v="12"/>
    <x v="1"/>
    <x v="8"/>
    <s v="Computer Room Manger, 14&quot;"/>
    <n v="51.97"/>
    <n v="2"/>
    <n v="10.39"/>
  </r>
  <r>
    <n v="1878"/>
    <d v="2014-12-20T00:00:00"/>
    <x v="0"/>
    <x v="11"/>
    <x v="189"/>
    <x v="12"/>
    <x v="2"/>
    <x v="9"/>
    <s v="Logitech 910-002974 M325 Wireless Mouse for Web Scrolling"/>
    <n v="71.98"/>
    <n v="3"/>
    <n v="21.59"/>
  </r>
  <r>
    <n v="1879"/>
    <d v="2014-12-20T00:00:00"/>
    <x v="0"/>
    <x v="11"/>
    <x v="189"/>
    <x v="12"/>
    <x v="1"/>
    <x v="5"/>
    <s v="Global Low Back Tilter Chair"/>
    <n v="242.35"/>
    <n v="3"/>
    <n v="-42.41"/>
  </r>
  <r>
    <n v="1880"/>
    <d v="2014-12-20T00:00:00"/>
    <x v="0"/>
    <x v="11"/>
    <x v="189"/>
    <x v="12"/>
    <x v="0"/>
    <x v="0"/>
    <s v="Xerox 1888"/>
    <n v="221.92"/>
    <n v="5"/>
    <n v="77.67"/>
  </r>
  <r>
    <n v="1881"/>
    <d v="2014-12-20T00:00:00"/>
    <x v="0"/>
    <x v="11"/>
    <x v="189"/>
    <x v="12"/>
    <x v="0"/>
    <x v="0"/>
    <s v="Xerox 1954"/>
    <n v="8.4499999999999993"/>
    <n v="2"/>
    <n v="2.64"/>
  </r>
  <r>
    <n v="1882"/>
    <d v="2014-12-20T00:00:00"/>
    <x v="0"/>
    <x v="11"/>
    <x v="494"/>
    <x v="0"/>
    <x v="0"/>
    <x v="12"/>
    <s v="Belkin Premiere Surge Master II 8-outlet surge protector"/>
    <n v="19.43"/>
    <n v="2"/>
    <n v="-49.55"/>
  </r>
  <r>
    <n v="1883"/>
    <d v="2014-12-20T00:00:00"/>
    <x v="0"/>
    <x v="11"/>
    <x v="494"/>
    <x v="0"/>
    <x v="2"/>
    <x v="9"/>
    <s v="Logitech Desktop MK120 Mouse and keyboard Combo"/>
    <n v="65.44"/>
    <n v="5"/>
    <n v="-8.18"/>
  </r>
  <r>
    <n v="1884"/>
    <d v="2014-12-20T00:00:00"/>
    <x v="0"/>
    <x v="11"/>
    <x v="436"/>
    <x v="20"/>
    <x v="1"/>
    <x v="5"/>
    <s v="Harbour Creations 67200 Series Stacking Chairs"/>
    <n v="192.19"/>
    <n v="3"/>
    <n v="36.299999999999997"/>
  </r>
  <r>
    <n v="1885"/>
    <d v="2014-12-21T00:00:00"/>
    <x v="0"/>
    <x v="11"/>
    <x v="95"/>
    <x v="3"/>
    <x v="1"/>
    <x v="5"/>
    <s v="SAFCO Arco Folding Chair"/>
    <n v="1325.76"/>
    <n v="6"/>
    <n v="149.15"/>
  </r>
  <r>
    <n v="1886"/>
    <d v="2014-12-21T00:00:00"/>
    <x v="0"/>
    <x v="11"/>
    <x v="95"/>
    <x v="3"/>
    <x v="1"/>
    <x v="5"/>
    <s v="Safco Contoured Stacking Chairs"/>
    <n v="572.16"/>
    <n v="3"/>
    <n v="35.76"/>
  </r>
  <r>
    <n v="1887"/>
    <d v="2014-12-21T00:00:00"/>
    <x v="0"/>
    <x v="11"/>
    <x v="285"/>
    <x v="15"/>
    <x v="0"/>
    <x v="3"/>
    <s v="Ibico Plastic Spiral Binding Combs"/>
    <n v="18.239999999999998"/>
    <n v="2"/>
    <n v="-14.59"/>
  </r>
  <r>
    <n v="1888"/>
    <d v="2014-12-21T00:00:00"/>
    <x v="0"/>
    <x v="11"/>
    <x v="405"/>
    <x v="7"/>
    <x v="0"/>
    <x v="1"/>
    <s v="Avery 492"/>
    <n v="17.28"/>
    <n v="6"/>
    <n v="7.95"/>
  </r>
  <r>
    <n v="1889"/>
    <d v="2014-12-22T00:00:00"/>
    <x v="0"/>
    <x v="11"/>
    <x v="580"/>
    <x v="3"/>
    <x v="0"/>
    <x v="4"/>
    <s v="Newell 332"/>
    <n v="11.76"/>
    <n v="4"/>
    <n v="3.18"/>
  </r>
  <r>
    <n v="1890"/>
    <d v="2014-12-22T00:00:00"/>
    <x v="0"/>
    <x v="11"/>
    <x v="214"/>
    <x v="20"/>
    <x v="0"/>
    <x v="2"/>
    <s v="Desktop 3-Pocket Hot File"/>
    <n v="216.4"/>
    <n v="4"/>
    <n v="56.26"/>
  </r>
  <r>
    <n v="1891"/>
    <d v="2014-12-22T00:00:00"/>
    <x v="0"/>
    <x v="11"/>
    <x v="377"/>
    <x v="1"/>
    <x v="0"/>
    <x v="2"/>
    <s v="Economy Rollaway Files"/>
    <n v="132.16"/>
    <n v="1"/>
    <n v="9.91"/>
  </r>
  <r>
    <n v="1892"/>
    <d v="2014-12-22T00:00:00"/>
    <x v="0"/>
    <x v="11"/>
    <x v="377"/>
    <x v="1"/>
    <x v="0"/>
    <x v="3"/>
    <s v="Recycled Easel Ring Binders"/>
    <n v="17.899999999999999"/>
    <n v="6"/>
    <n v="-31.33"/>
  </r>
  <r>
    <n v="1893"/>
    <d v="2014-12-22T00:00:00"/>
    <x v="0"/>
    <x v="11"/>
    <x v="377"/>
    <x v="1"/>
    <x v="0"/>
    <x v="0"/>
    <s v="White Computer Printout Paper by Universal"/>
    <n v="124.03"/>
    <n v="4"/>
    <n v="44.96"/>
  </r>
  <r>
    <n v="1894"/>
    <d v="2014-12-22T00:00:00"/>
    <x v="0"/>
    <x v="11"/>
    <x v="581"/>
    <x v="20"/>
    <x v="0"/>
    <x v="3"/>
    <s v="Lock-Up Easel 'Spel-Binder'"/>
    <n v="296.70999999999998"/>
    <n v="13"/>
    <n v="100.14"/>
  </r>
  <r>
    <n v="1895"/>
    <d v="2014-12-23T00:00:00"/>
    <x v="0"/>
    <x v="11"/>
    <x v="582"/>
    <x v="18"/>
    <x v="0"/>
    <x v="12"/>
    <s v="Belkin F9H710-06 7 Outlet SurgeMaster Surge Protector"/>
    <n v="207.24"/>
    <n v="11"/>
    <n v="58.03"/>
  </r>
  <r>
    <n v="1896"/>
    <d v="2014-12-23T00:00:00"/>
    <x v="0"/>
    <x v="11"/>
    <x v="495"/>
    <x v="20"/>
    <x v="1"/>
    <x v="13"/>
    <s v="Hon 61000 Series Interactive Training Tables"/>
    <n v="53.32"/>
    <n v="2"/>
    <n v="-19.55"/>
  </r>
  <r>
    <n v="1897"/>
    <d v="2014-12-23T00:00:00"/>
    <x v="0"/>
    <x v="11"/>
    <x v="495"/>
    <x v="20"/>
    <x v="0"/>
    <x v="12"/>
    <s v="Belkin F9H710-06 7 Outlet SurgeMaster Surge Protector"/>
    <n v="56.52"/>
    <n v="3"/>
    <n v="15.83"/>
  </r>
  <r>
    <n v="1898"/>
    <d v="2014-12-23T00:00:00"/>
    <x v="0"/>
    <x v="11"/>
    <x v="311"/>
    <x v="0"/>
    <x v="0"/>
    <x v="0"/>
    <s v="Xerox 2000"/>
    <n v="5.18"/>
    <n v="1"/>
    <n v="1.81"/>
  </r>
  <r>
    <n v="1899"/>
    <d v="2014-12-23T00:00:00"/>
    <x v="0"/>
    <x v="11"/>
    <x v="583"/>
    <x v="16"/>
    <x v="0"/>
    <x v="0"/>
    <s v="Computer Printout Paper with Letter-Trim Perforations"/>
    <n v="45.53"/>
    <n v="3"/>
    <n v="15.93"/>
  </r>
  <r>
    <n v="1900"/>
    <d v="2014-12-23T00:00:00"/>
    <x v="0"/>
    <x v="11"/>
    <x v="583"/>
    <x v="16"/>
    <x v="1"/>
    <x v="5"/>
    <s v="Padded Folding Chairs, Black, 4/Carton"/>
    <n v="64.78"/>
    <n v="1"/>
    <n v="6.48"/>
  </r>
  <r>
    <n v="1901"/>
    <d v="2014-12-23T00:00:00"/>
    <x v="0"/>
    <x v="11"/>
    <x v="583"/>
    <x v="16"/>
    <x v="0"/>
    <x v="2"/>
    <s v="Tennsco 6- and 18-Compartment Lockers"/>
    <n v="424.27"/>
    <n v="2"/>
    <n v="-10.61"/>
  </r>
  <r>
    <n v="1902"/>
    <d v="2014-12-23T00:00:00"/>
    <x v="0"/>
    <x v="11"/>
    <x v="583"/>
    <x v="16"/>
    <x v="0"/>
    <x v="4"/>
    <s v="Prang Dustless Chalk Sticks"/>
    <n v="1.34"/>
    <n v="1"/>
    <n v="0.5"/>
  </r>
  <r>
    <n v="1903"/>
    <d v="2014-12-23T00:00:00"/>
    <x v="0"/>
    <x v="11"/>
    <x v="583"/>
    <x v="16"/>
    <x v="0"/>
    <x v="2"/>
    <s v="Acco Perma 3000 Stacking Storage Drawers"/>
    <n v="83.92"/>
    <n v="5"/>
    <n v="-1.05"/>
  </r>
  <r>
    <n v="1904"/>
    <d v="2014-12-24T00:00:00"/>
    <x v="0"/>
    <x v="11"/>
    <x v="321"/>
    <x v="16"/>
    <x v="0"/>
    <x v="0"/>
    <s v="Xerox 1974"/>
    <n v="9.57"/>
    <n v="2"/>
    <n v="3.47"/>
  </r>
  <r>
    <n v="1905"/>
    <d v="2014-12-24T00:00:00"/>
    <x v="0"/>
    <x v="11"/>
    <x v="218"/>
    <x v="10"/>
    <x v="1"/>
    <x v="8"/>
    <s v="Master Giant Foot Doorstop, Safety Yellow"/>
    <n v="30.36"/>
    <n v="5"/>
    <n v="8.73"/>
  </r>
  <r>
    <n v="1906"/>
    <d v="2014-12-24T00:00:00"/>
    <x v="0"/>
    <x v="11"/>
    <x v="520"/>
    <x v="3"/>
    <x v="0"/>
    <x v="2"/>
    <s v="Letter Size Cart"/>
    <n v="142.86000000000001"/>
    <n v="1"/>
    <n v="41.43"/>
  </r>
  <r>
    <n v="1907"/>
    <d v="2014-12-24T00:00:00"/>
    <x v="0"/>
    <x v="11"/>
    <x v="520"/>
    <x v="3"/>
    <x v="1"/>
    <x v="5"/>
    <s v="Global Value Mid-Back Manager's Chair, Gray"/>
    <n v="292.27"/>
    <n v="6"/>
    <n v="18.27"/>
  </r>
  <r>
    <n v="1908"/>
    <d v="2014-12-24T00:00:00"/>
    <x v="0"/>
    <x v="11"/>
    <x v="151"/>
    <x v="3"/>
    <x v="2"/>
    <x v="6"/>
    <s v="Seidio BD2-HK3IPH5-BK DILEX Case and Holster Combo for Apple iPhone 5/5s - Black"/>
    <n v="173.66"/>
    <n v="7"/>
    <n v="17.37"/>
  </r>
  <r>
    <n v="1909"/>
    <d v="2014-12-24T00:00:00"/>
    <x v="0"/>
    <x v="11"/>
    <x v="151"/>
    <x v="3"/>
    <x v="0"/>
    <x v="12"/>
    <s v="Avanti 4.4 Cu. Ft. Refrigerator"/>
    <n v="361.96"/>
    <n v="2"/>
    <n v="101.35"/>
  </r>
  <r>
    <n v="1910"/>
    <d v="2014-12-24T00:00:00"/>
    <x v="0"/>
    <x v="11"/>
    <x v="151"/>
    <x v="3"/>
    <x v="2"/>
    <x v="9"/>
    <s v="Sony 32GB Class 10 Micro SDHC R40 Memory Card"/>
    <n v="62.85"/>
    <n v="3"/>
    <n v="13.2"/>
  </r>
  <r>
    <n v="1911"/>
    <d v="2014-12-24T00:00:00"/>
    <x v="0"/>
    <x v="11"/>
    <x v="151"/>
    <x v="3"/>
    <x v="2"/>
    <x v="6"/>
    <s v="Cisco Unified IP Phone 7945G VoIP phone"/>
    <n v="818.38"/>
    <n v="3"/>
    <n v="51.15"/>
  </r>
  <r>
    <n v="1912"/>
    <d v="2014-12-24T00:00:00"/>
    <x v="0"/>
    <x v="11"/>
    <x v="151"/>
    <x v="3"/>
    <x v="0"/>
    <x v="2"/>
    <s v="Tennsco Commercial Shelving"/>
    <n v="20.34"/>
    <n v="1"/>
    <n v="0.2"/>
  </r>
  <r>
    <n v="1913"/>
    <d v="2014-12-24T00:00:00"/>
    <x v="0"/>
    <x v="11"/>
    <x v="151"/>
    <x v="3"/>
    <x v="1"/>
    <x v="8"/>
    <s v="Westinghouse Floor Lamp with Metal Mesh Shade, Black"/>
    <n v="23.99"/>
    <n v="1"/>
    <n v="5.52"/>
  </r>
  <r>
    <n v="1914"/>
    <d v="2014-12-24T00:00:00"/>
    <x v="0"/>
    <x v="11"/>
    <x v="423"/>
    <x v="3"/>
    <x v="0"/>
    <x v="12"/>
    <s v="Belkin 7-Outlet SurgeMaster Home Series"/>
    <n v="13.97"/>
    <n v="1"/>
    <n v="3.63"/>
  </r>
  <r>
    <n v="1915"/>
    <d v="2014-12-26T00:00:00"/>
    <x v="0"/>
    <x v="11"/>
    <x v="525"/>
    <x v="0"/>
    <x v="1"/>
    <x v="5"/>
    <s v="Global Deluxe High-Back Manager's Chair"/>
    <n v="600.55999999999995"/>
    <n v="3"/>
    <n v="-8.58"/>
  </r>
  <r>
    <n v="1916"/>
    <d v="2014-12-26T00:00:00"/>
    <x v="0"/>
    <x v="11"/>
    <x v="254"/>
    <x v="26"/>
    <x v="1"/>
    <x v="8"/>
    <s v="Howard Miller 13&quot; Diameter Goldtone Round Wall Clock"/>
    <n v="300.42"/>
    <n v="8"/>
    <n v="78.86"/>
  </r>
  <r>
    <n v="1917"/>
    <d v="2014-12-26T00:00:00"/>
    <x v="0"/>
    <x v="11"/>
    <x v="254"/>
    <x v="26"/>
    <x v="1"/>
    <x v="5"/>
    <s v="Global Deluxe Office Fabric Chairs"/>
    <n v="230.35"/>
    <n v="3"/>
    <n v="20.16"/>
  </r>
  <r>
    <n v="1918"/>
    <d v="2014-12-26T00:00:00"/>
    <x v="0"/>
    <x v="11"/>
    <x v="254"/>
    <x v="26"/>
    <x v="1"/>
    <x v="8"/>
    <s v="Eldon ClusterMat Chair Mat with Cordless Antistatic Protection"/>
    <n v="218.35"/>
    <n v="3"/>
    <n v="-24.56"/>
  </r>
  <r>
    <n v="1919"/>
    <d v="2014-12-26T00:00:00"/>
    <x v="0"/>
    <x v="11"/>
    <x v="254"/>
    <x v="26"/>
    <x v="0"/>
    <x v="3"/>
    <s v="Ibico Laser Imprintable Binding System Covers"/>
    <n v="78.599999999999994"/>
    <n v="5"/>
    <n v="-62.88"/>
  </r>
  <r>
    <n v="1920"/>
    <d v="2014-12-26T00:00:00"/>
    <x v="0"/>
    <x v="11"/>
    <x v="254"/>
    <x v="26"/>
    <x v="0"/>
    <x v="7"/>
    <s v="Vinyl Coated Wire Paper Clips in Organizer Box, 800/Box"/>
    <n v="27.55"/>
    <n v="3"/>
    <n v="9.3000000000000007"/>
  </r>
  <r>
    <n v="1921"/>
    <d v="2014-12-26T00:00:00"/>
    <x v="0"/>
    <x v="11"/>
    <x v="103"/>
    <x v="1"/>
    <x v="0"/>
    <x v="3"/>
    <s v="Cardinal Slant-D Ring Binder, Heavy Gauge Vinyl"/>
    <n v="8.69"/>
    <n v="5"/>
    <n v="-14.77"/>
  </r>
  <r>
    <n v="1922"/>
    <d v="2014-12-26T00:00:00"/>
    <x v="0"/>
    <x v="11"/>
    <x v="584"/>
    <x v="3"/>
    <x v="0"/>
    <x v="14"/>
    <s v="Acme Rosewood Handle Letter Opener"/>
    <n v="11.91"/>
    <n v="3"/>
    <n v="0.12"/>
  </r>
  <r>
    <n v="1923"/>
    <d v="2014-12-26T00:00:00"/>
    <x v="0"/>
    <x v="11"/>
    <x v="584"/>
    <x v="3"/>
    <x v="1"/>
    <x v="8"/>
    <s v="Eldon Regeneration Recycled Desk Accessories, Smoke"/>
    <n v="3.48"/>
    <n v="2"/>
    <n v="1.1100000000000001"/>
  </r>
  <r>
    <n v="1924"/>
    <d v="2014-12-26T00:00:00"/>
    <x v="0"/>
    <x v="11"/>
    <x v="585"/>
    <x v="2"/>
    <x v="0"/>
    <x v="0"/>
    <s v="Wirebound Message Books, Two 4 1/4&quot; x 5&quot; Forms per Page"/>
    <n v="18.260000000000002"/>
    <n v="3"/>
    <n v="6.16"/>
  </r>
  <r>
    <n v="1925"/>
    <d v="2014-12-26T00:00:00"/>
    <x v="0"/>
    <x v="11"/>
    <x v="585"/>
    <x v="2"/>
    <x v="0"/>
    <x v="12"/>
    <s v="Holmes 99% HEPA Air Purifier"/>
    <n v="34.659999999999997"/>
    <n v="2"/>
    <n v="5.63"/>
  </r>
  <r>
    <n v="1926"/>
    <d v="2014-12-26T00:00:00"/>
    <x v="0"/>
    <x v="11"/>
    <x v="585"/>
    <x v="2"/>
    <x v="0"/>
    <x v="12"/>
    <s v="Tripp Lite TLP810NET Broadband Surge for Modem/Fax"/>
    <n v="81.55"/>
    <n v="2"/>
    <n v="8.16"/>
  </r>
  <r>
    <n v="1927"/>
    <d v="2014-12-26T00:00:00"/>
    <x v="0"/>
    <x v="11"/>
    <x v="585"/>
    <x v="2"/>
    <x v="0"/>
    <x v="2"/>
    <s v="Sensible Storage WireTech Storage Systems"/>
    <n v="227.14"/>
    <n v="4"/>
    <n v="-42.59"/>
  </r>
  <r>
    <n v="1928"/>
    <d v="2014-12-26T00:00:00"/>
    <x v="0"/>
    <x v="11"/>
    <x v="463"/>
    <x v="20"/>
    <x v="0"/>
    <x v="2"/>
    <s v="Fellowes Bankers Box Stor/Drawer Steel Plus"/>
    <n v="191.88"/>
    <n v="6"/>
    <n v="19.190000000000001"/>
  </r>
  <r>
    <n v="1929"/>
    <d v="2014-12-26T00:00:00"/>
    <x v="0"/>
    <x v="11"/>
    <x v="135"/>
    <x v="2"/>
    <x v="0"/>
    <x v="4"/>
    <s v="Eldon Spacemaker Box, Quick-Snap Lid, Clear"/>
    <n v="8.02"/>
    <n v="3"/>
    <n v="1.1000000000000001"/>
  </r>
  <r>
    <n v="1930"/>
    <d v="2014-12-27T00:00:00"/>
    <x v="0"/>
    <x v="11"/>
    <x v="538"/>
    <x v="3"/>
    <x v="0"/>
    <x v="1"/>
    <s v="Staple-on labels"/>
    <n v="11.56"/>
    <n v="4"/>
    <n v="5.43"/>
  </r>
  <r>
    <n v="1931"/>
    <d v="2014-12-27T00:00:00"/>
    <x v="0"/>
    <x v="11"/>
    <x v="261"/>
    <x v="1"/>
    <x v="1"/>
    <x v="8"/>
    <s v="DAX Wood Document Frame"/>
    <n v="32.950000000000003"/>
    <n v="6"/>
    <n v="-19.77"/>
  </r>
  <r>
    <n v="1932"/>
    <d v="2014-12-27T00:00:00"/>
    <x v="0"/>
    <x v="11"/>
    <x v="261"/>
    <x v="1"/>
    <x v="0"/>
    <x v="2"/>
    <s v="Staple magnet"/>
    <n v="30.02"/>
    <n v="4"/>
    <n v="3"/>
  </r>
  <r>
    <n v="1933"/>
    <d v="2014-12-27T00:00:00"/>
    <x v="0"/>
    <x v="11"/>
    <x v="467"/>
    <x v="3"/>
    <x v="1"/>
    <x v="5"/>
    <s v="Bevis Steel Folding Chairs"/>
    <n v="230.28"/>
    <n v="3"/>
    <n v="23.03"/>
  </r>
  <r>
    <n v="1934"/>
    <d v="2014-12-27T00:00:00"/>
    <x v="0"/>
    <x v="11"/>
    <x v="467"/>
    <x v="3"/>
    <x v="0"/>
    <x v="0"/>
    <s v="Xerox 1927"/>
    <n v="12.84"/>
    <n v="3"/>
    <n v="5.78"/>
  </r>
  <r>
    <n v="1935"/>
    <d v="2014-12-27T00:00:00"/>
    <x v="0"/>
    <x v="11"/>
    <x v="586"/>
    <x v="20"/>
    <x v="1"/>
    <x v="5"/>
    <s v="Global Push Button Manager's Chair, Indigo"/>
    <n v="767.21"/>
    <n v="14"/>
    <n v="161.97"/>
  </r>
  <r>
    <n v="1936"/>
    <d v="2014-12-27T00:00:00"/>
    <x v="0"/>
    <x v="11"/>
    <x v="33"/>
    <x v="3"/>
    <x v="0"/>
    <x v="12"/>
    <s v="Staple holder"/>
    <n v="10.98"/>
    <n v="1"/>
    <n v="2.96"/>
  </r>
  <r>
    <n v="1937"/>
    <d v="2014-12-27T00:00:00"/>
    <x v="0"/>
    <x v="11"/>
    <x v="33"/>
    <x v="3"/>
    <x v="0"/>
    <x v="7"/>
    <s v="Staples"/>
    <n v="7.86"/>
    <n v="3"/>
    <n v="3.62"/>
  </r>
  <r>
    <n v="1938"/>
    <d v="2014-12-27T00:00:00"/>
    <x v="0"/>
    <x v="11"/>
    <x v="33"/>
    <x v="3"/>
    <x v="0"/>
    <x v="2"/>
    <s v="Advantus Rolling Storage Box"/>
    <n v="51.45"/>
    <n v="3"/>
    <n v="13.89"/>
  </r>
  <r>
    <n v="1939"/>
    <d v="2014-12-27T00:00:00"/>
    <x v="0"/>
    <x v="11"/>
    <x v="33"/>
    <x v="3"/>
    <x v="0"/>
    <x v="3"/>
    <s v="GBC VeloBind Cover Sets"/>
    <n v="37.06"/>
    <n v="3"/>
    <n v="13.9"/>
  </r>
  <r>
    <n v="1940"/>
    <d v="2014-12-27T00:00:00"/>
    <x v="0"/>
    <x v="11"/>
    <x v="498"/>
    <x v="33"/>
    <x v="0"/>
    <x v="0"/>
    <s v="Xerox 1983"/>
    <n v="23.92"/>
    <n v="4"/>
    <n v="11.72"/>
  </r>
  <r>
    <n v="1941"/>
    <d v="2014-12-27T00:00:00"/>
    <x v="0"/>
    <x v="11"/>
    <x v="498"/>
    <x v="33"/>
    <x v="2"/>
    <x v="9"/>
    <s v="Enermax Acrylux Wireless Keyboard"/>
    <n v="498"/>
    <n v="5"/>
    <n v="184.26"/>
  </r>
  <r>
    <n v="1942"/>
    <d v="2014-12-27T00:00:00"/>
    <x v="0"/>
    <x v="11"/>
    <x v="180"/>
    <x v="0"/>
    <x v="0"/>
    <x v="3"/>
    <s v="GBC Standard Therm-A-Bind Covers"/>
    <n v="4.9800000000000004"/>
    <n v="1"/>
    <n v="-8.4700000000000006"/>
  </r>
  <r>
    <n v="1943"/>
    <d v="2014-12-27T00:00:00"/>
    <x v="0"/>
    <x v="11"/>
    <x v="366"/>
    <x v="10"/>
    <x v="1"/>
    <x v="8"/>
    <s v="Eldon &quot;L&quot; Workstation Diamond Chairmat"/>
    <n v="182.35"/>
    <n v="3"/>
    <n v="-18.239999999999998"/>
  </r>
  <r>
    <n v="1944"/>
    <d v="2014-12-27T00:00:00"/>
    <x v="0"/>
    <x v="11"/>
    <x v="366"/>
    <x v="10"/>
    <x v="0"/>
    <x v="2"/>
    <s v="Safco Industrial Shelving"/>
    <n v="118.16"/>
    <n v="2"/>
    <n v="-25.11"/>
  </r>
  <r>
    <n v="1945"/>
    <d v="2014-12-27T00:00:00"/>
    <x v="0"/>
    <x v="11"/>
    <x v="218"/>
    <x v="12"/>
    <x v="0"/>
    <x v="3"/>
    <s v="GBC DocuBind 300 Electric Binding Machine"/>
    <n v="946.76"/>
    <n v="6"/>
    <n v="-694.29"/>
  </r>
  <r>
    <n v="1946"/>
    <d v="2014-12-28T00:00:00"/>
    <x v="0"/>
    <x v="11"/>
    <x v="569"/>
    <x v="2"/>
    <x v="0"/>
    <x v="4"/>
    <s v="Boston School Pro Electric Pencil Sharpener, 1670"/>
    <n v="99.14"/>
    <n v="4"/>
    <n v="8.67"/>
  </r>
  <r>
    <n v="1947"/>
    <d v="2014-12-28T00:00:00"/>
    <x v="0"/>
    <x v="11"/>
    <x v="8"/>
    <x v="32"/>
    <x v="0"/>
    <x v="12"/>
    <s v="Hoover Upright Vacuum With Dirt Cup"/>
    <n v="1737.18"/>
    <n v="6"/>
    <n v="503.78"/>
  </r>
  <r>
    <n v="1948"/>
    <d v="2014-12-28T00:00:00"/>
    <x v="0"/>
    <x v="11"/>
    <x v="8"/>
    <x v="32"/>
    <x v="0"/>
    <x v="2"/>
    <s v="Fellowes Strictly Business Drawer File, Letter/Legal Size"/>
    <n v="704.25"/>
    <n v="5"/>
    <n v="84.51"/>
  </r>
  <r>
    <n v="1949"/>
    <d v="2014-12-28T00:00:00"/>
    <x v="0"/>
    <x v="11"/>
    <x v="8"/>
    <x v="32"/>
    <x v="0"/>
    <x v="0"/>
    <s v="Xerox 1906"/>
    <n v="141.76"/>
    <n v="4"/>
    <n v="66.63"/>
  </r>
  <r>
    <n v="1950"/>
    <d v="2014-12-28T00:00:00"/>
    <x v="0"/>
    <x v="11"/>
    <x v="496"/>
    <x v="3"/>
    <x v="0"/>
    <x v="2"/>
    <s v="Carina Mini System Audio Rack, Model AR050B"/>
    <n v="998.82"/>
    <n v="9"/>
    <n v="29.96"/>
  </r>
  <r>
    <n v="1951"/>
    <d v="2014-12-28T00:00:00"/>
    <x v="0"/>
    <x v="11"/>
    <x v="496"/>
    <x v="3"/>
    <x v="0"/>
    <x v="14"/>
    <s v="Acme Box Cutter Scissors"/>
    <n v="51.15"/>
    <n v="5"/>
    <n v="13.3"/>
  </r>
  <r>
    <n v="1952"/>
    <d v="2014-12-29T00:00:00"/>
    <x v="0"/>
    <x v="11"/>
    <x v="587"/>
    <x v="28"/>
    <x v="0"/>
    <x v="2"/>
    <s v="Recycled Eldon Regeneration Jumbo File"/>
    <n v="24.56"/>
    <n v="2"/>
    <n v="6.88"/>
  </r>
  <r>
    <n v="1953"/>
    <d v="2014-12-29T00:00:00"/>
    <x v="0"/>
    <x v="11"/>
    <x v="587"/>
    <x v="28"/>
    <x v="2"/>
    <x v="9"/>
    <s v="ImationÂ 32GB Pocket Pro USB 3.0Â Flash DriveÂ - 32 GB - Black - 1 P ..."/>
    <n v="119.8"/>
    <n v="4"/>
    <n v="47.92"/>
  </r>
  <r>
    <n v="1954"/>
    <d v="2014-12-29T00:00:00"/>
    <x v="0"/>
    <x v="11"/>
    <x v="202"/>
    <x v="3"/>
    <x v="1"/>
    <x v="8"/>
    <s v="Stacking Trays by OIC"/>
    <n v="24.9"/>
    <n v="5"/>
    <n v="8.2200000000000006"/>
  </r>
  <r>
    <n v="1955"/>
    <d v="2014-12-29T00:00:00"/>
    <x v="0"/>
    <x v="11"/>
    <x v="202"/>
    <x v="3"/>
    <x v="0"/>
    <x v="0"/>
    <s v="Xerox 1981"/>
    <n v="21.12"/>
    <n v="4"/>
    <n v="9.5"/>
  </r>
  <r>
    <n v="1956"/>
    <d v="2014-12-29T00:00:00"/>
    <x v="0"/>
    <x v="11"/>
    <x v="202"/>
    <x v="3"/>
    <x v="2"/>
    <x v="15"/>
    <s v="DYMO CardScan Personal V9 Business Card Scanner"/>
    <n v="767.95"/>
    <n v="6"/>
    <n v="287.98"/>
  </r>
  <r>
    <n v="1957"/>
    <d v="2014-12-29T00:00:00"/>
    <x v="0"/>
    <x v="11"/>
    <x v="202"/>
    <x v="3"/>
    <x v="0"/>
    <x v="3"/>
    <s v="Avery Hanging File Binders"/>
    <n v="14.35"/>
    <n v="3"/>
    <n v="4.66"/>
  </r>
  <r>
    <n v="1958"/>
    <d v="2014-12-29T00:00:00"/>
    <x v="0"/>
    <x v="11"/>
    <x v="202"/>
    <x v="3"/>
    <x v="2"/>
    <x v="6"/>
    <s v="Mophie Juice Pack Helium for iPhone"/>
    <n v="191.98"/>
    <n v="3"/>
    <n v="19.2"/>
  </r>
  <r>
    <n v="1959"/>
    <d v="2014-12-29T00:00:00"/>
    <x v="0"/>
    <x v="11"/>
    <x v="202"/>
    <x v="3"/>
    <x v="0"/>
    <x v="1"/>
    <s v="Avery 477"/>
    <n v="274.77"/>
    <n v="9"/>
    <n v="126.39"/>
  </r>
  <r>
    <n v="1960"/>
    <d v="2014-12-29T00:00:00"/>
    <x v="0"/>
    <x v="11"/>
    <x v="202"/>
    <x v="3"/>
    <x v="1"/>
    <x v="8"/>
    <s v="Executive Impressions 10&quot; Spectator Wall Clock"/>
    <n v="70.56"/>
    <n v="6"/>
    <n v="23.99"/>
  </r>
  <r>
    <n v="1961"/>
    <d v="2014-12-29T00:00:00"/>
    <x v="0"/>
    <x v="11"/>
    <x v="43"/>
    <x v="31"/>
    <x v="2"/>
    <x v="6"/>
    <s v="Mediabridge Sport Armband iPhone 5s"/>
    <n v="23.98"/>
    <n v="3"/>
    <n v="-5.69"/>
  </r>
  <r>
    <n v="1962"/>
    <d v="2014-12-29T00:00:00"/>
    <x v="0"/>
    <x v="11"/>
    <x v="43"/>
    <x v="31"/>
    <x v="0"/>
    <x v="2"/>
    <s v="Fellowes Bases and Tops For Staxonsteel/High-Stak Systems"/>
    <n v="33.29"/>
    <n v="1"/>
    <n v="7.99"/>
  </r>
  <r>
    <n v="1963"/>
    <d v="2014-12-29T00:00:00"/>
    <x v="0"/>
    <x v="11"/>
    <x v="456"/>
    <x v="1"/>
    <x v="1"/>
    <x v="8"/>
    <s v="Tenex Chairmats For Use with Hard Floors"/>
    <n v="38.979999999999997"/>
    <n v="3"/>
    <n v="-50.67"/>
  </r>
  <r>
    <n v="1964"/>
    <d v="2014-12-29T00:00:00"/>
    <x v="0"/>
    <x v="11"/>
    <x v="588"/>
    <x v="1"/>
    <x v="1"/>
    <x v="8"/>
    <s v="Master Caster Door Stop, Large Brown"/>
    <n v="8.74"/>
    <n v="3"/>
    <n v="-4.8"/>
  </r>
  <r>
    <n v="1965"/>
    <d v="2014-12-29T00:00:00"/>
    <x v="0"/>
    <x v="11"/>
    <x v="170"/>
    <x v="3"/>
    <x v="0"/>
    <x v="1"/>
    <s v="Alphabetical Labels for Top Tab Filing"/>
    <n v="88.8"/>
    <n v="6"/>
    <n v="44.4"/>
  </r>
  <r>
    <n v="1966"/>
    <d v="2014-12-29T00:00:00"/>
    <x v="0"/>
    <x v="11"/>
    <x v="170"/>
    <x v="3"/>
    <x v="2"/>
    <x v="6"/>
    <s v="HTC One"/>
    <n v="319.97000000000003"/>
    <n v="4"/>
    <n v="36"/>
  </r>
  <r>
    <n v="1967"/>
    <d v="2014-12-29T00:00:00"/>
    <x v="0"/>
    <x v="11"/>
    <x v="589"/>
    <x v="10"/>
    <x v="0"/>
    <x v="12"/>
    <s v="Acco 6 Outlet Guardian Standard Surge Suppressor"/>
    <n v="48.36"/>
    <n v="5"/>
    <n v="6.05"/>
  </r>
  <r>
    <n v="1968"/>
    <d v="2014-12-30T00:00:00"/>
    <x v="0"/>
    <x v="11"/>
    <x v="590"/>
    <x v="14"/>
    <x v="0"/>
    <x v="4"/>
    <s v="Newell 350"/>
    <n v="9.84"/>
    <n v="3"/>
    <n v="2.85"/>
  </r>
  <r>
    <n v="1969"/>
    <d v="2014-12-30T00:00:00"/>
    <x v="0"/>
    <x v="11"/>
    <x v="386"/>
    <x v="0"/>
    <x v="0"/>
    <x v="10"/>
    <s v="Fashion Color Clasp Envelopes"/>
    <n v="12.98"/>
    <n v="3"/>
    <n v="4.71"/>
  </r>
  <r>
    <n v="1970"/>
    <d v="2014-12-30T00:00:00"/>
    <x v="0"/>
    <x v="11"/>
    <x v="386"/>
    <x v="0"/>
    <x v="2"/>
    <x v="6"/>
    <s v="Plantronics CS 50-USB -Â headsetÂ - Convertible, Monaural"/>
    <n v="217.58"/>
    <n v="2"/>
    <n v="19.04"/>
  </r>
  <r>
    <n v="1971"/>
    <d v="2014-12-30T00:00:00"/>
    <x v="0"/>
    <x v="11"/>
    <x v="386"/>
    <x v="0"/>
    <x v="2"/>
    <x v="6"/>
    <s v="AT&amp;T 1080 Corded phone"/>
    <n v="328.78"/>
    <n v="3"/>
    <n v="28.77"/>
  </r>
  <r>
    <n v="1972"/>
    <d v="2014-12-30T00:00:00"/>
    <x v="0"/>
    <x v="11"/>
    <x v="386"/>
    <x v="0"/>
    <x v="0"/>
    <x v="3"/>
    <s v="Acco Hanging Data Binders"/>
    <n v="2.29"/>
    <n v="3"/>
    <n v="-3.66"/>
  </r>
  <r>
    <n v="1973"/>
    <d v="2014-12-30T00:00:00"/>
    <x v="0"/>
    <x v="11"/>
    <x v="386"/>
    <x v="0"/>
    <x v="2"/>
    <x v="9"/>
    <s v="Logitech 910-002974 M325 Wireless Mouse for Web Scrolling"/>
    <n v="47.98"/>
    <n v="2"/>
    <n v="14.4"/>
  </r>
  <r>
    <n v="1974"/>
    <d v="2014-12-30T00:00:00"/>
    <x v="0"/>
    <x v="11"/>
    <x v="591"/>
    <x v="12"/>
    <x v="0"/>
    <x v="3"/>
    <s v="Ibico Ibimaster 300 Manual Binding System"/>
    <n v="551.99"/>
    <n v="5"/>
    <n v="-459.99"/>
  </r>
  <r>
    <n v="1975"/>
    <d v="2014-12-30T00:00:00"/>
    <x v="0"/>
    <x v="11"/>
    <x v="41"/>
    <x v="2"/>
    <x v="2"/>
    <x v="9"/>
    <s v="Maxell Pro 80 Minute CD-R, 10/Pack"/>
    <n v="27.97"/>
    <n v="2"/>
    <n v="6.99"/>
  </r>
  <r>
    <n v="1976"/>
    <d v="2014-12-30T00:00:00"/>
    <x v="0"/>
    <x v="11"/>
    <x v="592"/>
    <x v="2"/>
    <x v="2"/>
    <x v="6"/>
    <s v="ClearSounds CSC500 Amplified Spirit Phone Corded phone"/>
    <n v="251.96"/>
    <n v="6"/>
    <n v="-50.39"/>
  </r>
  <r>
    <n v="1977"/>
    <d v="2014-12-30T00:00:00"/>
    <x v="0"/>
    <x v="11"/>
    <x v="592"/>
    <x v="2"/>
    <x v="1"/>
    <x v="13"/>
    <s v="Hon 5100 Series Wood Tables"/>
    <n v="523.76"/>
    <n v="3"/>
    <n v="-192.05"/>
  </r>
  <r>
    <n v="1978"/>
    <d v="2014-12-30T00:00:00"/>
    <x v="0"/>
    <x v="11"/>
    <x v="404"/>
    <x v="20"/>
    <x v="0"/>
    <x v="12"/>
    <s v="Kensington 6 Outlet SmartSocket Surge Protector"/>
    <n v="122.94"/>
    <n v="3"/>
    <n v="30.74"/>
  </r>
  <r>
    <n v="1979"/>
    <d v="2014-12-30T00:00:00"/>
    <x v="0"/>
    <x v="11"/>
    <x v="404"/>
    <x v="20"/>
    <x v="0"/>
    <x v="3"/>
    <s v="Cardinal HOLDit! Binder Insert Strips,Extra Strips"/>
    <n v="35.450000000000003"/>
    <n v="7"/>
    <n v="12.85"/>
  </r>
  <r>
    <n v="1980"/>
    <d v="2014-12-30T00:00:00"/>
    <x v="0"/>
    <x v="11"/>
    <x v="118"/>
    <x v="15"/>
    <x v="0"/>
    <x v="2"/>
    <s v="Tennsco Industrial Shelving"/>
    <n v="39.130000000000003"/>
    <n v="1"/>
    <n v="-8.8000000000000007"/>
  </r>
  <r>
    <n v="1981"/>
    <d v="2014-12-31T00:00:00"/>
    <x v="0"/>
    <x v="11"/>
    <x v="593"/>
    <x v="20"/>
    <x v="1"/>
    <x v="11"/>
    <s v="Atlantic Metals Mobile 4-Shelf Bookcases, Custom Colors"/>
    <n v="1573.49"/>
    <n v="7"/>
    <n v="196.69"/>
  </r>
  <r>
    <n v="1982"/>
    <d v="2014-12-31T00:00:00"/>
    <x v="0"/>
    <x v="11"/>
    <x v="274"/>
    <x v="24"/>
    <x v="0"/>
    <x v="4"/>
    <s v="BIC Brite Liner Grip Highlighters, Assorted, 5/Pack"/>
    <n v="29.68"/>
    <n v="7"/>
    <n v="11.58"/>
  </r>
  <r>
    <n v="1983"/>
    <d v="2014-12-31T00:00:00"/>
    <x v="0"/>
    <x v="11"/>
    <x v="274"/>
    <x v="24"/>
    <x v="2"/>
    <x v="9"/>
    <s v="Sabrent 4-Port USB 2.0 Hub"/>
    <n v="47.53"/>
    <n v="7"/>
    <n v="16.16"/>
  </r>
  <r>
    <n v="1984"/>
    <d v="2014-12-31T00:00:00"/>
    <x v="0"/>
    <x v="11"/>
    <x v="146"/>
    <x v="32"/>
    <x v="1"/>
    <x v="8"/>
    <s v="Nu-Dell Executive Frame"/>
    <n v="63.2"/>
    <n v="5"/>
    <n v="23.38"/>
  </r>
  <r>
    <n v="1985"/>
    <d v="2014-12-31T00:00:00"/>
    <x v="0"/>
    <x v="11"/>
    <x v="146"/>
    <x v="32"/>
    <x v="2"/>
    <x v="9"/>
    <s v="ImationÂ SecureÂ DriveÂ + Hardware Encrypted USBÂ flash driveÂ - 16 GB"/>
    <n v="113.97"/>
    <n v="3"/>
    <n v="27.35"/>
  </r>
  <r>
    <n v="1986"/>
    <d v="2014-12-31T00:00:00"/>
    <x v="0"/>
    <x v="11"/>
    <x v="507"/>
    <x v="0"/>
    <x v="0"/>
    <x v="10"/>
    <s v="Staple envelope"/>
    <n v="49.57"/>
    <n v="2"/>
    <n v="17.97"/>
  </r>
  <r>
    <n v="1987"/>
    <d v="2014-12-31T00:00:00"/>
    <x v="0"/>
    <x v="11"/>
    <x v="307"/>
    <x v="43"/>
    <x v="0"/>
    <x v="0"/>
    <s v="Xerox 1917"/>
    <n v="195.64"/>
    <n v="4"/>
    <n v="91.95"/>
  </r>
  <r>
    <n v="1988"/>
    <d v="2014-12-31T00:00:00"/>
    <x v="0"/>
    <x v="11"/>
    <x v="307"/>
    <x v="43"/>
    <x v="0"/>
    <x v="0"/>
    <s v="Xerox 1970"/>
    <n v="14.94"/>
    <n v="3"/>
    <n v="7.02"/>
  </r>
  <r>
    <n v="1989"/>
    <d v="2014-12-31T00:00:00"/>
    <x v="0"/>
    <x v="11"/>
    <x v="307"/>
    <x v="43"/>
    <x v="2"/>
    <x v="9"/>
    <s v="Plantronics Savi W720 Multi-Device Wireless Headset System"/>
    <n v="1687.8"/>
    <n v="4"/>
    <n v="742.63"/>
  </r>
  <r>
    <n v="1990"/>
    <d v="2014-12-31T00:00:00"/>
    <x v="0"/>
    <x v="11"/>
    <x v="307"/>
    <x v="43"/>
    <x v="1"/>
    <x v="11"/>
    <s v="Sauder Inglewood Library Bookcases"/>
    <n v="341.96"/>
    <n v="2"/>
    <n v="78.650000000000006"/>
  </r>
  <r>
    <n v="1991"/>
    <d v="2014-12-31T00:00:00"/>
    <x v="0"/>
    <x v="11"/>
    <x v="307"/>
    <x v="43"/>
    <x v="1"/>
    <x v="5"/>
    <s v="Global Fabric Manager's Chair, Dark Gray"/>
    <n v="605.88"/>
    <n v="6"/>
    <n v="151.47"/>
  </r>
  <r>
    <n v="1992"/>
    <d v="2014-12-31T00:00:00"/>
    <x v="0"/>
    <x v="11"/>
    <x v="594"/>
    <x v="17"/>
    <x v="2"/>
    <x v="6"/>
    <s v="Panasonic KX TS3282W Corded phone"/>
    <n v="475.94"/>
    <n v="7"/>
    <n v="59.49"/>
  </r>
  <r>
    <n v="1993"/>
    <d v="2014-12-31T00:00:00"/>
    <x v="0"/>
    <x v="11"/>
    <x v="160"/>
    <x v="20"/>
    <x v="2"/>
    <x v="9"/>
    <s v="Verbatim 25 GB 6x Blu-ray Single Layer Recordable Disc, 10/Pack"/>
    <n v="34.770000000000003"/>
    <n v="3"/>
    <n v="11.47"/>
  </r>
  <r>
    <n v="1994"/>
    <d v="2014-12-31T00:00:00"/>
    <x v="0"/>
    <x v="11"/>
    <x v="160"/>
    <x v="20"/>
    <x v="0"/>
    <x v="1"/>
    <s v="Avery 51"/>
    <n v="18.899999999999999"/>
    <n v="3"/>
    <n v="8.69"/>
  </r>
  <r>
    <n v="1995"/>
    <d v="2015-01-02T00:00:00"/>
    <x v="1"/>
    <x v="0"/>
    <x v="197"/>
    <x v="10"/>
    <x v="0"/>
    <x v="1"/>
    <s v="Avery 505"/>
    <n v="23.68"/>
    <n v="2"/>
    <n v="8.8800000000000008"/>
  </r>
  <r>
    <n v="1996"/>
    <d v="2015-01-02T00:00:00"/>
    <x v="1"/>
    <x v="0"/>
    <x v="197"/>
    <x v="10"/>
    <x v="1"/>
    <x v="11"/>
    <s v="O'Sullivan 2-Door Barrister Bookcase in Odessa Pine"/>
    <n v="452.45"/>
    <n v="5"/>
    <n v="-244.32"/>
  </r>
  <r>
    <n v="1997"/>
    <d v="2015-01-02T00:00:00"/>
    <x v="1"/>
    <x v="0"/>
    <x v="197"/>
    <x v="10"/>
    <x v="2"/>
    <x v="6"/>
    <s v="Speck Products Candyshell Flip Case"/>
    <n v="62.98"/>
    <n v="3"/>
    <n v="-14.7"/>
  </r>
  <r>
    <n v="1998"/>
    <d v="2015-01-02T00:00:00"/>
    <x v="1"/>
    <x v="0"/>
    <x v="197"/>
    <x v="10"/>
    <x v="2"/>
    <x v="15"/>
    <s v="Cisco 9971 IP Video Phone Charcoal"/>
    <n v="1188"/>
    <n v="9"/>
    <n v="-950.4"/>
  </r>
  <r>
    <n v="1999"/>
    <d v="2015-01-02T00:00:00"/>
    <x v="1"/>
    <x v="0"/>
    <x v="197"/>
    <x v="10"/>
    <x v="2"/>
    <x v="9"/>
    <s v="Sony Micro Vault Click 16 GB USB 2.0 Flash Drive"/>
    <n v="89.58"/>
    <n v="2"/>
    <n v="4.4800000000000004"/>
  </r>
  <r>
    <n v="2000"/>
    <d v="2015-01-02T00:00:00"/>
    <x v="1"/>
    <x v="0"/>
    <x v="595"/>
    <x v="7"/>
    <x v="0"/>
    <x v="2"/>
    <s v="SAFCO Mobile Desk Side File, Wire Frame"/>
    <n v="85.52"/>
    <n v="2"/>
    <n v="22.24"/>
  </r>
  <r>
    <n v="2001"/>
    <d v="2015-01-02T00:00:00"/>
    <x v="1"/>
    <x v="0"/>
    <x v="595"/>
    <x v="7"/>
    <x v="0"/>
    <x v="4"/>
    <s v="Newell 313"/>
    <n v="9.84"/>
    <n v="3"/>
    <n v="2.66"/>
  </r>
  <r>
    <n v="2002"/>
    <d v="2015-01-02T00:00:00"/>
    <x v="1"/>
    <x v="0"/>
    <x v="595"/>
    <x v="7"/>
    <x v="0"/>
    <x v="0"/>
    <s v="Xerox 1959"/>
    <n v="20.04"/>
    <n v="3"/>
    <n v="9.6199999999999992"/>
  </r>
  <r>
    <n v="2003"/>
    <d v="2015-01-03T00:00:00"/>
    <x v="1"/>
    <x v="0"/>
    <x v="472"/>
    <x v="0"/>
    <x v="0"/>
    <x v="0"/>
    <s v="Xerox 21"/>
    <n v="10.37"/>
    <n v="2"/>
    <n v="3.63"/>
  </r>
  <r>
    <n v="2004"/>
    <d v="2015-01-03T00:00:00"/>
    <x v="1"/>
    <x v="0"/>
    <x v="596"/>
    <x v="0"/>
    <x v="2"/>
    <x v="9"/>
    <s v="Enermax Acrylux Wireless Keyboard"/>
    <n v="398.4"/>
    <n v="5"/>
    <n v="84.66"/>
  </r>
  <r>
    <n v="2005"/>
    <d v="2015-01-03T00:00:00"/>
    <x v="1"/>
    <x v="0"/>
    <x v="596"/>
    <x v="0"/>
    <x v="0"/>
    <x v="4"/>
    <s v="Newell 317"/>
    <n v="7.06"/>
    <n v="3"/>
    <n v="0.79"/>
  </r>
  <r>
    <n v="2006"/>
    <d v="2015-01-03T00:00:00"/>
    <x v="1"/>
    <x v="0"/>
    <x v="596"/>
    <x v="0"/>
    <x v="1"/>
    <x v="11"/>
    <s v="O'Sullivan Living Dimensions 5-Shelf Bookcases"/>
    <n v="1352.4"/>
    <n v="9"/>
    <n v="-437.54"/>
  </r>
  <r>
    <n v="2007"/>
    <d v="2015-01-04T00:00:00"/>
    <x v="1"/>
    <x v="0"/>
    <x v="10"/>
    <x v="28"/>
    <x v="0"/>
    <x v="3"/>
    <s v="GBC Standard Recycled Report Covers, Clear Plastic Sheets"/>
    <n v="32.340000000000003"/>
    <n v="3"/>
    <n v="15.52"/>
  </r>
  <r>
    <n v="2008"/>
    <d v="2015-01-04T00:00:00"/>
    <x v="1"/>
    <x v="0"/>
    <x v="10"/>
    <x v="28"/>
    <x v="0"/>
    <x v="0"/>
    <s v="Adams Telephone Message Book w/Frequently-Called Numbers Space, 400 Messages per Book"/>
    <n v="39.9"/>
    <n v="5"/>
    <n v="19.95"/>
  </r>
  <r>
    <n v="2009"/>
    <d v="2015-01-04T00:00:00"/>
    <x v="1"/>
    <x v="0"/>
    <x v="597"/>
    <x v="6"/>
    <x v="1"/>
    <x v="8"/>
    <s v="DAX Wood Document Frame"/>
    <n v="192.22"/>
    <n v="14"/>
    <n v="69.2"/>
  </r>
  <r>
    <n v="2010"/>
    <d v="2015-01-05T00:00:00"/>
    <x v="1"/>
    <x v="0"/>
    <x v="50"/>
    <x v="22"/>
    <x v="1"/>
    <x v="5"/>
    <s v="Global Deluxe Steno Chair"/>
    <n v="61.58"/>
    <n v="1"/>
    <n v="-6.93"/>
  </r>
  <r>
    <n v="2011"/>
    <d v="2015-01-05T00:00:00"/>
    <x v="1"/>
    <x v="0"/>
    <x v="196"/>
    <x v="20"/>
    <x v="0"/>
    <x v="4"/>
    <s v="Newell 34"/>
    <n v="59.52"/>
    <n v="3"/>
    <n v="15.48"/>
  </r>
  <r>
    <n v="2012"/>
    <d v="2015-01-05T00:00:00"/>
    <x v="1"/>
    <x v="0"/>
    <x v="196"/>
    <x v="20"/>
    <x v="0"/>
    <x v="10"/>
    <s v="#10- 4 1/8&quot; x 9 1/2&quot; Recycled Envelopes"/>
    <n v="17.48"/>
    <n v="2"/>
    <n v="8.2200000000000006"/>
  </r>
  <r>
    <n v="2013"/>
    <d v="2015-01-05T00:00:00"/>
    <x v="1"/>
    <x v="0"/>
    <x v="196"/>
    <x v="20"/>
    <x v="0"/>
    <x v="3"/>
    <s v="Wilson Jones data.warehouse D-Ring Binders with DublLock"/>
    <n v="13.17"/>
    <n v="2"/>
    <n v="4.6100000000000003"/>
  </r>
  <r>
    <n v="2014"/>
    <d v="2015-01-05T00:00:00"/>
    <x v="1"/>
    <x v="0"/>
    <x v="594"/>
    <x v="3"/>
    <x v="0"/>
    <x v="12"/>
    <s v="Acco 6 Outlet Guardian Premium Surge Suppressor"/>
    <n v="87.36"/>
    <n v="6"/>
    <n v="23.59"/>
  </r>
  <r>
    <n v="2015"/>
    <d v="2015-01-05T00:00:00"/>
    <x v="1"/>
    <x v="0"/>
    <x v="594"/>
    <x v="3"/>
    <x v="0"/>
    <x v="3"/>
    <s v="Fellowes Binding Cases"/>
    <n v="56.16"/>
    <n v="6"/>
    <n v="17.55"/>
  </r>
  <r>
    <n v="2016"/>
    <d v="2015-01-06T00:00:00"/>
    <x v="1"/>
    <x v="0"/>
    <x v="386"/>
    <x v="26"/>
    <x v="0"/>
    <x v="0"/>
    <s v="It's Hot Message Books with Stickers, 2 3/4&quot; x 5&quot;"/>
    <n v="29.6"/>
    <n v="5"/>
    <n v="9.25"/>
  </r>
  <r>
    <n v="2017"/>
    <d v="2015-01-06T00:00:00"/>
    <x v="1"/>
    <x v="0"/>
    <x v="386"/>
    <x v="26"/>
    <x v="0"/>
    <x v="3"/>
    <s v="Recycled Pressboard Report Cover with Reinforced Top Hinge"/>
    <n v="1.94"/>
    <n v="2"/>
    <n v="-1.36"/>
  </r>
  <r>
    <n v="2018"/>
    <d v="2015-01-09T00:00:00"/>
    <x v="1"/>
    <x v="0"/>
    <x v="96"/>
    <x v="5"/>
    <x v="0"/>
    <x v="0"/>
    <s v="Easy-staple paper"/>
    <n v="106.32"/>
    <n v="3"/>
    <n v="49.97"/>
  </r>
  <r>
    <n v="2019"/>
    <d v="2015-01-09T00:00:00"/>
    <x v="1"/>
    <x v="0"/>
    <x v="96"/>
    <x v="5"/>
    <x v="0"/>
    <x v="12"/>
    <s v="Belkin 5 Outlet SurgeMaster Power Centers"/>
    <n v="163.44"/>
    <n v="3"/>
    <n v="45.76"/>
  </r>
  <r>
    <n v="2020"/>
    <d v="2015-01-09T00:00:00"/>
    <x v="1"/>
    <x v="0"/>
    <x v="96"/>
    <x v="5"/>
    <x v="0"/>
    <x v="4"/>
    <s v="Boston 1730 StandUp Electric Pencil Sharpener"/>
    <n v="42.76"/>
    <n v="2"/>
    <n v="11.12"/>
  </r>
  <r>
    <n v="2021"/>
    <d v="2015-01-09T00:00:00"/>
    <x v="1"/>
    <x v="0"/>
    <x v="96"/>
    <x v="5"/>
    <x v="0"/>
    <x v="0"/>
    <s v="Speediset Carbonless Redi-Letter 7&quot; x 8 1/2&quot;"/>
    <n v="51.55"/>
    <n v="5"/>
    <n v="24.23"/>
  </r>
  <r>
    <n v="2022"/>
    <d v="2015-01-10T00:00:00"/>
    <x v="1"/>
    <x v="0"/>
    <x v="13"/>
    <x v="20"/>
    <x v="1"/>
    <x v="13"/>
    <s v="Bush Advantage Collection Racetrack Conference Table"/>
    <n v="1018.1"/>
    <n v="4"/>
    <n v="-373.3"/>
  </r>
  <r>
    <n v="2023"/>
    <d v="2015-01-12T00:00:00"/>
    <x v="1"/>
    <x v="0"/>
    <x v="598"/>
    <x v="7"/>
    <x v="0"/>
    <x v="2"/>
    <s v="Dual Level, Single-Width Filing Carts"/>
    <n v="465.18"/>
    <n v="3"/>
    <n v="120.95"/>
  </r>
  <r>
    <n v="2024"/>
    <d v="2015-01-12T00:00:00"/>
    <x v="1"/>
    <x v="0"/>
    <x v="599"/>
    <x v="10"/>
    <x v="0"/>
    <x v="4"/>
    <s v="BIC Brite Liner Highlighters, Chisel Tip"/>
    <n v="10.37"/>
    <n v="2"/>
    <n v="1.56"/>
  </r>
  <r>
    <n v="2025"/>
    <d v="2015-01-12T00:00:00"/>
    <x v="1"/>
    <x v="0"/>
    <x v="599"/>
    <x v="10"/>
    <x v="2"/>
    <x v="6"/>
    <s v="GE 30524EE4"/>
    <n v="235.19"/>
    <n v="2"/>
    <n v="-43.12"/>
  </r>
  <r>
    <n v="2026"/>
    <d v="2015-01-12T00:00:00"/>
    <x v="1"/>
    <x v="0"/>
    <x v="599"/>
    <x v="10"/>
    <x v="2"/>
    <x v="6"/>
    <s v="Anker 24W Portable Micro USB Car Charger"/>
    <n v="26.38"/>
    <n v="4"/>
    <n v="2.64"/>
  </r>
  <r>
    <n v="2027"/>
    <d v="2015-01-12T00:00:00"/>
    <x v="1"/>
    <x v="0"/>
    <x v="599"/>
    <x v="10"/>
    <x v="2"/>
    <x v="9"/>
    <s v="SanDisk Cruzer 4 GB USB Flash Drive"/>
    <n v="10.38"/>
    <n v="2"/>
    <n v="2.21"/>
  </r>
  <r>
    <n v="2028"/>
    <d v="2015-01-12T00:00:00"/>
    <x v="1"/>
    <x v="0"/>
    <x v="599"/>
    <x v="10"/>
    <x v="2"/>
    <x v="6"/>
    <s v="LG Electronics Tone+ HBS-730 Bluetooth Headset"/>
    <n v="107.12"/>
    <n v="3"/>
    <n v="-21.42"/>
  </r>
  <r>
    <n v="2029"/>
    <d v="2015-01-13T00:00:00"/>
    <x v="1"/>
    <x v="0"/>
    <x v="300"/>
    <x v="3"/>
    <x v="0"/>
    <x v="3"/>
    <s v="Binding Machine Supplies"/>
    <n v="70.010000000000005"/>
    <n v="3"/>
    <n v="24.5"/>
  </r>
  <r>
    <n v="2030"/>
    <d v="2015-01-13T00:00:00"/>
    <x v="1"/>
    <x v="0"/>
    <x v="300"/>
    <x v="3"/>
    <x v="1"/>
    <x v="8"/>
    <s v="Floodlight Indoor Halogen Bulbs, 1 Bulb per Pack, 60 Watts"/>
    <n v="77.599999999999994"/>
    <n v="4"/>
    <n v="38.020000000000003"/>
  </r>
  <r>
    <n v="2031"/>
    <d v="2015-01-13T00:00:00"/>
    <x v="1"/>
    <x v="0"/>
    <x v="300"/>
    <x v="3"/>
    <x v="1"/>
    <x v="8"/>
    <s v="Deflect-o EconoMat Nonstudded, No Bevel Mat"/>
    <n v="464.85"/>
    <n v="9"/>
    <n v="92.97"/>
  </r>
  <r>
    <n v="2032"/>
    <d v="2015-01-13T00:00:00"/>
    <x v="1"/>
    <x v="0"/>
    <x v="600"/>
    <x v="4"/>
    <x v="0"/>
    <x v="1"/>
    <s v="Avery 508"/>
    <n v="9.82"/>
    <n v="2"/>
    <n v="4.8099999999999996"/>
  </r>
  <r>
    <n v="2033"/>
    <d v="2015-01-17T00:00:00"/>
    <x v="1"/>
    <x v="0"/>
    <x v="179"/>
    <x v="1"/>
    <x v="1"/>
    <x v="8"/>
    <s v="Eldon ClusterMat Chair Mat with Cordless Antistatic Protection"/>
    <n v="254.74"/>
    <n v="7"/>
    <n v="-312.06"/>
  </r>
  <r>
    <n v="2034"/>
    <d v="2015-01-17T00:00:00"/>
    <x v="1"/>
    <x v="0"/>
    <x v="134"/>
    <x v="32"/>
    <x v="0"/>
    <x v="4"/>
    <s v="Avery Fluorescent Highlighter Four-Color Set"/>
    <n v="6.68"/>
    <n v="2"/>
    <n v="2"/>
  </r>
  <r>
    <n v="2035"/>
    <d v="2015-01-17T00:00:00"/>
    <x v="1"/>
    <x v="0"/>
    <x v="596"/>
    <x v="15"/>
    <x v="0"/>
    <x v="14"/>
    <s v="Acme Hot Forged Carbon Steel Scissors with Nickel-Plated Handles, 3 7/8&quot; Cut, 8&quot;L"/>
    <n v="88.96"/>
    <n v="8"/>
    <n v="10.01"/>
  </r>
  <r>
    <n v="2036"/>
    <d v="2015-01-19T00:00:00"/>
    <x v="1"/>
    <x v="0"/>
    <x v="181"/>
    <x v="0"/>
    <x v="1"/>
    <x v="13"/>
    <s v="Bevis Round Conference Table Top &amp; Single Column Base"/>
    <n v="102.44"/>
    <n v="1"/>
    <n v="-13.17"/>
  </r>
  <r>
    <n v="2037"/>
    <d v="2015-01-19T00:00:00"/>
    <x v="1"/>
    <x v="0"/>
    <x v="181"/>
    <x v="0"/>
    <x v="1"/>
    <x v="5"/>
    <s v="Harbour Creations 67200 Series Stacking Chairs"/>
    <n v="199.3"/>
    <n v="4"/>
    <n v="-8.5399999999999991"/>
  </r>
  <r>
    <n v="2038"/>
    <d v="2015-01-23T00:00:00"/>
    <x v="1"/>
    <x v="0"/>
    <x v="249"/>
    <x v="35"/>
    <x v="0"/>
    <x v="0"/>
    <s v="Wirebound Service Call Books, 5 1/2&quot; x 4&quot;"/>
    <n v="29.04"/>
    <n v="3"/>
    <n v="13.94"/>
  </r>
  <r>
    <n v="2039"/>
    <d v="2015-01-23T00:00:00"/>
    <x v="1"/>
    <x v="0"/>
    <x v="249"/>
    <x v="35"/>
    <x v="0"/>
    <x v="1"/>
    <s v="Avery 500"/>
    <n v="14.62"/>
    <n v="2"/>
    <n v="6.87"/>
  </r>
  <r>
    <n v="2040"/>
    <d v="2015-01-24T00:00:00"/>
    <x v="1"/>
    <x v="0"/>
    <x v="601"/>
    <x v="16"/>
    <x v="0"/>
    <x v="4"/>
    <s v="Crayola Colored Pencils"/>
    <n v="13.12"/>
    <n v="5"/>
    <n v="2.13"/>
  </r>
  <r>
    <n v="2041"/>
    <d v="2015-01-26T00:00:00"/>
    <x v="1"/>
    <x v="0"/>
    <x v="551"/>
    <x v="3"/>
    <x v="0"/>
    <x v="0"/>
    <s v="Xerox 1991"/>
    <n v="182.72"/>
    <n v="8"/>
    <n v="84.05"/>
  </r>
  <r>
    <n v="2042"/>
    <d v="2015-01-27T00:00:00"/>
    <x v="1"/>
    <x v="0"/>
    <x v="9"/>
    <x v="10"/>
    <x v="1"/>
    <x v="5"/>
    <s v="High-Back Leather Manager's Chair"/>
    <n v="181.99"/>
    <n v="2"/>
    <n v="-54.6"/>
  </r>
  <r>
    <n v="2043"/>
    <d v="2015-01-27T00:00:00"/>
    <x v="1"/>
    <x v="0"/>
    <x v="9"/>
    <x v="10"/>
    <x v="2"/>
    <x v="6"/>
    <s v="Polycom VVX 310 VoIP phone"/>
    <n v="431.98"/>
    <n v="4"/>
    <n v="-100.79"/>
  </r>
  <r>
    <n v="2044"/>
    <d v="2015-01-27T00:00:00"/>
    <x v="1"/>
    <x v="0"/>
    <x v="9"/>
    <x v="10"/>
    <x v="2"/>
    <x v="6"/>
    <s v="Nortel Meridian M5316 Digital phone"/>
    <n v="155.37"/>
    <n v="1"/>
    <n v="-36.25"/>
  </r>
  <r>
    <n v="2045"/>
    <d v="2015-01-27T00:00:00"/>
    <x v="1"/>
    <x v="0"/>
    <x v="573"/>
    <x v="3"/>
    <x v="1"/>
    <x v="5"/>
    <s v="HON 5400 Series Task Chairs for Big and Tall"/>
    <n v="2803.92"/>
    <n v="5"/>
    <n v="0"/>
  </r>
  <r>
    <n v="2046"/>
    <d v="2015-01-28T00:00:00"/>
    <x v="1"/>
    <x v="0"/>
    <x v="343"/>
    <x v="25"/>
    <x v="1"/>
    <x v="13"/>
    <s v="Chromcraft Bull-Nose Wood Oval Conference Tables &amp; Bases"/>
    <n v="4297.6400000000003"/>
    <n v="13"/>
    <n v="-1862.31"/>
  </r>
  <r>
    <n v="2047"/>
    <d v="2015-01-30T00:00:00"/>
    <x v="1"/>
    <x v="0"/>
    <x v="355"/>
    <x v="0"/>
    <x v="0"/>
    <x v="0"/>
    <s v="Rediform Voice Mail Log Books"/>
    <n v="14.3"/>
    <n v="6"/>
    <n v="5.01"/>
  </r>
  <r>
    <n v="2048"/>
    <d v="2015-01-30T00:00:00"/>
    <x v="1"/>
    <x v="0"/>
    <x v="309"/>
    <x v="3"/>
    <x v="1"/>
    <x v="8"/>
    <s v="Computer Room Manger, 14&quot;"/>
    <n v="227.36"/>
    <n v="7"/>
    <n v="81.849999999999994"/>
  </r>
  <r>
    <n v="2049"/>
    <d v="2015-01-30T00:00:00"/>
    <x v="1"/>
    <x v="0"/>
    <x v="309"/>
    <x v="3"/>
    <x v="2"/>
    <x v="15"/>
    <s v="Bady BDG101FRU Card Printer"/>
    <n v="1919.98"/>
    <n v="3"/>
    <n v="216"/>
  </r>
  <r>
    <n v="2050"/>
    <d v="2015-01-31T00:00:00"/>
    <x v="1"/>
    <x v="0"/>
    <x v="366"/>
    <x v="28"/>
    <x v="0"/>
    <x v="0"/>
    <s v="Xerox 1999"/>
    <n v="12.96"/>
    <n v="2"/>
    <n v="6.22"/>
  </r>
  <r>
    <n v="2051"/>
    <d v="2015-01-31T00:00:00"/>
    <x v="1"/>
    <x v="0"/>
    <x v="366"/>
    <x v="28"/>
    <x v="1"/>
    <x v="8"/>
    <s v="Seth Thomas 13 1/2&quot; Wall Clock"/>
    <n v="53.34"/>
    <n v="3"/>
    <n v="16.54"/>
  </r>
  <r>
    <n v="2052"/>
    <d v="2015-01-31T00:00:00"/>
    <x v="1"/>
    <x v="0"/>
    <x v="366"/>
    <x v="28"/>
    <x v="0"/>
    <x v="3"/>
    <s v="Ibico Standard Transparent Covers"/>
    <n v="32.96"/>
    <n v="2"/>
    <n v="16.149999999999999"/>
  </r>
  <r>
    <n v="2053"/>
    <d v="2015-02-03T00:00:00"/>
    <x v="1"/>
    <x v="1"/>
    <x v="158"/>
    <x v="40"/>
    <x v="1"/>
    <x v="8"/>
    <s v="Coloredge Poster Frame"/>
    <n v="28.4"/>
    <n v="2"/>
    <n v="11.08"/>
  </r>
  <r>
    <n v="2054"/>
    <d v="2015-02-03T00:00:00"/>
    <x v="1"/>
    <x v="1"/>
    <x v="158"/>
    <x v="40"/>
    <x v="2"/>
    <x v="9"/>
    <s v="Kensington SlimBlade Notebook Wireless Mouse with Nano Receiver"/>
    <n v="149.97"/>
    <n v="3"/>
    <n v="50.99"/>
  </r>
  <r>
    <n v="2055"/>
    <d v="2015-02-03T00:00:00"/>
    <x v="1"/>
    <x v="1"/>
    <x v="602"/>
    <x v="3"/>
    <x v="1"/>
    <x v="8"/>
    <s v="Hand-Finished Solid Wood Document Frame"/>
    <n v="136.91999999999999"/>
    <n v="4"/>
    <n v="41.08"/>
  </r>
  <r>
    <n v="2056"/>
    <d v="2015-02-03T00:00:00"/>
    <x v="1"/>
    <x v="1"/>
    <x v="484"/>
    <x v="27"/>
    <x v="0"/>
    <x v="3"/>
    <s v="Wilson Jones Standard D-Ring Binders"/>
    <n v="12.14"/>
    <n v="3"/>
    <n v="4.0999999999999996"/>
  </r>
  <r>
    <n v="2057"/>
    <d v="2015-02-03T00:00:00"/>
    <x v="1"/>
    <x v="1"/>
    <x v="251"/>
    <x v="4"/>
    <x v="0"/>
    <x v="10"/>
    <s v="Staple envelope"/>
    <n v="74.52"/>
    <n v="9"/>
    <n v="35.020000000000003"/>
  </r>
  <r>
    <n v="2058"/>
    <d v="2015-02-03T00:00:00"/>
    <x v="1"/>
    <x v="1"/>
    <x v="203"/>
    <x v="20"/>
    <x v="1"/>
    <x v="5"/>
    <s v="Global Fabric Manager's Chair, Dark Gray"/>
    <n v="90.88"/>
    <n v="1"/>
    <n v="15.15"/>
  </r>
  <r>
    <n v="2059"/>
    <d v="2015-02-06T00:00:00"/>
    <x v="1"/>
    <x v="1"/>
    <x v="197"/>
    <x v="22"/>
    <x v="0"/>
    <x v="4"/>
    <s v="Newell 310"/>
    <n v="5.28"/>
    <n v="3"/>
    <n v="1.53"/>
  </r>
  <r>
    <n v="2060"/>
    <d v="2015-02-06T00:00:00"/>
    <x v="1"/>
    <x v="1"/>
    <x v="325"/>
    <x v="7"/>
    <x v="1"/>
    <x v="5"/>
    <s v="Office Star - Contemporary Swivel Chair with Padded Adjustable Arms and Flex Back"/>
    <n v="1268.82"/>
    <n v="9"/>
    <n v="266.45"/>
  </r>
  <r>
    <n v="2061"/>
    <d v="2015-02-06T00:00:00"/>
    <x v="1"/>
    <x v="1"/>
    <x v="325"/>
    <x v="7"/>
    <x v="1"/>
    <x v="11"/>
    <s v="Hon Metal Bookcases, Putty"/>
    <n v="283.92"/>
    <n v="4"/>
    <n v="82.34"/>
  </r>
  <r>
    <n v="2062"/>
    <d v="2015-02-06T00:00:00"/>
    <x v="1"/>
    <x v="1"/>
    <x v="325"/>
    <x v="7"/>
    <x v="0"/>
    <x v="4"/>
    <s v="SANFORD Liquid Accent Tank-Style Highlighters"/>
    <n v="5.68"/>
    <n v="2"/>
    <n v="1.76"/>
  </r>
  <r>
    <n v="2063"/>
    <d v="2015-02-06T00:00:00"/>
    <x v="1"/>
    <x v="1"/>
    <x v="603"/>
    <x v="0"/>
    <x v="0"/>
    <x v="3"/>
    <s v="UniKeep View Case Binders"/>
    <n v="2.93"/>
    <n v="3"/>
    <n v="-4.99"/>
  </r>
  <r>
    <n v="2064"/>
    <d v="2015-02-06T00:00:00"/>
    <x v="1"/>
    <x v="1"/>
    <x v="603"/>
    <x v="0"/>
    <x v="2"/>
    <x v="9"/>
    <s v="Memorex Mini Travel Drive 8 GB USB 2.0 Flash Drive"/>
    <n v="18.53"/>
    <n v="2"/>
    <n v="4.4000000000000004"/>
  </r>
  <r>
    <n v="2065"/>
    <d v="2015-02-06T00:00:00"/>
    <x v="1"/>
    <x v="1"/>
    <x v="603"/>
    <x v="0"/>
    <x v="0"/>
    <x v="2"/>
    <s v="Tennsco Snap-Together Open Shelving Units, Starter Sets and Add-On Units"/>
    <n v="670.75"/>
    <n v="3"/>
    <n v="-125.77"/>
  </r>
  <r>
    <n v="2066"/>
    <d v="2015-02-06T00:00:00"/>
    <x v="1"/>
    <x v="1"/>
    <x v="604"/>
    <x v="6"/>
    <x v="0"/>
    <x v="2"/>
    <s v="Tennsco Industrial Shelving"/>
    <n v="146.72999999999999"/>
    <n v="3"/>
    <n v="2.93"/>
  </r>
  <r>
    <n v="2067"/>
    <d v="2015-02-06T00:00:00"/>
    <x v="1"/>
    <x v="1"/>
    <x v="604"/>
    <x v="6"/>
    <x v="0"/>
    <x v="0"/>
    <s v="Xerox 1920"/>
    <n v="29.9"/>
    <n v="5"/>
    <n v="13.46"/>
  </r>
  <r>
    <n v="2068"/>
    <d v="2015-02-07T00:00:00"/>
    <x v="1"/>
    <x v="1"/>
    <x v="105"/>
    <x v="6"/>
    <x v="0"/>
    <x v="10"/>
    <s v="Cameo Buff Policy Envelopes"/>
    <n v="311.14999999999998"/>
    <n v="5"/>
    <n v="146.24"/>
  </r>
  <r>
    <n v="2069"/>
    <d v="2015-02-07T00:00:00"/>
    <x v="1"/>
    <x v="1"/>
    <x v="105"/>
    <x v="6"/>
    <x v="0"/>
    <x v="0"/>
    <s v="Xerox 1957"/>
    <n v="12.96"/>
    <n v="2"/>
    <n v="6.35"/>
  </r>
  <r>
    <n v="2070"/>
    <d v="2015-02-08T00:00:00"/>
    <x v="1"/>
    <x v="1"/>
    <x v="384"/>
    <x v="10"/>
    <x v="2"/>
    <x v="6"/>
    <s v="JBL Micro Wireless Portable Bluetooth Speaker"/>
    <n v="107.98"/>
    <n v="3"/>
    <n v="-27"/>
  </r>
  <r>
    <n v="2071"/>
    <d v="2015-02-08T00:00:00"/>
    <x v="1"/>
    <x v="1"/>
    <x v="248"/>
    <x v="42"/>
    <x v="0"/>
    <x v="0"/>
    <s v="Wirebound Message Books, Four 2 3/4 x 5 Forms per Page, 200 Sets per Book"/>
    <n v="9.5399999999999991"/>
    <n v="2"/>
    <n v="4.29"/>
  </r>
  <r>
    <n v="2072"/>
    <d v="2015-02-08T00:00:00"/>
    <x v="1"/>
    <x v="1"/>
    <x v="248"/>
    <x v="42"/>
    <x v="0"/>
    <x v="7"/>
    <s v="Advantus Push Pins, Aluminum Head"/>
    <n v="5.81"/>
    <n v="1"/>
    <n v="1.8"/>
  </r>
  <r>
    <n v="2073"/>
    <d v="2015-02-08T00:00:00"/>
    <x v="1"/>
    <x v="1"/>
    <x v="248"/>
    <x v="42"/>
    <x v="0"/>
    <x v="4"/>
    <s v="Sanford Colorific Colored Pencils, 12/Box"/>
    <n v="5.76"/>
    <n v="2"/>
    <n v="1.73"/>
  </r>
  <r>
    <n v="2074"/>
    <d v="2015-02-09T00:00:00"/>
    <x v="1"/>
    <x v="1"/>
    <x v="279"/>
    <x v="0"/>
    <x v="2"/>
    <x v="9"/>
    <s v="Memorex Micro Travel Drive 8 GB"/>
    <n v="20.8"/>
    <n v="2"/>
    <n v="6.5"/>
  </r>
  <r>
    <n v="2075"/>
    <d v="2015-02-09T00:00:00"/>
    <x v="1"/>
    <x v="1"/>
    <x v="410"/>
    <x v="0"/>
    <x v="0"/>
    <x v="1"/>
    <s v="Round Specialty Laser Printer Labels"/>
    <n v="40.1"/>
    <n v="4"/>
    <n v="13.53"/>
  </r>
  <r>
    <n v="2076"/>
    <d v="2015-02-09T00:00:00"/>
    <x v="1"/>
    <x v="1"/>
    <x v="410"/>
    <x v="0"/>
    <x v="1"/>
    <x v="8"/>
    <s v="Dana Fluorescent Magnifying Lamp, White, 36&quot;"/>
    <n v="40.78"/>
    <n v="2"/>
    <n v="-30.59"/>
  </r>
  <r>
    <n v="2077"/>
    <d v="2015-02-09T00:00:00"/>
    <x v="1"/>
    <x v="1"/>
    <x v="605"/>
    <x v="3"/>
    <x v="1"/>
    <x v="5"/>
    <s v="Global Deluxe Stacking Chair, Gray"/>
    <n v="203.92"/>
    <n v="5"/>
    <n v="22.94"/>
  </r>
  <r>
    <n v="2078"/>
    <d v="2015-02-09T00:00:00"/>
    <x v="1"/>
    <x v="1"/>
    <x v="453"/>
    <x v="1"/>
    <x v="2"/>
    <x v="9"/>
    <s v="Logitech Wireless Headset h800"/>
    <n v="479.95"/>
    <n v="6"/>
    <n v="89.99"/>
  </r>
  <r>
    <n v="2079"/>
    <d v="2015-02-10T00:00:00"/>
    <x v="1"/>
    <x v="1"/>
    <x v="555"/>
    <x v="2"/>
    <x v="0"/>
    <x v="2"/>
    <s v="Eldon ProFile File 'N Store Portable File Tub Letter/Legal Size Black"/>
    <n v="77.239999999999995"/>
    <n v="5"/>
    <n v="7.72"/>
  </r>
  <r>
    <n v="2080"/>
    <d v="2015-02-14T00:00:00"/>
    <x v="1"/>
    <x v="1"/>
    <x v="366"/>
    <x v="10"/>
    <x v="0"/>
    <x v="3"/>
    <s v="GBC Standard Therm-A-Bind Covers"/>
    <n v="14.95"/>
    <n v="2"/>
    <n v="-11.96"/>
  </r>
  <r>
    <n v="2081"/>
    <d v="2015-02-14T00:00:00"/>
    <x v="1"/>
    <x v="1"/>
    <x v="366"/>
    <x v="10"/>
    <x v="2"/>
    <x v="6"/>
    <s v="Google Nexus 5"/>
    <n v="323.98"/>
    <n v="3"/>
    <n v="-81"/>
  </r>
  <r>
    <n v="2082"/>
    <d v="2015-02-14T00:00:00"/>
    <x v="1"/>
    <x v="1"/>
    <x v="366"/>
    <x v="10"/>
    <x v="0"/>
    <x v="3"/>
    <s v="Acco Hanging Data Binders"/>
    <n v="2.29"/>
    <n v="2"/>
    <n v="-1.68"/>
  </r>
  <r>
    <n v="2083"/>
    <d v="2015-02-14T00:00:00"/>
    <x v="1"/>
    <x v="1"/>
    <x v="366"/>
    <x v="10"/>
    <x v="0"/>
    <x v="4"/>
    <s v="Newell 315"/>
    <n v="14.35"/>
    <n v="3"/>
    <n v="0.9"/>
  </r>
  <r>
    <n v="2084"/>
    <d v="2015-02-14T00:00:00"/>
    <x v="1"/>
    <x v="1"/>
    <x v="366"/>
    <x v="10"/>
    <x v="2"/>
    <x v="9"/>
    <s v="Belkin F8E887 USB Wired Ergonomic Keyboard"/>
    <n v="71.98"/>
    <n v="3"/>
    <n v="0.9"/>
  </r>
  <r>
    <n v="2085"/>
    <d v="2015-02-14T00:00:00"/>
    <x v="1"/>
    <x v="1"/>
    <x v="207"/>
    <x v="20"/>
    <x v="0"/>
    <x v="3"/>
    <s v="Black Avery Memo-Size 3-Ring Binder, 5 1/2&quot; x 8 1/2&quot;"/>
    <n v="26.42"/>
    <n v="9"/>
    <n v="9.58"/>
  </r>
  <r>
    <n v="2086"/>
    <d v="2015-02-14T00:00:00"/>
    <x v="1"/>
    <x v="1"/>
    <x v="207"/>
    <x v="20"/>
    <x v="2"/>
    <x v="6"/>
    <s v="Samsung Galaxy S4"/>
    <n v="625.99"/>
    <n v="1"/>
    <n v="187.8"/>
  </r>
  <r>
    <n v="2087"/>
    <d v="2015-02-15T00:00:00"/>
    <x v="1"/>
    <x v="1"/>
    <x v="132"/>
    <x v="21"/>
    <x v="2"/>
    <x v="6"/>
    <s v="Innergie mMini Combo Duo USB Travel Charging Kit"/>
    <n v="134.97"/>
    <n v="3"/>
    <n v="64.790000000000006"/>
  </r>
  <r>
    <n v="2088"/>
    <d v="2015-02-15T00:00:00"/>
    <x v="1"/>
    <x v="1"/>
    <x v="132"/>
    <x v="21"/>
    <x v="2"/>
    <x v="6"/>
    <s v="Samsung Galaxy S III - 16GB - pebble blue (T-Mobile)"/>
    <n v="699.98"/>
    <n v="2"/>
    <n v="195.99"/>
  </r>
  <r>
    <n v="2089"/>
    <d v="2015-02-15T00:00:00"/>
    <x v="1"/>
    <x v="1"/>
    <x v="132"/>
    <x v="21"/>
    <x v="2"/>
    <x v="9"/>
    <s v="MaxellÂ LTO Ultrium - 800 GB"/>
    <n v="139.94999999999999"/>
    <n v="5"/>
    <n v="26.59"/>
  </r>
  <r>
    <n v="2090"/>
    <d v="2015-02-15T00:00:00"/>
    <x v="1"/>
    <x v="1"/>
    <x v="176"/>
    <x v="3"/>
    <x v="0"/>
    <x v="0"/>
    <s v="Xerox 1959"/>
    <n v="13.36"/>
    <n v="2"/>
    <n v="6.41"/>
  </r>
  <r>
    <n v="2091"/>
    <d v="2015-02-15T00:00:00"/>
    <x v="1"/>
    <x v="1"/>
    <x v="176"/>
    <x v="3"/>
    <x v="0"/>
    <x v="3"/>
    <s v="Acco Data Flex Cable Posts For Top &amp; Bottom Load Binders, 6&quot; Capacity"/>
    <n v="41.72"/>
    <n v="5"/>
    <n v="13.04"/>
  </r>
  <r>
    <n v="2092"/>
    <d v="2015-02-15T00:00:00"/>
    <x v="1"/>
    <x v="1"/>
    <x v="176"/>
    <x v="3"/>
    <x v="0"/>
    <x v="3"/>
    <s v="Avery Durable Binders"/>
    <n v="11.52"/>
    <n v="5"/>
    <n v="4.18"/>
  </r>
  <r>
    <n v="2093"/>
    <d v="2015-02-15T00:00:00"/>
    <x v="1"/>
    <x v="1"/>
    <x v="176"/>
    <x v="3"/>
    <x v="0"/>
    <x v="12"/>
    <s v="Kensington 6 Outlet MasterPiece HOMEOFFICE Power Control Center"/>
    <n v="541.44000000000005"/>
    <n v="6"/>
    <n v="157.02000000000001"/>
  </r>
  <r>
    <n v="2094"/>
    <d v="2015-02-15T00:00:00"/>
    <x v="1"/>
    <x v="1"/>
    <x v="176"/>
    <x v="3"/>
    <x v="0"/>
    <x v="0"/>
    <s v="Xerox 22"/>
    <n v="19.440000000000001"/>
    <n v="3"/>
    <n v="9.33"/>
  </r>
  <r>
    <n v="2095"/>
    <d v="2015-02-16T00:00:00"/>
    <x v="1"/>
    <x v="1"/>
    <x v="569"/>
    <x v="38"/>
    <x v="0"/>
    <x v="0"/>
    <s v="Xerox 1920"/>
    <n v="35.880000000000003"/>
    <n v="6"/>
    <n v="16.149999999999999"/>
  </r>
  <r>
    <n v="2096"/>
    <d v="2015-02-16T00:00:00"/>
    <x v="1"/>
    <x v="1"/>
    <x v="122"/>
    <x v="3"/>
    <x v="0"/>
    <x v="0"/>
    <s v="Xerox 1881"/>
    <n v="36.840000000000003"/>
    <n v="3"/>
    <n v="17.309999999999999"/>
  </r>
  <r>
    <n v="2097"/>
    <d v="2015-02-16T00:00:00"/>
    <x v="1"/>
    <x v="1"/>
    <x v="122"/>
    <x v="3"/>
    <x v="0"/>
    <x v="1"/>
    <s v="Avery 485"/>
    <n v="87.71"/>
    <n v="7"/>
    <n v="41.22"/>
  </r>
  <r>
    <n v="2098"/>
    <d v="2015-02-18T00:00:00"/>
    <x v="1"/>
    <x v="1"/>
    <x v="518"/>
    <x v="3"/>
    <x v="0"/>
    <x v="1"/>
    <s v="Smead Alpha-Z Color-Coded Second Alphabetical Labels and Starter Set"/>
    <n v="9.24"/>
    <n v="3"/>
    <n v="4.4400000000000004"/>
  </r>
  <r>
    <n v="2099"/>
    <d v="2015-02-18T00:00:00"/>
    <x v="1"/>
    <x v="1"/>
    <x v="606"/>
    <x v="3"/>
    <x v="0"/>
    <x v="1"/>
    <s v="Avery 4027 File Folder Labels for Dot Matrix Printers, 5000 Labels per Box, White"/>
    <n v="61.06"/>
    <n v="2"/>
    <n v="28.09"/>
  </r>
  <r>
    <n v="2100"/>
    <d v="2015-02-18T00:00:00"/>
    <x v="1"/>
    <x v="1"/>
    <x v="606"/>
    <x v="3"/>
    <x v="1"/>
    <x v="13"/>
    <s v="Hon 61000 Series Interactive Training Tables"/>
    <n v="35.54"/>
    <n v="1"/>
    <n v="-0.89"/>
  </r>
  <r>
    <n v="2101"/>
    <d v="2015-02-20T00:00:00"/>
    <x v="1"/>
    <x v="1"/>
    <x v="272"/>
    <x v="13"/>
    <x v="2"/>
    <x v="9"/>
    <s v="Anker Ultrathin Bluetooth Wireless Keyboard Aluminum Cover with Stand"/>
    <n v="29.99"/>
    <n v="1"/>
    <n v="3"/>
  </r>
  <r>
    <n v="2102"/>
    <d v="2015-02-20T00:00:00"/>
    <x v="1"/>
    <x v="1"/>
    <x v="75"/>
    <x v="23"/>
    <x v="0"/>
    <x v="4"/>
    <s v="Sanford 52201 APSCO Electric Pencil Sharpener"/>
    <n v="286.79000000000002"/>
    <n v="7"/>
    <n v="74.569999999999993"/>
  </r>
  <r>
    <n v="2103"/>
    <d v="2015-02-21T00:00:00"/>
    <x v="1"/>
    <x v="1"/>
    <x v="364"/>
    <x v="31"/>
    <x v="0"/>
    <x v="0"/>
    <s v="Easy-staple paper"/>
    <n v="49.12"/>
    <n v="4"/>
    <n v="23.09"/>
  </r>
  <r>
    <n v="2104"/>
    <d v="2015-02-21T00:00:00"/>
    <x v="1"/>
    <x v="1"/>
    <x v="517"/>
    <x v="36"/>
    <x v="0"/>
    <x v="3"/>
    <s v="Fellowes PB500 Electric Punch Plastic Comb Binding Machine with Manual Bind"/>
    <n v="2541.98"/>
    <n v="2"/>
    <n v="1270.99"/>
  </r>
  <r>
    <n v="2105"/>
    <d v="2015-02-22T00:00:00"/>
    <x v="1"/>
    <x v="1"/>
    <x v="577"/>
    <x v="14"/>
    <x v="0"/>
    <x v="4"/>
    <s v="Newell 34"/>
    <n v="79.36"/>
    <n v="4"/>
    <n v="20.63"/>
  </r>
  <r>
    <n v="2106"/>
    <d v="2015-02-23T00:00:00"/>
    <x v="1"/>
    <x v="1"/>
    <x v="607"/>
    <x v="20"/>
    <x v="0"/>
    <x v="12"/>
    <s v="Hoover Portapower Portable Vacuum"/>
    <n v="26.88"/>
    <n v="6"/>
    <n v="6.72"/>
  </r>
  <r>
    <n v="2107"/>
    <d v="2015-02-23T00:00:00"/>
    <x v="1"/>
    <x v="1"/>
    <x v="607"/>
    <x v="20"/>
    <x v="0"/>
    <x v="3"/>
    <s v="Avery Self-Adhesive Photo Pockets for Polaroid Photos"/>
    <n v="10.9"/>
    <n v="2"/>
    <n v="3.81"/>
  </r>
  <r>
    <n v="2108"/>
    <d v="2015-02-25T00:00:00"/>
    <x v="1"/>
    <x v="1"/>
    <x v="567"/>
    <x v="32"/>
    <x v="0"/>
    <x v="1"/>
    <s v="Avery 518"/>
    <n v="3.15"/>
    <n v="1"/>
    <n v="1.51"/>
  </r>
  <r>
    <n v="2109"/>
    <d v="2015-02-25T00:00:00"/>
    <x v="1"/>
    <x v="1"/>
    <x v="567"/>
    <x v="32"/>
    <x v="0"/>
    <x v="0"/>
    <s v="Adams Telephone Message Book W/Dividers/Space For Phone Numbers, 5 1/4&quot;X8 1/2&quot;, 200/Messages"/>
    <n v="22.72"/>
    <n v="4"/>
    <n v="10.220000000000001"/>
  </r>
  <r>
    <n v="2110"/>
    <d v="2015-02-27T00:00:00"/>
    <x v="1"/>
    <x v="1"/>
    <x v="478"/>
    <x v="2"/>
    <x v="0"/>
    <x v="3"/>
    <s v="Pressboard Covers with Storage Hooks, 9 1/2&quot; x 11&quot;, Light Blue"/>
    <n v="4.42"/>
    <n v="3"/>
    <n v="-3.39"/>
  </r>
  <r>
    <n v="2111"/>
    <d v="2015-02-27T00:00:00"/>
    <x v="1"/>
    <x v="1"/>
    <x v="478"/>
    <x v="2"/>
    <x v="0"/>
    <x v="4"/>
    <s v="Eldon Spacemaker Box, Quick-Snap Lid, Clear"/>
    <n v="16.03"/>
    <n v="6"/>
    <n v="2.2000000000000002"/>
  </r>
  <r>
    <n v="2112"/>
    <d v="2015-02-27T00:00:00"/>
    <x v="1"/>
    <x v="1"/>
    <x v="442"/>
    <x v="43"/>
    <x v="2"/>
    <x v="6"/>
    <s v="i.Sound Portable Power - 8000 mAh"/>
    <n v="105.98"/>
    <n v="2"/>
    <n v="1.06"/>
  </r>
  <r>
    <n v="2113"/>
    <d v="2015-02-27T00:00:00"/>
    <x v="1"/>
    <x v="1"/>
    <x v="442"/>
    <x v="43"/>
    <x v="1"/>
    <x v="13"/>
    <s v="Barricks 18&quot; x 48&quot; Non-Folding Utility Table with Bottom Storage Shelf"/>
    <n v="493.92"/>
    <n v="7"/>
    <n v="-28.22"/>
  </r>
  <r>
    <n v="2114"/>
    <d v="2015-02-27T00:00:00"/>
    <x v="1"/>
    <x v="1"/>
    <x v="608"/>
    <x v="22"/>
    <x v="2"/>
    <x v="9"/>
    <s v="Microsoft Natural Keyboard Elite"/>
    <n v="538.91999999999996"/>
    <n v="9"/>
    <n v="80.84"/>
  </r>
  <r>
    <n v="2115"/>
    <d v="2015-02-28T00:00:00"/>
    <x v="1"/>
    <x v="1"/>
    <x v="329"/>
    <x v="15"/>
    <x v="1"/>
    <x v="5"/>
    <s v="Global Low Back Tilter Chair"/>
    <n v="161.57"/>
    <n v="2"/>
    <n v="-28.27"/>
  </r>
  <r>
    <n v="2116"/>
    <d v="2015-02-28T00:00:00"/>
    <x v="1"/>
    <x v="1"/>
    <x v="329"/>
    <x v="15"/>
    <x v="1"/>
    <x v="5"/>
    <s v="Global Push Button Manager's Chair, Indigo"/>
    <n v="389.7"/>
    <n v="8"/>
    <n v="43.84"/>
  </r>
  <r>
    <n v="2117"/>
    <d v="2015-03-01T00:00:00"/>
    <x v="1"/>
    <x v="2"/>
    <x v="43"/>
    <x v="4"/>
    <x v="0"/>
    <x v="3"/>
    <s v="XtraLife ClearVue Slant-D Ring Binder, White, 3&quot;"/>
    <n v="58.72"/>
    <n v="4"/>
    <n v="27.01"/>
  </r>
  <r>
    <n v="2118"/>
    <d v="2015-03-01T00:00:00"/>
    <x v="1"/>
    <x v="2"/>
    <x v="526"/>
    <x v="3"/>
    <x v="2"/>
    <x v="6"/>
    <s v="Square Credit Card Reader"/>
    <n v="15.98"/>
    <n v="2"/>
    <n v="1.2"/>
  </r>
  <r>
    <n v="2119"/>
    <d v="2015-03-01T00:00:00"/>
    <x v="1"/>
    <x v="2"/>
    <x v="526"/>
    <x v="3"/>
    <x v="1"/>
    <x v="5"/>
    <s v="Global Deluxe Steno Chair"/>
    <n v="184.75"/>
    <n v="3"/>
    <n v="-20.78"/>
  </r>
  <r>
    <n v="2120"/>
    <d v="2015-03-01T00:00:00"/>
    <x v="1"/>
    <x v="2"/>
    <x v="218"/>
    <x v="2"/>
    <x v="0"/>
    <x v="12"/>
    <s v="Hoover Replacement Belt for Commercial Guardsman Heavy-Duty Upright Vacuum"/>
    <n v="3.55"/>
    <n v="2"/>
    <n v="0.44"/>
  </r>
  <r>
    <n v="2121"/>
    <d v="2015-03-01T00:00:00"/>
    <x v="1"/>
    <x v="2"/>
    <x v="71"/>
    <x v="0"/>
    <x v="0"/>
    <x v="4"/>
    <s v="Panasonic KP-350BK Electric Pencil Sharpener with Auto Stop"/>
    <n v="55.33"/>
    <n v="2"/>
    <n v="6.22"/>
  </r>
  <r>
    <n v="2122"/>
    <d v="2015-03-01T00:00:00"/>
    <x v="1"/>
    <x v="2"/>
    <x v="71"/>
    <x v="0"/>
    <x v="1"/>
    <x v="11"/>
    <s v="Atlantic Metals Mobile 5-Shelf Bookcases, Custom Colors"/>
    <n v="1228"/>
    <n v="6"/>
    <n v="-36.119999999999997"/>
  </r>
  <r>
    <n v="2123"/>
    <d v="2015-03-01T00:00:00"/>
    <x v="1"/>
    <x v="2"/>
    <x v="609"/>
    <x v="0"/>
    <x v="2"/>
    <x v="6"/>
    <s v="Jackery Bar Premium Fast-charging Portable Charger"/>
    <n v="95.84"/>
    <n v="4"/>
    <n v="34.74"/>
  </r>
  <r>
    <n v="2124"/>
    <d v="2015-03-02T00:00:00"/>
    <x v="1"/>
    <x v="2"/>
    <x v="610"/>
    <x v="22"/>
    <x v="1"/>
    <x v="13"/>
    <s v="Hon Racetrack Conference Tables"/>
    <n v="787.53"/>
    <n v="3"/>
    <n v="165.38"/>
  </r>
  <r>
    <n v="2125"/>
    <d v="2015-03-02T00:00:00"/>
    <x v="1"/>
    <x v="2"/>
    <x v="205"/>
    <x v="18"/>
    <x v="0"/>
    <x v="4"/>
    <s v="50 Colored Long Pencils"/>
    <n v="10.16"/>
    <n v="1"/>
    <n v="2.64"/>
  </r>
  <r>
    <n v="2126"/>
    <d v="2015-03-02T00:00:00"/>
    <x v="1"/>
    <x v="2"/>
    <x v="205"/>
    <x v="18"/>
    <x v="0"/>
    <x v="10"/>
    <s v="Brown Kraft Recycled Envelopes"/>
    <n v="101.88"/>
    <n v="6"/>
    <n v="50.94"/>
  </r>
  <r>
    <n v="2127"/>
    <d v="2015-03-05T00:00:00"/>
    <x v="1"/>
    <x v="2"/>
    <x v="321"/>
    <x v="20"/>
    <x v="0"/>
    <x v="10"/>
    <s v="Staple envelope"/>
    <n v="29.34"/>
    <n v="3"/>
    <n v="14.67"/>
  </r>
  <r>
    <n v="2128"/>
    <d v="2015-03-05T00:00:00"/>
    <x v="1"/>
    <x v="2"/>
    <x v="321"/>
    <x v="20"/>
    <x v="1"/>
    <x v="5"/>
    <s v="Global Value Mid-Back Manager's Chair, Gray"/>
    <n v="383.61"/>
    <n v="7"/>
    <n v="63.93"/>
  </r>
  <r>
    <n v="2129"/>
    <d v="2015-03-05T00:00:00"/>
    <x v="1"/>
    <x v="2"/>
    <x v="321"/>
    <x v="20"/>
    <x v="0"/>
    <x v="2"/>
    <s v="Fellowes Strictly Business Drawer File, Letter/Legal Size"/>
    <n v="563.4"/>
    <n v="4"/>
    <n v="67.61"/>
  </r>
  <r>
    <n v="2130"/>
    <d v="2015-03-05T00:00:00"/>
    <x v="1"/>
    <x v="2"/>
    <x v="582"/>
    <x v="18"/>
    <x v="2"/>
    <x v="6"/>
    <s v="I Need's 3d Hello Kitty Hybrid Silicone Case Cover for HTC One X 4g with 3d Hello Kitty Stylus Pen Green/pink"/>
    <n v="23.92"/>
    <n v="2"/>
    <n v="6.7"/>
  </r>
  <r>
    <n v="2131"/>
    <d v="2015-03-05T00:00:00"/>
    <x v="1"/>
    <x v="2"/>
    <x v="582"/>
    <x v="18"/>
    <x v="0"/>
    <x v="12"/>
    <s v="Staple holder"/>
    <n v="60.69"/>
    <n v="7"/>
    <n v="16.39"/>
  </r>
  <r>
    <n v="2132"/>
    <d v="2015-03-05T00:00:00"/>
    <x v="1"/>
    <x v="2"/>
    <x v="549"/>
    <x v="2"/>
    <x v="2"/>
    <x v="6"/>
    <s v="Samsung Convoy 3"/>
    <n v="466.16"/>
    <n v="7"/>
    <n v="-93.23"/>
  </r>
  <r>
    <n v="2133"/>
    <d v="2015-03-05T00:00:00"/>
    <x v="1"/>
    <x v="2"/>
    <x v="549"/>
    <x v="2"/>
    <x v="2"/>
    <x v="9"/>
    <s v="Sony 16GB Class 10 Micro SDHC R40 Memory Card"/>
    <n v="10.31"/>
    <n v="1"/>
    <n v="-1.29"/>
  </r>
  <r>
    <n v="2134"/>
    <d v="2015-03-05T00:00:00"/>
    <x v="1"/>
    <x v="2"/>
    <x v="549"/>
    <x v="2"/>
    <x v="0"/>
    <x v="3"/>
    <s v="Avery Round Ring Poly Binders"/>
    <n v="2.56"/>
    <n v="3"/>
    <n v="-1.79"/>
  </r>
  <r>
    <n v="2135"/>
    <d v="2015-03-05T00:00:00"/>
    <x v="1"/>
    <x v="2"/>
    <x v="611"/>
    <x v="2"/>
    <x v="1"/>
    <x v="5"/>
    <s v="Situations Contoured Folding Chairs, 4/Set"/>
    <n v="99.37"/>
    <n v="2"/>
    <n v="-7.1"/>
  </r>
  <r>
    <n v="2136"/>
    <d v="2015-03-05T00:00:00"/>
    <x v="1"/>
    <x v="2"/>
    <x v="611"/>
    <x v="2"/>
    <x v="1"/>
    <x v="8"/>
    <s v="36X48 HARDFLOOR CHAIRMAT"/>
    <n v="33.57"/>
    <n v="2"/>
    <n v="-5.45"/>
  </r>
  <r>
    <n v="2137"/>
    <d v="2015-03-05T00:00:00"/>
    <x v="1"/>
    <x v="2"/>
    <x v="30"/>
    <x v="0"/>
    <x v="2"/>
    <x v="6"/>
    <s v="Cisco SPA525G2 IP Phone - Wireless"/>
    <n v="31.92"/>
    <n v="2"/>
    <n v="2.39"/>
  </r>
  <r>
    <n v="2138"/>
    <d v="2015-03-05T00:00:00"/>
    <x v="1"/>
    <x v="2"/>
    <x v="612"/>
    <x v="1"/>
    <x v="0"/>
    <x v="7"/>
    <s v="Binder Clips by OIC"/>
    <n v="7.1"/>
    <n v="6"/>
    <n v="2.4900000000000002"/>
  </r>
  <r>
    <n v="2139"/>
    <d v="2015-03-05T00:00:00"/>
    <x v="1"/>
    <x v="2"/>
    <x v="389"/>
    <x v="1"/>
    <x v="0"/>
    <x v="3"/>
    <s v="Performers Binder/Pad Holder, Black"/>
    <n v="11.21"/>
    <n v="2"/>
    <n v="-16.82"/>
  </r>
  <r>
    <n v="2140"/>
    <d v="2015-03-05T00:00:00"/>
    <x v="1"/>
    <x v="2"/>
    <x v="389"/>
    <x v="1"/>
    <x v="1"/>
    <x v="8"/>
    <s v="Eldon Wave Desk Accessories"/>
    <n v="4.71"/>
    <n v="2"/>
    <n v="-1.88"/>
  </r>
  <r>
    <n v="2141"/>
    <d v="2015-03-05T00:00:00"/>
    <x v="1"/>
    <x v="2"/>
    <x v="389"/>
    <x v="1"/>
    <x v="0"/>
    <x v="12"/>
    <s v="Avanti 4.4 Cu. Ft. Refrigerator"/>
    <n v="180.98"/>
    <n v="5"/>
    <n v="-470.55"/>
  </r>
  <r>
    <n v="2142"/>
    <d v="2015-03-05T00:00:00"/>
    <x v="1"/>
    <x v="2"/>
    <x v="389"/>
    <x v="1"/>
    <x v="0"/>
    <x v="2"/>
    <s v="Companion Letter/Legal File, Black"/>
    <n v="60.42"/>
    <n v="2"/>
    <n v="6.04"/>
  </r>
  <r>
    <n v="2143"/>
    <d v="2015-03-06T00:00:00"/>
    <x v="1"/>
    <x v="2"/>
    <x v="315"/>
    <x v="3"/>
    <x v="1"/>
    <x v="8"/>
    <s v="Deflect-o Glass Clear Studded Chair Mats"/>
    <n v="435.26"/>
    <n v="7"/>
    <n v="95.76"/>
  </r>
  <r>
    <n v="2144"/>
    <d v="2015-03-06T00:00:00"/>
    <x v="1"/>
    <x v="2"/>
    <x v="315"/>
    <x v="3"/>
    <x v="2"/>
    <x v="16"/>
    <s v="Canon PC1060 Personal Laser Copier"/>
    <n v="1119.98"/>
    <n v="2"/>
    <n v="377.99"/>
  </r>
  <r>
    <n v="2145"/>
    <d v="2015-03-07T00:00:00"/>
    <x v="1"/>
    <x v="2"/>
    <x v="306"/>
    <x v="7"/>
    <x v="2"/>
    <x v="9"/>
    <s v="Microsoft Sculpt Comfort Mouse"/>
    <n v="119.85"/>
    <n v="3"/>
    <n v="52.73"/>
  </r>
  <r>
    <n v="2146"/>
    <d v="2015-03-07T00:00:00"/>
    <x v="1"/>
    <x v="2"/>
    <x v="306"/>
    <x v="7"/>
    <x v="0"/>
    <x v="3"/>
    <s v="GBC Twin Loop Wire Binding Elements, 9/16&quot; Spine, Black"/>
    <n v="30.44"/>
    <n v="2"/>
    <n v="14.92"/>
  </r>
  <r>
    <n v="2147"/>
    <d v="2015-03-07T00:00:00"/>
    <x v="1"/>
    <x v="2"/>
    <x v="306"/>
    <x v="7"/>
    <x v="0"/>
    <x v="3"/>
    <s v="Wilson Jones Heavy-Duty Casebound Ring Binders with Metal Hinges"/>
    <n v="69.28"/>
    <n v="2"/>
    <n v="33.25"/>
  </r>
  <r>
    <n v="2148"/>
    <d v="2015-03-07T00:00:00"/>
    <x v="1"/>
    <x v="2"/>
    <x v="306"/>
    <x v="7"/>
    <x v="2"/>
    <x v="6"/>
    <s v="LG G3"/>
    <n v="587.97"/>
    <n v="3"/>
    <n v="170.51"/>
  </r>
  <r>
    <n v="2149"/>
    <d v="2015-03-08T00:00:00"/>
    <x v="1"/>
    <x v="2"/>
    <x v="613"/>
    <x v="21"/>
    <x v="1"/>
    <x v="11"/>
    <s v="Rush Hierlooms Collection 1&quot; Thick Stackable Bookcases"/>
    <n v="512.94000000000005"/>
    <n v="3"/>
    <n v="97.46"/>
  </r>
  <r>
    <n v="2150"/>
    <d v="2015-03-08T00:00:00"/>
    <x v="1"/>
    <x v="2"/>
    <x v="613"/>
    <x v="21"/>
    <x v="1"/>
    <x v="5"/>
    <s v="Hon Mobius Operator's Chair"/>
    <n v="860.93"/>
    <n v="7"/>
    <n v="189.4"/>
  </r>
  <r>
    <n v="2151"/>
    <d v="2015-03-08T00:00:00"/>
    <x v="1"/>
    <x v="2"/>
    <x v="613"/>
    <x v="21"/>
    <x v="2"/>
    <x v="6"/>
    <s v="Nortel Meridian M3904 Professional Digital phone"/>
    <n v="769.95"/>
    <n v="5"/>
    <n v="223.29"/>
  </r>
  <r>
    <n v="2152"/>
    <d v="2015-03-08T00:00:00"/>
    <x v="1"/>
    <x v="2"/>
    <x v="613"/>
    <x v="21"/>
    <x v="0"/>
    <x v="4"/>
    <s v="Boston 1900 Electric Pencil Sharpener"/>
    <n v="14.98"/>
    <n v="1"/>
    <n v="4.49"/>
  </r>
  <r>
    <n v="2153"/>
    <d v="2015-03-08T00:00:00"/>
    <x v="1"/>
    <x v="2"/>
    <x v="613"/>
    <x v="21"/>
    <x v="1"/>
    <x v="8"/>
    <s v="Deflect-o Glass Clear Studded Chair Mats"/>
    <n v="373.08"/>
    <n v="6"/>
    <n v="82.08"/>
  </r>
  <r>
    <n v="2154"/>
    <d v="2015-03-08T00:00:00"/>
    <x v="1"/>
    <x v="2"/>
    <x v="278"/>
    <x v="20"/>
    <x v="0"/>
    <x v="0"/>
    <s v="Xerox 1997"/>
    <n v="19.440000000000001"/>
    <n v="3"/>
    <n v="9.33"/>
  </r>
  <r>
    <n v="2155"/>
    <d v="2015-03-08T00:00:00"/>
    <x v="1"/>
    <x v="2"/>
    <x v="452"/>
    <x v="26"/>
    <x v="0"/>
    <x v="4"/>
    <s v="Dixon Prang Watercolor Pencils, 10-Color Set with Brush"/>
    <n v="3.41"/>
    <n v="1"/>
    <n v="0.89"/>
  </r>
  <r>
    <n v="2156"/>
    <d v="2015-03-08T00:00:00"/>
    <x v="1"/>
    <x v="2"/>
    <x v="251"/>
    <x v="1"/>
    <x v="0"/>
    <x v="3"/>
    <s v="Avery Premier Heavy-Duty Binder with Round Locking Rings"/>
    <n v="8.57"/>
    <n v="3"/>
    <n v="-14.57"/>
  </r>
  <r>
    <n v="2157"/>
    <d v="2015-03-09T00:00:00"/>
    <x v="1"/>
    <x v="2"/>
    <x v="270"/>
    <x v="0"/>
    <x v="2"/>
    <x v="9"/>
    <s v="Maxell 4.7GB DVD-R"/>
    <n v="113.52"/>
    <n v="5"/>
    <n v="29.8"/>
  </r>
  <r>
    <n v="2158"/>
    <d v="2015-03-09T00:00:00"/>
    <x v="1"/>
    <x v="2"/>
    <x v="270"/>
    <x v="0"/>
    <x v="2"/>
    <x v="6"/>
    <s v="Panasonic KX T7736-B Digital phone"/>
    <n v="359.88"/>
    <n v="3"/>
    <n v="22.49"/>
  </r>
  <r>
    <n v="2159"/>
    <d v="2015-03-09T00:00:00"/>
    <x v="1"/>
    <x v="2"/>
    <x v="614"/>
    <x v="25"/>
    <x v="0"/>
    <x v="1"/>
    <s v="Avery 514"/>
    <n v="4.6100000000000003"/>
    <n v="2"/>
    <n v="1.67"/>
  </r>
  <r>
    <n v="2160"/>
    <d v="2015-03-10T00:00:00"/>
    <x v="1"/>
    <x v="2"/>
    <x v="18"/>
    <x v="0"/>
    <x v="0"/>
    <x v="3"/>
    <s v="Acco Suede Grain Vinyl Round Ring Binder"/>
    <n v="1.1100000000000001"/>
    <n v="2"/>
    <n v="-1.89"/>
  </r>
  <r>
    <n v="2161"/>
    <d v="2015-03-10T00:00:00"/>
    <x v="1"/>
    <x v="2"/>
    <x v="127"/>
    <x v="36"/>
    <x v="0"/>
    <x v="2"/>
    <s v="Pizazz Global Quick File"/>
    <n v="89.82"/>
    <n v="6"/>
    <n v="25.15"/>
  </r>
  <r>
    <n v="2162"/>
    <d v="2015-03-12T00:00:00"/>
    <x v="1"/>
    <x v="2"/>
    <x v="615"/>
    <x v="16"/>
    <x v="0"/>
    <x v="10"/>
    <s v="Convenience Packs of Business Envelopes"/>
    <n v="8.69"/>
    <n v="3"/>
    <n v="2.93"/>
  </r>
  <r>
    <n v="2163"/>
    <d v="2015-03-12T00:00:00"/>
    <x v="1"/>
    <x v="2"/>
    <x v="615"/>
    <x v="16"/>
    <x v="1"/>
    <x v="8"/>
    <s v="Eldon Expressions Desk Accessory, Wood Pencil Holder, Oak"/>
    <n v="30.88"/>
    <n v="4"/>
    <n v="3.86"/>
  </r>
  <r>
    <n v="2164"/>
    <d v="2015-03-12T00:00:00"/>
    <x v="1"/>
    <x v="2"/>
    <x v="615"/>
    <x v="16"/>
    <x v="1"/>
    <x v="8"/>
    <s v="Acrylic Self-Standing Desk Frames"/>
    <n v="6.41"/>
    <n v="3"/>
    <n v="1.44"/>
  </r>
  <r>
    <n v="2165"/>
    <d v="2015-03-12T00:00:00"/>
    <x v="1"/>
    <x v="2"/>
    <x v="438"/>
    <x v="25"/>
    <x v="0"/>
    <x v="1"/>
    <s v="Avery 518"/>
    <n v="5.04"/>
    <n v="2"/>
    <n v="1.76"/>
  </r>
  <r>
    <n v="2166"/>
    <d v="2015-03-13T00:00:00"/>
    <x v="1"/>
    <x v="2"/>
    <x v="387"/>
    <x v="22"/>
    <x v="1"/>
    <x v="11"/>
    <s v="Safco Value Mate Series Steel Bookcases, Baked Enamel Finish on Steel, Gray"/>
    <n v="141.96"/>
    <n v="2"/>
    <n v="39.75"/>
  </r>
  <r>
    <n v="2167"/>
    <d v="2015-03-13T00:00:00"/>
    <x v="1"/>
    <x v="2"/>
    <x v="155"/>
    <x v="3"/>
    <x v="1"/>
    <x v="5"/>
    <s v="Global Deluxe High-Back Manager's Chair"/>
    <n v="915.14"/>
    <n v="4"/>
    <n v="102.95"/>
  </r>
  <r>
    <n v="2168"/>
    <d v="2015-03-13T00:00:00"/>
    <x v="1"/>
    <x v="2"/>
    <x v="155"/>
    <x v="3"/>
    <x v="1"/>
    <x v="8"/>
    <s v="Dana Halogen Swing-Arm Architect Lamp"/>
    <n v="327.76"/>
    <n v="8"/>
    <n v="91.77"/>
  </r>
  <r>
    <n v="2169"/>
    <d v="2015-03-14T00:00:00"/>
    <x v="1"/>
    <x v="2"/>
    <x v="287"/>
    <x v="38"/>
    <x v="0"/>
    <x v="1"/>
    <s v="Avery 476"/>
    <n v="16.52"/>
    <n v="4"/>
    <n v="7.6"/>
  </r>
  <r>
    <n v="2170"/>
    <d v="2015-03-14T00:00:00"/>
    <x v="1"/>
    <x v="2"/>
    <x v="287"/>
    <x v="38"/>
    <x v="0"/>
    <x v="3"/>
    <s v="GBC DocuBind TL200 Manual Binding Machine"/>
    <n v="671.94"/>
    <n v="3"/>
    <n v="315.81"/>
  </r>
  <r>
    <n v="2171"/>
    <d v="2015-03-14T00:00:00"/>
    <x v="1"/>
    <x v="2"/>
    <x v="170"/>
    <x v="3"/>
    <x v="0"/>
    <x v="0"/>
    <s v="Xerox 223"/>
    <n v="19.440000000000001"/>
    <n v="3"/>
    <n v="9.33"/>
  </r>
  <r>
    <n v="2172"/>
    <d v="2015-03-15T00:00:00"/>
    <x v="1"/>
    <x v="2"/>
    <x v="600"/>
    <x v="27"/>
    <x v="2"/>
    <x v="6"/>
    <s v="SmartStand Mobile Device Holder, Assorted Colors"/>
    <n v="16.78"/>
    <n v="3"/>
    <n v="1.68"/>
  </r>
  <r>
    <n v="2173"/>
    <d v="2015-03-16T00:00:00"/>
    <x v="1"/>
    <x v="2"/>
    <x v="616"/>
    <x v="4"/>
    <x v="0"/>
    <x v="4"/>
    <s v="Rogers Handheld Barrel Pencil Sharpener"/>
    <n v="2.74"/>
    <n v="1"/>
    <n v="0.74"/>
  </r>
  <r>
    <n v="2174"/>
    <d v="2015-03-16T00:00:00"/>
    <x v="1"/>
    <x v="2"/>
    <x v="616"/>
    <x v="4"/>
    <x v="0"/>
    <x v="4"/>
    <s v="Newell 344"/>
    <n v="8.34"/>
    <n v="3"/>
    <n v="2.17"/>
  </r>
  <r>
    <n v="2175"/>
    <d v="2015-03-16T00:00:00"/>
    <x v="1"/>
    <x v="2"/>
    <x v="616"/>
    <x v="4"/>
    <x v="0"/>
    <x v="2"/>
    <s v="Personal File Boxes with Fold-Down Carry Handle"/>
    <n v="46.74"/>
    <n v="3"/>
    <n v="11.69"/>
  </r>
  <r>
    <n v="2176"/>
    <d v="2015-03-16T00:00:00"/>
    <x v="1"/>
    <x v="2"/>
    <x v="616"/>
    <x v="4"/>
    <x v="0"/>
    <x v="3"/>
    <s v="Fellowes PB500 Electric Punch Plastic Comb Binding Machine with Manual Bind"/>
    <n v="6354.95"/>
    <n v="5"/>
    <n v="3177.48"/>
  </r>
  <r>
    <n v="2177"/>
    <d v="2015-03-16T00:00:00"/>
    <x v="1"/>
    <x v="2"/>
    <x v="617"/>
    <x v="22"/>
    <x v="1"/>
    <x v="13"/>
    <s v="KI Adjustable-Height Table"/>
    <n v="171.96"/>
    <n v="2"/>
    <n v="44.71"/>
  </r>
  <r>
    <n v="2178"/>
    <d v="2015-03-16T00:00:00"/>
    <x v="1"/>
    <x v="2"/>
    <x v="407"/>
    <x v="3"/>
    <x v="1"/>
    <x v="8"/>
    <s v="Howard Miller 11-1/2&quot; Diameter Brentwood Wall Clock"/>
    <n v="43.13"/>
    <n v="1"/>
    <n v="18.11"/>
  </r>
  <r>
    <n v="2179"/>
    <d v="2015-03-16T00:00:00"/>
    <x v="1"/>
    <x v="2"/>
    <x v="279"/>
    <x v="20"/>
    <x v="2"/>
    <x v="6"/>
    <s v="Plantronics MX500i Earset"/>
    <n v="85.9"/>
    <n v="2"/>
    <n v="2.58"/>
  </r>
  <r>
    <n v="2180"/>
    <d v="2015-03-16T00:00:00"/>
    <x v="1"/>
    <x v="2"/>
    <x v="102"/>
    <x v="33"/>
    <x v="0"/>
    <x v="1"/>
    <s v="Dot Matrix Printer Tape Reel Labels, White, 5000/Box"/>
    <n v="491.55"/>
    <n v="5"/>
    <n v="240.86"/>
  </r>
  <r>
    <n v="2181"/>
    <d v="2015-03-16T00:00:00"/>
    <x v="1"/>
    <x v="2"/>
    <x v="102"/>
    <x v="33"/>
    <x v="0"/>
    <x v="10"/>
    <s v="Colored Envelopes"/>
    <n v="7.38"/>
    <n v="2"/>
    <n v="3.39"/>
  </r>
  <r>
    <n v="2182"/>
    <d v="2015-03-16T00:00:00"/>
    <x v="1"/>
    <x v="2"/>
    <x v="412"/>
    <x v="20"/>
    <x v="0"/>
    <x v="4"/>
    <s v="Avery Hi-Liter Smear-Safe Highlighters"/>
    <n v="17.52"/>
    <n v="3"/>
    <n v="6.31"/>
  </r>
  <r>
    <n v="2183"/>
    <d v="2015-03-17T00:00:00"/>
    <x v="1"/>
    <x v="2"/>
    <x v="535"/>
    <x v="20"/>
    <x v="2"/>
    <x v="9"/>
    <s v="KeyTronicÂ KT800P2 -Â KeyboardÂ - Black"/>
    <n v="15.02"/>
    <n v="1"/>
    <n v="2.7"/>
  </r>
  <r>
    <n v="2184"/>
    <d v="2015-03-17T00:00:00"/>
    <x v="1"/>
    <x v="2"/>
    <x v="535"/>
    <x v="20"/>
    <x v="0"/>
    <x v="2"/>
    <s v="Tenex Personal Self-Stacking Standard File Box, Black/Gray"/>
    <n v="33.82"/>
    <n v="2"/>
    <n v="9.1300000000000008"/>
  </r>
  <r>
    <n v="2185"/>
    <d v="2015-03-19T00:00:00"/>
    <x v="1"/>
    <x v="2"/>
    <x v="618"/>
    <x v="22"/>
    <x v="2"/>
    <x v="6"/>
    <s v="Wireless Extenders zBoost YX545 SOHO Signal Booster"/>
    <n v="453.58"/>
    <n v="3"/>
    <n v="39.69"/>
  </r>
  <r>
    <n v="2186"/>
    <d v="2015-03-19T00:00:00"/>
    <x v="1"/>
    <x v="2"/>
    <x v="470"/>
    <x v="22"/>
    <x v="0"/>
    <x v="2"/>
    <s v="Deluxe Rollaway Locking File with Drawer"/>
    <n v="1247.6400000000001"/>
    <n v="3"/>
    <n v="349.34"/>
  </r>
  <r>
    <n v="2187"/>
    <d v="2015-03-19T00:00:00"/>
    <x v="1"/>
    <x v="2"/>
    <x v="470"/>
    <x v="22"/>
    <x v="2"/>
    <x v="16"/>
    <s v="Canon PC940 Copier"/>
    <n v="3149.93"/>
    <n v="7"/>
    <n v="1480.47"/>
  </r>
  <r>
    <n v="2188"/>
    <d v="2015-03-19T00:00:00"/>
    <x v="1"/>
    <x v="2"/>
    <x v="470"/>
    <x v="22"/>
    <x v="0"/>
    <x v="0"/>
    <s v="Multicolor Computer Printout Paper"/>
    <n v="209.7"/>
    <n v="2"/>
    <n v="100.66"/>
  </r>
  <r>
    <n v="2189"/>
    <d v="2015-03-19T00:00:00"/>
    <x v="1"/>
    <x v="2"/>
    <x v="328"/>
    <x v="3"/>
    <x v="0"/>
    <x v="3"/>
    <s v="GBC Imprintable Covers"/>
    <n v="17.57"/>
    <n v="2"/>
    <n v="6.37"/>
  </r>
  <r>
    <n v="2190"/>
    <d v="2015-03-19T00:00:00"/>
    <x v="1"/>
    <x v="2"/>
    <x v="328"/>
    <x v="3"/>
    <x v="0"/>
    <x v="1"/>
    <s v="Self-Adhesive Address Labels for Typewriters by Universal"/>
    <n v="14.62"/>
    <n v="2"/>
    <n v="6.87"/>
  </r>
  <r>
    <n v="2191"/>
    <d v="2015-03-19T00:00:00"/>
    <x v="1"/>
    <x v="2"/>
    <x v="328"/>
    <x v="3"/>
    <x v="0"/>
    <x v="14"/>
    <s v="Acme Elite Stainless Steel Scissors"/>
    <n v="33.36"/>
    <n v="4"/>
    <n v="8.67"/>
  </r>
  <r>
    <n v="2192"/>
    <d v="2015-03-19T00:00:00"/>
    <x v="1"/>
    <x v="2"/>
    <x v="328"/>
    <x v="3"/>
    <x v="0"/>
    <x v="0"/>
    <s v="Wirebound Message Books, 5-1/2 x 4 Forms, 2 or 4 Forms per Page"/>
    <n v="40.14"/>
    <n v="6"/>
    <n v="19.670000000000002"/>
  </r>
  <r>
    <n v="2193"/>
    <d v="2015-03-19T00:00:00"/>
    <x v="1"/>
    <x v="2"/>
    <x v="284"/>
    <x v="16"/>
    <x v="0"/>
    <x v="0"/>
    <s v="Adams Telephone Message Books, 5 1/4Â” x 11Â”"/>
    <n v="14.5"/>
    <n v="3"/>
    <n v="4.8899999999999997"/>
  </r>
  <r>
    <n v="2194"/>
    <d v="2015-03-19T00:00:00"/>
    <x v="1"/>
    <x v="2"/>
    <x v="411"/>
    <x v="3"/>
    <x v="0"/>
    <x v="0"/>
    <s v="Xerox 1974"/>
    <n v="11.96"/>
    <n v="2"/>
    <n v="5.86"/>
  </r>
  <r>
    <n v="2195"/>
    <d v="2015-03-19T00:00:00"/>
    <x v="1"/>
    <x v="2"/>
    <x v="41"/>
    <x v="3"/>
    <x v="0"/>
    <x v="7"/>
    <s v="Stockwell Push Pins"/>
    <n v="10.9"/>
    <n v="5"/>
    <n v="3.6"/>
  </r>
  <r>
    <n v="2196"/>
    <d v="2015-03-19T00:00:00"/>
    <x v="1"/>
    <x v="2"/>
    <x v="619"/>
    <x v="0"/>
    <x v="0"/>
    <x v="0"/>
    <s v="Xerox 1919"/>
    <n v="65.58"/>
    <n v="2"/>
    <n v="23.77"/>
  </r>
  <r>
    <n v="2197"/>
    <d v="2015-03-19T00:00:00"/>
    <x v="1"/>
    <x v="2"/>
    <x v="619"/>
    <x v="0"/>
    <x v="1"/>
    <x v="11"/>
    <s v="Bush Heritage Pine Collection 5-Shelf Bookcase, Albany Pine Finish, *Special Order"/>
    <n v="383.47"/>
    <n v="4"/>
    <n v="-67.67"/>
  </r>
  <r>
    <n v="2198"/>
    <d v="2015-03-20T00:00:00"/>
    <x v="1"/>
    <x v="2"/>
    <x v="620"/>
    <x v="21"/>
    <x v="0"/>
    <x v="0"/>
    <s v="Xerox 205"/>
    <n v="51.84"/>
    <n v="8"/>
    <n v="24.88"/>
  </r>
  <r>
    <n v="2199"/>
    <d v="2015-03-20T00:00:00"/>
    <x v="1"/>
    <x v="2"/>
    <x v="519"/>
    <x v="0"/>
    <x v="0"/>
    <x v="3"/>
    <s v="GBC Standard Plastic Binding Systems' Combs"/>
    <n v="2.5099999999999998"/>
    <n v="2"/>
    <n v="-4.4000000000000004"/>
  </r>
  <r>
    <n v="2200"/>
    <d v="2015-03-20T00:00:00"/>
    <x v="1"/>
    <x v="2"/>
    <x v="519"/>
    <x v="0"/>
    <x v="0"/>
    <x v="7"/>
    <s v="Staples"/>
    <n v="18.86"/>
    <n v="9"/>
    <n v="6.13"/>
  </r>
  <r>
    <n v="2201"/>
    <d v="2015-03-20T00:00:00"/>
    <x v="1"/>
    <x v="2"/>
    <x v="240"/>
    <x v="11"/>
    <x v="0"/>
    <x v="2"/>
    <s v="Portable Personal File Box"/>
    <n v="29.3"/>
    <n v="3"/>
    <n v="2.56"/>
  </r>
  <r>
    <n v="2202"/>
    <d v="2015-03-20T00:00:00"/>
    <x v="1"/>
    <x v="2"/>
    <x v="526"/>
    <x v="20"/>
    <x v="0"/>
    <x v="3"/>
    <s v="Wilson Jones Century Plastic Molded Ring Binders"/>
    <n v="49.85"/>
    <n v="3"/>
    <n v="16.82"/>
  </r>
  <r>
    <n v="2203"/>
    <d v="2015-03-20T00:00:00"/>
    <x v="1"/>
    <x v="2"/>
    <x v="526"/>
    <x v="20"/>
    <x v="0"/>
    <x v="10"/>
    <s v="Recycled Interoffice Envelopes with String and Button Closure, 10 x 13"/>
    <n v="23.99"/>
    <n v="1"/>
    <n v="12"/>
  </r>
  <r>
    <n v="2204"/>
    <d v="2015-03-20T00:00:00"/>
    <x v="1"/>
    <x v="2"/>
    <x v="526"/>
    <x v="20"/>
    <x v="0"/>
    <x v="3"/>
    <s v="Fellowes PB200 Plastic Comb Binding Machine"/>
    <n v="1087.94"/>
    <n v="8"/>
    <n v="353.58"/>
  </r>
  <r>
    <n v="2205"/>
    <d v="2015-03-20T00:00:00"/>
    <x v="1"/>
    <x v="2"/>
    <x v="526"/>
    <x v="20"/>
    <x v="2"/>
    <x v="6"/>
    <s v="Panasonic KX T7731-B Digital phone"/>
    <n v="199.98"/>
    <n v="2"/>
    <n v="53.99"/>
  </r>
  <r>
    <n v="2206"/>
    <d v="2015-03-20T00:00:00"/>
    <x v="1"/>
    <x v="2"/>
    <x v="526"/>
    <x v="20"/>
    <x v="0"/>
    <x v="2"/>
    <s v="Tennsco Lockers, Sand"/>
    <n v="83.92"/>
    <n v="4"/>
    <n v="20.14"/>
  </r>
  <r>
    <n v="2207"/>
    <d v="2015-03-21T00:00:00"/>
    <x v="1"/>
    <x v="2"/>
    <x v="621"/>
    <x v="25"/>
    <x v="0"/>
    <x v="12"/>
    <s v="Honeywell Enviracaire Portable HEPA Air Cleaner for 17' x 22' Room"/>
    <n v="962.08"/>
    <n v="4"/>
    <n v="156.34"/>
  </r>
  <r>
    <n v="2208"/>
    <d v="2015-03-21T00:00:00"/>
    <x v="1"/>
    <x v="2"/>
    <x v="621"/>
    <x v="25"/>
    <x v="0"/>
    <x v="3"/>
    <s v="GBC Laser Imprintable Binding System Covers, Desert Sand"/>
    <n v="12.84"/>
    <n v="3"/>
    <n v="-9.85"/>
  </r>
  <r>
    <n v="2209"/>
    <d v="2015-03-21T00:00:00"/>
    <x v="1"/>
    <x v="2"/>
    <x v="621"/>
    <x v="25"/>
    <x v="0"/>
    <x v="0"/>
    <s v="Xerox 1883"/>
    <n v="295.45999999999998"/>
    <n v="14"/>
    <n v="96.02"/>
  </r>
  <r>
    <n v="2210"/>
    <d v="2015-03-22T00:00:00"/>
    <x v="1"/>
    <x v="2"/>
    <x v="622"/>
    <x v="0"/>
    <x v="2"/>
    <x v="9"/>
    <s v="Verbatim 25 GB 6x Blu-ray Single Layer Recordable Disc, 25/Pack"/>
    <n v="18.39"/>
    <n v="1"/>
    <n v="5.29"/>
  </r>
  <r>
    <n v="2211"/>
    <d v="2015-03-22T00:00:00"/>
    <x v="1"/>
    <x v="2"/>
    <x v="622"/>
    <x v="0"/>
    <x v="0"/>
    <x v="2"/>
    <s v="Carina Double Wide Media Storage Towers in Natural &amp; Black"/>
    <n v="129.57"/>
    <n v="2"/>
    <n v="-25.91"/>
  </r>
  <r>
    <n v="2212"/>
    <d v="2015-03-22T00:00:00"/>
    <x v="1"/>
    <x v="2"/>
    <x v="622"/>
    <x v="0"/>
    <x v="0"/>
    <x v="3"/>
    <s v="XtraLife ClearVue Slant-D Ring Binders by Cardinal"/>
    <n v="14.11"/>
    <n v="9"/>
    <n v="-21.17"/>
  </r>
  <r>
    <n v="2213"/>
    <d v="2015-03-22T00:00:00"/>
    <x v="1"/>
    <x v="2"/>
    <x v="131"/>
    <x v="3"/>
    <x v="2"/>
    <x v="6"/>
    <s v="Square Credit Card Reader"/>
    <n v="15.98"/>
    <n v="2"/>
    <n v="1.2"/>
  </r>
  <r>
    <n v="2214"/>
    <d v="2015-03-22T00:00:00"/>
    <x v="1"/>
    <x v="2"/>
    <x v="514"/>
    <x v="3"/>
    <x v="0"/>
    <x v="0"/>
    <s v="Easy-staple paper"/>
    <n v="105.52"/>
    <n v="4"/>
    <n v="48.54"/>
  </r>
  <r>
    <n v="2215"/>
    <d v="2015-03-22T00:00:00"/>
    <x v="1"/>
    <x v="2"/>
    <x v="514"/>
    <x v="3"/>
    <x v="1"/>
    <x v="8"/>
    <s v="Tenex B1-RE Series Chair Mats for Low Pile Carpets"/>
    <n v="91.96"/>
    <n v="2"/>
    <n v="15.63"/>
  </r>
  <r>
    <n v="2216"/>
    <d v="2015-03-22T00:00:00"/>
    <x v="1"/>
    <x v="2"/>
    <x v="514"/>
    <x v="3"/>
    <x v="2"/>
    <x v="6"/>
    <s v="ClearOne CHATAttach 160 -Â speaker phone"/>
    <n v="1487.98"/>
    <n v="3"/>
    <n v="186"/>
  </r>
  <r>
    <n v="2217"/>
    <d v="2015-03-22T00:00:00"/>
    <x v="1"/>
    <x v="2"/>
    <x v="623"/>
    <x v="33"/>
    <x v="0"/>
    <x v="4"/>
    <s v="Newell 316"/>
    <n v="19.559999999999999"/>
    <n v="4"/>
    <n v="5.48"/>
  </r>
  <r>
    <n v="2218"/>
    <d v="2015-03-22T00:00:00"/>
    <x v="1"/>
    <x v="2"/>
    <x v="587"/>
    <x v="16"/>
    <x v="2"/>
    <x v="9"/>
    <s v="Logitech G602 Wireless Gaming Mouse"/>
    <n v="447.94"/>
    <n v="7"/>
    <n v="89.59"/>
  </r>
  <r>
    <n v="2219"/>
    <d v="2015-03-22T00:00:00"/>
    <x v="1"/>
    <x v="2"/>
    <x v="587"/>
    <x v="16"/>
    <x v="0"/>
    <x v="2"/>
    <s v="Iris 3-Drawer Stacking Bin, Black"/>
    <n v="150.41"/>
    <n v="9"/>
    <n v="-33.840000000000003"/>
  </r>
  <r>
    <n v="2220"/>
    <d v="2015-03-23T00:00:00"/>
    <x v="1"/>
    <x v="2"/>
    <x v="427"/>
    <x v="0"/>
    <x v="1"/>
    <x v="5"/>
    <s v="Global Deluxe Steno Chair"/>
    <n v="107.77"/>
    <n v="2"/>
    <n v="-29.25"/>
  </r>
  <r>
    <n v="2221"/>
    <d v="2015-03-23T00:00:00"/>
    <x v="1"/>
    <x v="2"/>
    <x v="320"/>
    <x v="9"/>
    <x v="0"/>
    <x v="7"/>
    <s v="Staples"/>
    <n v="31.56"/>
    <n v="4"/>
    <n v="14.2"/>
  </r>
  <r>
    <n v="2222"/>
    <d v="2015-03-23T00:00:00"/>
    <x v="1"/>
    <x v="2"/>
    <x v="320"/>
    <x v="9"/>
    <x v="0"/>
    <x v="2"/>
    <s v="Eldon Shelf Savers Cubes and Bins"/>
    <n v="27.92"/>
    <n v="4"/>
    <n v="0.56000000000000005"/>
  </r>
  <r>
    <n v="2223"/>
    <d v="2015-03-23T00:00:00"/>
    <x v="1"/>
    <x v="2"/>
    <x v="244"/>
    <x v="3"/>
    <x v="0"/>
    <x v="0"/>
    <s v="REDIFORM Incoming/Outgoing Call Register, 11&quot; X 8 1/2&quot;, 100 Messages"/>
    <n v="33.36"/>
    <n v="4"/>
    <n v="16.68"/>
  </r>
  <r>
    <n v="2224"/>
    <d v="2015-03-23T00:00:00"/>
    <x v="1"/>
    <x v="2"/>
    <x v="450"/>
    <x v="3"/>
    <x v="0"/>
    <x v="0"/>
    <s v="TOPS Carbonless Receipt Book, Four 2-3/4 x 7-1/4 Money Receipts per Page"/>
    <n v="192.72"/>
    <n v="11"/>
    <n v="92.51"/>
  </r>
  <r>
    <n v="2225"/>
    <d v="2015-03-23T00:00:00"/>
    <x v="1"/>
    <x v="2"/>
    <x v="450"/>
    <x v="3"/>
    <x v="2"/>
    <x v="9"/>
    <s v="Logitech G600 MMO Gaming Mouse"/>
    <n v="239.97"/>
    <n v="3"/>
    <n v="86.39"/>
  </r>
  <r>
    <n v="2226"/>
    <d v="2015-03-24T00:00:00"/>
    <x v="1"/>
    <x v="2"/>
    <x v="285"/>
    <x v="1"/>
    <x v="1"/>
    <x v="11"/>
    <s v="Sauder Inglewood Library Bookcases"/>
    <n v="359.06"/>
    <n v="3"/>
    <n v="-35.909999999999997"/>
  </r>
  <r>
    <n v="2227"/>
    <d v="2015-03-24T00:00:00"/>
    <x v="1"/>
    <x v="2"/>
    <x v="624"/>
    <x v="16"/>
    <x v="0"/>
    <x v="12"/>
    <s v="Eureka Sanitaire  Multi-Pro Heavy-Duty Upright, Disposable Bags"/>
    <n v="6.99"/>
    <n v="2"/>
    <n v="0.52"/>
  </r>
  <r>
    <n v="2228"/>
    <d v="2015-03-24T00:00:00"/>
    <x v="1"/>
    <x v="2"/>
    <x v="552"/>
    <x v="22"/>
    <x v="1"/>
    <x v="8"/>
    <s v="Eldon Expressions Punched Metal &amp; Wood Desk Accessories, Black &amp; Cherry"/>
    <n v="46.9"/>
    <n v="5"/>
    <n v="13.13"/>
  </r>
  <r>
    <n v="2229"/>
    <d v="2015-03-26T00:00:00"/>
    <x v="1"/>
    <x v="2"/>
    <x v="625"/>
    <x v="16"/>
    <x v="0"/>
    <x v="0"/>
    <s v="Xerox 1988"/>
    <n v="74.349999999999994"/>
    <n v="3"/>
    <n v="23.24"/>
  </r>
  <r>
    <n v="2230"/>
    <d v="2015-03-26T00:00:00"/>
    <x v="1"/>
    <x v="2"/>
    <x v="344"/>
    <x v="2"/>
    <x v="0"/>
    <x v="0"/>
    <s v="Southworth 25% Cotton Antique Laid Paper &amp; Envelopes"/>
    <n v="40.03"/>
    <n v="6"/>
    <n v="12.51"/>
  </r>
  <r>
    <n v="2231"/>
    <d v="2015-03-26T00:00:00"/>
    <x v="1"/>
    <x v="2"/>
    <x v="344"/>
    <x v="2"/>
    <x v="2"/>
    <x v="9"/>
    <s v="Verbatim 25 GB 6x Blu-ray Single Layer Recordable Disc, 3/Pack"/>
    <n v="16.78"/>
    <n v="3"/>
    <n v="5.03"/>
  </r>
  <r>
    <n v="2232"/>
    <d v="2015-03-26T00:00:00"/>
    <x v="1"/>
    <x v="2"/>
    <x v="227"/>
    <x v="22"/>
    <x v="1"/>
    <x v="13"/>
    <s v="Bush Advantage Collection Racetrack Conference Table"/>
    <n v="3393.68"/>
    <n v="8"/>
    <n v="610.86"/>
  </r>
  <r>
    <n v="2233"/>
    <d v="2015-03-26T00:00:00"/>
    <x v="1"/>
    <x v="2"/>
    <x v="436"/>
    <x v="20"/>
    <x v="0"/>
    <x v="2"/>
    <s v="Dual Level, Single-Width Filing Carts"/>
    <n v="1085.42"/>
    <n v="7"/>
    <n v="282.20999999999998"/>
  </r>
  <r>
    <n v="2234"/>
    <d v="2015-03-26T00:00:00"/>
    <x v="1"/>
    <x v="2"/>
    <x v="436"/>
    <x v="20"/>
    <x v="0"/>
    <x v="12"/>
    <s v="Disposable Triple-Filter Dust Bags"/>
    <n v="13.11"/>
    <n v="3"/>
    <n v="3.41"/>
  </r>
  <r>
    <n v="2235"/>
    <d v="2015-03-27T00:00:00"/>
    <x v="1"/>
    <x v="2"/>
    <x v="20"/>
    <x v="22"/>
    <x v="0"/>
    <x v="2"/>
    <s v="Rogers Profile Extra Capacity Storage Tub"/>
    <n v="83.7"/>
    <n v="5"/>
    <n v="3.35"/>
  </r>
  <r>
    <n v="2236"/>
    <d v="2015-03-28T00:00:00"/>
    <x v="1"/>
    <x v="2"/>
    <x v="513"/>
    <x v="3"/>
    <x v="2"/>
    <x v="9"/>
    <s v="Imation Bio 8GB USBÂ Flash Drive ImationÂ Corp"/>
    <n v="166.24"/>
    <n v="1"/>
    <n v="24.94"/>
  </r>
  <r>
    <n v="2237"/>
    <d v="2015-03-28T00:00:00"/>
    <x v="1"/>
    <x v="2"/>
    <x v="513"/>
    <x v="3"/>
    <x v="0"/>
    <x v="0"/>
    <s v="Xerox 1977"/>
    <n v="33.4"/>
    <n v="5"/>
    <n v="16.03"/>
  </r>
  <r>
    <n v="2238"/>
    <d v="2015-03-28T00:00:00"/>
    <x v="1"/>
    <x v="2"/>
    <x v="74"/>
    <x v="2"/>
    <x v="0"/>
    <x v="0"/>
    <s v="Xerox 1999"/>
    <n v="15.55"/>
    <n v="3"/>
    <n v="5.44"/>
  </r>
  <r>
    <n v="2239"/>
    <d v="2015-03-28T00:00:00"/>
    <x v="1"/>
    <x v="2"/>
    <x v="74"/>
    <x v="2"/>
    <x v="0"/>
    <x v="0"/>
    <s v="Southworth Parchment Paper &amp; Envelopes"/>
    <n v="5.23"/>
    <n v="1"/>
    <n v="1.7"/>
  </r>
  <r>
    <n v="2240"/>
    <d v="2015-03-28T00:00:00"/>
    <x v="1"/>
    <x v="2"/>
    <x v="209"/>
    <x v="20"/>
    <x v="0"/>
    <x v="10"/>
    <s v="Security-Tint Envelopes"/>
    <n v="22.92"/>
    <n v="3"/>
    <n v="11.23"/>
  </r>
  <r>
    <n v="2241"/>
    <d v="2015-03-29T00:00:00"/>
    <x v="1"/>
    <x v="2"/>
    <x v="421"/>
    <x v="16"/>
    <x v="1"/>
    <x v="5"/>
    <s v="Hon 4070 Series Pagoda Armless Upholstered Stacking Chairs"/>
    <n v="1166.92"/>
    <n v="5"/>
    <n v="131.28"/>
  </r>
  <r>
    <n v="2242"/>
    <d v="2015-03-29T00:00:00"/>
    <x v="1"/>
    <x v="2"/>
    <x v="445"/>
    <x v="22"/>
    <x v="0"/>
    <x v="12"/>
    <s v="Acco 6 Outlet Guardian Premium Plus Surge Suppressor"/>
    <n v="73.28"/>
    <n v="4"/>
    <n v="21.25"/>
  </r>
  <r>
    <n v="2243"/>
    <d v="2015-03-29T00:00:00"/>
    <x v="1"/>
    <x v="2"/>
    <x v="77"/>
    <x v="3"/>
    <x v="0"/>
    <x v="0"/>
    <s v="Xerox 1880"/>
    <n v="212.64"/>
    <n v="6"/>
    <n v="99.94"/>
  </r>
  <r>
    <n v="2244"/>
    <d v="2015-03-29T00:00:00"/>
    <x v="1"/>
    <x v="2"/>
    <x v="77"/>
    <x v="3"/>
    <x v="0"/>
    <x v="0"/>
    <s v="Tops Wirebound Message Log Books"/>
    <n v="9.8699999999999992"/>
    <n v="3"/>
    <n v="4.54"/>
  </r>
  <r>
    <n v="2245"/>
    <d v="2015-03-29T00:00:00"/>
    <x v="1"/>
    <x v="2"/>
    <x v="77"/>
    <x v="3"/>
    <x v="2"/>
    <x v="9"/>
    <s v="Memorex Froggy Flash Drive 8 GB"/>
    <n v="53.25"/>
    <n v="3"/>
    <n v="20.77"/>
  </r>
  <r>
    <n v="2246"/>
    <d v="2015-03-29T00:00:00"/>
    <x v="1"/>
    <x v="2"/>
    <x v="77"/>
    <x v="3"/>
    <x v="1"/>
    <x v="8"/>
    <s v="G.E. Longer-Life Indoor Recessed Floodlight Bulbs"/>
    <n v="19.920000000000002"/>
    <n v="3"/>
    <n v="9.56"/>
  </r>
  <r>
    <n v="2247"/>
    <d v="2015-03-29T00:00:00"/>
    <x v="1"/>
    <x v="2"/>
    <x v="83"/>
    <x v="6"/>
    <x v="0"/>
    <x v="4"/>
    <s v="Newell 333"/>
    <n v="5.56"/>
    <n v="2"/>
    <n v="1.45"/>
  </r>
  <r>
    <n v="2248"/>
    <d v="2015-03-29T00:00:00"/>
    <x v="1"/>
    <x v="2"/>
    <x v="626"/>
    <x v="20"/>
    <x v="0"/>
    <x v="0"/>
    <s v="Ampad Gold Fibre Wirebound Steno Books, 6&quot; x 9&quot;, Gregg Ruled"/>
    <n v="17.64"/>
    <n v="4"/>
    <n v="8.11"/>
  </r>
  <r>
    <n v="2249"/>
    <d v="2015-03-30T00:00:00"/>
    <x v="1"/>
    <x v="2"/>
    <x v="452"/>
    <x v="1"/>
    <x v="0"/>
    <x v="0"/>
    <s v="Adams Telephone Message Book W/Dividers/Space For Phone Numbers, 5 1/4&quot;X8 1/2&quot;, 300/Messages"/>
    <n v="23.52"/>
    <n v="5"/>
    <n v="8.5299999999999994"/>
  </r>
  <r>
    <n v="2250"/>
    <d v="2015-03-30T00:00:00"/>
    <x v="1"/>
    <x v="2"/>
    <x v="452"/>
    <x v="1"/>
    <x v="2"/>
    <x v="6"/>
    <s v="AT&amp;T 17929 Lendline Telephone"/>
    <n v="180.96"/>
    <n v="5"/>
    <n v="13.57"/>
  </r>
  <r>
    <n v="2251"/>
    <d v="2015-03-30T00:00:00"/>
    <x v="1"/>
    <x v="2"/>
    <x v="108"/>
    <x v="1"/>
    <x v="1"/>
    <x v="5"/>
    <s v="Office Star - Contemporary Task Swivel chair with Loop Arms, Charcoal"/>
    <n v="366.74"/>
    <n v="4"/>
    <n v="-110.02"/>
  </r>
  <r>
    <n v="2252"/>
    <d v="2015-03-31T00:00:00"/>
    <x v="1"/>
    <x v="2"/>
    <x v="134"/>
    <x v="16"/>
    <x v="2"/>
    <x v="6"/>
    <s v="PureGear Roll-On Screen Protector"/>
    <n v="79.959999999999994"/>
    <n v="5"/>
    <n v="27.99"/>
  </r>
  <r>
    <n v="2253"/>
    <d v="2015-03-31T00:00:00"/>
    <x v="1"/>
    <x v="2"/>
    <x v="290"/>
    <x v="0"/>
    <x v="0"/>
    <x v="0"/>
    <s v="White Dual Perf Computer Printout Paper, 2700 Sheets, 1 Part, Heavyweight, 20 lbs., 14 7/8 x 11"/>
    <n v="98.38"/>
    <n v="3"/>
    <n v="35.659999999999997"/>
  </r>
  <r>
    <n v="2254"/>
    <d v="2015-03-31T00:00:00"/>
    <x v="1"/>
    <x v="2"/>
    <x v="290"/>
    <x v="0"/>
    <x v="1"/>
    <x v="8"/>
    <s v="3M Polarizing Light Filter Sleeves"/>
    <n v="22.38"/>
    <n v="3"/>
    <n v="-7.83"/>
  </r>
  <r>
    <n v="2255"/>
    <d v="2015-04-02T00:00:00"/>
    <x v="1"/>
    <x v="3"/>
    <x v="627"/>
    <x v="0"/>
    <x v="0"/>
    <x v="12"/>
    <s v="APC 7 Outlet Network SurgeArrest Surge Protector"/>
    <n v="32.19"/>
    <n v="2"/>
    <n v="-80.48"/>
  </r>
  <r>
    <n v="2256"/>
    <d v="2015-04-02T00:00:00"/>
    <x v="1"/>
    <x v="3"/>
    <x v="627"/>
    <x v="0"/>
    <x v="2"/>
    <x v="9"/>
    <s v="Kingston Digital DataTraveler 16GB USB 2.0"/>
    <n v="50.12"/>
    <n v="7"/>
    <n v="-0.63"/>
  </r>
  <r>
    <n v="2257"/>
    <d v="2015-04-02T00:00:00"/>
    <x v="1"/>
    <x v="3"/>
    <x v="627"/>
    <x v="0"/>
    <x v="2"/>
    <x v="9"/>
    <s v="Anker Ultra-Slim Mini Bluetooth 3.0 Wireless Keyboard"/>
    <n v="47.98"/>
    <n v="3"/>
    <n v="1.8"/>
  </r>
  <r>
    <n v="2258"/>
    <d v="2015-04-02T00:00:00"/>
    <x v="1"/>
    <x v="3"/>
    <x v="568"/>
    <x v="0"/>
    <x v="0"/>
    <x v="3"/>
    <s v="Aluminum Screw Posts"/>
    <n v="9.16"/>
    <n v="3"/>
    <n v="-13.73"/>
  </r>
  <r>
    <n v="2259"/>
    <d v="2015-04-02T00:00:00"/>
    <x v="1"/>
    <x v="3"/>
    <x v="628"/>
    <x v="3"/>
    <x v="2"/>
    <x v="15"/>
    <s v="Vtech AT&amp;T CL2940 Corded Speakerphone, Black"/>
    <n v="71.98"/>
    <n v="3"/>
    <n v="24.29"/>
  </r>
  <r>
    <n v="2260"/>
    <d v="2015-04-02T00:00:00"/>
    <x v="1"/>
    <x v="3"/>
    <x v="315"/>
    <x v="12"/>
    <x v="2"/>
    <x v="6"/>
    <s v="Samsung HM1900 Bluetooth Headset"/>
    <n v="87.8"/>
    <n v="5"/>
    <n v="32.93"/>
  </r>
  <r>
    <n v="2261"/>
    <d v="2015-04-04T00:00:00"/>
    <x v="1"/>
    <x v="3"/>
    <x v="155"/>
    <x v="20"/>
    <x v="0"/>
    <x v="4"/>
    <s v="DIXON Ticonderoga Erasable Checking Pencils"/>
    <n v="11.16"/>
    <n v="2"/>
    <n v="4.3499999999999996"/>
  </r>
  <r>
    <n v="2262"/>
    <d v="2015-04-04T00:00:00"/>
    <x v="1"/>
    <x v="3"/>
    <x v="155"/>
    <x v="20"/>
    <x v="1"/>
    <x v="8"/>
    <s v="Eldon Advantage Foldable Chair Mats for Low Pile Carpets"/>
    <n v="108.4"/>
    <n v="2"/>
    <n v="22.76"/>
  </r>
  <r>
    <n v="2263"/>
    <d v="2015-04-04T00:00:00"/>
    <x v="1"/>
    <x v="3"/>
    <x v="155"/>
    <x v="20"/>
    <x v="0"/>
    <x v="3"/>
    <s v="GBC Prestige Therm-A-Bind Covers"/>
    <n v="82.34"/>
    <n v="3"/>
    <n v="27.79"/>
  </r>
  <r>
    <n v="2264"/>
    <d v="2015-04-04T00:00:00"/>
    <x v="1"/>
    <x v="3"/>
    <x v="155"/>
    <x v="20"/>
    <x v="0"/>
    <x v="3"/>
    <s v="Avery Round Ring Poly Binders"/>
    <n v="9.09"/>
    <n v="4"/>
    <n v="3.29"/>
  </r>
  <r>
    <n v="2265"/>
    <d v="2015-04-04T00:00:00"/>
    <x v="1"/>
    <x v="3"/>
    <x v="115"/>
    <x v="14"/>
    <x v="0"/>
    <x v="12"/>
    <s v="Hoover Shoulder Vac Commercial Portable Vacuum"/>
    <n v="644.08000000000004"/>
    <n v="2"/>
    <n v="107.35"/>
  </r>
  <r>
    <n v="2266"/>
    <d v="2015-04-04T00:00:00"/>
    <x v="1"/>
    <x v="3"/>
    <x v="115"/>
    <x v="14"/>
    <x v="0"/>
    <x v="7"/>
    <s v="Staples"/>
    <n v="5.84"/>
    <n v="2"/>
    <n v="2.63"/>
  </r>
  <r>
    <n v="2267"/>
    <d v="2015-04-04T00:00:00"/>
    <x v="1"/>
    <x v="3"/>
    <x v="115"/>
    <x v="14"/>
    <x v="0"/>
    <x v="3"/>
    <s v="Acco Expandable Hanging Binders"/>
    <n v="12.76"/>
    <n v="2"/>
    <n v="5.87"/>
  </r>
  <r>
    <n v="2268"/>
    <d v="2015-04-04T00:00:00"/>
    <x v="1"/>
    <x v="3"/>
    <x v="115"/>
    <x v="14"/>
    <x v="2"/>
    <x v="6"/>
    <s v="Shocksock Galaxy S4 Armband"/>
    <n v="10.95"/>
    <n v="1"/>
    <n v="0.44"/>
  </r>
  <r>
    <n v="2269"/>
    <d v="2015-04-04T00:00:00"/>
    <x v="1"/>
    <x v="3"/>
    <x v="115"/>
    <x v="14"/>
    <x v="2"/>
    <x v="16"/>
    <s v="Brother DCP1000 Digital 3 in 1 Multifunction Machine"/>
    <n v="599.98"/>
    <n v="2"/>
    <n v="209.99"/>
  </r>
  <r>
    <n v="2270"/>
    <d v="2015-04-05T00:00:00"/>
    <x v="1"/>
    <x v="3"/>
    <x v="480"/>
    <x v="15"/>
    <x v="0"/>
    <x v="3"/>
    <s v="GBC DocuBind 300 Electric Binding Machine"/>
    <n v="157.79"/>
    <n v="1"/>
    <n v="-115.72"/>
  </r>
  <r>
    <n v="2271"/>
    <d v="2015-04-05T00:00:00"/>
    <x v="1"/>
    <x v="3"/>
    <x v="243"/>
    <x v="2"/>
    <x v="0"/>
    <x v="12"/>
    <s v="Bionaire 99.97% HEPA Air Cleaner"/>
    <n v="98.11"/>
    <n v="7"/>
    <n v="18.399999999999999"/>
  </r>
  <r>
    <n v="2272"/>
    <d v="2015-04-05T00:00:00"/>
    <x v="1"/>
    <x v="3"/>
    <x v="243"/>
    <x v="2"/>
    <x v="0"/>
    <x v="2"/>
    <s v="Fellowes High-Stak Drawer Files"/>
    <n v="563.80999999999995"/>
    <n v="4"/>
    <n v="21.14"/>
  </r>
  <r>
    <n v="2273"/>
    <d v="2015-04-05T00:00:00"/>
    <x v="1"/>
    <x v="3"/>
    <x v="243"/>
    <x v="2"/>
    <x v="0"/>
    <x v="3"/>
    <s v="Cardinal Slant-D Ring Binders"/>
    <n v="10.43"/>
    <n v="4"/>
    <n v="-6.95"/>
  </r>
  <r>
    <n v="2274"/>
    <d v="2015-04-05T00:00:00"/>
    <x v="1"/>
    <x v="3"/>
    <x v="243"/>
    <x v="2"/>
    <x v="1"/>
    <x v="8"/>
    <s v="Tenex Antistatic Computer Chair Mats"/>
    <n v="547.14"/>
    <n v="4"/>
    <n v="-68.39"/>
  </r>
  <r>
    <n v="2275"/>
    <d v="2015-04-05T00:00:00"/>
    <x v="1"/>
    <x v="3"/>
    <x v="243"/>
    <x v="2"/>
    <x v="2"/>
    <x v="6"/>
    <s v="Cush Cases Heavy Duty Rugged Cover Case for Samsung Galaxy S5 - Purple"/>
    <n v="14.85"/>
    <n v="5"/>
    <n v="-3.22"/>
  </r>
  <r>
    <n v="2276"/>
    <d v="2015-04-05T00:00:00"/>
    <x v="1"/>
    <x v="3"/>
    <x v="243"/>
    <x v="2"/>
    <x v="2"/>
    <x v="6"/>
    <s v="Speck Products Candyshell Flip Case"/>
    <n v="41.99"/>
    <n v="2"/>
    <n v="-9.8000000000000007"/>
  </r>
  <r>
    <n v="2277"/>
    <d v="2015-04-05T00:00:00"/>
    <x v="1"/>
    <x v="3"/>
    <x v="243"/>
    <x v="2"/>
    <x v="1"/>
    <x v="8"/>
    <s v="DAX Charcoal/Nickel-Tone Document Frame, 5 x 7"/>
    <n v="7.58"/>
    <n v="1"/>
    <n v="2.37"/>
  </r>
  <r>
    <n v="2278"/>
    <d v="2015-04-05T00:00:00"/>
    <x v="1"/>
    <x v="3"/>
    <x v="243"/>
    <x v="2"/>
    <x v="1"/>
    <x v="11"/>
    <s v="Bush Heritage Pine Collection 5-Shelf Bookcase, Albany Pine Finish, *Special Order"/>
    <n v="352.45"/>
    <n v="5"/>
    <n v="-211.47"/>
  </r>
  <r>
    <n v="2279"/>
    <d v="2015-04-05T00:00:00"/>
    <x v="1"/>
    <x v="3"/>
    <x v="207"/>
    <x v="2"/>
    <x v="0"/>
    <x v="1"/>
    <s v="Avery 499"/>
    <n v="23.9"/>
    <n v="6"/>
    <n v="7.77"/>
  </r>
  <r>
    <n v="2280"/>
    <d v="2015-04-05T00:00:00"/>
    <x v="1"/>
    <x v="3"/>
    <x v="27"/>
    <x v="3"/>
    <x v="1"/>
    <x v="5"/>
    <s v="GuestStacker Chair with Chrome Finish Legs"/>
    <n v="892.22"/>
    <n v="3"/>
    <n v="89.22"/>
  </r>
  <r>
    <n v="2281"/>
    <d v="2015-04-05T00:00:00"/>
    <x v="1"/>
    <x v="3"/>
    <x v="259"/>
    <x v="22"/>
    <x v="2"/>
    <x v="9"/>
    <s v="SanDisk Ultra 64 GB MicroSDHC Class 10 Memory Card"/>
    <n v="239.94"/>
    <n v="6"/>
    <n v="26.39"/>
  </r>
  <r>
    <n v="2282"/>
    <d v="2015-04-05T00:00:00"/>
    <x v="1"/>
    <x v="3"/>
    <x v="259"/>
    <x v="22"/>
    <x v="0"/>
    <x v="4"/>
    <s v="Dixon Ticonderoga Pencils"/>
    <n v="23.84"/>
    <n v="8"/>
    <n v="6.44"/>
  </r>
  <r>
    <n v="2283"/>
    <d v="2015-04-06T00:00:00"/>
    <x v="1"/>
    <x v="3"/>
    <x v="426"/>
    <x v="0"/>
    <x v="0"/>
    <x v="4"/>
    <s v="Newell 312"/>
    <n v="42.05"/>
    <n v="9"/>
    <n v="5.26"/>
  </r>
  <r>
    <n v="2284"/>
    <d v="2015-04-06T00:00:00"/>
    <x v="1"/>
    <x v="3"/>
    <x v="426"/>
    <x v="0"/>
    <x v="2"/>
    <x v="9"/>
    <s v="Maxell 4.7GB DVD-RW 3/Pack"/>
    <n v="25.49"/>
    <n v="2"/>
    <n v="4.46"/>
  </r>
  <r>
    <n v="2285"/>
    <d v="2015-04-06T00:00:00"/>
    <x v="1"/>
    <x v="3"/>
    <x v="426"/>
    <x v="0"/>
    <x v="0"/>
    <x v="3"/>
    <s v="Ibico Covers for Plastic or Wire Binding Elements"/>
    <n v="6.9"/>
    <n v="3"/>
    <n v="-12.08"/>
  </r>
  <r>
    <n v="2286"/>
    <d v="2015-04-06T00:00:00"/>
    <x v="1"/>
    <x v="3"/>
    <x v="426"/>
    <x v="0"/>
    <x v="0"/>
    <x v="3"/>
    <s v="Fellowes Twister Kit, Gray/Clear, 3/pkg"/>
    <n v="9.65"/>
    <n v="6"/>
    <n v="-16.88"/>
  </r>
  <r>
    <n v="2287"/>
    <d v="2015-04-06T00:00:00"/>
    <x v="1"/>
    <x v="3"/>
    <x v="426"/>
    <x v="0"/>
    <x v="0"/>
    <x v="0"/>
    <s v="Xerox 1949"/>
    <n v="7.97"/>
    <n v="2"/>
    <n v="2.89"/>
  </r>
  <r>
    <n v="2288"/>
    <d v="2015-04-06T00:00:00"/>
    <x v="1"/>
    <x v="3"/>
    <x v="294"/>
    <x v="25"/>
    <x v="0"/>
    <x v="0"/>
    <s v="Xerox 1884"/>
    <n v="47.95"/>
    <n v="3"/>
    <n v="16.18"/>
  </r>
  <r>
    <n v="2289"/>
    <d v="2015-04-07T00:00:00"/>
    <x v="1"/>
    <x v="3"/>
    <x v="184"/>
    <x v="0"/>
    <x v="0"/>
    <x v="12"/>
    <s v="Hoover Upright Vacuum With Dirt Cup"/>
    <n v="463.25"/>
    <n v="8"/>
    <n v="-1181.28"/>
  </r>
  <r>
    <n v="2290"/>
    <d v="2015-04-07T00:00:00"/>
    <x v="1"/>
    <x v="3"/>
    <x v="184"/>
    <x v="0"/>
    <x v="2"/>
    <x v="9"/>
    <s v="Razer Kraken PRO Over Ear PC and Music Headset"/>
    <n v="383.95"/>
    <n v="6"/>
    <n v="47.99"/>
  </r>
  <r>
    <n v="2291"/>
    <d v="2015-04-07T00:00:00"/>
    <x v="1"/>
    <x v="3"/>
    <x v="365"/>
    <x v="2"/>
    <x v="0"/>
    <x v="4"/>
    <s v="Newell 331"/>
    <n v="11.74"/>
    <n v="3"/>
    <n v="1.03"/>
  </r>
  <r>
    <n v="2292"/>
    <d v="2015-04-07T00:00:00"/>
    <x v="1"/>
    <x v="3"/>
    <x v="218"/>
    <x v="20"/>
    <x v="0"/>
    <x v="0"/>
    <s v="Xerox 192"/>
    <n v="25.92"/>
    <n v="4"/>
    <n v="12.44"/>
  </r>
  <r>
    <n v="2293"/>
    <d v="2015-04-07T00:00:00"/>
    <x v="1"/>
    <x v="3"/>
    <x v="218"/>
    <x v="20"/>
    <x v="0"/>
    <x v="2"/>
    <s v="X-Rack File for Hanging Folders"/>
    <n v="22.58"/>
    <n v="2"/>
    <n v="5.87"/>
  </r>
  <r>
    <n v="2294"/>
    <d v="2015-04-09T00:00:00"/>
    <x v="1"/>
    <x v="3"/>
    <x v="144"/>
    <x v="3"/>
    <x v="1"/>
    <x v="13"/>
    <s v="Laminate Occasional Tables"/>
    <n v="369.91"/>
    <n v="3"/>
    <n v="-13.87"/>
  </r>
  <r>
    <n v="2295"/>
    <d v="2015-04-09T00:00:00"/>
    <x v="1"/>
    <x v="3"/>
    <x v="260"/>
    <x v="20"/>
    <x v="0"/>
    <x v="2"/>
    <s v="Perma STOR-ALL Hanging File Box, 13 1/8&quot;W x 12 1/4&quot;D x 10 1/2&quot;H"/>
    <n v="17.940000000000001"/>
    <n v="3"/>
    <n v="3.05"/>
  </r>
  <r>
    <n v="2296"/>
    <d v="2015-04-09T00:00:00"/>
    <x v="1"/>
    <x v="3"/>
    <x v="466"/>
    <x v="37"/>
    <x v="0"/>
    <x v="12"/>
    <s v="Honeywell Enviracaire Portable HEPA Air Cleaner for up to 10 x 16 Room"/>
    <n v="370.14"/>
    <n v="3"/>
    <n v="144.35"/>
  </r>
  <r>
    <n v="2297"/>
    <d v="2015-04-10T00:00:00"/>
    <x v="1"/>
    <x v="3"/>
    <x v="441"/>
    <x v="3"/>
    <x v="0"/>
    <x v="3"/>
    <s v="Insertable Tab Post Binder Dividers"/>
    <n v="12.83"/>
    <n v="2"/>
    <n v="4.33"/>
  </r>
  <r>
    <n v="2298"/>
    <d v="2015-04-10T00:00:00"/>
    <x v="1"/>
    <x v="3"/>
    <x v="469"/>
    <x v="20"/>
    <x v="0"/>
    <x v="2"/>
    <s v="Steel Personal Filing/Posting Tote"/>
    <n v="142.04"/>
    <n v="4"/>
    <n v="38.35"/>
  </r>
  <r>
    <n v="2299"/>
    <d v="2015-04-10T00:00:00"/>
    <x v="1"/>
    <x v="3"/>
    <x v="469"/>
    <x v="20"/>
    <x v="0"/>
    <x v="4"/>
    <s v="Faber Castell Col-Erase Pencils"/>
    <n v="14.67"/>
    <n v="3"/>
    <n v="6.01"/>
  </r>
  <r>
    <n v="2300"/>
    <d v="2015-04-11T00:00:00"/>
    <x v="1"/>
    <x v="3"/>
    <x v="145"/>
    <x v="20"/>
    <x v="2"/>
    <x v="9"/>
    <s v="Maxell 4.7GB DVD-R"/>
    <n v="85.14"/>
    <n v="3"/>
    <n v="34.909999999999997"/>
  </r>
  <r>
    <n v="2301"/>
    <d v="2015-04-11T00:00:00"/>
    <x v="1"/>
    <x v="3"/>
    <x v="145"/>
    <x v="20"/>
    <x v="2"/>
    <x v="6"/>
    <s v="OtterBox Commuter Series Case - iPhone 5 &amp; 5s"/>
    <n v="21.99"/>
    <n v="1"/>
    <n v="10.56"/>
  </r>
  <r>
    <n v="2302"/>
    <d v="2015-04-11T00:00:00"/>
    <x v="1"/>
    <x v="3"/>
    <x v="145"/>
    <x v="20"/>
    <x v="0"/>
    <x v="12"/>
    <s v="Kensington 4 Outlet MasterPiece Compact Power Control Center"/>
    <n v="406.6"/>
    <n v="5"/>
    <n v="113.85"/>
  </r>
  <r>
    <n v="2303"/>
    <d v="2015-04-11T00:00:00"/>
    <x v="1"/>
    <x v="3"/>
    <x v="378"/>
    <x v="16"/>
    <x v="1"/>
    <x v="8"/>
    <s v="Executive Impressions Supervisor Wall Clock"/>
    <n v="67.36"/>
    <n v="2"/>
    <n v="10.1"/>
  </r>
  <r>
    <n v="2304"/>
    <d v="2015-04-11T00:00:00"/>
    <x v="1"/>
    <x v="3"/>
    <x v="378"/>
    <x v="16"/>
    <x v="1"/>
    <x v="8"/>
    <s v="Executive Impressions 14&quot; Two-Color Numerals Wall Clock"/>
    <n v="54.53"/>
    <n v="3"/>
    <n v="14.31"/>
  </r>
  <r>
    <n v="2305"/>
    <d v="2015-04-11T00:00:00"/>
    <x v="1"/>
    <x v="3"/>
    <x v="539"/>
    <x v="3"/>
    <x v="2"/>
    <x v="16"/>
    <s v="Canon PC-428 Personal Copier"/>
    <n v="639.97"/>
    <n v="4"/>
    <n v="215.99"/>
  </r>
  <r>
    <n v="2306"/>
    <d v="2015-04-11T00:00:00"/>
    <x v="1"/>
    <x v="3"/>
    <x v="539"/>
    <x v="3"/>
    <x v="0"/>
    <x v="0"/>
    <s v="Easy-staple paper"/>
    <n v="52.76"/>
    <n v="2"/>
    <n v="24.27"/>
  </r>
  <r>
    <n v="2307"/>
    <d v="2015-04-12T00:00:00"/>
    <x v="1"/>
    <x v="3"/>
    <x v="629"/>
    <x v="22"/>
    <x v="0"/>
    <x v="2"/>
    <s v="Rogers Jumbo File, Granite"/>
    <n v="40.74"/>
    <n v="3"/>
    <n v="0.41"/>
  </r>
  <r>
    <n v="2308"/>
    <d v="2015-04-13T00:00:00"/>
    <x v="1"/>
    <x v="3"/>
    <x v="456"/>
    <x v="3"/>
    <x v="2"/>
    <x v="9"/>
    <s v="Plantronics Audio 478 Stereo USB Headset"/>
    <n v="199.96"/>
    <n v="4"/>
    <n v="69.989999999999995"/>
  </r>
  <r>
    <n v="2309"/>
    <d v="2015-04-13T00:00:00"/>
    <x v="1"/>
    <x v="3"/>
    <x v="456"/>
    <x v="3"/>
    <x v="1"/>
    <x v="13"/>
    <s v="Hon 94000 Series Round Tables"/>
    <n v="710.83"/>
    <n v="3"/>
    <n v="-97.74"/>
  </r>
  <r>
    <n v="2310"/>
    <d v="2015-04-13T00:00:00"/>
    <x v="1"/>
    <x v="3"/>
    <x v="630"/>
    <x v="31"/>
    <x v="0"/>
    <x v="14"/>
    <s v="Martin-Yale Premier Letter Opener"/>
    <n v="12.88"/>
    <n v="1"/>
    <n v="0.39"/>
  </r>
  <r>
    <n v="2311"/>
    <d v="2015-04-13T00:00:00"/>
    <x v="1"/>
    <x v="3"/>
    <x v="631"/>
    <x v="12"/>
    <x v="0"/>
    <x v="0"/>
    <s v="Xerox 210"/>
    <n v="31.1"/>
    <n v="6"/>
    <n v="10.89"/>
  </r>
  <r>
    <n v="2312"/>
    <d v="2015-04-13T00:00:00"/>
    <x v="1"/>
    <x v="3"/>
    <x v="631"/>
    <x v="12"/>
    <x v="0"/>
    <x v="0"/>
    <s v="Xerox 1973"/>
    <n v="54.82"/>
    <n v="3"/>
    <n v="17.82"/>
  </r>
  <r>
    <n v="2313"/>
    <d v="2015-04-13T00:00:00"/>
    <x v="1"/>
    <x v="3"/>
    <x v="478"/>
    <x v="3"/>
    <x v="1"/>
    <x v="8"/>
    <s v="Flat Face Poster Frame"/>
    <n v="37.68"/>
    <n v="2"/>
    <n v="15.83"/>
  </r>
  <r>
    <n v="2314"/>
    <d v="2015-04-13T00:00:00"/>
    <x v="1"/>
    <x v="3"/>
    <x v="478"/>
    <x v="3"/>
    <x v="2"/>
    <x v="6"/>
    <s v="Aastra 57i VoIP phone"/>
    <n v="258.58"/>
    <n v="2"/>
    <n v="19.39"/>
  </r>
  <r>
    <n v="2315"/>
    <d v="2015-04-13T00:00:00"/>
    <x v="1"/>
    <x v="3"/>
    <x v="478"/>
    <x v="3"/>
    <x v="0"/>
    <x v="12"/>
    <s v="3M Replacement Filter for Office Air Cleaner for 20' x 33' Room"/>
    <n v="75.84"/>
    <n v="2"/>
    <n v="29.58"/>
  </r>
  <r>
    <n v="2316"/>
    <d v="2015-04-13T00:00:00"/>
    <x v="1"/>
    <x v="3"/>
    <x v="331"/>
    <x v="40"/>
    <x v="0"/>
    <x v="3"/>
    <s v="Fellowes Black Plastic Comb Bindings"/>
    <n v="17.43"/>
    <n v="3"/>
    <n v="8.02"/>
  </r>
  <r>
    <n v="2317"/>
    <d v="2015-04-13T00:00:00"/>
    <x v="1"/>
    <x v="3"/>
    <x v="632"/>
    <x v="3"/>
    <x v="1"/>
    <x v="13"/>
    <s v="Iceberg OfficeWorks 42&quot; Round Tables"/>
    <n v="241.57"/>
    <n v="2"/>
    <n v="-15.1"/>
  </r>
  <r>
    <n v="2318"/>
    <d v="2015-04-13T00:00:00"/>
    <x v="1"/>
    <x v="3"/>
    <x v="632"/>
    <x v="3"/>
    <x v="2"/>
    <x v="6"/>
    <s v="Polycom CX600 IP Phone VoIP phone"/>
    <n v="479.92"/>
    <n v="2"/>
    <n v="41.99"/>
  </r>
  <r>
    <n v="2319"/>
    <d v="2015-04-13T00:00:00"/>
    <x v="1"/>
    <x v="3"/>
    <x v="433"/>
    <x v="12"/>
    <x v="0"/>
    <x v="2"/>
    <s v="Neat Ideas Personal Hanging Folder Files, Black"/>
    <n v="10.74"/>
    <n v="1"/>
    <n v="0.81"/>
  </r>
  <r>
    <n v="2320"/>
    <d v="2015-04-13T00:00:00"/>
    <x v="1"/>
    <x v="3"/>
    <x v="558"/>
    <x v="0"/>
    <x v="1"/>
    <x v="13"/>
    <s v="Chromcraft Bull-Nose Wood Round Conference Table Top, Wood Base"/>
    <n v="609.98"/>
    <n v="4"/>
    <n v="-113.28"/>
  </r>
  <r>
    <n v="2321"/>
    <d v="2015-04-13T00:00:00"/>
    <x v="1"/>
    <x v="3"/>
    <x v="558"/>
    <x v="0"/>
    <x v="1"/>
    <x v="13"/>
    <s v="Iceberg OfficeWorks 42&quot; Round Tables"/>
    <n v="211.37"/>
    <n v="2"/>
    <n v="-45.29"/>
  </r>
  <r>
    <n v="2322"/>
    <d v="2015-04-13T00:00:00"/>
    <x v="1"/>
    <x v="3"/>
    <x v="558"/>
    <x v="0"/>
    <x v="2"/>
    <x v="6"/>
    <s v="Apple iPhone 5C"/>
    <n v="239.98"/>
    <n v="3"/>
    <n v="18"/>
  </r>
  <r>
    <n v="2323"/>
    <d v="2015-04-14T00:00:00"/>
    <x v="1"/>
    <x v="3"/>
    <x v="633"/>
    <x v="11"/>
    <x v="0"/>
    <x v="12"/>
    <s v="Acco Smartsocket Color-Coded Six-Outlet AC Adapter Model Surge Protectors"/>
    <n v="35.21"/>
    <n v="1"/>
    <n v="2.64"/>
  </r>
  <r>
    <n v="2324"/>
    <d v="2015-04-16T00:00:00"/>
    <x v="1"/>
    <x v="3"/>
    <x v="161"/>
    <x v="10"/>
    <x v="0"/>
    <x v="12"/>
    <s v="Belkin F9H710-06 7 Outlet SurgeMaster Surge Protector"/>
    <n v="45.22"/>
    <n v="3"/>
    <n v="4.5199999999999996"/>
  </r>
  <r>
    <n v="2325"/>
    <d v="2015-04-16T00:00:00"/>
    <x v="1"/>
    <x v="3"/>
    <x v="161"/>
    <x v="10"/>
    <x v="0"/>
    <x v="7"/>
    <s v="Super Bands, 12/Pack"/>
    <n v="10.42"/>
    <n v="7"/>
    <n v="-2.21"/>
  </r>
  <r>
    <n v="2326"/>
    <d v="2015-04-16T00:00:00"/>
    <x v="1"/>
    <x v="3"/>
    <x v="161"/>
    <x v="10"/>
    <x v="0"/>
    <x v="4"/>
    <s v="Crayola Colored Pencils"/>
    <n v="7.87"/>
    <n v="3"/>
    <n v="1.28"/>
  </r>
  <r>
    <n v="2327"/>
    <d v="2015-04-16T00:00:00"/>
    <x v="1"/>
    <x v="3"/>
    <x v="161"/>
    <x v="10"/>
    <x v="2"/>
    <x v="6"/>
    <s v="Plantronics 81402"/>
    <n v="118.78"/>
    <n v="3"/>
    <n v="-27.72"/>
  </r>
  <r>
    <n v="2328"/>
    <d v="2015-04-16T00:00:00"/>
    <x v="1"/>
    <x v="3"/>
    <x v="161"/>
    <x v="10"/>
    <x v="0"/>
    <x v="7"/>
    <s v="Assorted Color Push Pins"/>
    <n v="1.45"/>
    <n v="1"/>
    <n v="0.24"/>
  </r>
  <r>
    <n v="2329"/>
    <d v="2015-04-16T00:00:00"/>
    <x v="1"/>
    <x v="3"/>
    <x v="161"/>
    <x v="10"/>
    <x v="0"/>
    <x v="3"/>
    <s v="GBC Velobind Prepunched Cover Sets, Regency Series"/>
    <n v="55.47"/>
    <n v="5"/>
    <n v="-46.23"/>
  </r>
  <r>
    <n v="2330"/>
    <d v="2015-04-16T00:00:00"/>
    <x v="1"/>
    <x v="3"/>
    <x v="396"/>
    <x v="2"/>
    <x v="0"/>
    <x v="7"/>
    <s v="Staples"/>
    <n v="12.58"/>
    <n v="4"/>
    <n v="4.09"/>
  </r>
  <r>
    <n v="2331"/>
    <d v="2015-04-16T00:00:00"/>
    <x v="1"/>
    <x v="3"/>
    <x v="417"/>
    <x v="1"/>
    <x v="2"/>
    <x v="16"/>
    <s v="Canon PC940 Copier"/>
    <n v="1439.97"/>
    <n v="4"/>
    <n v="485.99"/>
  </r>
  <r>
    <n v="2332"/>
    <d v="2015-04-16T00:00:00"/>
    <x v="1"/>
    <x v="3"/>
    <x v="417"/>
    <x v="1"/>
    <x v="2"/>
    <x v="9"/>
    <s v="Logitech Keyboard K120"/>
    <n v="43.56"/>
    <n v="3"/>
    <n v="-4.9000000000000004"/>
  </r>
  <r>
    <n v="2333"/>
    <d v="2015-04-16T00:00:00"/>
    <x v="1"/>
    <x v="3"/>
    <x v="172"/>
    <x v="6"/>
    <x v="2"/>
    <x v="6"/>
    <s v="Konftel 250 ConferenceÂ phoneÂ - Charcoal black"/>
    <n v="569.64"/>
    <n v="2"/>
    <n v="148.11000000000001"/>
  </r>
  <r>
    <n v="2334"/>
    <d v="2015-04-16T00:00:00"/>
    <x v="1"/>
    <x v="3"/>
    <x v="172"/>
    <x v="6"/>
    <x v="0"/>
    <x v="3"/>
    <s v="Cardinal EasyOpen D-Ring Binders"/>
    <n v="9.14"/>
    <n v="1"/>
    <n v="4.57"/>
  </r>
  <r>
    <n v="2335"/>
    <d v="2015-04-16T00:00:00"/>
    <x v="1"/>
    <x v="3"/>
    <x v="172"/>
    <x v="6"/>
    <x v="1"/>
    <x v="8"/>
    <s v="Tenex Antistatic Computer Chair Mats"/>
    <n v="1196.8599999999999"/>
    <n v="7"/>
    <n v="119.69"/>
  </r>
  <r>
    <n v="2336"/>
    <d v="2015-04-16T00:00:00"/>
    <x v="1"/>
    <x v="3"/>
    <x v="172"/>
    <x v="6"/>
    <x v="1"/>
    <x v="11"/>
    <s v="O'Sullivan 3-Shelf Heavy-Duty Bookcases"/>
    <n v="523.26"/>
    <n v="9"/>
    <n v="125.58"/>
  </r>
  <r>
    <n v="2337"/>
    <d v="2015-04-16T00:00:00"/>
    <x v="1"/>
    <x v="3"/>
    <x v="491"/>
    <x v="20"/>
    <x v="1"/>
    <x v="5"/>
    <s v="Novimex Turbo Task Chair"/>
    <n v="127.76"/>
    <n v="2"/>
    <n v="2.84"/>
  </r>
  <r>
    <n v="2338"/>
    <d v="2015-04-17T00:00:00"/>
    <x v="1"/>
    <x v="3"/>
    <x v="208"/>
    <x v="3"/>
    <x v="0"/>
    <x v="4"/>
    <s v="Prang Drawing Pencil Set"/>
    <n v="5.56"/>
    <n v="2"/>
    <n v="2.2200000000000002"/>
  </r>
  <r>
    <n v="2339"/>
    <d v="2015-04-17T00:00:00"/>
    <x v="1"/>
    <x v="3"/>
    <x v="208"/>
    <x v="3"/>
    <x v="2"/>
    <x v="9"/>
    <s v="Plantronics S12 Corded Telephone Headset System"/>
    <n v="323.37"/>
    <n v="3"/>
    <n v="129.35"/>
  </r>
  <r>
    <n v="2340"/>
    <d v="2015-04-17T00:00:00"/>
    <x v="1"/>
    <x v="3"/>
    <x v="208"/>
    <x v="3"/>
    <x v="2"/>
    <x v="6"/>
    <s v="Plantronics Calisto P620-M USB Wireless Speakerphone System"/>
    <n v="783.96"/>
    <n v="5"/>
    <n v="68.599999999999994"/>
  </r>
  <r>
    <n v="2341"/>
    <d v="2015-04-17T00:00:00"/>
    <x v="1"/>
    <x v="3"/>
    <x v="208"/>
    <x v="3"/>
    <x v="0"/>
    <x v="12"/>
    <s v="Hoover Upright Vacuum With Dirt Cup"/>
    <n v="1447.65"/>
    <n v="5"/>
    <n v="419.82"/>
  </r>
  <r>
    <n v="2342"/>
    <d v="2015-04-17T00:00:00"/>
    <x v="1"/>
    <x v="3"/>
    <x v="208"/>
    <x v="3"/>
    <x v="0"/>
    <x v="0"/>
    <s v="Xerox 1903"/>
    <n v="11.96"/>
    <n v="2"/>
    <n v="5.86"/>
  </r>
  <r>
    <n v="2343"/>
    <d v="2015-04-17T00:00:00"/>
    <x v="1"/>
    <x v="3"/>
    <x v="401"/>
    <x v="20"/>
    <x v="2"/>
    <x v="9"/>
    <s v="Enermax Acrylux Wireless Keyboard"/>
    <n v="99.6"/>
    <n v="1"/>
    <n v="36.85"/>
  </r>
  <r>
    <n v="2344"/>
    <d v="2015-04-17T00:00:00"/>
    <x v="1"/>
    <x v="3"/>
    <x v="401"/>
    <x v="20"/>
    <x v="0"/>
    <x v="3"/>
    <s v="DXL Angle-View Binders with Locking Rings, Black"/>
    <n v="62.3"/>
    <n v="13"/>
    <n v="21.02"/>
  </r>
  <r>
    <n v="2345"/>
    <d v="2015-04-17T00:00:00"/>
    <x v="1"/>
    <x v="3"/>
    <x v="401"/>
    <x v="20"/>
    <x v="0"/>
    <x v="4"/>
    <s v="Barrel Sharpener"/>
    <n v="10.71"/>
    <n v="3"/>
    <n v="2.78"/>
  </r>
  <r>
    <n v="2346"/>
    <d v="2015-04-18T00:00:00"/>
    <x v="1"/>
    <x v="3"/>
    <x v="0"/>
    <x v="18"/>
    <x v="0"/>
    <x v="3"/>
    <s v="C-Line Peel &amp; Stick Add-On Filing Pockets, 8-3/4 x 5-1/8, 10/Pack"/>
    <n v="38.22"/>
    <n v="6"/>
    <n v="17.96"/>
  </r>
  <r>
    <n v="2347"/>
    <d v="2015-04-18T00:00:00"/>
    <x v="1"/>
    <x v="3"/>
    <x v="0"/>
    <x v="18"/>
    <x v="0"/>
    <x v="1"/>
    <s v="Avery 485"/>
    <n v="75.180000000000007"/>
    <n v="6"/>
    <n v="35.33"/>
  </r>
  <r>
    <n v="2348"/>
    <d v="2015-04-18T00:00:00"/>
    <x v="1"/>
    <x v="3"/>
    <x v="0"/>
    <x v="18"/>
    <x v="1"/>
    <x v="8"/>
    <s v="Longer-Life Soft White Bulbs"/>
    <n v="6.16"/>
    <n v="2"/>
    <n v="2.96"/>
  </r>
  <r>
    <n v="2349"/>
    <d v="2015-04-18T00:00:00"/>
    <x v="1"/>
    <x v="3"/>
    <x v="0"/>
    <x v="18"/>
    <x v="1"/>
    <x v="5"/>
    <s v="Global Leather Task Chair, Black"/>
    <n v="89.99"/>
    <n v="1"/>
    <n v="17.100000000000001"/>
  </r>
  <r>
    <n v="2350"/>
    <d v="2015-04-18T00:00:00"/>
    <x v="1"/>
    <x v="3"/>
    <x v="439"/>
    <x v="8"/>
    <x v="2"/>
    <x v="9"/>
    <s v="Memorex Froggy Flash Drive 8 GB"/>
    <n v="106.5"/>
    <n v="6"/>
    <n v="41.54"/>
  </r>
  <r>
    <n v="2351"/>
    <d v="2015-04-18T00:00:00"/>
    <x v="1"/>
    <x v="3"/>
    <x v="334"/>
    <x v="20"/>
    <x v="0"/>
    <x v="1"/>
    <s v="Avery 486"/>
    <n v="21.93"/>
    <n v="3"/>
    <n v="10.31"/>
  </r>
  <r>
    <n v="2352"/>
    <d v="2015-04-18T00:00:00"/>
    <x v="1"/>
    <x v="3"/>
    <x v="354"/>
    <x v="3"/>
    <x v="0"/>
    <x v="2"/>
    <s v="Tennsco Stur-D-Stor Boltless Shelving, 5 Shelves, 24&quot; Deep, Sand"/>
    <n v="947.17"/>
    <n v="7"/>
    <n v="9.4700000000000006"/>
  </r>
  <r>
    <n v="2353"/>
    <d v="2015-04-18T00:00:00"/>
    <x v="1"/>
    <x v="3"/>
    <x v="354"/>
    <x v="3"/>
    <x v="0"/>
    <x v="0"/>
    <s v="Xerox 19"/>
    <n v="61.96"/>
    <n v="2"/>
    <n v="27.88"/>
  </r>
  <r>
    <n v="2354"/>
    <d v="2015-04-18T00:00:00"/>
    <x v="1"/>
    <x v="3"/>
    <x v="180"/>
    <x v="3"/>
    <x v="0"/>
    <x v="2"/>
    <s v="Advantus Rolling Drawer Organizers"/>
    <n v="115.44"/>
    <n v="3"/>
    <n v="30.01"/>
  </r>
  <r>
    <n v="2355"/>
    <d v="2015-04-18T00:00:00"/>
    <x v="1"/>
    <x v="3"/>
    <x v="634"/>
    <x v="0"/>
    <x v="2"/>
    <x v="9"/>
    <s v="TRENDnet 56K USB 2.0 Phone, Internet and Fax Modem"/>
    <n v="41.42"/>
    <n v="2"/>
    <n v="8.2799999999999994"/>
  </r>
  <r>
    <n v="2356"/>
    <d v="2015-04-18T00:00:00"/>
    <x v="1"/>
    <x v="3"/>
    <x v="634"/>
    <x v="0"/>
    <x v="2"/>
    <x v="6"/>
    <s v="Grandstream GXP2100 Mainstream Business Phone"/>
    <n v="244.77"/>
    <n v="4"/>
    <n v="24.48"/>
  </r>
  <r>
    <n v="2357"/>
    <d v="2015-04-18T00:00:00"/>
    <x v="1"/>
    <x v="3"/>
    <x v="634"/>
    <x v="0"/>
    <x v="0"/>
    <x v="4"/>
    <s v="Boston School Pro Electric Pencil Sharpener, 1670"/>
    <n v="74.349999999999994"/>
    <n v="3"/>
    <n v="6.51"/>
  </r>
  <r>
    <n v="2358"/>
    <d v="2015-04-18T00:00:00"/>
    <x v="1"/>
    <x v="3"/>
    <x v="634"/>
    <x v="0"/>
    <x v="0"/>
    <x v="3"/>
    <s v="GBC Standard Recycled Report Covers, Clear Plastic Sheets"/>
    <n v="4.3099999999999996"/>
    <n v="2"/>
    <n v="-6.9"/>
  </r>
  <r>
    <n v="2359"/>
    <d v="2015-04-18T00:00:00"/>
    <x v="1"/>
    <x v="3"/>
    <x v="634"/>
    <x v="0"/>
    <x v="1"/>
    <x v="5"/>
    <s v="Global Geo Office Task Chair, Gray"/>
    <n v="56.69"/>
    <n v="1"/>
    <n v="-20.25"/>
  </r>
  <r>
    <n v="2360"/>
    <d v="2015-04-18T00:00:00"/>
    <x v="1"/>
    <x v="3"/>
    <x v="634"/>
    <x v="0"/>
    <x v="2"/>
    <x v="6"/>
    <s v="Lunatik TT5L-002 Taktik Strike Impact Protection System for iPhone 5"/>
    <n v="97.97"/>
    <n v="2"/>
    <n v="6.12"/>
  </r>
  <r>
    <n v="2361"/>
    <d v="2015-04-18T00:00:00"/>
    <x v="1"/>
    <x v="3"/>
    <x v="634"/>
    <x v="0"/>
    <x v="0"/>
    <x v="4"/>
    <s v="Newell 348"/>
    <n v="7.87"/>
    <n v="3"/>
    <n v="0.89"/>
  </r>
  <r>
    <n v="2362"/>
    <d v="2015-04-18T00:00:00"/>
    <x v="1"/>
    <x v="3"/>
    <x v="634"/>
    <x v="0"/>
    <x v="0"/>
    <x v="0"/>
    <s v="Xerox 1994"/>
    <n v="15.55"/>
    <n v="3"/>
    <n v="5.44"/>
  </r>
  <r>
    <n v="2363"/>
    <d v="2015-04-18T00:00:00"/>
    <x v="1"/>
    <x v="3"/>
    <x v="634"/>
    <x v="0"/>
    <x v="0"/>
    <x v="3"/>
    <s v="GBC Plastic Binding Combs"/>
    <n v="1.48"/>
    <n v="1"/>
    <n v="-2.29"/>
  </r>
  <r>
    <n v="2364"/>
    <d v="2015-04-19T00:00:00"/>
    <x v="1"/>
    <x v="3"/>
    <x v="190"/>
    <x v="0"/>
    <x v="0"/>
    <x v="12"/>
    <s v="Fellowes Premier Superior Surge Suppressor, 10-Outlet, With Phone and Remote"/>
    <n v="19.57"/>
    <n v="2"/>
    <n v="-52.83"/>
  </r>
  <r>
    <n v="2365"/>
    <d v="2015-04-19T00:00:00"/>
    <x v="1"/>
    <x v="3"/>
    <x v="190"/>
    <x v="0"/>
    <x v="0"/>
    <x v="3"/>
    <s v="Fellowes PB300 Plastic Comb Binding Machine"/>
    <n v="310.39"/>
    <n v="4"/>
    <n v="-512.15"/>
  </r>
  <r>
    <n v="2366"/>
    <d v="2015-04-20T00:00:00"/>
    <x v="1"/>
    <x v="3"/>
    <x v="161"/>
    <x v="4"/>
    <x v="2"/>
    <x v="6"/>
    <s v="Pyle PMP37LED"/>
    <n v="287.97000000000003"/>
    <n v="3"/>
    <n v="77.75"/>
  </r>
  <r>
    <n v="2367"/>
    <d v="2015-04-20T00:00:00"/>
    <x v="1"/>
    <x v="3"/>
    <x v="161"/>
    <x v="4"/>
    <x v="1"/>
    <x v="8"/>
    <s v="GE 48&quot; Fluorescent Tube, Cool White Energy Saver, 34 Watts, 30/Box"/>
    <n v="595.38"/>
    <n v="6"/>
    <n v="297.69"/>
  </r>
  <r>
    <n v="2368"/>
    <d v="2015-04-20T00:00:00"/>
    <x v="1"/>
    <x v="3"/>
    <x v="161"/>
    <x v="4"/>
    <x v="0"/>
    <x v="0"/>
    <s v="Xerox 2"/>
    <n v="12.96"/>
    <n v="2"/>
    <n v="6.22"/>
  </r>
  <r>
    <n v="2369"/>
    <d v="2015-04-20T00:00:00"/>
    <x v="1"/>
    <x v="3"/>
    <x v="414"/>
    <x v="0"/>
    <x v="0"/>
    <x v="0"/>
    <s v="Xerox 1916"/>
    <n v="117.46"/>
    <n v="3"/>
    <n v="44.05"/>
  </r>
  <r>
    <n v="2370"/>
    <d v="2015-04-20T00:00:00"/>
    <x v="1"/>
    <x v="3"/>
    <x v="635"/>
    <x v="14"/>
    <x v="0"/>
    <x v="10"/>
    <s v="Tyvek Side-Opening Peel &amp; Seel Expanding Envelopes"/>
    <n v="180.96"/>
    <n v="2"/>
    <n v="81.430000000000007"/>
  </r>
  <r>
    <n v="2371"/>
    <d v="2015-04-21T00:00:00"/>
    <x v="1"/>
    <x v="3"/>
    <x v="636"/>
    <x v="5"/>
    <x v="1"/>
    <x v="5"/>
    <s v="Global Deluxe Office Fabric Chairs"/>
    <n v="191.96"/>
    <n v="2"/>
    <n v="51.83"/>
  </r>
  <r>
    <n v="2372"/>
    <d v="2015-04-21T00:00:00"/>
    <x v="1"/>
    <x v="3"/>
    <x v="636"/>
    <x v="5"/>
    <x v="0"/>
    <x v="3"/>
    <s v="Wilson Jones Hanging View Binder, White, 1&quot;"/>
    <n v="21.3"/>
    <n v="3"/>
    <n v="9.8000000000000007"/>
  </r>
  <r>
    <n v="2373"/>
    <d v="2015-04-21T00:00:00"/>
    <x v="1"/>
    <x v="3"/>
    <x v="636"/>
    <x v="5"/>
    <x v="2"/>
    <x v="6"/>
    <s v="Jabra SPEAK 410"/>
    <n v="469.95"/>
    <n v="5"/>
    <n v="131.59"/>
  </r>
  <r>
    <n v="2374"/>
    <d v="2015-04-21T00:00:00"/>
    <x v="1"/>
    <x v="3"/>
    <x v="636"/>
    <x v="5"/>
    <x v="1"/>
    <x v="8"/>
    <s v="Tenex &quot;The Solids&quot; Textured Chair Mats"/>
    <n v="209.88"/>
    <n v="3"/>
    <n v="35.68"/>
  </r>
  <r>
    <n v="2375"/>
    <d v="2015-04-22T00:00:00"/>
    <x v="1"/>
    <x v="3"/>
    <x v="86"/>
    <x v="3"/>
    <x v="2"/>
    <x v="6"/>
    <s v="Logitech B530 USBÂ HeadsetÂ -Â headsetÂ - Full size, Binaural"/>
    <n v="88.78"/>
    <n v="3"/>
    <n v="7.77"/>
  </r>
  <r>
    <n v="2376"/>
    <d v="2015-04-22T00:00:00"/>
    <x v="1"/>
    <x v="3"/>
    <x v="86"/>
    <x v="3"/>
    <x v="0"/>
    <x v="4"/>
    <s v="Boston 1730 StandUp Electric Pencil Sharpener"/>
    <n v="64.14"/>
    <n v="3"/>
    <n v="16.68"/>
  </r>
  <r>
    <n v="2377"/>
    <d v="2015-04-24T00:00:00"/>
    <x v="1"/>
    <x v="3"/>
    <x v="35"/>
    <x v="20"/>
    <x v="0"/>
    <x v="4"/>
    <s v="BOSTON Ranger #55 Pencil Sharpener, Black"/>
    <n v="25.99"/>
    <n v="1"/>
    <n v="7.54"/>
  </r>
  <r>
    <n v="2378"/>
    <d v="2015-04-25T00:00:00"/>
    <x v="1"/>
    <x v="3"/>
    <x v="65"/>
    <x v="3"/>
    <x v="0"/>
    <x v="3"/>
    <s v="Fellowes Black Plastic Comb Bindings"/>
    <n v="13.94"/>
    <n v="3"/>
    <n v="4.53"/>
  </r>
  <r>
    <n v="2379"/>
    <d v="2015-04-25T00:00:00"/>
    <x v="1"/>
    <x v="3"/>
    <x v="315"/>
    <x v="20"/>
    <x v="0"/>
    <x v="12"/>
    <s v="Holmes Replacement Filter for HEPA Air Cleaner, Very Large Room, HEPA Filter"/>
    <n v="206.43"/>
    <n v="3"/>
    <n v="90.83"/>
  </r>
  <r>
    <n v="2380"/>
    <d v="2015-04-25T00:00:00"/>
    <x v="1"/>
    <x v="3"/>
    <x v="603"/>
    <x v="21"/>
    <x v="0"/>
    <x v="4"/>
    <s v="Newell 324"/>
    <n v="57.75"/>
    <n v="5"/>
    <n v="16.170000000000002"/>
  </r>
  <r>
    <n v="2381"/>
    <d v="2015-04-25T00:00:00"/>
    <x v="1"/>
    <x v="3"/>
    <x v="603"/>
    <x v="21"/>
    <x v="0"/>
    <x v="12"/>
    <s v="Belkin 5 Outlet SurgeMaster Power Centers"/>
    <n v="272.39999999999998"/>
    <n v="5"/>
    <n v="76.27"/>
  </r>
  <r>
    <n v="2382"/>
    <d v="2015-04-25T00:00:00"/>
    <x v="1"/>
    <x v="3"/>
    <x v="456"/>
    <x v="1"/>
    <x v="0"/>
    <x v="2"/>
    <s v="SAFCO Commercial Wire Shelving, Black"/>
    <n v="221.02"/>
    <n v="2"/>
    <n v="-55.26"/>
  </r>
  <r>
    <n v="2383"/>
    <d v="2015-04-25T00:00:00"/>
    <x v="1"/>
    <x v="3"/>
    <x v="456"/>
    <x v="1"/>
    <x v="1"/>
    <x v="5"/>
    <s v="Global Armless Task Chair, Royal Blue"/>
    <n v="128.06"/>
    <n v="3"/>
    <n v="-23.78"/>
  </r>
  <r>
    <n v="2384"/>
    <d v="2015-04-25T00:00:00"/>
    <x v="1"/>
    <x v="3"/>
    <x v="637"/>
    <x v="3"/>
    <x v="0"/>
    <x v="10"/>
    <s v="Laser &amp; Ink Jet Business Envelopes"/>
    <n v="21.34"/>
    <n v="2"/>
    <n v="9.82"/>
  </r>
  <r>
    <n v="2385"/>
    <d v="2015-04-26T00:00:00"/>
    <x v="1"/>
    <x v="3"/>
    <x v="264"/>
    <x v="15"/>
    <x v="1"/>
    <x v="5"/>
    <s v="High-Back Leather Manager's Chair"/>
    <n v="831.94"/>
    <n v="8"/>
    <n v="-114.39"/>
  </r>
  <r>
    <n v="2386"/>
    <d v="2015-04-26T00:00:00"/>
    <x v="1"/>
    <x v="3"/>
    <x v="264"/>
    <x v="15"/>
    <x v="1"/>
    <x v="8"/>
    <s v="Tenex Traditional Chairmats for Medium Pile Carpet, Standard Lip, 36&quot; x 48&quot;"/>
    <n v="97.04"/>
    <n v="2"/>
    <n v="1.21"/>
  </r>
  <r>
    <n v="2387"/>
    <d v="2015-04-26T00:00:00"/>
    <x v="1"/>
    <x v="3"/>
    <x v="264"/>
    <x v="15"/>
    <x v="0"/>
    <x v="2"/>
    <s v="Safco Industrial Wire Shelving System"/>
    <n v="72.78"/>
    <n v="1"/>
    <n v="-18.2"/>
  </r>
  <r>
    <n v="2388"/>
    <d v="2015-04-26T00:00:00"/>
    <x v="1"/>
    <x v="3"/>
    <x v="517"/>
    <x v="0"/>
    <x v="1"/>
    <x v="5"/>
    <s v="Hon 4070 Series Pagoda Armless Upholstered Stacking Chairs"/>
    <n v="408.42"/>
    <n v="2"/>
    <n v="-5.83"/>
  </r>
  <r>
    <n v="2389"/>
    <d v="2015-04-26T00:00:00"/>
    <x v="1"/>
    <x v="3"/>
    <x v="620"/>
    <x v="3"/>
    <x v="1"/>
    <x v="5"/>
    <s v="SAFCO Optional Arm Kit for Workspace Cribbage Stacking Chair"/>
    <n v="63.94"/>
    <n v="3"/>
    <n v="6.39"/>
  </r>
  <r>
    <n v="2390"/>
    <d v="2015-04-26T00:00:00"/>
    <x v="1"/>
    <x v="3"/>
    <x v="620"/>
    <x v="3"/>
    <x v="0"/>
    <x v="4"/>
    <s v="Newell 345"/>
    <n v="59.52"/>
    <n v="3"/>
    <n v="15.48"/>
  </r>
  <r>
    <n v="2391"/>
    <d v="2015-04-26T00:00:00"/>
    <x v="1"/>
    <x v="3"/>
    <x v="620"/>
    <x v="3"/>
    <x v="2"/>
    <x v="6"/>
    <s v="RCA ViSYS 25825 Wireless digital phone"/>
    <n v="311.98"/>
    <n v="3"/>
    <n v="39"/>
  </r>
  <r>
    <n v="2392"/>
    <d v="2015-04-26T00:00:00"/>
    <x v="1"/>
    <x v="3"/>
    <x v="620"/>
    <x v="3"/>
    <x v="0"/>
    <x v="3"/>
    <s v="GBC Premium Transparent Covers with Diagonal Lined Pattern"/>
    <n v="50.35"/>
    <n v="3"/>
    <n v="17.62"/>
  </r>
  <r>
    <n v="2393"/>
    <d v="2015-04-26T00:00:00"/>
    <x v="1"/>
    <x v="3"/>
    <x v="52"/>
    <x v="16"/>
    <x v="1"/>
    <x v="13"/>
    <s v="Bretford CR4500 Series Slim Rectangular Table"/>
    <n v="191.52"/>
    <n v="1"/>
    <n v="-76.61"/>
  </r>
  <r>
    <n v="2394"/>
    <d v="2015-04-26T00:00:00"/>
    <x v="1"/>
    <x v="3"/>
    <x v="52"/>
    <x v="16"/>
    <x v="0"/>
    <x v="4"/>
    <s v="Crayola Colored Pencils"/>
    <n v="2.62"/>
    <n v="1"/>
    <n v="0.43"/>
  </r>
  <r>
    <n v="2395"/>
    <d v="2015-04-27T00:00:00"/>
    <x v="1"/>
    <x v="3"/>
    <x v="217"/>
    <x v="44"/>
    <x v="0"/>
    <x v="4"/>
    <s v="Staples in misc. colors"/>
    <n v="22.74"/>
    <n v="3"/>
    <n v="8.8699999999999992"/>
  </r>
  <r>
    <n v="2396"/>
    <d v="2015-04-27T00:00:00"/>
    <x v="1"/>
    <x v="3"/>
    <x v="217"/>
    <x v="44"/>
    <x v="1"/>
    <x v="5"/>
    <s v="Global Comet Stacking Arm Chair"/>
    <n v="1267.53"/>
    <n v="3"/>
    <n v="316.88"/>
  </r>
  <r>
    <n v="2397"/>
    <d v="2015-04-27T00:00:00"/>
    <x v="1"/>
    <x v="3"/>
    <x v="217"/>
    <x v="44"/>
    <x v="2"/>
    <x v="15"/>
    <s v="Cisco SPA525G2 5-Line IP Phone"/>
    <n v="1379.92"/>
    <n v="8"/>
    <n v="648.55999999999995"/>
  </r>
  <r>
    <n v="2398"/>
    <d v="2015-04-27T00:00:00"/>
    <x v="1"/>
    <x v="3"/>
    <x v="529"/>
    <x v="26"/>
    <x v="0"/>
    <x v="12"/>
    <s v="Belkin 6 Outlet Metallic Surge Strip"/>
    <n v="43.56"/>
    <n v="5"/>
    <n v="3.27"/>
  </r>
  <r>
    <n v="2399"/>
    <d v="2015-04-27T00:00:00"/>
    <x v="1"/>
    <x v="3"/>
    <x v="529"/>
    <x v="26"/>
    <x v="0"/>
    <x v="14"/>
    <s v="Acme Value Line Scissors"/>
    <n v="5.84"/>
    <n v="2"/>
    <n v="0.73"/>
  </r>
  <r>
    <n v="2400"/>
    <d v="2015-04-28T00:00:00"/>
    <x v="1"/>
    <x v="3"/>
    <x v="277"/>
    <x v="0"/>
    <x v="0"/>
    <x v="12"/>
    <s v="Holmes Odor Grabber"/>
    <n v="8.65"/>
    <n v="3"/>
    <n v="-20.329999999999998"/>
  </r>
  <r>
    <n v="2401"/>
    <d v="2015-04-28T00:00:00"/>
    <x v="1"/>
    <x v="3"/>
    <x v="277"/>
    <x v="0"/>
    <x v="0"/>
    <x v="2"/>
    <s v="Akro-Mils 12-Gallon Tote"/>
    <n v="23.83"/>
    <n v="3"/>
    <n v="2.68"/>
  </r>
  <r>
    <n v="2402"/>
    <d v="2015-04-28T00:00:00"/>
    <x v="1"/>
    <x v="3"/>
    <x v="277"/>
    <x v="0"/>
    <x v="0"/>
    <x v="3"/>
    <s v="GBC Twin Loop Wire Binding Elements, 9/16&quot; Spine, Black"/>
    <n v="12.18"/>
    <n v="4"/>
    <n v="-18.87"/>
  </r>
  <r>
    <n v="2403"/>
    <d v="2015-04-28T00:00:00"/>
    <x v="1"/>
    <x v="3"/>
    <x v="26"/>
    <x v="14"/>
    <x v="0"/>
    <x v="12"/>
    <s v="Kensington 7 Outlet MasterPiece Power Center with Fax/Phone Line Protection"/>
    <n v="186.73"/>
    <n v="1"/>
    <n v="41.5"/>
  </r>
  <r>
    <n v="2404"/>
    <d v="2015-04-28T00:00:00"/>
    <x v="1"/>
    <x v="3"/>
    <x v="26"/>
    <x v="14"/>
    <x v="0"/>
    <x v="3"/>
    <s v="Fellowes PB500 Electric Punch Plastic Comb Binding Machine with Manual Bind"/>
    <n v="3812.97"/>
    <n v="3"/>
    <n v="1906.49"/>
  </r>
  <r>
    <n v="2405"/>
    <d v="2015-04-29T00:00:00"/>
    <x v="1"/>
    <x v="3"/>
    <x v="412"/>
    <x v="2"/>
    <x v="0"/>
    <x v="0"/>
    <s v="Xerox 1949"/>
    <n v="7.97"/>
    <n v="2"/>
    <n v="2.89"/>
  </r>
  <r>
    <n v="2406"/>
    <d v="2015-04-30T00:00:00"/>
    <x v="1"/>
    <x v="3"/>
    <x v="152"/>
    <x v="1"/>
    <x v="1"/>
    <x v="5"/>
    <s v="Global Value Mid-Back Manager's Chair, Gray"/>
    <n v="213.12"/>
    <n v="5"/>
    <n v="-15.22"/>
  </r>
  <r>
    <n v="2407"/>
    <d v="2015-04-30T00:00:00"/>
    <x v="1"/>
    <x v="3"/>
    <x v="157"/>
    <x v="10"/>
    <x v="2"/>
    <x v="6"/>
    <s v="Cisco Unified IP Phone 7945G VoIP phone"/>
    <n v="1022.97"/>
    <n v="5"/>
    <n v="-255.74"/>
  </r>
  <r>
    <n v="2408"/>
    <d v="2015-04-30T00:00:00"/>
    <x v="1"/>
    <x v="3"/>
    <x v="127"/>
    <x v="3"/>
    <x v="0"/>
    <x v="4"/>
    <s v="Newell 324"/>
    <n v="34.65"/>
    <n v="3"/>
    <n v="9.6999999999999993"/>
  </r>
  <r>
    <n v="2409"/>
    <d v="2015-04-30T00:00:00"/>
    <x v="1"/>
    <x v="3"/>
    <x v="127"/>
    <x v="3"/>
    <x v="2"/>
    <x v="6"/>
    <s v="Cush Cases Heavy Duty Rugged Cover Case for Samsung Galaxy S5 - Purple"/>
    <n v="19.8"/>
    <n v="5"/>
    <n v="1.73"/>
  </r>
  <r>
    <n v="2410"/>
    <d v="2015-04-30T00:00:00"/>
    <x v="1"/>
    <x v="3"/>
    <x v="638"/>
    <x v="32"/>
    <x v="1"/>
    <x v="8"/>
    <s v="Eldon 200 Class Desk Accessories, Burgundy"/>
    <n v="31.4"/>
    <n v="5"/>
    <n v="13.19"/>
  </r>
  <r>
    <n v="2411"/>
    <d v="2015-04-30T00:00:00"/>
    <x v="1"/>
    <x v="3"/>
    <x v="638"/>
    <x v="32"/>
    <x v="1"/>
    <x v="8"/>
    <s v="DAX Two-Tone Rosewood/Black Document Frame, Desktop, 5 x 7"/>
    <n v="9.48"/>
    <n v="1"/>
    <n v="3.79"/>
  </r>
  <r>
    <n v="2412"/>
    <d v="2015-04-30T00:00:00"/>
    <x v="1"/>
    <x v="3"/>
    <x v="638"/>
    <x v="32"/>
    <x v="2"/>
    <x v="6"/>
    <s v="iKross Bluetooth Portable Keyboard + Cell Phone Stand Holder + Brush for Apple iPhone 5S 5C 5, 4S 4"/>
    <n v="209.5"/>
    <n v="10"/>
    <n v="58.66"/>
  </r>
  <r>
    <n v="2413"/>
    <d v="2015-04-30T00:00:00"/>
    <x v="1"/>
    <x v="3"/>
    <x v="638"/>
    <x v="32"/>
    <x v="1"/>
    <x v="8"/>
    <s v="Eldon ImÃ ge Series Desk Accessories, Clear"/>
    <n v="24.3"/>
    <n v="5"/>
    <n v="10.45"/>
  </r>
  <r>
    <n v="2414"/>
    <d v="2015-04-30T00:00:00"/>
    <x v="1"/>
    <x v="3"/>
    <x v="638"/>
    <x v="32"/>
    <x v="0"/>
    <x v="0"/>
    <s v="Weyerhaeuser First Choice Laser/Copy Paper (20Lb. and 88 Bright)"/>
    <n v="6.48"/>
    <n v="1"/>
    <n v="3.11"/>
  </r>
  <r>
    <n v="2415"/>
    <d v="2015-05-01T00:00:00"/>
    <x v="1"/>
    <x v="4"/>
    <x v="403"/>
    <x v="3"/>
    <x v="2"/>
    <x v="6"/>
    <s v="OtterBox Defender Series Case - iPhone 5c"/>
    <n v="88.75"/>
    <n v="3"/>
    <n v="11.09"/>
  </r>
  <r>
    <n v="2416"/>
    <d v="2015-05-01T00:00:00"/>
    <x v="1"/>
    <x v="4"/>
    <x v="639"/>
    <x v="16"/>
    <x v="1"/>
    <x v="8"/>
    <s v="DAX Black Cherry Wood-Tone Poster Frame"/>
    <n v="63.55"/>
    <n v="3"/>
    <n v="14.3"/>
  </r>
  <r>
    <n v="2417"/>
    <d v="2015-05-01T00:00:00"/>
    <x v="1"/>
    <x v="4"/>
    <x v="639"/>
    <x v="16"/>
    <x v="0"/>
    <x v="14"/>
    <s v="Fiskars 8&quot; Scissors, 2/Pack"/>
    <n v="41.38"/>
    <n v="3"/>
    <n v="4.6500000000000004"/>
  </r>
  <r>
    <n v="2418"/>
    <d v="2015-05-01T00:00:00"/>
    <x v="1"/>
    <x v="4"/>
    <x v="639"/>
    <x v="16"/>
    <x v="0"/>
    <x v="4"/>
    <s v="Panasonic KP-380BK Classic Electric Pencil Sharpener"/>
    <n v="172.7"/>
    <n v="6"/>
    <n v="10.79"/>
  </r>
  <r>
    <n v="2419"/>
    <d v="2015-05-01T00:00:00"/>
    <x v="1"/>
    <x v="4"/>
    <x v="487"/>
    <x v="3"/>
    <x v="0"/>
    <x v="3"/>
    <s v="GBC Twin Loop Wire Binding Elements, 9/16&quot; Spine, Black"/>
    <n v="12.18"/>
    <n v="1"/>
    <n v="4.41"/>
  </r>
  <r>
    <n v="2420"/>
    <d v="2015-05-01T00:00:00"/>
    <x v="1"/>
    <x v="4"/>
    <x v="487"/>
    <x v="3"/>
    <x v="0"/>
    <x v="2"/>
    <s v="Eldon Simplefile Box Office"/>
    <n v="37.32"/>
    <n v="3"/>
    <n v="10.45"/>
  </r>
  <r>
    <n v="2421"/>
    <d v="2015-05-01T00:00:00"/>
    <x v="1"/>
    <x v="4"/>
    <x v="487"/>
    <x v="3"/>
    <x v="0"/>
    <x v="14"/>
    <s v="Acme 10&quot; Easy Grip Assistive Scissors"/>
    <n v="35.06"/>
    <n v="2"/>
    <n v="10.52"/>
  </r>
  <r>
    <n v="2422"/>
    <d v="2015-05-02T00:00:00"/>
    <x v="1"/>
    <x v="4"/>
    <x v="479"/>
    <x v="0"/>
    <x v="0"/>
    <x v="1"/>
    <s v="Avery 501"/>
    <n v="8.86"/>
    <n v="3"/>
    <n v="2.99"/>
  </r>
  <r>
    <n v="2423"/>
    <d v="2015-05-02T00:00:00"/>
    <x v="1"/>
    <x v="4"/>
    <x v="479"/>
    <x v="0"/>
    <x v="2"/>
    <x v="6"/>
    <s v="Samsung Rugby III"/>
    <n v="158.38"/>
    <n v="3"/>
    <n v="13.86"/>
  </r>
  <r>
    <n v="2424"/>
    <d v="2015-05-03T00:00:00"/>
    <x v="1"/>
    <x v="4"/>
    <x v="640"/>
    <x v="3"/>
    <x v="1"/>
    <x v="8"/>
    <s v="Rubbermaid ClusterMat Chairmats, Mat Size- 66&quot; x 60&quot;, Lip 20&quot; x 11&quot; -90 Degree Angle"/>
    <n v="665.88"/>
    <n v="6"/>
    <n v="106.54"/>
  </r>
  <r>
    <n v="2425"/>
    <d v="2015-05-03T00:00:00"/>
    <x v="1"/>
    <x v="4"/>
    <x v="149"/>
    <x v="2"/>
    <x v="0"/>
    <x v="4"/>
    <s v="Sanford Prismacolor Professional Thick Lead Art Pencils, 36-Color Set"/>
    <n v="59.9"/>
    <n v="2"/>
    <n v="14.23"/>
  </r>
  <r>
    <n v="2426"/>
    <d v="2015-05-03T00:00:00"/>
    <x v="1"/>
    <x v="4"/>
    <x v="149"/>
    <x v="2"/>
    <x v="0"/>
    <x v="12"/>
    <s v="Holmes Replacement Filter for HEPA Air Cleaner, Large Room"/>
    <n v="23.7"/>
    <n v="2"/>
    <n v="6.52"/>
  </r>
  <r>
    <n v="2427"/>
    <d v="2015-05-03T00:00:00"/>
    <x v="1"/>
    <x v="4"/>
    <x v="149"/>
    <x v="2"/>
    <x v="0"/>
    <x v="0"/>
    <s v="Xerox 1897"/>
    <n v="7.97"/>
    <n v="2"/>
    <n v="2.89"/>
  </r>
  <r>
    <n v="2428"/>
    <d v="2015-05-03T00:00:00"/>
    <x v="1"/>
    <x v="4"/>
    <x v="149"/>
    <x v="2"/>
    <x v="0"/>
    <x v="12"/>
    <s v="Bravo II Megaboss 12-Amp Hard Body Upright, Replacement Belts, 2 Belts per Pack"/>
    <n v="18.2"/>
    <n v="7"/>
    <n v="2.0499999999999998"/>
  </r>
  <r>
    <n v="2429"/>
    <d v="2015-05-03T00:00:00"/>
    <x v="1"/>
    <x v="4"/>
    <x v="149"/>
    <x v="2"/>
    <x v="2"/>
    <x v="9"/>
    <s v="SanDisk Cruzer 16 GB USB Flash Drive"/>
    <n v="27.55"/>
    <n v="3"/>
    <n v="-0.34"/>
  </r>
  <r>
    <n v="2430"/>
    <d v="2015-05-03T00:00:00"/>
    <x v="1"/>
    <x v="4"/>
    <x v="149"/>
    <x v="2"/>
    <x v="1"/>
    <x v="5"/>
    <s v="Global Leather Highback Executive Chair with Pneumatic Height Adjustment, Black"/>
    <n v="844.12"/>
    <n v="6"/>
    <n v="-36.18"/>
  </r>
  <r>
    <n v="2431"/>
    <d v="2015-05-03T00:00:00"/>
    <x v="1"/>
    <x v="4"/>
    <x v="149"/>
    <x v="2"/>
    <x v="0"/>
    <x v="2"/>
    <s v="Fellowes Bankers Box Stor/Drawer Steel Plus"/>
    <n v="76.75"/>
    <n v="3"/>
    <n v="-9.59"/>
  </r>
  <r>
    <n v="2432"/>
    <d v="2015-05-03T00:00:00"/>
    <x v="1"/>
    <x v="4"/>
    <x v="641"/>
    <x v="3"/>
    <x v="0"/>
    <x v="4"/>
    <s v="Newell 317"/>
    <n v="8.82"/>
    <n v="3"/>
    <n v="2.56"/>
  </r>
  <r>
    <n v="2433"/>
    <d v="2015-05-03T00:00:00"/>
    <x v="1"/>
    <x v="4"/>
    <x v="641"/>
    <x v="3"/>
    <x v="0"/>
    <x v="3"/>
    <s v="Ibico Recycled Linen-Style Covers"/>
    <n v="62.5"/>
    <n v="2"/>
    <n v="21.87"/>
  </r>
  <r>
    <n v="2434"/>
    <d v="2015-05-03T00:00:00"/>
    <x v="1"/>
    <x v="4"/>
    <x v="641"/>
    <x v="3"/>
    <x v="2"/>
    <x v="9"/>
    <s v="LogitechÂ Gaming G510s - Keyboard"/>
    <n v="339.96"/>
    <n v="4"/>
    <n v="122.39"/>
  </r>
  <r>
    <n v="2435"/>
    <d v="2015-05-03T00:00:00"/>
    <x v="1"/>
    <x v="4"/>
    <x v="641"/>
    <x v="3"/>
    <x v="0"/>
    <x v="3"/>
    <s v="GBC Linen Binding Covers"/>
    <n v="49.57"/>
    <n v="2"/>
    <n v="17.350000000000001"/>
  </r>
  <r>
    <n v="2436"/>
    <d v="2015-05-03T00:00:00"/>
    <x v="1"/>
    <x v="4"/>
    <x v="155"/>
    <x v="3"/>
    <x v="0"/>
    <x v="3"/>
    <s v="Avery Binding System Hidden Tab Executive Style Index Sets"/>
    <n v="13.85"/>
    <n v="3"/>
    <n v="5.19"/>
  </r>
  <r>
    <n v="2437"/>
    <d v="2015-05-04T00:00:00"/>
    <x v="1"/>
    <x v="4"/>
    <x v="464"/>
    <x v="20"/>
    <x v="1"/>
    <x v="8"/>
    <s v="Electrix 20W Halogen Replacement Bulb for Zoom-In Desk Lamp"/>
    <n v="26.8"/>
    <n v="2"/>
    <n v="12.86"/>
  </r>
  <r>
    <n v="2438"/>
    <d v="2015-05-04T00:00:00"/>
    <x v="1"/>
    <x v="4"/>
    <x v="174"/>
    <x v="1"/>
    <x v="1"/>
    <x v="8"/>
    <s v="Staple-based wall hangings"/>
    <n v="22.29"/>
    <n v="7"/>
    <n v="-8.92"/>
  </r>
  <r>
    <n v="2439"/>
    <d v="2015-05-04T00:00:00"/>
    <x v="1"/>
    <x v="4"/>
    <x v="123"/>
    <x v="0"/>
    <x v="2"/>
    <x v="6"/>
    <s v="ShoreTel ShorePhone IP 230 VoIP phone"/>
    <n v="946.34"/>
    <n v="7"/>
    <n v="118.29"/>
  </r>
  <r>
    <n v="2440"/>
    <d v="2015-05-04T00:00:00"/>
    <x v="1"/>
    <x v="4"/>
    <x v="642"/>
    <x v="18"/>
    <x v="0"/>
    <x v="4"/>
    <s v="Model L Table or Wall-Mount Pencil Sharpener"/>
    <n v="125.93"/>
    <n v="7"/>
    <n v="35.26"/>
  </r>
  <r>
    <n v="2441"/>
    <d v="2015-05-07T00:00:00"/>
    <x v="1"/>
    <x v="4"/>
    <x v="643"/>
    <x v="0"/>
    <x v="1"/>
    <x v="13"/>
    <s v="Chromcraft Round Conference Tables"/>
    <n v="244.01"/>
    <n v="2"/>
    <n v="-31.37"/>
  </r>
  <r>
    <n v="2442"/>
    <d v="2015-05-07T00:00:00"/>
    <x v="1"/>
    <x v="4"/>
    <x v="643"/>
    <x v="0"/>
    <x v="0"/>
    <x v="0"/>
    <s v="Xerox 198"/>
    <n v="15.94"/>
    <n v="4"/>
    <n v="5.38"/>
  </r>
  <r>
    <n v="2443"/>
    <d v="2015-05-07T00:00:00"/>
    <x v="1"/>
    <x v="4"/>
    <x v="393"/>
    <x v="5"/>
    <x v="0"/>
    <x v="0"/>
    <s v="Xerox 1902"/>
    <n v="45.68"/>
    <n v="2"/>
    <n v="21.01"/>
  </r>
  <r>
    <n v="2444"/>
    <d v="2015-05-08T00:00:00"/>
    <x v="1"/>
    <x v="4"/>
    <x v="595"/>
    <x v="10"/>
    <x v="1"/>
    <x v="8"/>
    <s v="Eldon Regeneration Recycled Desk Accessories, Smoke"/>
    <n v="8.35"/>
    <n v="6"/>
    <n v="1.25"/>
  </r>
  <r>
    <n v="2445"/>
    <d v="2015-05-08T00:00:00"/>
    <x v="1"/>
    <x v="4"/>
    <x v="158"/>
    <x v="11"/>
    <x v="0"/>
    <x v="4"/>
    <s v="Newell 321"/>
    <n v="5.25"/>
    <n v="2"/>
    <n v="0.59"/>
  </r>
  <r>
    <n v="2446"/>
    <d v="2015-05-08T00:00:00"/>
    <x v="1"/>
    <x v="4"/>
    <x v="392"/>
    <x v="28"/>
    <x v="0"/>
    <x v="3"/>
    <s v="Wilson Jones Legal Size Ring Binders"/>
    <n v="43.98"/>
    <n v="2"/>
    <n v="21.99"/>
  </r>
  <r>
    <n v="2447"/>
    <d v="2015-05-08T00:00:00"/>
    <x v="1"/>
    <x v="4"/>
    <x v="392"/>
    <x v="28"/>
    <x v="2"/>
    <x v="6"/>
    <s v="VTech DS6151"/>
    <n v="377.97"/>
    <n v="3"/>
    <n v="105.83"/>
  </r>
  <r>
    <n v="2448"/>
    <d v="2015-05-08T00:00:00"/>
    <x v="1"/>
    <x v="4"/>
    <x v="392"/>
    <x v="28"/>
    <x v="1"/>
    <x v="8"/>
    <s v="Deflect-o EconoMat Studded, No Bevel Mat for Low Pile Carpeting"/>
    <n v="123.96"/>
    <n v="3"/>
    <n v="11.16"/>
  </r>
  <r>
    <n v="2449"/>
    <d v="2015-05-08T00:00:00"/>
    <x v="1"/>
    <x v="4"/>
    <x v="314"/>
    <x v="20"/>
    <x v="0"/>
    <x v="0"/>
    <s v="Xerox 1912"/>
    <n v="37.94"/>
    <n v="2"/>
    <n v="18.21"/>
  </r>
  <r>
    <n v="2450"/>
    <d v="2015-05-08T00:00:00"/>
    <x v="1"/>
    <x v="4"/>
    <x v="262"/>
    <x v="20"/>
    <x v="1"/>
    <x v="8"/>
    <s v="DAX Black Cherry Wood-Tone Poster Frame"/>
    <n v="79.44"/>
    <n v="3"/>
    <n v="30.19"/>
  </r>
  <r>
    <n v="2451"/>
    <d v="2015-05-08T00:00:00"/>
    <x v="1"/>
    <x v="4"/>
    <x v="262"/>
    <x v="20"/>
    <x v="0"/>
    <x v="14"/>
    <s v="Compact Automatic Electric Letter Opener"/>
    <n v="357.93"/>
    <n v="3"/>
    <n v="7.16"/>
  </r>
  <r>
    <n v="2452"/>
    <d v="2015-05-08T00:00:00"/>
    <x v="1"/>
    <x v="4"/>
    <x v="262"/>
    <x v="20"/>
    <x v="1"/>
    <x v="5"/>
    <s v="Situations Contoured Folding Chairs, 4/Set"/>
    <n v="127.76"/>
    <n v="2"/>
    <n v="21.29"/>
  </r>
  <r>
    <n v="2453"/>
    <d v="2015-05-08T00:00:00"/>
    <x v="1"/>
    <x v="4"/>
    <x v="262"/>
    <x v="20"/>
    <x v="2"/>
    <x v="16"/>
    <s v="Sharp AL-1530CS Digital Copier"/>
    <n v="2799.94"/>
    <n v="7"/>
    <n v="1014.98"/>
  </r>
  <r>
    <n v="2454"/>
    <d v="2015-05-08T00:00:00"/>
    <x v="1"/>
    <x v="4"/>
    <x v="262"/>
    <x v="20"/>
    <x v="0"/>
    <x v="0"/>
    <s v="Xerox 204"/>
    <n v="19.440000000000001"/>
    <n v="3"/>
    <n v="9.33"/>
  </r>
  <r>
    <n v="2455"/>
    <d v="2015-05-09T00:00:00"/>
    <x v="1"/>
    <x v="4"/>
    <x v="297"/>
    <x v="5"/>
    <x v="0"/>
    <x v="3"/>
    <s v="Acco Flexible ACCOHIDE Square Ring Data Binder, Dark Blue, 11 1/2&quot; X 14&quot; 7/8&quot;"/>
    <n v="48.81"/>
    <n v="3"/>
    <n v="23.92"/>
  </r>
  <r>
    <n v="2456"/>
    <d v="2015-05-10T00:00:00"/>
    <x v="1"/>
    <x v="4"/>
    <x v="285"/>
    <x v="1"/>
    <x v="0"/>
    <x v="12"/>
    <s v="Tripp Lite Isotel 8 Ultra 8 Outlet Metal Surge"/>
    <n v="70.97"/>
    <n v="5"/>
    <n v="-191.62"/>
  </r>
  <r>
    <n v="2457"/>
    <d v="2015-05-10T00:00:00"/>
    <x v="1"/>
    <x v="4"/>
    <x v="285"/>
    <x v="1"/>
    <x v="0"/>
    <x v="4"/>
    <s v="Boston KS Multi-Size Manual Pencil Sharpener"/>
    <n v="36.78"/>
    <n v="2"/>
    <n v="3.68"/>
  </r>
  <r>
    <n v="2458"/>
    <d v="2015-05-10T00:00:00"/>
    <x v="1"/>
    <x v="4"/>
    <x v="513"/>
    <x v="26"/>
    <x v="2"/>
    <x v="9"/>
    <s v="Belkin Standard 104 key USB Keyboard"/>
    <n v="46.69"/>
    <n v="4"/>
    <n v="-2.92"/>
  </r>
  <r>
    <n v="2459"/>
    <d v="2015-05-11T00:00:00"/>
    <x v="1"/>
    <x v="4"/>
    <x v="152"/>
    <x v="12"/>
    <x v="1"/>
    <x v="5"/>
    <s v="Global Chrome Stack Chair"/>
    <n v="191.97"/>
    <n v="7"/>
    <n v="16.8"/>
  </r>
  <r>
    <n v="2460"/>
    <d v="2015-05-12T00:00:00"/>
    <x v="1"/>
    <x v="4"/>
    <x v="106"/>
    <x v="3"/>
    <x v="0"/>
    <x v="0"/>
    <s v="Xerox 1962"/>
    <n v="12.84"/>
    <n v="3"/>
    <n v="5.78"/>
  </r>
  <r>
    <n v="2461"/>
    <d v="2015-05-12T00:00:00"/>
    <x v="1"/>
    <x v="4"/>
    <x v="106"/>
    <x v="3"/>
    <x v="0"/>
    <x v="0"/>
    <s v="Xerox 1953"/>
    <n v="25.68"/>
    <n v="6"/>
    <n v="11.56"/>
  </r>
  <r>
    <n v="2462"/>
    <d v="2015-05-12T00:00:00"/>
    <x v="1"/>
    <x v="4"/>
    <x v="374"/>
    <x v="26"/>
    <x v="2"/>
    <x v="6"/>
    <s v="VTech DS6151"/>
    <n v="201.58"/>
    <n v="2"/>
    <n v="20.16"/>
  </r>
  <r>
    <n v="2463"/>
    <d v="2015-05-12T00:00:00"/>
    <x v="1"/>
    <x v="4"/>
    <x v="86"/>
    <x v="20"/>
    <x v="0"/>
    <x v="2"/>
    <s v="Portable Personal File Box"/>
    <n v="36.630000000000003"/>
    <n v="3"/>
    <n v="9.89"/>
  </r>
  <r>
    <n v="2464"/>
    <d v="2015-05-12T00:00:00"/>
    <x v="1"/>
    <x v="4"/>
    <x v="644"/>
    <x v="22"/>
    <x v="0"/>
    <x v="3"/>
    <s v="Prestige Round Ring Binders"/>
    <n v="14.59"/>
    <n v="3"/>
    <n v="4.92"/>
  </r>
  <r>
    <n v="2465"/>
    <d v="2015-05-12T00:00:00"/>
    <x v="1"/>
    <x v="4"/>
    <x v="229"/>
    <x v="0"/>
    <x v="1"/>
    <x v="8"/>
    <s v="DAX Wood Document Frame."/>
    <n v="21.97"/>
    <n v="4"/>
    <n v="-15.93"/>
  </r>
  <r>
    <n v="2466"/>
    <d v="2015-05-12T00:00:00"/>
    <x v="1"/>
    <x v="4"/>
    <x v="229"/>
    <x v="0"/>
    <x v="2"/>
    <x v="6"/>
    <s v="Digium D40 VoIP phone"/>
    <n v="619.15"/>
    <n v="6"/>
    <n v="69.650000000000006"/>
  </r>
  <r>
    <n v="2467"/>
    <d v="2015-05-12T00:00:00"/>
    <x v="1"/>
    <x v="4"/>
    <x v="229"/>
    <x v="0"/>
    <x v="0"/>
    <x v="0"/>
    <s v="Xerox 1964"/>
    <n v="127.9"/>
    <n v="7"/>
    <n v="41.57"/>
  </r>
  <r>
    <n v="2468"/>
    <d v="2015-05-13T00:00:00"/>
    <x v="1"/>
    <x v="4"/>
    <x v="151"/>
    <x v="1"/>
    <x v="2"/>
    <x v="6"/>
    <s v="Toshiba IPT2010-SD IPÂ Telephone"/>
    <n v="222.38"/>
    <n v="2"/>
    <n v="16.68"/>
  </r>
  <r>
    <n v="2469"/>
    <d v="2015-05-13T00:00:00"/>
    <x v="1"/>
    <x v="4"/>
    <x v="151"/>
    <x v="1"/>
    <x v="0"/>
    <x v="7"/>
    <s v="Advantus Plastic Paper Clips"/>
    <n v="16"/>
    <n v="4"/>
    <n v="5.6"/>
  </r>
  <r>
    <n v="2470"/>
    <d v="2015-05-14T00:00:00"/>
    <x v="1"/>
    <x v="4"/>
    <x v="618"/>
    <x v="2"/>
    <x v="0"/>
    <x v="4"/>
    <s v="Boston School Pro Electric Pencil Sharpener, 1670"/>
    <n v="198.27"/>
    <n v="8"/>
    <n v="17.350000000000001"/>
  </r>
  <r>
    <n v="2471"/>
    <d v="2015-05-14T00:00:00"/>
    <x v="1"/>
    <x v="4"/>
    <x v="618"/>
    <x v="2"/>
    <x v="0"/>
    <x v="1"/>
    <s v="Avery 490"/>
    <n v="47.36"/>
    <n v="4"/>
    <n v="17.760000000000002"/>
  </r>
  <r>
    <n v="2472"/>
    <d v="2015-05-14T00:00:00"/>
    <x v="1"/>
    <x v="4"/>
    <x v="618"/>
    <x v="2"/>
    <x v="0"/>
    <x v="10"/>
    <s v="Jet-Pak Recycled Peel 'N' Seal Padded Mailers"/>
    <n v="200.98"/>
    <n v="7"/>
    <n v="62.81"/>
  </r>
  <r>
    <n v="2473"/>
    <d v="2015-05-14T00:00:00"/>
    <x v="1"/>
    <x v="4"/>
    <x v="618"/>
    <x v="2"/>
    <x v="0"/>
    <x v="1"/>
    <s v="Avery 4027 File Folder Labels for Dot Matrix Printers, 5000 Labels per Box, White"/>
    <n v="97.7"/>
    <n v="4"/>
    <n v="31.75"/>
  </r>
  <r>
    <n v="2474"/>
    <d v="2015-05-14T00:00:00"/>
    <x v="1"/>
    <x v="4"/>
    <x v="618"/>
    <x v="2"/>
    <x v="0"/>
    <x v="4"/>
    <s v="Binney &amp; Smith Crayola Metallic Crayons, 16-Color Pack"/>
    <n v="2.7"/>
    <n v="1"/>
    <n v="0.81"/>
  </r>
  <r>
    <n v="2475"/>
    <d v="2015-05-14T00:00:00"/>
    <x v="1"/>
    <x v="4"/>
    <x v="618"/>
    <x v="2"/>
    <x v="0"/>
    <x v="3"/>
    <s v="GBC Linen Binding Covers"/>
    <n v="18.59"/>
    <n v="2"/>
    <n v="-13.63"/>
  </r>
  <r>
    <n v="2476"/>
    <d v="2015-05-14T00:00:00"/>
    <x v="1"/>
    <x v="4"/>
    <x v="618"/>
    <x v="2"/>
    <x v="0"/>
    <x v="3"/>
    <s v="Wilson Jones Custom Binder Spines &amp; Labels"/>
    <n v="4.9000000000000004"/>
    <n v="3"/>
    <n v="-3.43"/>
  </r>
  <r>
    <n v="2477"/>
    <d v="2015-05-14T00:00:00"/>
    <x v="1"/>
    <x v="4"/>
    <x v="459"/>
    <x v="3"/>
    <x v="0"/>
    <x v="2"/>
    <s v="Tennsco Snap-Together Open Shelving Units, Starter Sets and Add-On Units"/>
    <n v="1117.92"/>
    <n v="4"/>
    <n v="55.9"/>
  </r>
  <r>
    <n v="2478"/>
    <d v="2015-05-14T00:00:00"/>
    <x v="1"/>
    <x v="4"/>
    <x v="595"/>
    <x v="3"/>
    <x v="1"/>
    <x v="11"/>
    <s v="Bush Andora Bookcase, Maple/Graphite Gray Finish"/>
    <n v="509.96"/>
    <n v="5"/>
    <n v="42"/>
  </r>
  <r>
    <n v="2479"/>
    <d v="2015-05-14T00:00:00"/>
    <x v="1"/>
    <x v="4"/>
    <x v="595"/>
    <x v="3"/>
    <x v="1"/>
    <x v="8"/>
    <s v="Dana Halogen Swing-Arm Architect Lamp"/>
    <n v="122.91"/>
    <n v="3"/>
    <n v="34.409999999999997"/>
  </r>
  <r>
    <n v="2480"/>
    <d v="2015-05-14T00:00:00"/>
    <x v="1"/>
    <x v="4"/>
    <x v="595"/>
    <x v="3"/>
    <x v="1"/>
    <x v="5"/>
    <s v="Novimex Fabric Task Chair"/>
    <n v="97.57"/>
    <n v="2"/>
    <n v="-6.1"/>
  </r>
  <r>
    <n v="2481"/>
    <d v="2015-05-14T00:00:00"/>
    <x v="1"/>
    <x v="4"/>
    <x v="595"/>
    <x v="3"/>
    <x v="1"/>
    <x v="5"/>
    <s v="Global Leather and Oak Executive Chair, Black"/>
    <n v="722.35"/>
    <n v="3"/>
    <n v="81.260000000000005"/>
  </r>
  <r>
    <n v="2482"/>
    <d v="2015-05-15T00:00:00"/>
    <x v="1"/>
    <x v="4"/>
    <x v="123"/>
    <x v="4"/>
    <x v="0"/>
    <x v="10"/>
    <s v="Wausau Papers Astrobrights Colored Envelopes"/>
    <n v="17.940000000000001"/>
    <n v="3"/>
    <n v="8.7899999999999991"/>
  </r>
  <r>
    <n v="2483"/>
    <d v="2015-05-15T00:00:00"/>
    <x v="1"/>
    <x v="4"/>
    <x v="452"/>
    <x v="2"/>
    <x v="0"/>
    <x v="2"/>
    <s v="Fellowes Neat Ideas Storage Cubes"/>
    <n v="51.97"/>
    <n v="2"/>
    <n v="-10.39"/>
  </r>
  <r>
    <n v="2484"/>
    <d v="2015-05-16T00:00:00"/>
    <x v="1"/>
    <x v="4"/>
    <x v="128"/>
    <x v="16"/>
    <x v="2"/>
    <x v="9"/>
    <s v="Razer Kraken PRO Over Ear PC and Music Headset"/>
    <n v="255.97"/>
    <n v="4"/>
    <n v="32"/>
  </r>
  <r>
    <n v="2485"/>
    <d v="2015-05-17T00:00:00"/>
    <x v="1"/>
    <x v="4"/>
    <x v="402"/>
    <x v="0"/>
    <x v="0"/>
    <x v="3"/>
    <s v="GBC Twin Loop Wire Binding Elements"/>
    <n v="33.28"/>
    <n v="5"/>
    <n v="-49.92"/>
  </r>
  <r>
    <n v="2486"/>
    <d v="2015-05-17T00:00:00"/>
    <x v="1"/>
    <x v="4"/>
    <x v="402"/>
    <x v="0"/>
    <x v="0"/>
    <x v="0"/>
    <s v="Things To Do Today Pad"/>
    <n v="14.09"/>
    <n v="3"/>
    <n v="4.93"/>
  </r>
  <r>
    <n v="2487"/>
    <d v="2015-05-17T00:00:00"/>
    <x v="1"/>
    <x v="4"/>
    <x v="265"/>
    <x v="20"/>
    <x v="0"/>
    <x v="1"/>
    <s v="Self-Adhesive Removable Labels"/>
    <n v="31.5"/>
    <n v="10"/>
    <n v="15.12"/>
  </r>
  <r>
    <n v="2488"/>
    <d v="2015-05-17T00:00:00"/>
    <x v="1"/>
    <x v="4"/>
    <x v="265"/>
    <x v="20"/>
    <x v="0"/>
    <x v="14"/>
    <s v="Acme Hot Forged Carbon Steel Scissors with Nickel-Plated Handles, 3 7/8&quot; Cut, 8&quot;L"/>
    <n v="55.6"/>
    <n v="4"/>
    <n v="16.12"/>
  </r>
  <r>
    <n v="2489"/>
    <d v="2015-05-18T00:00:00"/>
    <x v="1"/>
    <x v="4"/>
    <x v="8"/>
    <x v="3"/>
    <x v="0"/>
    <x v="0"/>
    <s v="Wirebound Message Book, 4 per Page"/>
    <n v="10.86"/>
    <n v="2"/>
    <n v="5.32"/>
  </r>
  <r>
    <n v="2490"/>
    <d v="2015-05-20T00:00:00"/>
    <x v="1"/>
    <x v="4"/>
    <x v="320"/>
    <x v="25"/>
    <x v="1"/>
    <x v="8"/>
    <s v="Dana Fluorescent Magnifying Lamp, White, 36&quot;"/>
    <n v="163.13999999999999"/>
    <n v="4"/>
    <n v="20.39"/>
  </r>
  <r>
    <n v="2491"/>
    <d v="2015-05-20T00:00:00"/>
    <x v="1"/>
    <x v="4"/>
    <x v="320"/>
    <x v="25"/>
    <x v="0"/>
    <x v="3"/>
    <s v="Pressboard Data Binders by Wilson Jones"/>
    <n v="6.41"/>
    <n v="4"/>
    <n v="-4.91"/>
  </r>
  <r>
    <n v="2492"/>
    <d v="2015-05-21T00:00:00"/>
    <x v="1"/>
    <x v="4"/>
    <x v="264"/>
    <x v="1"/>
    <x v="0"/>
    <x v="12"/>
    <s v="Fellowes Basic Home/Office Series Surge Protectors"/>
    <n v="20.77"/>
    <n v="8"/>
    <n v="-52.96"/>
  </r>
  <r>
    <n v="2493"/>
    <d v="2015-05-21T00:00:00"/>
    <x v="1"/>
    <x v="4"/>
    <x v="311"/>
    <x v="22"/>
    <x v="0"/>
    <x v="3"/>
    <s v="Ibico Plastic and Wire Spiral Binding Combs"/>
    <n v="26.98"/>
    <n v="4"/>
    <n v="8.77"/>
  </r>
  <r>
    <n v="2494"/>
    <d v="2015-05-21T00:00:00"/>
    <x v="1"/>
    <x v="4"/>
    <x v="418"/>
    <x v="2"/>
    <x v="0"/>
    <x v="3"/>
    <s v="Wilson Jones Ledger-Size, Piano-Hinge Binder, 2&quot;, Blue"/>
    <n v="24.59"/>
    <n v="2"/>
    <n v="-18.03"/>
  </r>
  <r>
    <n v="2495"/>
    <d v="2015-05-22T00:00:00"/>
    <x v="1"/>
    <x v="4"/>
    <x v="417"/>
    <x v="3"/>
    <x v="0"/>
    <x v="1"/>
    <s v="Avery 476"/>
    <n v="8.26"/>
    <n v="2"/>
    <n v="3.8"/>
  </r>
  <r>
    <n v="2496"/>
    <d v="2015-05-22T00:00:00"/>
    <x v="1"/>
    <x v="4"/>
    <x v="417"/>
    <x v="3"/>
    <x v="2"/>
    <x v="15"/>
    <s v="Zebra GX420t Direct Thermal/Thermal Transfer Printer"/>
    <n v="2973.32"/>
    <n v="7"/>
    <n v="334.5"/>
  </r>
  <r>
    <n v="2497"/>
    <d v="2015-05-22T00:00:00"/>
    <x v="1"/>
    <x v="4"/>
    <x v="417"/>
    <x v="3"/>
    <x v="0"/>
    <x v="2"/>
    <s v="Pizazz Global Quick File"/>
    <n v="104.79"/>
    <n v="7"/>
    <n v="29.34"/>
  </r>
  <r>
    <n v="2498"/>
    <d v="2015-05-22T00:00:00"/>
    <x v="1"/>
    <x v="4"/>
    <x v="417"/>
    <x v="3"/>
    <x v="2"/>
    <x v="6"/>
    <s v="Aastra 57i VoIP phone"/>
    <n v="775.73"/>
    <n v="6"/>
    <n v="58.18"/>
  </r>
  <r>
    <n v="2499"/>
    <d v="2015-05-23T00:00:00"/>
    <x v="1"/>
    <x v="4"/>
    <x v="400"/>
    <x v="9"/>
    <x v="0"/>
    <x v="10"/>
    <s v="Cameo Buff Policy Envelopes"/>
    <n v="186.69"/>
    <n v="3"/>
    <n v="87.74"/>
  </r>
  <r>
    <n v="2500"/>
    <d v="2015-05-23T00:00:00"/>
    <x v="1"/>
    <x v="4"/>
    <x v="185"/>
    <x v="12"/>
    <x v="0"/>
    <x v="3"/>
    <s v="Cardinal EasyOpen D-Ring Binders"/>
    <n v="19.190000000000001"/>
    <n v="7"/>
    <n v="-12.8"/>
  </r>
  <r>
    <n v="2501"/>
    <d v="2015-05-23T00:00:00"/>
    <x v="1"/>
    <x v="4"/>
    <x v="185"/>
    <x v="12"/>
    <x v="0"/>
    <x v="12"/>
    <s v="Fellowes Superior 10 Outlet Split Surge Protector"/>
    <n v="121.79"/>
    <n v="4"/>
    <n v="13.7"/>
  </r>
  <r>
    <n v="2502"/>
    <d v="2015-05-23T00:00:00"/>
    <x v="1"/>
    <x v="4"/>
    <x v="94"/>
    <x v="43"/>
    <x v="0"/>
    <x v="2"/>
    <s v="Advantus Rolling Storage Box"/>
    <n v="51.45"/>
    <n v="3"/>
    <n v="13.89"/>
  </r>
  <r>
    <n v="2503"/>
    <d v="2015-05-23T00:00:00"/>
    <x v="1"/>
    <x v="4"/>
    <x v="39"/>
    <x v="14"/>
    <x v="0"/>
    <x v="12"/>
    <s v="Harmony Air Purifier"/>
    <n v="850.5"/>
    <n v="5"/>
    <n v="245.7"/>
  </r>
  <r>
    <n v="2504"/>
    <d v="2015-05-23T00:00:00"/>
    <x v="1"/>
    <x v="4"/>
    <x v="39"/>
    <x v="14"/>
    <x v="1"/>
    <x v="8"/>
    <s v="Westinghouse Clip-On Gooseneck Lamps"/>
    <n v="75.33"/>
    <n v="9"/>
    <n v="19.59"/>
  </r>
  <r>
    <n v="2505"/>
    <d v="2015-05-24T00:00:00"/>
    <x v="1"/>
    <x v="4"/>
    <x v="6"/>
    <x v="1"/>
    <x v="1"/>
    <x v="5"/>
    <s v="Global High-Back Leather Tilter, Burgundy"/>
    <n v="602.65"/>
    <n v="7"/>
    <n v="-163.58000000000001"/>
  </r>
  <r>
    <n v="2506"/>
    <d v="2015-05-24T00:00:00"/>
    <x v="1"/>
    <x v="4"/>
    <x v="6"/>
    <x v="1"/>
    <x v="0"/>
    <x v="3"/>
    <s v="Avery Heavy-Duty EZD View Binder with Locking Rings"/>
    <n v="7.66"/>
    <n v="6"/>
    <n v="-13.02"/>
  </r>
  <r>
    <n v="2507"/>
    <d v="2015-05-25T00:00:00"/>
    <x v="1"/>
    <x v="4"/>
    <x v="645"/>
    <x v="26"/>
    <x v="0"/>
    <x v="12"/>
    <s v="Kensington 4 Outlet MasterPiece Compact Power Control Center"/>
    <n v="845.73"/>
    <n v="13"/>
    <n v="84.57"/>
  </r>
  <r>
    <n v="2508"/>
    <d v="2015-05-25T00:00:00"/>
    <x v="1"/>
    <x v="4"/>
    <x v="70"/>
    <x v="3"/>
    <x v="1"/>
    <x v="8"/>
    <s v="Ultra Door Push Plate"/>
    <n v="14.73"/>
    <n v="3"/>
    <n v="4.8600000000000003"/>
  </r>
  <r>
    <n v="2509"/>
    <d v="2015-05-25T00:00:00"/>
    <x v="1"/>
    <x v="4"/>
    <x v="39"/>
    <x v="42"/>
    <x v="0"/>
    <x v="4"/>
    <s v="SANFORD Major Accent Highlighters"/>
    <n v="21.24"/>
    <n v="3"/>
    <n v="8.07"/>
  </r>
  <r>
    <n v="2510"/>
    <d v="2015-05-25T00:00:00"/>
    <x v="1"/>
    <x v="4"/>
    <x v="39"/>
    <x v="42"/>
    <x v="0"/>
    <x v="3"/>
    <s v="GBC DocuBind P50 Personal Binding Machine"/>
    <n v="127.96"/>
    <n v="2"/>
    <n v="60.14"/>
  </r>
  <r>
    <n v="2511"/>
    <d v="2015-05-25T00:00:00"/>
    <x v="1"/>
    <x v="4"/>
    <x v="563"/>
    <x v="15"/>
    <x v="2"/>
    <x v="6"/>
    <s v="Wi-Ex zBoost YX540 Cellular Phone Signal Booster"/>
    <n v="467.04"/>
    <n v="4"/>
    <n v="58.38"/>
  </r>
  <r>
    <n v="2512"/>
    <d v="2015-05-25T00:00:00"/>
    <x v="1"/>
    <x v="4"/>
    <x v="22"/>
    <x v="0"/>
    <x v="0"/>
    <x v="14"/>
    <s v="Fiskars Spring-Action Scissors"/>
    <n v="22.37"/>
    <n v="2"/>
    <n v="1.68"/>
  </r>
  <r>
    <n v="2513"/>
    <d v="2015-05-25T00:00:00"/>
    <x v="1"/>
    <x v="4"/>
    <x v="22"/>
    <x v="0"/>
    <x v="0"/>
    <x v="0"/>
    <s v="Xerox 1978"/>
    <n v="32.369999999999997"/>
    <n v="7"/>
    <n v="11.73"/>
  </r>
  <r>
    <n v="2514"/>
    <d v="2015-05-25T00:00:00"/>
    <x v="1"/>
    <x v="4"/>
    <x v="22"/>
    <x v="0"/>
    <x v="2"/>
    <x v="9"/>
    <s v="Logitech G35 7.1-Channel Surround Sound Headset"/>
    <n v="207.98"/>
    <n v="2"/>
    <n v="36.4"/>
  </r>
  <r>
    <n v="2515"/>
    <d v="2015-05-26T00:00:00"/>
    <x v="1"/>
    <x v="4"/>
    <x v="151"/>
    <x v="25"/>
    <x v="0"/>
    <x v="0"/>
    <s v="Xerox 1991"/>
    <n v="18.27"/>
    <n v="1"/>
    <n v="5.94"/>
  </r>
  <r>
    <n v="2516"/>
    <d v="2015-05-26T00:00:00"/>
    <x v="1"/>
    <x v="4"/>
    <x v="151"/>
    <x v="25"/>
    <x v="0"/>
    <x v="0"/>
    <s v="Xerox 1937"/>
    <n v="153.72999999999999"/>
    <n v="4"/>
    <n v="53.8"/>
  </r>
  <r>
    <n v="2517"/>
    <d v="2015-05-26T00:00:00"/>
    <x v="1"/>
    <x v="4"/>
    <x v="151"/>
    <x v="25"/>
    <x v="0"/>
    <x v="10"/>
    <s v="Security-Tint Envelopes"/>
    <n v="12.22"/>
    <n v="2"/>
    <n v="4.43"/>
  </r>
  <r>
    <n v="2518"/>
    <d v="2015-05-26T00:00:00"/>
    <x v="1"/>
    <x v="4"/>
    <x v="151"/>
    <x v="25"/>
    <x v="2"/>
    <x v="9"/>
    <s v="Logitech 910-002974 M325 Wireless Mouse for Web Scrolling"/>
    <n v="167.94"/>
    <n v="7"/>
    <n v="50.38"/>
  </r>
  <r>
    <n v="2519"/>
    <d v="2015-05-26T00:00:00"/>
    <x v="1"/>
    <x v="4"/>
    <x v="131"/>
    <x v="22"/>
    <x v="1"/>
    <x v="8"/>
    <s v="DAX Metal Frame, Desktop, Stepped-Edge"/>
    <n v="20.239999999999998"/>
    <n v="1"/>
    <n v="7.89"/>
  </r>
  <r>
    <n v="2520"/>
    <d v="2015-05-26T00:00:00"/>
    <x v="1"/>
    <x v="4"/>
    <x v="255"/>
    <x v="0"/>
    <x v="1"/>
    <x v="5"/>
    <s v="Novimex Swivel Fabric Task Chair"/>
    <n v="105.69"/>
    <n v="1"/>
    <n v="-28.69"/>
  </r>
  <r>
    <n v="2521"/>
    <d v="2015-05-26T00:00:00"/>
    <x v="1"/>
    <x v="4"/>
    <x v="255"/>
    <x v="0"/>
    <x v="2"/>
    <x v="15"/>
    <s v="StarTech.com 10/100 VDSL2 Ethernet Extender Kit"/>
    <n v="399.54"/>
    <n v="2"/>
    <n v="-79.91"/>
  </r>
  <r>
    <n v="2522"/>
    <d v="2015-05-26T00:00:00"/>
    <x v="1"/>
    <x v="4"/>
    <x v="255"/>
    <x v="0"/>
    <x v="1"/>
    <x v="5"/>
    <s v="Global Stack Chair with Arms, Black"/>
    <n v="104.93"/>
    <n v="5"/>
    <n v="-4.5"/>
  </r>
  <r>
    <n v="2523"/>
    <d v="2015-05-28T00:00:00"/>
    <x v="1"/>
    <x v="4"/>
    <x v="646"/>
    <x v="22"/>
    <x v="0"/>
    <x v="4"/>
    <s v="Newell 311"/>
    <n v="6.63"/>
    <n v="3"/>
    <n v="1.79"/>
  </r>
  <r>
    <n v="2524"/>
    <d v="2015-05-28T00:00:00"/>
    <x v="1"/>
    <x v="4"/>
    <x v="366"/>
    <x v="20"/>
    <x v="0"/>
    <x v="4"/>
    <s v="Boston 16701 Slimline Battery Pencil Sharpener"/>
    <n v="47.82"/>
    <n v="3"/>
    <n v="14.35"/>
  </r>
  <r>
    <n v="2525"/>
    <d v="2015-05-28T00:00:00"/>
    <x v="1"/>
    <x v="4"/>
    <x v="366"/>
    <x v="20"/>
    <x v="0"/>
    <x v="1"/>
    <s v="Avery 494"/>
    <n v="13.05"/>
    <n v="5"/>
    <n v="6"/>
  </r>
  <r>
    <n v="2526"/>
    <d v="2015-05-28T00:00:00"/>
    <x v="1"/>
    <x v="4"/>
    <x v="282"/>
    <x v="20"/>
    <x v="2"/>
    <x v="6"/>
    <s v="Panasonic Kx-TS550"/>
    <n v="45.99"/>
    <n v="1"/>
    <n v="13.34"/>
  </r>
  <r>
    <n v="2527"/>
    <d v="2015-05-28T00:00:00"/>
    <x v="1"/>
    <x v="4"/>
    <x v="282"/>
    <x v="20"/>
    <x v="0"/>
    <x v="2"/>
    <s v="Hot File 7-Pocket, Floor Stand"/>
    <n v="535.41"/>
    <n v="3"/>
    <n v="160.62"/>
  </r>
  <r>
    <n v="2528"/>
    <d v="2015-05-28T00:00:00"/>
    <x v="1"/>
    <x v="4"/>
    <x v="282"/>
    <x v="20"/>
    <x v="0"/>
    <x v="3"/>
    <s v="Acco Pressboard Covers with Storage Hooks, 9 1/2&quot; x 11&quot;, Executive Red"/>
    <n v="6.1"/>
    <n v="2"/>
    <n v="2.06"/>
  </r>
  <r>
    <n v="2529"/>
    <d v="2015-05-28T00:00:00"/>
    <x v="1"/>
    <x v="4"/>
    <x v="282"/>
    <x v="20"/>
    <x v="0"/>
    <x v="0"/>
    <s v="Xerox 219"/>
    <n v="45.36"/>
    <n v="7"/>
    <n v="21.77"/>
  </r>
  <r>
    <n v="2530"/>
    <d v="2015-05-28T00:00:00"/>
    <x v="1"/>
    <x v="4"/>
    <x v="335"/>
    <x v="37"/>
    <x v="0"/>
    <x v="2"/>
    <s v="Acco Perma 4000 Stacking Storage Drawers"/>
    <n v="16.239999999999998"/>
    <n v="1"/>
    <n v="2.44"/>
  </r>
  <r>
    <n v="2531"/>
    <d v="2015-05-28T00:00:00"/>
    <x v="1"/>
    <x v="4"/>
    <x v="335"/>
    <x v="37"/>
    <x v="0"/>
    <x v="2"/>
    <s v="Personal Filing Tote with Lid, Black/Gray"/>
    <n v="77.55"/>
    <n v="5"/>
    <n v="21.71"/>
  </r>
  <r>
    <n v="2532"/>
    <d v="2015-05-29T00:00:00"/>
    <x v="1"/>
    <x v="4"/>
    <x v="315"/>
    <x v="22"/>
    <x v="0"/>
    <x v="0"/>
    <s v="Xerox 1894"/>
    <n v="32.4"/>
    <n v="5"/>
    <n v="15.55"/>
  </r>
  <r>
    <n v="2533"/>
    <d v="2015-05-29T00:00:00"/>
    <x v="1"/>
    <x v="4"/>
    <x v="315"/>
    <x v="22"/>
    <x v="0"/>
    <x v="2"/>
    <s v="Standard Rollaway File with Lock"/>
    <n v="540.57000000000005"/>
    <n v="3"/>
    <n v="140.55000000000001"/>
  </r>
  <r>
    <n v="2534"/>
    <d v="2015-05-29T00:00:00"/>
    <x v="1"/>
    <x v="4"/>
    <x v="315"/>
    <x v="22"/>
    <x v="0"/>
    <x v="3"/>
    <s v="Avery Trapezoid Extra Heavy Duty 4&quot; Binders"/>
    <n v="167.76"/>
    <n v="5"/>
    <n v="62.91"/>
  </r>
  <r>
    <n v="2535"/>
    <d v="2015-05-29T00:00:00"/>
    <x v="1"/>
    <x v="4"/>
    <x v="379"/>
    <x v="10"/>
    <x v="1"/>
    <x v="8"/>
    <s v="Tensor &quot;Hersey Kiss&quot; Styled Floor Lamp"/>
    <n v="41.57"/>
    <n v="4"/>
    <n v="-4.16"/>
  </r>
  <r>
    <n v="2536"/>
    <d v="2015-05-29T00:00:00"/>
    <x v="1"/>
    <x v="4"/>
    <x v="379"/>
    <x v="10"/>
    <x v="1"/>
    <x v="5"/>
    <s v="Novimex Swivel Fabric Task Chair"/>
    <n v="317.06"/>
    <n v="3"/>
    <n v="-86.06"/>
  </r>
  <r>
    <n v="2537"/>
    <d v="2015-05-29T00:00:00"/>
    <x v="1"/>
    <x v="4"/>
    <x v="379"/>
    <x v="10"/>
    <x v="0"/>
    <x v="7"/>
    <s v="Ideal Clamps"/>
    <n v="8.0399999999999991"/>
    <n v="5"/>
    <n v="2.91"/>
  </r>
  <r>
    <n v="2538"/>
    <d v="2015-05-29T00:00:00"/>
    <x v="1"/>
    <x v="4"/>
    <x v="366"/>
    <x v="18"/>
    <x v="0"/>
    <x v="1"/>
    <s v="Avery 476"/>
    <n v="12.39"/>
    <n v="3"/>
    <n v="5.7"/>
  </r>
  <r>
    <n v="2539"/>
    <d v="2015-05-29T00:00:00"/>
    <x v="1"/>
    <x v="4"/>
    <x v="570"/>
    <x v="10"/>
    <x v="0"/>
    <x v="0"/>
    <s v="Easy-staple paper"/>
    <n v="85.06"/>
    <n v="3"/>
    <n v="28.71"/>
  </r>
  <r>
    <n v="2540"/>
    <d v="2015-05-30T00:00:00"/>
    <x v="1"/>
    <x v="4"/>
    <x v="647"/>
    <x v="20"/>
    <x v="2"/>
    <x v="6"/>
    <s v="RCA H5401RE1 DECT 6.0 4-Line Cordless Handset With Caller ID/Call Waiting"/>
    <n v="239.97"/>
    <n v="3"/>
    <n v="2.4"/>
  </r>
  <r>
    <n v="2541"/>
    <d v="2015-05-30T00:00:00"/>
    <x v="1"/>
    <x v="4"/>
    <x v="647"/>
    <x v="20"/>
    <x v="0"/>
    <x v="12"/>
    <s v="Eureka The Boss Lite 10-Amp Upright Vacuum, Blue"/>
    <n v="160.32"/>
    <n v="2"/>
    <n v="44.89"/>
  </r>
  <r>
    <n v="2542"/>
    <d v="2015-05-30T00:00:00"/>
    <x v="1"/>
    <x v="4"/>
    <x v="647"/>
    <x v="20"/>
    <x v="2"/>
    <x v="6"/>
    <s v="Plantronics MX500i Earset"/>
    <n v="128.85"/>
    <n v="3"/>
    <n v="3.87"/>
  </r>
  <r>
    <n v="2543"/>
    <d v="2015-05-30T00:00:00"/>
    <x v="1"/>
    <x v="4"/>
    <x v="648"/>
    <x v="6"/>
    <x v="2"/>
    <x v="9"/>
    <s v="ImationÂ SecureÂ DriveÂ + Hardware Encrypted USBÂ flash driveÂ - 16 GB"/>
    <n v="151.96"/>
    <n v="4"/>
    <n v="36.47"/>
  </r>
  <r>
    <n v="2544"/>
    <d v="2015-05-31T00:00:00"/>
    <x v="1"/>
    <x v="4"/>
    <x v="153"/>
    <x v="3"/>
    <x v="0"/>
    <x v="0"/>
    <s v="Southworth 25% Cotton Antique Laid Paper &amp; Envelopes"/>
    <n v="58.38"/>
    <n v="7"/>
    <n v="26.27"/>
  </r>
  <r>
    <n v="2545"/>
    <d v="2015-05-31T00:00:00"/>
    <x v="1"/>
    <x v="4"/>
    <x v="153"/>
    <x v="3"/>
    <x v="0"/>
    <x v="0"/>
    <s v="Xerox 1883"/>
    <n v="105.52"/>
    <n v="4"/>
    <n v="48.54"/>
  </r>
  <r>
    <n v="2546"/>
    <d v="2015-05-31T00:00:00"/>
    <x v="1"/>
    <x v="4"/>
    <x v="153"/>
    <x v="3"/>
    <x v="0"/>
    <x v="2"/>
    <s v="Tenex Personal Project File with Scoop Front Design, Black"/>
    <n v="80.88"/>
    <n v="6"/>
    <n v="21.03"/>
  </r>
  <r>
    <n v="2547"/>
    <d v="2015-05-31T00:00:00"/>
    <x v="1"/>
    <x v="4"/>
    <x v="90"/>
    <x v="37"/>
    <x v="1"/>
    <x v="8"/>
    <s v="3M Hangers With Command Adhesive"/>
    <n v="22.2"/>
    <n v="6"/>
    <n v="9.1"/>
  </r>
  <r>
    <n v="2548"/>
    <d v="2015-05-31T00:00:00"/>
    <x v="1"/>
    <x v="4"/>
    <x v="51"/>
    <x v="27"/>
    <x v="1"/>
    <x v="11"/>
    <s v="O'Sullivan Living Dimensions 3-Shelf Bookcases"/>
    <n v="1406.86"/>
    <n v="7"/>
    <n v="140.69"/>
  </r>
  <r>
    <n v="2549"/>
    <d v="2015-05-31T00:00:00"/>
    <x v="1"/>
    <x v="4"/>
    <x v="51"/>
    <x v="27"/>
    <x v="0"/>
    <x v="1"/>
    <s v="Self-Adhesive Removable Labels"/>
    <n v="15.75"/>
    <n v="5"/>
    <n v="7.56"/>
  </r>
  <r>
    <n v="2550"/>
    <d v="2015-05-31T00:00:00"/>
    <x v="1"/>
    <x v="4"/>
    <x v="51"/>
    <x v="27"/>
    <x v="0"/>
    <x v="2"/>
    <s v="Fellowes Super Stor/Drawer Files"/>
    <n v="323.10000000000002"/>
    <n v="2"/>
    <n v="61.39"/>
  </r>
  <r>
    <n v="2551"/>
    <d v="2015-05-31T00:00:00"/>
    <x v="1"/>
    <x v="4"/>
    <x v="649"/>
    <x v="28"/>
    <x v="1"/>
    <x v="5"/>
    <s v="Hon Pagoda Stacking Chairs"/>
    <n v="2567.84"/>
    <n v="8"/>
    <n v="770.35"/>
  </r>
  <r>
    <n v="2552"/>
    <d v="2015-05-31T00:00:00"/>
    <x v="1"/>
    <x v="4"/>
    <x v="650"/>
    <x v="25"/>
    <x v="0"/>
    <x v="4"/>
    <s v="Newell 347"/>
    <n v="10.27"/>
    <n v="3"/>
    <n v="1.1599999999999999"/>
  </r>
  <r>
    <n v="2553"/>
    <d v="2015-05-31T00:00:00"/>
    <x v="1"/>
    <x v="4"/>
    <x v="249"/>
    <x v="20"/>
    <x v="0"/>
    <x v="7"/>
    <s v="Bagged Rubber Bands"/>
    <n v="7.56"/>
    <n v="6"/>
    <n v="0.3"/>
  </r>
  <r>
    <n v="2554"/>
    <d v="2015-05-31T00:00:00"/>
    <x v="1"/>
    <x v="4"/>
    <x v="362"/>
    <x v="1"/>
    <x v="0"/>
    <x v="1"/>
    <s v="Avery 501"/>
    <n v="5.9"/>
    <n v="2"/>
    <n v="1.99"/>
  </r>
  <r>
    <n v="2555"/>
    <d v="2015-05-31T00:00:00"/>
    <x v="1"/>
    <x v="4"/>
    <x v="362"/>
    <x v="1"/>
    <x v="0"/>
    <x v="0"/>
    <s v="Xerox 1988"/>
    <n v="173.49"/>
    <n v="7"/>
    <n v="54.22"/>
  </r>
  <r>
    <n v="2556"/>
    <d v="2015-05-31T00:00:00"/>
    <x v="1"/>
    <x v="4"/>
    <x v="362"/>
    <x v="1"/>
    <x v="1"/>
    <x v="8"/>
    <s v="Tenex Traditional Chairmats for Hard Floors, Average Lip, 36&quot; x 48&quot;"/>
    <n v="51.56"/>
    <n v="2"/>
    <n v="-61.87"/>
  </r>
  <r>
    <n v="2557"/>
    <d v="2015-05-31T00:00:00"/>
    <x v="1"/>
    <x v="4"/>
    <x v="362"/>
    <x v="1"/>
    <x v="0"/>
    <x v="3"/>
    <s v="Storex Dura Pro Binders"/>
    <n v="3.56"/>
    <n v="3"/>
    <n v="-6.24"/>
  </r>
  <r>
    <n v="2558"/>
    <d v="2015-05-31T00:00:00"/>
    <x v="1"/>
    <x v="4"/>
    <x v="551"/>
    <x v="23"/>
    <x v="0"/>
    <x v="0"/>
    <s v="Xerox 1889"/>
    <n v="274.8"/>
    <n v="5"/>
    <n v="134.65"/>
  </r>
  <r>
    <n v="2559"/>
    <d v="2015-05-31T00:00:00"/>
    <x v="1"/>
    <x v="4"/>
    <x v="551"/>
    <x v="23"/>
    <x v="0"/>
    <x v="2"/>
    <s v="Fellowes Mobile File Cart, Black"/>
    <n v="62.18"/>
    <n v="1"/>
    <n v="16.79"/>
  </r>
  <r>
    <n v="2560"/>
    <d v="2015-05-31T00:00:00"/>
    <x v="1"/>
    <x v="4"/>
    <x v="551"/>
    <x v="23"/>
    <x v="1"/>
    <x v="8"/>
    <s v="Eldon Image Series Black Desk Accessories"/>
    <n v="8.2799999999999994"/>
    <n v="2"/>
    <n v="2.98"/>
  </r>
  <r>
    <n v="2561"/>
    <d v="2015-06-01T00:00:00"/>
    <x v="1"/>
    <x v="5"/>
    <x v="124"/>
    <x v="0"/>
    <x v="0"/>
    <x v="3"/>
    <s v="Avery Poly Binder Pockets"/>
    <n v="5.73"/>
    <n v="8"/>
    <n v="-9.16"/>
  </r>
  <r>
    <n v="2562"/>
    <d v="2015-06-01T00:00:00"/>
    <x v="1"/>
    <x v="5"/>
    <x v="124"/>
    <x v="0"/>
    <x v="0"/>
    <x v="0"/>
    <s v="Xerox 1928"/>
    <n v="42.24"/>
    <n v="10"/>
    <n v="13.2"/>
  </r>
  <r>
    <n v="2563"/>
    <d v="2015-06-01T00:00:00"/>
    <x v="1"/>
    <x v="5"/>
    <x v="63"/>
    <x v="14"/>
    <x v="2"/>
    <x v="6"/>
    <s v="Polycom CX300 Desktop Phone USB VoIP phone"/>
    <n v="299.98"/>
    <n v="2"/>
    <n v="83.99"/>
  </r>
  <r>
    <n v="2564"/>
    <d v="2015-06-01T00:00:00"/>
    <x v="1"/>
    <x v="5"/>
    <x v="63"/>
    <x v="14"/>
    <x v="0"/>
    <x v="3"/>
    <s v="Catalog Binders with Expanding Posts"/>
    <n v="403.68"/>
    <n v="6"/>
    <n v="181.66"/>
  </r>
  <r>
    <n v="2565"/>
    <d v="2015-06-01T00:00:00"/>
    <x v="1"/>
    <x v="5"/>
    <x v="63"/>
    <x v="14"/>
    <x v="2"/>
    <x v="6"/>
    <s v="iKross Bluetooth Portable Keyboard + Cell Phone Stand Holder + Brush for Apple iPhone 5S 5C 5, 4S 4"/>
    <n v="41.9"/>
    <n v="2"/>
    <n v="11.73"/>
  </r>
  <r>
    <n v="2566"/>
    <d v="2015-06-01T00:00:00"/>
    <x v="1"/>
    <x v="5"/>
    <x v="63"/>
    <x v="14"/>
    <x v="0"/>
    <x v="1"/>
    <s v="Avery 491"/>
    <n v="28.91"/>
    <n v="7"/>
    <n v="13.3"/>
  </r>
  <r>
    <n v="2567"/>
    <d v="2015-06-01T00:00:00"/>
    <x v="1"/>
    <x v="5"/>
    <x v="651"/>
    <x v="3"/>
    <x v="0"/>
    <x v="0"/>
    <s v="Adams Telephone Message Book W/Dividers/Space For Phone Numbers, 5 1/4&quot;X8 1/2&quot;, 300/Messages"/>
    <n v="11.76"/>
    <n v="2"/>
    <n v="5.76"/>
  </r>
  <r>
    <n v="2568"/>
    <d v="2015-06-04T00:00:00"/>
    <x v="1"/>
    <x v="5"/>
    <x v="172"/>
    <x v="22"/>
    <x v="0"/>
    <x v="1"/>
    <s v="Avery 501"/>
    <n v="7.38"/>
    <n v="2"/>
    <n v="3.47"/>
  </r>
  <r>
    <n v="2569"/>
    <d v="2015-06-04T00:00:00"/>
    <x v="1"/>
    <x v="5"/>
    <x v="172"/>
    <x v="22"/>
    <x v="0"/>
    <x v="4"/>
    <s v="Binney &amp; Smith Crayola Metallic Colored Pencils, 8-Color Set"/>
    <n v="9.26"/>
    <n v="2"/>
    <n v="3.06"/>
  </r>
  <r>
    <n v="2570"/>
    <d v="2015-06-04T00:00:00"/>
    <x v="1"/>
    <x v="5"/>
    <x v="492"/>
    <x v="20"/>
    <x v="0"/>
    <x v="0"/>
    <s v="Wirebound Message Books, Two 4 1/4&quot; x 5&quot; Forms per Page"/>
    <n v="30.44"/>
    <n v="4"/>
    <n v="14.31"/>
  </r>
  <r>
    <n v="2571"/>
    <d v="2015-06-04T00:00:00"/>
    <x v="1"/>
    <x v="5"/>
    <x v="492"/>
    <x v="20"/>
    <x v="1"/>
    <x v="8"/>
    <s v="Executive Impressions 10&quot; Spectator Wall Clock"/>
    <n v="35.28"/>
    <n v="3"/>
    <n v="12"/>
  </r>
  <r>
    <n v="2572"/>
    <d v="2015-06-04T00:00:00"/>
    <x v="1"/>
    <x v="5"/>
    <x v="652"/>
    <x v="3"/>
    <x v="2"/>
    <x v="9"/>
    <s v="Logitech Wireless Anywhere Mouse MX for PC and Mac"/>
    <n v="119.98"/>
    <n v="2"/>
    <n v="35.99"/>
  </r>
  <r>
    <n v="2573"/>
    <d v="2015-06-04T00:00:00"/>
    <x v="1"/>
    <x v="5"/>
    <x v="652"/>
    <x v="3"/>
    <x v="2"/>
    <x v="9"/>
    <s v="LogitechÂ Z-906 Speaker sys - home theater - 5.1-CH"/>
    <n v="989.97"/>
    <n v="3"/>
    <n v="395.99"/>
  </r>
  <r>
    <n v="2574"/>
    <d v="2015-06-05T00:00:00"/>
    <x v="1"/>
    <x v="5"/>
    <x v="615"/>
    <x v="20"/>
    <x v="1"/>
    <x v="5"/>
    <s v="Hon Every-Day Series Multi-Task Chairs"/>
    <n v="1522.64"/>
    <n v="9"/>
    <n v="169.18"/>
  </r>
  <r>
    <n v="2575"/>
    <d v="2015-06-05T00:00:00"/>
    <x v="1"/>
    <x v="5"/>
    <x v="653"/>
    <x v="24"/>
    <x v="0"/>
    <x v="0"/>
    <s v="Xerox 1981"/>
    <n v="10.56"/>
    <n v="2"/>
    <n v="4.75"/>
  </r>
  <r>
    <n v="2576"/>
    <d v="2015-06-07T00:00:00"/>
    <x v="1"/>
    <x v="5"/>
    <x v="654"/>
    <x v="3"/>
    <x v="0"/>
    <x v="3"/>
    <s v="3-ring staple pack"/>
    <n v="7.52"/>
    <n v="5"/>
    <n v="2.63"/>
  </r>
  <r>
    <n v="2577"/>
    <d v="2015-06-07T00:00:00"/>
    <x v="1"/>
    <x v="5"/>
    <x v="198"/>
    <x v="2"/>
    <x v="0"/>
    <x v="3"/>
    <s v="Aluminum Screw Posts"/>
    <n v="18.309999999999999"/>
    <n v="4"/>
    <n v="-12.21"/>
  </r>
  <r>
    <n v="2578"/>
    <d v="2015-06-07T00:00:00"/>
    <x v="1"/>
    <x v="5"/>
    <x v="198"/>
    <x v="2"/>
    <x v="0"/>
    <x v="0"/>
    <s v="Xerox 200"/>
    <n v="25.92"/>
    <n v="5"/>
    <n v="9.07"/>
  </r>
  <r>
    <n v="2579"/>
    <d v="2015-06-07T00:00:00"/>
    <x v="1"/>
    <x v="5"/>
    <x v="198"/>
    <x v="2"/>
    <x v="0"/>
    <x v="4"/>
    <s v="Avery Fluorescent Highlighter Four-Color Set"/>
    <n v="8.02"/>
    <n v="3"/>
    <n v="1"/>
  </r>
  <r>
    <n v="2580"/>
    <d v="2015-06-08T00:00:00"/>
    <x v="1"/>
    <x v="5"/>
    <x v="585"/>
    <x v="1"/>
    <x v="2"/>
    <x v="9"/>
    <s v="Maxell 4.7GB DVD+R 5/Pack"/>
    <n v="2.38"/>
    <n v="3"/>
    <n v="0.74"/>
  </r>
  <r>
    <n v="2581"/>
    <d v="2015-06-08T00:00:00"/>
    <x v="1"/>
    <x v="5"/>
    <x v="585"/>
    <x v="1"/>
    <x v="0"/>
    <x v="12"/>
    <s v="Hoover Shoulder Vac Commercial Portable Vacuum"/>
    <n v="143.13"/>
    <n v="2"/>
    <n v="-393.6"/>
  </r>
  <r>
    <n v="2582"/>
    <d v="2015-06-08T00:00:00"/>
    <x v="1"/>
    <x v="5"/>
    <x v="597"/>
    <x v="16"/>
    <x v="0"/>
    <x v="0"/>
    <s v="Xerox 1951"/>
    <n v="173.49"/>
    <n v="7"/>
    <n v="54.22"/>
  </r>
  <r>
    <n v="2583"/>
    <d v="2015-06-08T00:00:00"/>
    <x v="1"/>
    <x v="5"/>
    <x v="597"/>
    <x v="16"/>
    <x v="0"/>
    <x v="2"/>
    <s v="Fellowes Super Stor/Drawer Files"/>
    <n v="516.96"/>
    <n v="4"/>
    <n v="-6.46"/>
  </r>
  <r>
    <n v="2584"/>
    <d v="2015-06-08T00:00:00"/>
    <x v="1"/>
    <x v="5"/>
    <x v="597"/>
    <x v="16"/>
    <x v="1"/>
    <x v="8"/>
    <s v="Advantus Employee of the Month Certificate Frame, 11 x 13-1/2"/>
    <n v="173.21"/>
    <n v="7"/>
    <n v="45.47"/>
  </r>
  <r>
    <n v="2585"/>
    <d v="2015-06-08T00:00:00"/>
    <x v="1"/>
    <x v="5"/>
    <x v="597"/>
    <x v="16"/>
    <x v="0"/>
    <x v="4"/>
    <s v="Newell 344"/>
    <n v="4.45"/>
    <n v="2"/>
    <n v="0.33"/>
  </r>
  <r>
    <n v="2586"/>
    <d v="2015-06-08T00:00:00"/>
    <x v="1"/>
    <x v="5"/>
    <x v="597"/>
    <x v="16"/>
    <x v="0"/>
    <x v="1"/>
    <s v="Smead Alpha-Z Color-Coded Name Labels First Letter Starter Set"/>
    <n v="9"/>
    <n v="3"/>
    <n v="3.15"/>
  </r>
  <r>
    <n v="2587"/>
    <d v="2015-06-08T00:00:00"/>
    <x v="1"/>
    <x v="5"/>
    <x v="597"/>
    <x v="16"/>
    <x v="0"/>
    <x v="0"/>
    <s v="Xerox 1963"/>
    <n v="42.24"/>
    <n v="10"/>
    <n v="13.2"/>
  </r>
  <r>
    <n v="2588"/>
    <d v="2015-06-08T00:00:00"/>
    <x v="1"/>
    <x v="5"/>
    <x v="597"/>
    <x v="16"/>
    <x v="0"/>
    <x v="3"/>
    <s v="Premier Elliptical Ring Binder, Black"/>
    <n v="18.260000000000002"/>
    <n v="2"/>
    <n v="-13.39"/>
  </r>
  <r>
    <n v="2589"/>
    <d v="2015-06-09T00:00:00"/>
    <x v="1"/>
    <x v="5"/>
    <x v="408"/>
    <x v="6"/>
    <x v="0"/>
    <x v="3"/>
    <s v="Vinyl Sectional Post Binders"/>
    <n v="113.1"/>
    <n v="3"/>
    <n v="56.55"/>
  </r>
  <r>
    <n v="2590"/>
    <d v="2015-06-09T00:00:00"/>
    <x v="1"/>
    <x v="5"/>
    <x v="180"/>
    <x v="14"/>
    <x v="0"/>
    <x v="0"/>
    <s v="Xerox 1995"/>
    <n v="12.96"/>
    <n v="2"/>
    <n v="6.22"/>
  </r>
  <r>
    <n v="2591"/>
    <d v="2015-06-09T00:00:00"/>
    <x v="1"/>
    <x v="5"/>
    <x v="120"/>
    <x v="34"/>
    <x v="1"/>
    <x v="8"/>
    <s v="Luxo Adjustable Task Clamp Lamp"/>
    <n v="355.36"/>
    <n v="4"/>
    <n v="92.39"/>
  </r>
  <r>
    <n v="2592"/>
    <d v="2015-06-09T00:00:00"/>
    <x v="1"/>
    <x v="5"/>
    <x v="120"/>
    <x v="34"/>
    <x v="2"/>
    <x v="6"/>
    <s v="Dexim XPower Skin Super-Thin Power Case for iPhone 5 - Black"/>
    <n v="140.38"/>
    <n v="3"/>
    <n v="8.77"/>
  </r>
  <r>
    <n v="2593"/>
    <d v="2015-06-09T00:00:00"/>
    <x v="1"/>
    <x v="5"/>
    <x v="655"/>
    <x v="16"/>
    <x v="0"/>
    <x v="3"/>
    <s v="Green Canvas Binder for 8-1/2&quot; x 14&quot; Sheets"/>
    <n v="64.2"/>
    <n v="5"/>
    <n v="-42.8"/>
  </r>
  <r>
    <n v="2594"/>
    <d v="2015-06-09T00:00:00"/>
    <x v="1"/>
    <x v="5"/>
    <x v="655"/>
    <x v="16"/>
    <x v="0"/>
    <x v="3"/>
    <s v="Wilson Jones Elliptical Ring 3 1/2&quot; Capacity Binders, 800 sheets"/>
    <n v="38.520000000000003"/>
    <n v="3"/>
    <n v="-26.96"/>
  </r>
  <r>
    <n v="2595"/>
    <d v="2015-06-09T00:00:00"/>
    <x v="1"/>
    <x v="5"/>
    <x v="655"/>
    <x v="16"/>
    <x v="2"/>
    <x v="9"/>
    <s v="Logitech Keyboard K120"/>
    <n v="72.599999999999994"/>
    <n v="5"/>
    <n v="-8.17"/>
  </r>
  <r>
    <n v="2596"/>
    <d v="2015-06-11T00:00:00"/>
    <x v="1"/>
    <x v="5"/>
    <x v="12"/>
    <x v="8"/>
    <x v="2"/>
    <x v="9"/>
    <s v="Kingston Digital DataTraveler 16GB USB 2.0"/>
    <n v="53.7"/>
    <n v="6"/>
    <n v="10.199999999999999"/>
  </r>
  <r>
    <n v="2597"/>
    <d v="2015-06-11T00:00:00"/>
    <x v="1"/>
    <x v="5"/>
    <x v="12"/>
    <x v="8"/>
    <x v="0"/>
    <x v="3"/>
    <s v="SlimView Poly Binder, 3/8&quot;"/>
    <n v="36.26"/>
    <n v="7"/>
    <n v="16.68"/>
  </r>
  <r>
    <n v="2598"/>
    <d v="2015-06-11T00:00:00"/>
    <x v="1"/>
    <x v="5"/>
    <x v="12"/>
    <x v="8"/>
    <x v="0"/>
    <x v="4"/>
    <s v="Boston Electric Pencil Sharpener, Model 1818, Charcoal Black"/>
    <n v="56.3"/>
    <n v="2"/>
    <n v="15.76"/>
  </r>
  <r>
    <n v="2599"/>
    <d v="2015-06-11T00:00:00"/>
    <x v="1"/>
    <x v="5"/>
    <x v="12"/>
    <x v="8"/>
    <x v="0"/>
    <x v="0"/>
    <s v="Xerox 222"/>
    <n v="32.4"/>
    <n v="5"/>
    <n v="15.55"/>
  </r>
  <r>
    <n v="2600"/>
    <d v="2015-06-11T00:00:00"/>
    <x v="1"/>
    <x v="5"/>
    <x v="12"/>
    <x v="8"/>
    <x v="1"/>
    <x v="8"/>
    <s v="DAX Clear Channel Poster Frame"/>
    <n v="29.16"/>
    <n v="2"/>
    <n v="10.79"/>
  </r>
  <r>
    <n v="2601"/>
    <d v="2015-06-11T00:00:00"/>
    <x v="1"/>
    <x v="5"/>
    <x v="458"/>
    <x v="16"/>
    <x v="1"/>
    <x v="5"/>
    <s v="Hon 2090 Â“Pillow SoftÂ” Series Mid Back Swivel/Tilt Chairs"/>
    <n v="1123.92"/>
    <n v="5"/>
    <n v="-182.64"/>
  </r>
  <r>
    <n v="2602"/>
    <d v="2015-06-11T00:00:00"/>
    <x v="1"/>
    <x v="5"/>
    <x v="458"/>
    <x v="16"/>
    <x v="2"/>
    <x v="6"/>
    <s v="Cisco SPA301"/>
    <n v="249.58"/>
    <n v="2"/>
    <n v="31.2"/>
  </r>
  <r>
    <n v="2603"/>
    <d v="2015-06-11T00:00:00"/>
    <x v="1"/>
    <x v="5"/>
    <x v="458"/>
    <x v="16"/>
    <x v="1"/>
    <x v="8"/>
    <s v="Seth Thomas 8 1/2&quot; Cubicle Clock"/>
    <n v="48.67"/>
    <n v="3"/>
    <n v="7.3"/>
  </r>
  <r>
    <n v="2604"/>
    <d v="2015-06-11T00:00:00"/>
    <x v="1"/>
    <x v="5"/>
    <x v="458"/>
    <x v="16"/>
    <x v="0"/>
    <x v="4"/>
    <s v="Hunt PowerHouse Electric Pencil Sharpener, Blue"/>
    <n v="60.77"/>
    <n v="2"/>
    <n v="7.6"/>
  </r>
  <r>
    <n v="2605"/>
    <d v="2015-06-11T00:00:00"/>
    <x v="1"/>
    <x v="5"/>
    <x v="458"/>
    <x v="16"/>
    <x v="0"/>
    <x v="3"/>
    <s v="Ibico Laser Imprintable Binding System Covers"/>
    <n v="78.599999999999994"/>
    <n v="5"/>
    <n v="-62.88"/>
  </r>
  <r>
    <n v="2606"/>
    <d v="2015-06-11T00:00:00"/>
    <x v="1"/>
    <x v="5"/>
    <x v="458"/>
    <x v="16"/>
    <x v="0"/>
    <x v="3"/>
    <s v="GBC Standard Plastic Binding Systems' Combs"/>
    <n v="3.77"/>
    <n v="2"/>
    <n v="-3.14"/>
  </r>
  <r>
    <n v="2607"/>
    <d v="2015-06-11T00:00:00"/>
    <x v="1"/>
    <x v="5"/>
    <x v="458"/>
    <x v="16"/>
    <x v="0"/>
    <x v="2"/>
    <s v="Tennsco 16-Compartment Lockers with Coat Rack"/>
    <n v="1036.6199999999999"/>
    <n v="2"/>
    <n v="51.83"/>
  </r>
  <r>
    <n v="2608"/>
    <d v="2015-06-11T00:00:00"/>
    <x v="1"/>
    <x v="5"/>
    <x v="458"/>
    <x v="16"/>
    <x v="0"/>
    <x v="2"/>
    <s v="Fellowes High-Stak Drawer Files"/>
    <n v="563.80999999999995"/>
    <n v="4"/>
    <n v="21.14"/>
  </r>
  <r>
    <n v="2609"/>
    <d v="2015-06-12T00:00:00"/>
    <x v="1"/>
    <x v="5"/>
    <x v="656"/>
    <x v="2"/>
    <x v="0"/>
    <x v="0"/>
    <s v="Xerox 1997"/>
    <n v="20.74"/>
    <n v="4"/>
    <n v="7.26"/>
  </r>
  <r>
    <n v="2610"/>
    <d v="2015-06-12T00:00:00"/>
    <x v="1"/>
    <x v="5"/>
    <x v="656"/>
    <x v="2"/>
    <x v="1"/>
    <x v="8"/>
    <s v="DataProducts Ampli Magnifier Task Lamp, Black,"/>
    <n v="43.3"/>
    <n v="2"/>
    <n v="4.33"/>
  </r>
  <r>
    <n v="2611"/>
    <d v="2015-06-12T00:00:00"/>
    <x v="1"/>
    <x v="5"/>
    <x v="224"/>
    <x v="7"/>
    <x v="0"/>
    <x v="2"/>
    <s v="Perma STOR-ALL Hanging File Box, 13 1/8&quot;W x 12 1/4&quot;D x 10 1/2&quot;H"/>
    <n v="29.9"/>
    <n v="5"/>
    <n v="5.08"/>
  </r>
  <r>
    <n v="2612"/>
    <d v="2015-06-12T00:00:00"/>
    <x v="1"/>
    <x v="5"/>
    <x v="657"/>
    <x v="16"/>
    <x v="2"/>
    <x v="6"/>
    <s v="Speck Products Candyshell Flip Case"/>
    <n v="55.98"/>
    <n v="2"/>
    <n v="4.2"/>
  </r>
  <r>
    <n v="2613"/>
    <d v="2015-06-12T00:00:00"/>
    <x v="1"/>
    <x v="5"/>
    <x v="381"/>
    <x v="18"/>
    <x v="0"/>
    <x v="2"/>
    <s v="Recycled Eldon Regeneration Jumbo File"/>
    <n v="24.56"/>
    <n v="2"/>
    <n v="6.88"/>
  </r>
  <r>
    <n v="2614"/>
    <d v="2015-06-13T00:00:00"/>
    <x v="1"/>
    <x v="5"/>
    <x v="612"/>
    <x v="3"/>
    <x v="0"/>
    <x v="3"/>
    <s v="Aluminum Screw Posts"/>
    <n v="36.619999999999997"/>
    <n v="3"/>
    <n v="13.73"/>
  </r>
  <r>
    <n v="2615"/>
    <d v="2015-06-13T00:00:00"/>
    <x v="1"/>
    <x v="5"/>
    <x v="526"/>
    <x v="33"/>
    <x v="0"/>
    <x v="4"/>
    <s v="Newell 31"/>
    <n v="24.78"/>
    <n v="6"/>
    <n v="6.94"/>
  </r>
  <r>
    <n v="2616"/>
    <d v="2015-06-13T00:00:00"/>
    <x v="1"/>
    <x v="5"/>
    <x v="526"/>
    <x v="33"/>
    <x v="0"/>
    <x v="3"/>
    <s v="Avery Heavy-Duty EZD View Binder with Locking Rings"/>
    <n v="19.14"/>
    <n v="3"/>
    <n v="8.8000000000000007"/>
  </r>
  <r>
    <n v="2617"/>
    <d v="2015-06-13T00:00:00"/>
    <x v="1"/>
    <x v="5"/>
    <x v="526"/>
    <x v="33"/>
    <x v="2"/>
    <x v="16"/>
    <s v="Brother DCP1000 Digital 3 in 1 Multifunction Machine"/>
    <n v="899.97"/>
    <n v="3"/>
    <n v="314.99"/>
  </r>
  <r>
    <n v="2618"/>
    <d v="2015-06-13T00:00:00"/>
    <x v="1"/>
    <x v="5"/>
    <x v="526"/>
    <x v="33"/>
    <x v="0"/>
    <x v="0"/>
    <s v="Xerox 204"/>
    <n v="32.4"/>
    <n v="5"/>
    <n v="15.55"/>
  </r>
  <r>
    <n v="2619"/>
    <d v="2015-06-13T00:00:00"/>
    <x v="1"/>
    <x v="5"/>
    <x v="577"/>
    <x v="41"/>
    <x v="0"/>
    <x v="3"/>
    <s v="ACCOHIDE 3-Ring Binder, Blue, 1&quot;"/>
    <n v="8.26"/>
    <n v="2"/>
    <n v="3.88"/>
  </r>
  <r>
    <n v="2620"/>
    <d v="2015-06-13T00:00:00"/>
    <x v="1"/>
    <x v="5"/>
    <x v="577"/>
    <x v="41"/>
    <x v="0"/>
    <x v="3"/>
    <s v="Recycled Easel Ring Binders"/>
    <n v="29.84"/>
    <n v="2"/>
    <n v="13.43"/>
  </r>
  <r>
    <n v="2621"/>
    <d v="2015-06-13T00:00:00"/>
    <x v="1"/>
    <x v="5"/>
    <x v="577"/>
    <x v="41"/>
    <x v="2"/>
    <x v="9"/>
    <s v="Lenovo 17-Key USB Numeric Keypad"/>
    <n v="67.98"/>
    <n v="2"/>
    <n v="14.96"/>
  </r>
  <r>
    <n v="2622"/>
    <d v="2015-06-13T00:00:00"/>
    <x v="1"/>
    <x v="5"/>
    <x v="302"/>
    <x v="4"/>
    <x v="0"/>
    <x v="0"/>
    <s v="Xerox 202"/>
    <n v="6.48"/>
    <n v="1"/>
    <n v="3.11"/>
  </r>
  <r>
    <n v="2623"/>
    <d v="2015-06-13T00:00:00"/>
    <x v="1"/>
    <x v="5"/>
    <x v="658"/>
    <x v="10"/>
    <x v="0"/>
    <x v="4"/>
    <s v="Newell 320"/>
    <n v="3.42"/>
    <n v="1"/>
    <n v="0.3"/>
  </r>
  <r>
    <n v="2624"/>
    <d v="2015-06-14T00:00:00"/>
    <x v="1"/>
    <x v="5"/>
    <x v="525"/>
    <x v="2"/>
    <x v="1"/>
    <x v="8"/>
    <s v="Eldon Expressions Punched Metal &amp; Wood Desk Accessories, Pewter &amp; Cherry"/>
    <n v="51.07"/>
    <n v="6"/>
    <n v="5.1100000000000003"/>
  </r>
  <r>
    <n v="2625"/>
    <d v="2015-06-15T00:00:00"/>
    <x v="1"/>
    <x v="5"/>
    <x v="184"/>
    <x v="12"/>
    <x v="0"/>
    <x v="0"/>
    <s v="Xerox 1895"/>
    <n v="9.57"/>
    <n v="2"/>
    <n v="2.99"/>
  </r>
  <r>
    <n v="2626"/>
    <d v="2015-06-15T00:00:00"/>
    <x v="1"/>
    <x v="5"/>
    <x v="184"/>
    <x v="12"/>
    <x v="0"/>
    <x v="2"/>
    <s v="Belkin 19&quot; Vented Equipment Shelf, Black"/>
    <n v="82.37"/>
    <n v="2"/>
    <n v="-19.559999999999999"/>
  </r>
  <r>
    <n v="2627"/>
    <d v="2015-06-15T00:00:00"/>
    <x v="1"/>
    <x v="5"/>
    <x v="184"/>
    <x v="12"/>
    <x v="1"/>
    <x v="8"/>
    <s v="Eldon &quot;L&quot; Workstation Diamond Chairmat"/>
    <n v="364.7"/>
    <n v="6"/>
    <n v="-36.47"/>
  </r>
  <r>
    <n v="2628"/>
    <d v="2015-06-15T00:00:00"/>
    <x v="1"/>
    <x v="5"/>
    <x v="184"/>
    <x v="12"/>
    <x v="1"/>
    <x v="8"/>
    <s v="DAX Copper Panel Document Frame, 5 x 7 Size"/>
    <n v="40.26"/>
    <n v="4"/>
    <n v="11.07"/>
  </r>
  <r>
    <n v="2629"/>
    <d v="2015-06-15T00:00:00"/>
    <x v="1"/>
    <x v="5"/>
    <x v="482"/>
    <x v="16"/>
    <x v="2"/>
    <x v="9"/>
    <s v="Belkin Standard 104 key USB Keyboard"/>
    <n v="11.67"/>
    <n v="1"/>
    <n v="-0.73"/>
  </r>
  <r>
    <n v="2630"/>
    <d v="2015-06-15T00:00:00"/>
    <x v="1"/>
    <x v="5"/>
    <x v="271"/>
    <x v="3"/>
    <x v="2"/>
    <x v="6"/>
    <s v="Jabra SPEAK 410"/>
    <n v="225.58"/>
    <n v="3"/>
    <n v="22.56"/>
  </r>
  <r>
    <n v="2631"/>
    <d v="2015-06-16T00:00:00"/>
    <x v="1"/>
    <x v="5"/>
    <x v="300"/>
    <x v="2"/>
    <x v="0"/>
    <x v="10"/>
    <s v="Peel &amp; Seel Envelopes"/>
    <n v="6.21"/>
    <n v="2"/>
    <n v="2.17"/>
  </r>
  <r>
    <n v="2632"/>
    <d v="2015-06-16T00:00:00"/>
    <x v="1"/>
    <x v="5"/>
    <x v="3"/>
    <x v="0"/>
    <x v="0"/>
    <x v="10"/>
    <s v="Staple envelope"/>
    <n v="28.75"/>
    <n v="3"/>
    <n v="9.34"/>
  </r>
  <r>
    <n v="2633"/>
    <d v="2015-06-16T00:00:00"/>
    <x v="1"/>
    <x v="5"/>
    <x v="3"/>
    <x v="0"/>
    <x v="0"/>
    <x v="0"/>
    <s v="Xerox 188"/>
    <n v="27.22"/>
    <n v="3"/>
    <n v="9.8699999999999992"/>
  </r>
  <r>
    <n v="2634"/>
    <d v="2015-06-16T00:00:00"/>
    <x v="1"/>
    <x v="5"/>
    <x v="3"/>
    <x v="0"/>
    <x v="1"/>
    <x v="5"/>
    <s v="Office Star - Contemporary Swivel Chair with Padded Adjustable Arms and Flex Back"/>
    <n v="197.37"/>
    <n v="2"/>
    <n v="-25.38"/>
  </r>
  <r>
    <n v="2635"/>
    <d v="2015-06-16T00:00:00"/>
    <x v="1"/>
    <x v="5"/>
    <x v="164"/>
    <x v="20"/>
    <x v="0"/>
    <x v="3"/>
    <s v="Fellowes PB500 Electric Punch Plastic Comb Binding Machine with Manual Bind"/>
    <n v="3050.38"/>
    <n v="3"/>
    <n v="1143.8900000000001"/>
  </r>
  <r>
    <n v="2636"/>
    <d v="2015-06-16T00:00:00"/>
    <x v="1"/>
    <x v="5"/>
    <x v="164"/>
    <x v="20"/>
    <x v="2"/>
    <x v="6"/>
    <s v="RCA Visys Integrated PBX 8-Line Router"/>
    <n v="133.97999999999999"/>
    <n v="2"/>
    <n v="33.5"/>
  </r>
  <r>
    <n v="2637"/>
    <d v="2015-06-18T00:00:00"/>
    <x v="1"/>
    <x v="5"/>
    <x v="659"/>
    <x v="12"/>
    <x v="0"/>
    <x v="0"/>
    <s v="Xerox 1922"/>
    <n v="11.95"/>
    <n v="3"/>
    <n v="4.33"/>
  </r>
  <r>
    <n v="2638"/>
    <d v="2015-06-18T00:00:00"/>
    <x v="1"/>
    <x v="5"/>
    <x v="659"/>
    <x v="12"/>
    <x v="0"/>
    <x v="3"/>
    <s v="Peel &amp; Stick Add-On Corner Pockets"/>
    <n v="4.54"/>
    <n v="7"/>
    <n v="-3.33"/>
  </r>
  <r>
    <n v="2639"/>
    <d v="2015-06-18T00:00:00"/>
    <x v="1"/>
    <x v="5"/>
    <x v="659"/>
    <x v="12"/>
    <x v="0"/>
    <x v="3"/>
    <s v="Aluminum Screw Posts"/>
    <n v="9.16"/>
    <n v="2"/>
    <n v="-6.1"/>
  </r>
  <r>
    <n v="2640"/>
    <d v="2015-06-18T00:00:00"/>
    <x v="1"/>
    <x v="5"/>
    <x v="659"/>
    <x v="12"/>
    <x v="1"/>
    <x v="8"/>
    <s v="Flat Face Poster Frame"/>
    <n v="75.36"/>
    <n v="5"/>
    <n v="20.72"/>
  </r>
  <r>
    <n v="2641"/>
    <d v="2015-06-18T00:00:00"/>
    <x v="1"/>
    <x v="5"/>
    <x v="100"/>
    <x v="3"/>
    <x v="0"/>
    <x v="4"/>
    <s v="BOSTON Ranger #55 Pencil Sharpener, Black"/>
    <n v="51.98"/>
    <n v="2"/>
    <n v="15.07"/>
  </r>
  <r>
    <n v="2642"/>
    <d v="2015-06-18T00:00:00"/>
    <x v="1"/>
    <x v="5"/>
    <x v="535"/>
    <x v="16"/>
    <x v="0"/>
    <x v="4"/>
    <s v="Dixon Prang Watercolor Pencils, 10-Color Set with Brush"/>
    <n v="13.63"/>
    <n v="4"/>
    <n v="3.58"/>
  </r>
  <r>
    <n v="2643"/>
    <d v="2015-06-18T00:00:00"/>
    <x v="1"/>
    <x v="5"/>
    <x v="625"/>
    <x v="15"/>
    <x v="0"/>
    <x v="3"/>
    <s v="Avery Self-Adhesive Photo Pockets for Polaroid Photos"/>
    <n v="6.13"/>
    <n v="3"/>
    <n v="-4.49"/>
  </r>
  <r>
    <n v="2644"/>
    <d v="2015-06-18T00:00:00"/>
    <x v="1"/>
    <x v="5"/>
    <x v="625"/>
    <x v="15"/>
    <x v="1"/>
    <x v="5"/>
    <s v="Global Leather Highback Executive Chair with Pneumatic Height Adjustment, Black"/>
    <n v="643.14"/>
    <n v="4"/>
    <n v="56.27"/>
  </r>
  <r>
    <n v="2645"/>
    <d v="2015-06-18T00:00:00"/>
    <x v="1"/>
    <x v="5"/>
    <x v="625"/>
    <x v="15"/>
    <x v="0"/>
    <x v="0"/>
    <s v="Xerox 21"/>
    <n v="20.74"/>
    <n v="4"/>
    <n v="7.26"/>
  </r>
  <r>
    <n v="2646"/>
    <d v="2015-06-18T00:00:00"/>
    <x v="1"/>
    <x v="5"/>
    <x v="348"/>
    <x v="6"/>
    <x v="1"/>
    <x v="8"/>
    <s v="Seth Thomas 8 1/2&quot; Cubicle Clock"/>
    <n v="60.84"/>
    <n v="3"/>
    <n v="19.47"/>
  </r>
  <r>
    <n v="2647"/>
    <d v="2015-06-18T00:00:00"/>
    <x v="1"/>
    <x v="5"/>
    <x v="348"/>
    <x v="6"/>
    <x v="0"/>
    <x v="2"/>
    <s v="Tennsco Double-Tier Lockers"/>
    <n v="450.04"/>
    <n v="2"/>
    <n v="58.51"/>
  </r>
  <r>
    <n v="2648"/>
    <d v="2015-06-18T00:00:00"/>
    <x v="1"/>
    <x v="5"/>
    <x v="348"/>
    <x v="6"/>
    <x v="0"/>
    <x v="3"/>
    <s v="Wilson Jones International Size A4 Ring Binders"/>
    <n v="34.6"/>
    <n v="2"/>
    <n v="16.61"/>
  </r>
  <r>
    <n v="2649"/>
    <d v="2015-06-18T00:00:00"/>
    <x v="1"/>
    <x v="5"/>
    <x v="348"/>
    <x v="6"/>
    <x v="2"/>
    <x v="6"/>
    <s v="Cisco SPA301"/>
    <n v="467.97"/>
    <n v="3"/>
    <n v="140.38999999999999"/>
  </r>
  <r>
    <n v="2650"/>
    <d v="2015-06-18T00:00:00"/>
    <x v="1"/>
    <x v="5"/>
    <x v="348"/>
    <x v="6"/>
    <x v="0"/>
    <x v="3"/>
    <s v="JM Magazine Binder"/>
    <n v="33.020000000000003"/>
    <n v="2"/>
    <n v="15.85"/>
  </r>
  <r>
    <n v="2651"/>
    <d v="2015-06-19T00:00:00"/>
    <x v="1"/>
    <x v="5"/>
    <x v="564"/>
    <x v="3"/>
    <x v="1"/>
    <x v="8"/>
    <s v="Eldon 200 Class Desk Accessories"/>
    <n v="12.56"/>
    <n v="2"/>
    <n v="4.0199999999999996"/>
  </r>
  <r>
    <n v="2652"/>
    <d v="2015-06-19T00:00:00"/>
    <x v="1"/>
    <x v="5"/>
    <x v="564"/>
    <x v="3"/>
    <x v="0"/>
    <x v="0"/>
    <s v="Xerox 231"/>
    <n v="6.48"/>
    <n v="1"/>
    <n v="3.11"/>
  </r>
  <r>
    <n v="2653"/>
    <d v="2015-06-19T00:00:00"/>
    <x v="1"/>
    <x v="5"/>
    <x v="564"/>
    <x v="3"/>
    <x v="0"/>
    <x v="10"/>
    <s v="Cameo Buff Policy Envelopes"/>
    <n v="186.69"/>
    <n v="3"/>
    <n v="87.74"/>
  </r>
  <r>
    <n v="2654"/>
    <d v="2015-06-19T00:00:00"/>
    <x v="1"/>
    <x v="5"/>
    <x v="5"/>
    <x v="0"/>
    <x v="0"/>
    <x v="3"/>
    <s v="GBC White Gloss Covers, Plain Front"/>
    <n v="5.79"/>
    <n v="2"/>
    <n v="-9.56"/>
  </r>
  <r>
    <n v="2655"/>
    <d v="2015-06-19T00:00:00"/>
    <x v="1"/>
    <x v="5"/>
    <x v="307"/>
    <x v="0"/>
    <x v="0"/>
    <x v="2"/>
    <s v="Recycled Steel Personal File for Hanging File Folders"/>
    <n v="228.92"/>
    <n v="5"/>
    <n v="14.31"/>
  </r>
  <r>
    <n v="2656"/>
    <d v="2015-06-19T00:00:00"/>
    <x v="1"/>
    <x v="5"/>
    <x v="367"/>
    <x v="2"/>
    <x v="0"/>
    <x v="1"/>
    <s v="Self-Adhesive Address Labels for Typewriters with Dispenser Box"/>
    <n v="5.9"/>
    <n v="2"/>
    <n v="1.99"/>
  </r>
  <r>
    <n v="2657"/>
    <d v="2015-06-20T00:00:00"/>
    <x v="1"/>
    <x v="5"/>
    <x v="660"/>
    <x v="3"/>
    <x v="1"/>
    <x v="8"/>
    <s v="Howard Miller 13&quot; Diameter Pewter Finish Round Wall Clock"/>
    <n v="257.64"/>
    <n v="6"/>
    <n v="100.48"/>
  </r>
  <r>
    <n v="2658"/>
    <d v="2015-06-20T00:00:00"/>
    <x v="1"/>
    <x v="5"/>
    <x v="660"/>
    <x v="3"/>
    <x v="2"/>
    <x v="6"/>
    <s v="netTALK DUO VoIP Telephone Service"/>
    <n v="125.98"/>
    <n v="3"/>
    <n v="47.24"/>
  </r>
  <r>
    <n v="2659"/>
    <d v="2015-06-20T00:00:00"/>
    <x v="1"/>
    <x v="5"/>
    <x v="176"/>
    <x v="26"/>
    <x v="2"/>
    <x v="6"/>
    <s v="Griffin GC36547 PowerJolt SE Lightning Charger"/>
    <n v="125.94"/>
    <n v="7"/>
    <n v="15.74"/>
  </r>
  <r>
    <n v="2660"/>
    <d v="2015-06-20T00:00:00"/>
    <x v="1"/>
    <x v="5"/>
    <x v="288"/>
    <x v="2"/>
    <x v="2"/>
    <x v="9"/>
    <s v="Razer Tiamat Over Ear 7.1 Surround Sound PC Gaming Headset"/>
    <n v="319.98"/>
    <n v="2"/>
    <n v="92"/>
  </r>
  <r>
    <n v="2661"/>
    <d v="2015-06-21T00:00:00"/>
    <x v="1"/>
    <x v="5"/>
    <x v="287"/>
    <x v="16"/>
    <x v="2"/>
    <x v="6"/>
    <s v="Innergie mMini Combo Duo USB Travel Charging Kit"/>
    <n v="107.98"/>
    <n v="3"/>
    <n v="37.79"/>
  </r>
  <r>
    <n v="2662"/>
    <d v="2015-06-22T00:00:00"/>
    <x v="1"/>
    <x v="5"/>
    <x v="318"/>
    <x v="27"/>
    <x v="0"/>
    <x v="7"/>
    <s v="OIC Binder Clips, Mini, 1/4&quot; Capacity, Black"/>
    <n v="4.96"/>
    <n v="4"/>
    <n v="2.33"/>
  </r>
  <r>
    <n v="2663"/>
    <d v="2015-06-22T00:00:00"/>
    <x v="1"/>
    <x v="5"/>
    <x v="53"/>
    <x v="1"/>
    <x v="1"/>
    <x v="13"/>
    <s v="Hon Rectangular Conference Tables"/>
    <n v="796.43"/>
    <n v="7"/>
    <n v="-525.64"/>
  </r>
  <r>
    <n v="2664"/>
    <d v="2015-06-22T00:00:00"/>
    <x v="1"/>
    <x v="5"/>
    <x v="661"/>
    <x v="20"/>
    <x v="0"/>
    <x v="3"/>
    <s v="GBC Ibimaster 500 Manual ProClick Binding System"/>
    <n v="1217.57"/>
    <n v="2"/>
    <n v="456.59"/>
  </r>
  <r>
    <n v="2665"/>
    <d v="2015-06-23T00:00:00"/>
    <x v="1"/>
    <x v="5"/>
    <x v="247"/>
    <x v="22"/>
    <x v="2"/>
    <x v="6"/>
    <s v="Pyle PRT45 Retro HomeÂ Telephone"/>
    <n v="201.57"/>
    <n v="4"/>
    <n v="22.68"/>
  </r>
  <r>
    <n v="2666"/>
    <d v="2015-06-23T00:00:00"/>
    <x v="1"/>
    <x v="5"/>
    <x v="349"/>
    <x v="3"/>
    <x v="2"/>
    <x v="6"/>
    <s v="Plantronics CS 50-USB -Â headsetÂ - Convertible, Monaural"/>
    <n v="217.58"/>
    <n v="2"/>
    <n v="19.04"/>
  </r>
  <r>
    <n v="2667"/>
    <d v="2015-06-23T00:00:00"/>
    <x v="1"/>
    <x v="5"/>
    <x v="349"/>
    <x v="3"/>
    <x v="0"/>
    <x v="7"/>
    <s v="Assorted Color Push Pins"/>
    <n v="5.43"/>
    <n v="3"/>
    <n v="1.79"/>
  </r>
  <r>
    <n v="2668"/>
    <d v="2015-06-23T00:00:00"/>
    <x v="1"/>
    <x v="5"/>
    <x v="349"/>
    <x v="3"/>
    <x v="2"/>
    <x v="6"/>
    <s v="JBL Micro Wireless Portable Bluetooth Speaker"/>
    <n v="143.97999999999999"/>
    <n v="3"/>
    <n v="9"/>
  </r>
  <r>
    <n v="2669"/>
    <d v="2015-06-23T00:00:00"/>
    <x v="1"/>
    <x v="5"/>
    <x v="211"/>
    <x v="4"/>
    <x v="1"/>
    <x v="8"/>
    <s v="Eldon Stackable Tray, Side-Load, Legal, Smoke"/>
    <n v="27.42"/>
    <n v="3"/>
    <n v="9.32"/>
  </r>
  <r>
    <n v="2670"/>
    <d v="2015-06-23T00:00:00"/>
    <x v="1"/>
    <x v="5"/>
    <x v="211"/>
    <x v="4"/>
    <x v="0"/>
    <x v="3"/>
    <s v="GBC DocuBind P100 Manual Binding Machine"/>
    <n v="165.98"/>
    <n v="1"/>
    <n v="74.69"/>
  </r>
  <r>
    <n v="2671"/>
    <d v="2015-06-23T00:00:00"/>
    <x v="1"/>
    <x v="5"/>
    <x v="211"/>
    <x v="4"/>
    <x v="2"/>
    <x v="9"/>
    <s v="Dell Slim USB Multimedia Keyboard"/>
    <n v="75"/>
    <n v="3"/>
    <n v="18"/>
  </r>
  <r>
    <n v="2672"/>
    <d v="2015-06-25T00:00:00"/>
    <x v="1"/>
    <x v="5"/>
    <x v="662"/>
    <x v="2"/>
    <x v="0"/>
    <x v="0"/>
    <s v="Xerox 211"/>
    <n v="31.1"/>
    <n v="6"/>
    <n v="10.89"/>
  </r>
  <r>
    <n v="2673"/>
    <d v="2015-06-25T00:00:00"/>
    <x v="1"/>
    <x v="5"/>
    <x v="662"/>
    <x v="2"/>
    <x v="0"/>
    <x v="2"/>
    <s v="Tennsco Industrial Shelving"/>
    <n v="78.260000000000005"/>
    <n v="2"/>
    <n v="-17.61"/>
  </r>
  <r>
    <n v="2674"/>
    <d v="2015-06-25T00:00:00"/>
    <x v="1"/>
    <x v="5"/>
    <x v="453"/>
    <x v="3"/>
    <x v="1"/>
    <x v="8"/>
    <s v="Dana Halogen Swing-Arm Architect Lamp"/>
    <n v="204.85"/>
    <n v="5"/>
    <n v="57.36"/>
  </r>
  <r>
    <n v="2675"/>
    <d v="2015-06-25T00:00:00"/>
    <x v="1"/>
    <x v="5"/>
    <x v="513"/>
    <x v="3"/>
    <x v="0"/>
    <x v="4"/>
    <s v="Staples in misc. colors"/>
    <n v="20.96"/>
    <n v="2"/>
    <n v="5.24"/>
  </r>
  <r>
    <n v="2676"/>
    <d v="2015-06-25T00:00:00"/>
    <x v="1"/>
    <x v="5"/>
    <x v="513"/>
    <x v="3"/>
    <x v="0"/>
    <x v="3"/>
    <s v="GBC Velobind Prepunched Cover Sets, Regency Series"/>
    <n v="88.75"/>
    <n v="3"/>
    <n v="27.74"/>
  </r>
  <r>
    <n v="2677"/>
    <d v="2015-06-25T00:00:00"/>
    <x v="1"/>
    <x v="5"/>
    <x v="513"/>
    <x v="3"/>
    <x v="0"/>
    <x v="2"/>
    <s v="Tennsco Regal Shelving Units"/>
    <n v="304.23"/>
    <n v="3"/>
    <n v="9.1300000000000008"/>
  </r>
  <r>
    <n v="2678"/>
    <d v="2015-06-25T00:00:00"/>
    <x v="1"/>
    <x v="5"/>
    <x v="20"/>
    <x v="0"/>
    <x v="0"/>
    <x v="0"/>
    <s v="Xerox 1884"/>
    <n v="47.95"/>
    <n v="3"/>
    <n v="16.18"/>
  </r>
  <r>
    <n v="2679"/>
    <d v="2015-06-25T00:00:00"/>
    <x v="1"/>
    <x v="5"/>
    <x v="20"/>
    <x v="0"/>
    <x v="0"/>
    <x v="3"/>
    <s v="Avery Triangle Shaped Sheet Lifters, Black, 2/Pack"/>
    <n v="0.98"/>
    <n v="2"/>
    <n v="-1.48"/>
  </r>
  <r>
    <n v="2680"/>
    <d v="2015-06-25T00:00:00"/>
    <x v="1"/>
    <x v="5"/>
    <x v="20"/>
    <x v="0"/>
    <x v="1"/>
    <x v="8"/>
    <s v="GE General Use Halogen Bulbs, 100 Watts, 1 Bulb per Pack"/>
    <n v="75.38"/>
    <n v="9"/>
    <n v="-20.73"/>
  </r>
  <r>
    <n v="2681"/>
    <d v="2015-06-25T00:00:00"/>
    <x v="1"/>
    <x v="5"/>
    <x v="20"/>
    <x v="0"/>
    <x v="0"/>
    <x v="1"/>
    <s v="Avery File Folder Labels"/>
    <n v="4.6100000000000003"/>
    <n v="2"/>
    <n v="1.67"/>
  </r>
  <r>
    <n v="2682"/>
    <d v="2015-06-26T00:00:00"/>
    <x v="1"/>
    <x v="5"/>
    <x v="174"/>
    <x v="14"/>
    <x v="2"/>
    <x v="9"/>
    <s v="Sony 32GB Class 10 Micro SDHC R40 Memory Card"/>
    <n v="41.9"/>
    <n v="2"/>
    <n v="8.8000000000000007"/>
  </r>
  <r>
    <n v="2683"/>
    <d v="2015-06-26T00:00:00"/>
    <x v="1"/>
    <x v="5"/>
    <x v="52"/>
    <x v="6"/>
    <x v="0"/>
    <x v="3"/>
    <s v="GBC VeloBinder Manual Binding System"/>
    <n v="143.96"/>
    <n v="4"/>
    <n v="69.099999999999994"/>
  </r>
  <r>
    <n v="2684"/>
    <d v="2015-06-26T00:00:00"/>
    <x v="1"/>
    <x v="5"/>
    <x v="52"/>
    <x v="6"/>
    <x v="0"/>
    <x v="2"/>
    <s v="Decoflex Hanging Personal Folder File, Blue"/>
    <n v="15.42"/>
    <n v="1"/>
    <n v="4.16"/>
  </r>
  <r>
    <n v="2685"/>
    <d v="2015-06-26T00:00:00"/>
    <x v="1"/>
    <x v="5"/>
    <x v="52"/>
    <x v="6"/>
    <x v="0"/>
    <x v="3"/>
    <s v="Acco PRESSTEX Data Binder with Storage Hooks, Dark Blue, 9 1/2&quot; X 11&quot;"/>
    <n v="43.04"/>
    <n v="8"/>
    <n v="21.09"/>
  </r>
  <r>
    <n v="2686"/>
    <d v="2015-06-26T00:00:00"/>
    <x v="1"/>
    <x v="5"/>
    <x v="52"/>
    <x v="6"/>
    <x v="1"/>
    <x v="5"/>
    <s v="Office Star - Contemporary Task Swivel Chair"/>
    <n v="332.94"/>
    <n v="3"/>
    <n v="79.91"/>
  </r>
  <r>
    <n v="2687"/>
    <d v="2015-06-26T00:00:00"/>
    <x v="1"/>
    <x v="5"/>
    <x v="329"/>
    <x v="0"/>
    <x v="2"/>
    <x v="6"/>
    <s v="Polycom SoundStation2 EX ConferenceÂ phone"/>
    <n v="971.88"/>
    <n v="3"/>
    <n v="109.34"/>
  </r>
  <r>
    <n v="2688"/>
    <d v="2015-06-26T00:00:00"/>
    <x v="1"/>
    <x v="5"/>
    <x v="524"/>
    <x v="10"/>
    <x v="0"/>
    <x v="0"/>
    <s v="Universal Premium White Copier/Laser Paper (20Lb. and 87 Bright)"/>
    <n v="43.06"/>
    <n v="9"/>
    <n v="15.61"/>
  </r>
  <r>
    <n v="2689"/>
    <d v="2015-06-28T00:00:00"/>
    <x v="1"/>
    <x v="5"/>
    <x v="563"/>
    <x v="12"/>
    <x v="0"/>
    <x v="1"/>
    <s v="Avery 501"/>
    <n v="5.9"/>
    <n v="2"/>
    <n v="1.99"/>
  </r>
  <r>
    <n v="2690"/>
    <d v="2015-06-28T00:00:00"/>
    <x v="1"/>
    <x v="5"/>
    <x v="563"/>
    <x v="12"/>
    <x v="1"/>
    <x v="8"/>
    <s v="Electrix Halogen Magnifier Lamp"/>
    <n v="621.76"/>
    <n v="4"/>
    <n v="46.63"/>
  </r>
  <r>
    <n v="2691"/>
    <d v="2015-06-28T00:00:00"/>
    <x v="1"/>
    <x v="5"/>
    <x v="360"/>
    <x v="10"/>
    <x v="0"/>
    <x v="0"/>
    <s v="Xerox 1999"/>
    <n v="15.55"/>
    <n v="3"/>
    <n v="5.44"/>
  </r>
  <r>
    <n v="2692"/>
    <d v="2015-06-28T00:00:00"/>
    <x v="1"/>
    <x v="5"/>
    <x v="360"/>
    <x v="10"/>
    <x v="1"/>
    <x v="11"/>
    <s v="Sauder Forest Hills Library with Doors, Woodland Oak Finish"/>
    <n v="482.94"/>
    <n v="6"/>
    <n v="-376.69"/>
  </r>
  <r>
    <n v="2693"/>
    <d v="2015-06-28T00:00:00"/>
    <x v="1"/>
    <x v="5"/>
    <x v="114"/>
    <x v="4"/>
    <x v="0"/>
    <x v="3"/>
    <s v="GBC Recycled Regency Composition Covers"/>
    <n v="119.56"/>
    <n v="2"/>
    <n v="55"/>
  </r>
  <r>
    <n v="2694"/>
    <d v="2015-06-28T00:00:00"/>
    <x v="1"/>
    <x v="5"/>
    <x v="114"/>
    <x v="4"/>
    <x v="0"/>
    <x v="4"/>
    <s v="Boston Model 1800 Electric Pencil Sharpener, Gray"/>
    <n v="140.75"/>
    <n v="5"/>
    <n v="42.23"/>
  </r>
  <r>
    <n v="2695"/>
    <d v="2015-06-29T00:00:00"/>
    <x v="1"/>
    <x v="5"/>
    <x v="236"/>
    <x v="2"/>
    <x v="1"/>
    <x v="8"/>
    <s v="Eldon Executive Woodline II Desk Accessories, Mahogany"/>
    <n v="20.100000000000001"/>
    <n v="1"/>
    <n v="1.76"/>
  </r>
  <r>
    <n v="2696"/>
    <d v="2015-06-29T00:00:00"/>
    <x v="1"/>
    <x v="5"/>
    <x v="147"/>
    <x v="20"/>
    <x v="0"/>
    <x v="0"/>
    <s v="Ampad Phone Message Book, Recycled, 400 Message Capacity, 5 Â¾Â” x 11Â”"/>
    <n v="24.96"/>
    <n v="4"/>
    <n v="11.23"/>
  </r>
  <r>
    <n v="2697"/>
    <d v="2015-06-29T00:00:00"/>
    <x v="1"/>
    <x v="5"/>
    <x v="320"/>
    <x v="20"/>
    <x v="1"/>
    <x v="5"/>
    <s v="Office Star - Mesh Screen back chair with Vinyl seat"/>
    <n v="117.88"/>
    <n v="1"/>
    <n v="1.31"/>
  </r>
  <r>
    <n v="2698"/>
    <d v="2015-06-29T00:00:00"/>
    <x v="1"/>
    <x v="5"/>
    <x v="82"/>
    <x v="40"/>
    <x v="2"/>
    <x v="6"/>
    <s v="Cisco 8x8 Inc. 6753i IP Business Phone System"/>
    <n v="269.98"/>
    <n v="2"/>
    <n v="72.89"/>
  </r>
  <r>
    <n v="2699"/>
    <d v="2015-07-02T00:00:00"/>
    <x v="1"/>
    <x v="6"/>
    <x v="77"/>
    <x v="0"/>
    <x v="0"/>
    <x v="12"/>
    <s v="Belkin 8 Outlet Surge Protector"/>
    <n v="32.78"/>
    <n v="4"/>
    <n v="-85.24"/>
  </r>
  <r>
    <n v="2700"/>
    <d v="2015-07-02T00:00:00"/>
    <x v="1"/>
    <x v="6"/>
    <x v="663"/>
    <x v="1"/>
    <x v="1"/>
    <x v="5"/>
    <s v="Hon 4070 Series Pagoda Armless Upholstered Stacking Chairs"/>
    <n v="408.42"/>
    <n v="2"/>
    <n v="-5.83"/>
  </r>
  <r>
    <n v="2701"/>
    <d v="2015-07-02T00:00:00"/>
    <x v="1"/>
    <x v="6"/>
    <x v="663"/>
    <x v="1"/>
    <x v="1"/>
    <x v="5"/>
    <s v="Global Wood Trimmed Manager's Task Chair, Khaki"/>
    <n v="382.12"/>
    <n v="6"/>
    <n v="-92.8"/>
  </r>
  <r>
    <n v="2702"/>
    <d v="2015-07-02T00:00:00"/>
    <x v="1"/>
    <x v="6"/>
    <x v="663"/>
    <x v="1"/>
    <x v="0"/>
    <x v="2"/>
    <s v="Advantus Rolling Storage Box"/>
    <n v="68.599999999999994"/>
    <n v="5"/>
    <n v="6"/>
  </r>
  <r>
    <n v="2703"/>
    <d v="2015-07-02T00:00:00"/>
    <x v="1"/>
    <x v="6"/>
    <x v="663"/>
    <x v="1"/>
    <x v="0"/>
    <x v="2"/>
    <s v="Adjustable Depth Letter/Legal Cart"/>
    <n v="435.5"/>
    <n v="3"/>
    <n v="48.99"/>
  </r>
  <r>
    <n v="2704"/>
    <d v="2015-07-02T00:00:00"/>
    <x v="1"/>
    <x v="6"/>
    <x v="663"/>
    <x v="1"/>
    <x v="0"/>
    <x v="0"/>
    <s v="Adams Phone Message Book, Professional, 400 Message Capacity, 5 3/6Â” x 11Â”"/>
    <n v="11.17"/>
    <n v="2"/>
    <n v="3.77"/>
  </r>
  <r>
    <n v="2705"/>
    <d v="2015-07-02T00:00:00"/>
    <x v="1"/>
    <x v="6"/>
    <x v="366"/>
    <x v="16"/>
    <x v="0"/>
    <x v="0"/>
    <s v="Easy-staple paper"/>
    <n v="11.95"/>
    <n v="3"/>
    <n v="4.03"/>
  </r>
  <r>
    <n v="2706"/>
    <d v="2015-07-02T00:00:00"/>
    <x v="1"/>
    <x v="6"/>
    <x v="366"/>
    <x v="16"/>
    <x v="0"/>
    <x v="0"/>
    <s v="Xerox 1957"/>
    <n v="15.55"/>
    <n v="3"/>
    <n v="5.64"/>
  </r>
  <r>
    <n v="2707"/>
    <d v="2015-07-02T00:00:00"/>
    <x v="1"/>
    <x v="6"/>
    <x v="50"/>
    <x v="20"/>
    <x v="0"/>
    <x v="0"/>
    <s v="Xerox 209"/>
    <n v="19.440000000000001"/>
    <n v="3"/>
    <n v="9.33"/>
  </r>
  <r>
    <n v="2708"/>
    <d v="2015-07-02T00:00:00"/>
    <x v="1"/>
    <x v="6"/>
    <x v="410"/>
    <x v="25"/>
    <x v="2"/>
    <x v="6"/>
    <s v="Geemarc AmpliPOWER60"/>
    <n v="74.239999999999995"/>
    <n v="1"/>
    <n v="8.35"/>
  </r>
  <r>
    <n v="2709"/>
    <d v="2015-07-02T00:00:00"/>
    <x v="1"/>
    <x v="6"/>
    <x v="410"/>
    <x v="25"/>
    <x v="1"/>
    <x v="8"/>
    <s v="24-Hour Round Wall Clock"/>
    <n v="159.84"/>
    <n v="10"/>
    <n v="45.95"/>
  </r>
  <r>
    <n v="2710"/>
    <d v="2015-07-02T00:00:00"/>
    <x v="1"/>
    <x v="6"/>
    <x v="410"/>
    <x v="25"/>
    <x v="0"/>
    <x v="3"/>
    <s v="Wilson Jones Turn Tabs Binder Tool for Ring Binders"/>
    <n v="2.89"/>
    <n v="2"/>
    <n v="-2.31"/>
  </r>
  <r>
    <n v="2711"/>
    <d v="2015-07-02T00:00:00"/>
    <x v="1"/>
    <x v="6"/>
    <x v="410"/>
    <x v="25"/>
    <x v="0"/>
    <x v="0"/>
    <s v="Things To Do Today Pad"/>
    <n v="9.39"/>
    <n v="2"/>
    <n v="3.29"/>
  </r>
  <r>
    <n v="2712"/>
    <d v="2015-07-03T00:00:00"/>
    <x v="1"/>
    <x v="6"/>
    <x v="664"/>
    <x v="5"/>
    <x v="1"/>
    <x v="5"/>
    <s v="Novimex High-Tech Fabric Mesh Task Chair"/>
    <n v="70.98"/>
    <n v="1"/>
    <n v="4.97"/>
  </r>
  <r>
    <n v="2713"/>
    <d v="2015-07-03T00:00:00"/>
    <x v="1"/>
    <x v="6"/>
    <x v="664"/>
    <x v="5"/>
    <x v="0"/>
    <x v="1"/>
    <s v="Dot Matrix Printer Tape Reel Labels, White, 5000/Box"/>
    <n v="294.93"/>
    <n v="3"/>
    <n v="144.52000000000001"/>
  </r>
  <r>
    <n v="2714"/>
    <d v="2015-07-03T00:00:00"/>
    <x v="1"/>
    <x v="6"/>
    <x v="486"/>
    <x v="2"/>
    <x v="1"/>
    <x v="8"/>
    <s v="Eldon Antistatic Chair Mats for Low to Medium Pile Carpets"/>
    <n v="168.46"/>
    <n v="2"/>
    <n v="-29.48"/>
  </r>
  <r>
    <n v="2715"/>
    <d v="2015-07-03T00:00:00"/>
    <x v="1"/>
    <x v="6"/>
    <x v="486"/>
    <x v="2"/>
    <x v="0"/>
    <x v="0"/>
    <s v="Important Message Pads, 50 4-1/4 x 5-1/2 Forms per Pad"/>
    <n v="6.72"/>
    <n v="2"/>
    <n v="2.44"/>
  </r>
  <r>
    <n v="2716"/>
    <d v="2015-07-03T00:00:00"/>
    <x v="1"/>
    <x v="6"/>
    <x v="486"/>
    <x v="2"/>
    <x v="1"/>
    <x v="8"/>
    <s v="Howard Miller 12&quot; Round Wall Clock"/>
    <n v="282.89"/>
    <n v="9"/>
    <n v="56.58"/>
  </r>
  <r>
    <n v="2717"/>
    <d v="2015-07-04T00:00:00"/>
    <x v="1"/>
    <x v="6"/>
    <x v="576"/>
    <x v="21"/>
    <x v="2"/>
    <x v="6"/>
    <s v="Mitel MiVoice 5330e IP Phone"/>
    <n v="1099.96"/>
    <n v="4"/>
    <n v="285.99"/>
  </r>
  <r>
    <n v="2718"/>
    <d v="2015-07-04T00:00:00"/>
    <x v="1"/>
    <x v="6"/>
    <x v="525"/>
    <x v="20"/>
    <x v="0"/>
    <x v="4"/>
    <s v="Colorific Watercolor Pencils"/>
    <n v="15.48"/>
    <n v="3"/>
    <n v="4.49"/>
  </r>
  <r>
    <n v="2719"/>
    <d v="2015-07-04T00:00:00"/>
    <x v="1"/>
    <x v="6"/>
    <x v="425"/>
    <x v="3"/>
    <x v="0"/>
    <x v="3"/>
    <s v="Avery Premier Heavy-Duty Binder with Round Locking Rings"/>
    <n v="22.85"/>
    <n v="2"/>
    <n v="7.43"/>
  </r>
  <r>
    <n v="2720"/>
    <d v="2015-07-05T00:00:00"/>
    <x v="1"/>
    <x v="6"/>
    <x v="302"/>
    <x v="25"/>
    <x v="1"/>
    <x v="8"/>
    <s v="Stackable Trays"/>
    <n v="4.93"/>
    <n v="2"/>
    <n v="0.74"/>
  </r>
  <r>
    <n v="2721"/>
    <d v="2015-07-05T00:00:00"/>
    <x v="1"/>
    <x v="6"/>
    <x v="302"/>
    <x v="25"/>
    <x v="0"/>
    <x v="3"/>
    <s v="Wilson Jones Turn Tabs Binder Tool for Ring Binders"/>
    <n v="7.23"/>
    <n v="5"/>
    <n v="-5.78"/>
  </r>
  <r>
    <n v="2722"/>
    <d v="2015-07-05T00:00:00"/>
    <x v="1"/>
    <x v="6"/>
    <x v="665"/>
    <x v="14"/>
    <x v="0"/>
    <x v="3"/>
    <s v="Durable Pressboard Binders"/>
    <n v="19"/>
    <n v="5"/>
    <n v="8.93"/>
  </r>
  <r>
    <n v="2723"/>
    <d v="2015-07-05T00:00:00"/>
    <x v="1"/>
    <x v="6"/>
    <x v="363"/>
    <x v="2"/>
    <x v="2"/>
    <x v="9"/>
    <s v="HP Standard 104 key PS/2 Keyboard"/>
    <n v="34.799999999999997"/>
    <n v="3"/>
    <n v="2.1800000000000002"/>
  </r>
  <r>
    <n v="2724"/>
    <d v="2015-07-05T00:00:00"/>
    <x v="1"/>
    <x v="6"/>
    <x v="363"/>
    <x v="2"/>
    <x v="0"/>
    <x v="2"/>
    <s v="Acco Perma 4000 Stacking Storage Drawers"/>
    <n v="38.979999999999997"/>
    <n v="3"/>
    <n v="-2.44"/>
  </r>
  <r>
    <n v="2725"/>
    <d v="2015-07-05T00:00:00"/>
    <x v="1"/>
    <x v="6"/>
    <x v="138"/>
    <x v="25"/>
    <x v="1"/>
    <x v="8"/>
    <s v="Stackable Trays"/>
    <n v="4.93"/>
    <n v="2"/>
    <n v="0.74"/>
  </r>
  <r>
    <n v="2726"/>
    <d v="2015-07-05T00:00:00"/>
    <x v="1"/>
    <x v="6"/>
    <x v="138"/>
    <x v="25"/>
    <x v="0"/>
    <x v="1"/>
    <s v="Avery 508"/>
    <n v="11.78"/>
    <n v="3"/>
    <n v="4.2699999999999996"/>
  </r>
  <r>
    <n v="2727"/>
    <d v="2015-07-06T00:00:00"/>
    <x v="1"/>
    <x v="6"/>
    <x v="666"/>
    <x v="20"/>
    <x v="1"/>
    <x v="8"/>
    <s v="G.E. Halogen Desk Lamp Bulbs"/>
    <n v="13.96"/>
    <n v="2"/>
    <n v="6.7"/>
  </r>
  <r>
    <n v="2728"/>
    <d v="2015-07-06T00:00:00"/>
    <x v="1"/>
    <x v="6"/>
    <x v="666"/>
    <x v="20"/>
    <x v="1"/>
    <x v="8"/>
    <s v="Howard Miller 11-1/2&quot; Diameter Ridgewood Wall Clock"/>
    <n v="155.82"/>
    <n v="3"/>
    <n v="63.89"/>
  </r>
  <r>
    <n v="2729"/>
    <d v="2015-07-06T00:00:00"/>
    <x v="1"/>
    <x v="6"/>
    <x v="666"/>
    <x v="20"/>
    <x v="2"/>
    <x v="6"/>
    <s v="OtterBox Commuter Series Case - Samsung Galaxy S4"/>
    <n v="124.95"/>
    <n v="5"/>
    <n v="2.5"/>
  </r>
  <r>
    <n v="2730"/>
    <d v="2015-07-06T00:00:00"/>
    <x v="1"/>
    <x v="6"/>
    <x v="666"/>
    <x v="20"/>
    <x v="0"/>
    <x v="2"/>
    <s v="Iceberg Mobile Mega Data/Printer Cart"/>
    <n v="601.65"/>
    <n v="5"/>
    <n v="156.43"/>
  </r>
  <r>
    <n v="2731"/>
    <d v="2015-07-06T00:00:00"/>
    <x v="1"/>
    <x v="6"/>
    <x v="367"/>
    <x v="32"/>
    <x v="1"/>
    <x v="11"/>
    <s v="Bush Mission Pointe Library"/>
    <n v="301.95999999999998"/>
    <n v="2"/>
    <n v="60.39"/>
  </r>
  <r>
    <n v="2732"/>
    <d v="2015-07-06T00:00:00"/>
    <x v="1"/>
    <x v="6"/>
    <x v="605"/>
    <x v="3"/>
    <x v="1"/>
    <x v="5"/>
    <s v="Novimex Turbo Task Chair"/>
    <n v="170.35"/>
    <n v="3"/>
    <n v="-17.04"/>
  </r>
  <r>
    <n v="2733"/>
    <d v="2015-07-06T00:00:00"/>
    <x v="1"/>
    <x v="6"/>
    <x v="302"/>
    <x v="23"/>
    <x v="0"/>
    <x v="4"/>
    <s v="Newell 333"/>
    <n v="11.12"/>
    <n v="4"/>
    <n v="2.89"/>
  </r>
  <r>
    <n v="2734"/>
    <d v="2015-07-08T00:00:00"/>
    <x v="1"/>
    <x v="6"/>
    <x v="406"/>
    <x v="0"/>
    <x v="0"/>
    <x v="0"/>
    <s v="Xerox 1990"/>
    <n v="21.12"/>
    <n v="5"/>
    <n v="6.6"/>
  </r>
  <r>
    <n v="2735"/>
    <d v="2015-07-09T00:00:00"/>
    <x v="1"/>
    <x v="6"/>
    <x v="595"/>
    <x v="32"/>
    <x v="0"/>
    <x v="0"/>
    <s v="Tops Wirebound Message Log Books"/>
    <n v="6.58"/>
    <n v="2"/>
    <n v="3.03"/>
  </r>
  <r>
    <n v="2736"/>
    <d v="2015-07-09T00:00:00"/>
    <x v="1"/>
    <x v="6"/>
    <x v="595"/>
    <x v="32"/>
    <x v="0"/>
    <x v="3"/>
    <s v="Wilson Jones Ledger-Size, Piano-Hinge Binder, 2&quot;, Blue"/>
    <n v="122.94"/>
    <n v="3"/>
    <n v="59.01"/>
  </r>
  <r>
    <n v="2737"/>
    <d v="2015-07-09T00:00:00"/>
    <x v="1"/>
    <x v="6"/>
    <x v="185"/>
    <x v="15"/>
    <x v="0"/>
    <x v="4"/>
    <s v="Binney &amp; Smith inkTank Desk Highlighter, Chisel Tip, Yellow, 12/Box"/>
    <n v="5.16"/>
    <n v="3"/>
    <n v="0.84"/>
  </r>
  <r>
    <n v="2738"/>
    <d v="2015-07-09T00:00:00"/>
    <x v="1"/>
    <x v="6"/>
    <x v="542"/>
    <x v="36"/>
    <x v="0"/>
    <x v="7"/>
    <s v="Advantus Map Pennant Flags and Round Head Tacks"/>
    <n v="15.8"/>
    <n v="4"/>
    <n v="5.0599999999999996"/>
  </r>
  <r>
    <n v="2739"/>
    <d v="2015-07-09T00:00:00"/>
    <x v="1"/>
    <x v="6"/>
    <x v="542"/>
    <x v="36"/>
    <x v="2"/>
    <x v="15"/>
    <s v="Fellowes Powershred HS-440 4-Sheet High Security Shredder"/>
    <n v="464.97"/>
    <n v="3"/>
    <n v="209.24"/>
  </r>
  <r>
    <n v="2740"/>
    <d v="2015-07-09T00:00:00"/>
    <x v="1"/>
    <x v="6"/>
    <x v="542"/>
    <x v="36"/>
    <x v="1"/>
    <x v="8"/>
    <s v="Eldon ClusterMat Chair Mat with Cordless Antistatic Protection"/>
    <n v="181.96"/>
    <n v="2"/>
    <n v="20.02"/>
  </r>
  <r>
    <n v="2741"/>
    <d v="2015-07-09T00:00:00"/>
    <x v="1"/>
    <x v="6"/>
    <x v="542"/>
    <x v="36"/>
    <x v="0"/>
    <x v="1"/>
    <s v="Avery 05222 Permanent Self-Adhesive File Folder Labels for Typewriters, on Rolls, White, 250/Roll"/>
    <n v="12.39"/>
    <n v="3"/>
    <n v="5.7"/>
  </r>
  <r>
    <n v="2742"/>
    <d v="2015-07-09T00:00:00"/>
    <x v="1"/>
    <x v="6"/>
    <x v="542"/>
    <x v="36"/>
    <x v="0"/>
    <x v="3"/>
    <s v="Performers Binder/Pad Holder, Black"/>
    <n v="84.09"/>
    <n v="3"/>
    <n v="42.05"/>
  </r>
  <r>
    <n v="2743"/>
    <d v="2015-07-09T00:00:00"/>
    <x v="1"/>
    <x v="6"/>
    <x v="542"/>
    <x v="36"/>
    <x v="0"/>
    <x v="4"/>
    <s v="Prismacolor Color Pencil Set"/>
    <n v="79.36"/>
    <n v="4"/>
    <n v="32.54"/>
  </r>
  <r>
    <n v="2744"/>
    <d v="2015-07-09T00:00:00"/>
    <x v="1"/>
    <x v="6"/>
    <x v="542"/>
    <x v="36"/>
    <x v="0"/>
    <x v="3"/>
    <s v="GBC Recycled VeloBinder Covers"/>
    <n v="153.36000000000001"/>
    <n v="9"/>
    <n v="70.55"/>
  </r>
  <r>
    <n v="2745"/>
    <d v="2015-07-09T00:00:00"/>
    <x v="1"/>
    <x v="6"/>
    <x v="542"/>
    <x v="36"/>
    <x v="0"/>
    <x v="3"/>
    <s v="Wilson Jones Active Use Binders"/>
    <n v="43.68"/>
    <n v="6"/>
    <n v="21.4"/>
  </r>
  <r>
    <n v="2746"/>
    <d v="2015-07-09T00:00:00"/>
    <x v="1"/>
    <x v="6"/>
    <x v="542"/>
    <x v="36"/>
    <x v="0"/>
    <x v="2"/>
    <s v="Project Tote Personal File"/>
    <n v="98.21"/>
    <n v="7"/>
    <n v="28.48"/>
  </r>
  <r>
    <n v="2747"/>
    <d v="2015-07-09T00:00:00"/>
    <x v="1"/>
    <x v="6"/>
    <x v="550"/>
    <x v="2"/>
    <x v="2"/>
    <x v="6"/>
    <s v="Panasonic KX-TG9541B DECT 6.0 Digital 2-Line Expandable Cordless Phone With Digital Answering System"/>
    <n v="269.98"/>
    <n v="3"/>
    <n v="40.5"/>
  </r>
  <r>
    <n v="2748"/>
    <d v="2015-07-09T00:00:00"/>
    <x v="1"/>
    <x v="6"/>
    <x v="148"/>
    <x v="0"/>
    <x v="0"/>
    <x v="12"/>
    <s v="Acco 7-Outlet Masterpiece Power Center, Wihtout Fax/Phone Line Protection"/>
    <n v="48.63"/>
    <n v="2"/>
    <n v="-121.58"/>
  </r>
  <r>
    <n v="2749"/>
    <d v="2015-07-10T00:00:00"/>
    <x v="1"/>
    <x v="6"/>
    <x v="281"/>
    <x v="12"/>
    <x v="0"/>
    <x v="3"/>
    <s v="Accohide Poly Flexible Ring Binders"/>
    <n v="3.37"/>
    <n v="3"/>
    <n v="-2.2400000000000002"/>
  </r>
  <r>
    <n v="2750"/>
    <d v="2015-07-10T00:00:00"/>
    <x v="1"/>
    <x v="6"/>
    <x v="30"/>
    <x v="3"/>
    <x v="0"/>
    <x v="3"/>
    <s v="Large Capacity Hanging Post Binders"/>
    <n v="39.92"/>
    <n v="2"/>
    <n v="12.97"/>
  </r>
  <r>
    <n v="2751"/>
    <d v="2015-07-11T00:00:00"/>
    <x v="1"/>
    <x v="6"/>
    <x v="584"/>
    <x v="2"/>
    <x v="1"/>
    <x v="8"/>
    <s v="Howard Miller 13-3/4&quot; Diameter Brushed Chrome Round Wall Clock"/>
    <n v="289.8"/>
    <n v="7"/>
    <n v="36.229999999999997"/>
  </r>
  <r>
    <n v="2752"/>
    <d v="2015-07-11T00:00:00"/>
    <x v="1"/>
    <x v="6"/>
    <x v="584"/>
    <x v="2"/>
    <x v="0"/>
    <x v="3"/>
    <s v="Acco Suede Grain Vinyl Round Ring Binder"/>
    <n v="2.5"/>
    <n v="3"/>
    <n v="-2"/>
  </r>
  <r>
    <n v="2753"/>
    <d v="2015-07-11T00:00:00"/>
    <x v="1"/>
    <x v="6"/>
    <x v="584"/>
    <x v="2"/>
    <x v="0"/>
    <x v="3"/>
    <s v="3M Organizer Strips"/>
    <n v="6.48"/>
    <n v="4"/>
    <n v="-4.75"/>
  </r>
  <r>
    <n v="2754"/>
    <d v="2015-07-11T00:00:00"/>
    <x v="1"/>
    <x v="6"/>
    <x v="584"/>
    <x v="2"/>
    <x v="1"/>
    <x v="5"/>
    <s v="Novimex Fabric Task Chair"/>
    <n v="341.49"/>
    <n v="8"/>
    <n v="-73.180000000000007"/>
  </r>
  <r>
    <n v="2755"/>
    <d v="2015-07-11T00:00:00"/>
    <x v="1"/>
    <x v="6"/>
    <x v="584"/>
    <x v="2"/>
    <x v="0"/>
    <x v="4"/>
    <s v="Newell 333"/>
    <n v="11.12"/>
    <n v="5"/>
    <n v="0.83"/>
  </r>
  <r>
    <n v="2756"/>
    <d v="2015-07-11T00:00:00"/>
    <x v="1"/>
    <x v="6"/>
    <x v="584"/>
    <x v="2"/>
    <x v="1"/>
    <x v="8"/>
    <s v="Master Big Foot Doorstop, Beige"/>
    <n v="25.34"/>
    <n v="6"/>
    <n v="3.48"/>
  </r>
  <r>
    <n v="2757"/>
    <d v="2015-07-11T00:00:00"/>
    <x v="1"/>
    <x v="6"/>
    <x v="59"/>
    <x v="22"/>
    <x v="0"/>
    <x v="0"/>
    <s v="Xerox 1896"/>
    <n v="29.97"/>
    <n v="3"/>
    <n v="13.49"/>
  </r>
  <r>
    <n v="2758"/>
    <d v="2015-07-11T00:00:00"/>
    <x v="1"/>
    <x v="6"/>
    <x v="59"/>
    <x v="22"/>
    <x v="0"/>
    <x v="3"/>
    <s v="Wilson Jones Ledger-Size, Piano-Hinge Binder, 2&quot;, Blue"/>
    <n v="98.35"/>
    <n v="3"/>
    <n v="34.42"/>
  </r>
  <r>
    <n v="2759"/>
    <d v="2015-07-11T00:00:00"/>
    <x v="1"/>
    <x v="6"/>
    <x v="477"/>
    <x v="7"/>
    <x v="1"/>
    <x v="13"/>
    <s v="Lesro Sheffield Collection Coffee Table, End Table, Center Table, Corner Table"/>
    <n v="199.84"/>
    <n v="4"/>
    <n v="-37.11"/>
  </r>
  <r>
    <n v="2760"/>
    <d v="2015-07-11T00:00:00"/>
    <x v="1"/>
    <x v="6"/>
    <x v="477"/>
    <x v="7"/>
    <x v="2"/>
    <x v="6"/>
    <s v="Wilson Electronics DB Pro Signal Booster"/>
    <n v="716"/>
    <n v="2"/>
    <n v="193.32"/>
  </r>
  <r>
    <n v="2761"/>
    <d v="2015-07-11T00:00:00"/>
    <x v="1"/>
    <x v="6"/>
    <x v="477"/>
    <x v="7"/>
    <x v="0"/>
    <x v="3"/>
    <s v="Tuf-Vin Binders"/>
    <n v="221.06"/>
    <n v="7"/>
    <n v="103.9"/>
  </r>
  <r>
    <n v="2762"/>
    <d v="2015-07-12T00:00:00"/>
    <x v="1"/>
    <x v="6"/>
    <x v="556"/>
    <x v="1"/>
    <x v="1"/>
    <x v="5"/>
    <s v="Global Push Button Manager's Chair, Indigo"/>
    <n v="383.61"/>
    <n v="9"/>
    <n v="-5.48"/>
  </r>
  <r>
    <n v="2763"/>
    <d v="2015-07-12T00:00:00"/>
    <x v="1"/>
    <x v="6"/>
    <x v="556"/>
    <x v="1"/>
    <x v="2"/>
    <x v="6"/>
    <s v="Geemarc AmpliPOWER60"/>
    <n v="148.47999999999999"/>
    <n v="2"/>
    <n v="16.7"/>
  </r>
  <r>
    <n v="2764"/>
    <d v="2015-07-12T00:00:00"/>
    <x v="1"/>
    <x v="6"/>
    <x v="556"/>
    <x v="1"/>
    <x v="2"/>
    <x v="6"/>
    <s v="Vtech CS6719"/>
    <n v="537.54"/>
    <n v="7"/>
    <n v="53.75"/>
  </r>
  <r>
    <n v="2765"/>
    <d v="2015-07-12T00:00:00"/>
    <x v="1"/>
    <x v="6"/>
    <x v="556"/>
    <x v="1"/>
    <x v="0"/>
    <x v="3"/>
    <s v="Tuff Stuff Recycled Round Ring Binders"/>
    <n v="1.93"/>
    <n v="2"/>
    <n v="-2.99"/>
  </r>
  <r>
    <n v="2766"/>
    <d v="2015-07-12T00:00:00"/>
    <x v="1"/>
    <x v="6"/>
    <x v="556"/>
    <x v="1"/>
    <x v="0"/>
    <x v="4"/>
    <s v="Newell 32"/>
    <n v="6.91"/>
    <n v="3"/>
    <n v="0.69"/>
  </r>
  <r>
    <n v="2767"/>
    <d v="2015-07-12T00:00:00"/>
    <x v="1"/>
    <x v="6"/>
    <x v="556"/>
    <x v="1"/>
    <x v="1"/>
    <x v="8"/>
    <s v="Floodlight Indoor Halogen Bulbs, 1 Bulb per Pack, 60 Watts"/>
    <n v="7.76"/>
    <n v="1"/>
    <n v="-2.13"/>
  </r>
  <r>
    <n v="2768"/>
    <d v="2015-07-12T00:00:00"/>
    <x v="1"/>
    <x v="6"/>
    <x v="556"/>
    <x v="1"/>
    <x v="2"/>
    <x v="6"/>
    <s v="GE 2-Jack Phone Line Splitter"/>
    <n v="659.17"/>
    <n v="4"/>
    <n v="49.44"/>
  </r>
  <r>
    <n v="2769"/>
    <d v="2015-07-12T00:00:00"/>
    <x v="1"/>
    <x v="6"/>
    <x v="667"/>
    <x v="0"/>
    <x v="2"/>
    <x v="6"/>
    <s v="Vtech CS6719"/>
    <n v="307.17"/>
    <n v="4"/>
    <n v="30.72"/>
  </r>
  <r>
    <n v="2770"/>
    <d v="2015-07-13T00:00:00"/>
    <x v="1"/>
    <x v="6"/>
    <x v="11"/>
    <x v="20"/>
    <x v="0"/>
    <x v="3"/>
    <s v="GBC Plastic Binding Combs"/>
    <n v="11.81"/>
    <n v="2"/>
    <n v="4.28"/>
  </r>
  <r>
    <n v="2771"/>
    <d v="2015-07-13T00:00:00"/>
    <x v="1"/>
    <x v="6"/>
    <x v="11"/>
    <x v="20"/>
    <x v="1"/>
    <x v="5"/>
    <s v="Safco Contoured Stacking Chairs"/>
    <n v="1931.04"/>
    <n v="9"/>
    <n v="321.83999999999997"/>
  </r>
  <r>
    <n v="2772"/>
    <d v="2015-07-13T00:00:00"/>
    <x v="1"/>
    <x v="6"/>
    <x v="11"/>
    <x v="20"/>
    <x v="0"/>
    <x v="0"/>
    <s v="Easy-staple paper"/>
    <n v="9.9600000000000009"/>
    <n v="2"/>
    <n v="4.68"/>
  </r>
  <r>
    <n v="2773"/>
    <d v="2015-07-13T00:00:00"/>
    <x v="1"/>
    <x v="6"/>
    <x v="421"/>
    <x v="0"/>
    <x v="0"/>
    <x v="3"/>
    <s v="Wilson Jones Heavy-Duty Casebound Ring Binders with Metal Hinges"/>
    <n v="41.57"/>
    <n v="6"/>
    <n v="-66.510000000000005"/>
  </r>
  <r>
    <n v="2774"/>
    <d v="2015-07-13T00:00:00"/>
    <x v="1"/>
    <x v="6"/>
    <x v="37"/>
    <x v="4"/>
    <x v="0"/>
    <x v="0"/>
    <s v="Xerox 1931"/>
    <n v="38.880000000000003"/>
    <n v="6"/>
    <n v="18.66"/>
  </r>
  <r>
    <n v="2775"/>
    <d v="2015-07-14T00:00:00"/>
    <x v="1"/>
    <x v="6"/>
    <x v="614"/>
    <x v="12"/>
    <x v="0"/>
    <x v="2"/>
    <s v="SAFCO Boltless Steel Shelving"/>
    <n v="272.74"/>
    <n v="3"/>
    <n v="-64.77"/>
  </r>
  <r>
    <n v="2776"/>
    <d v="2015-07-14T00:00:00"/>
    <x v="1"/>
    <x v="6"/>
    <x v="614"/>
    <x v="12"/>
    <x v="0"/>
    <x v="0"/>
    <s v="Xerox 1899"/>
    <n v="18.5"/>
    <n v="4"/>
    <n v="6.7"/>
  </r>
  <r>
    <n v="2777"/>
    <d v="2015-07-14T00:00:00"/>
    <x v="1"/>
    <x v="6"/>
    <x v="614"/>
    <x v="12"/>
    <x v="1"/>
    <x v="5"/>
    <s v="SAFCO Arco Folding Chair"/>
    <n v="441.92"/>
    <n v="2"/>
    <n v="49.72"/>
  </r>
  <r>
    <n v="2778"/>
    <d v="2015-07-14T00:00:00"/>
    <x v="1"/>
    <x v="6"/>
    <x v="614"/>
    <x v="12"/>
    <x v="1"/>
    <x v="11"/>
    <s v="Hon Metal Bookcases, Black"/>
    <n v="127.76"/>
    <n v="6"/>
    <n v="-191.65"/>
  </r>
  <r>
    <n v="2779"/>
    <d v="2015-07-16T00:00:00"/>
    <x v="1"/>
    <x v="6"/>
    <x v="654"/>
    <x v="3"/>
    <x v="1"/>
    <x v="5"/>
    <s v="Hon 2090 Â“Pillow SoftÂ” Series Mid Back Swivel/Tilt Chairs"/>
    <n v="1348.7"/>
    <n v="6"/>
    <n v="-219.16"/>
  </r>
  <r>
    <n v="2780"/>
    <d v="2015-07-16T00:00:00"/>
    <x v="1"/>
    <x v="6"/>
    <x v="654"/>
    <x v="3"/>
    <x v="1"/>
    <x v="5"/>
    <s v="Hon 4070 Series Pagoda Armless Upholstered Stacking Chairs"/>
    <n v="700.15"/>
    <n v="3"/>
    <n v="78.77"/>
  </r>
  <r>
    <n v="2781"/>
    <d v="2015-07-16T00:00:00"/>
    <x v="1"/>
    <x v="6"/>
    <x v="124"/>
    <x v="20"/>
    <x v="0"/>
    <x v="0"/>
    <s v="Petty Cash Envelope"/>
    <n v="80.88"/>
    <n v="3"/>
    <n v="39.630000000000003"/>
  </r>
  <r>
    <n v="2782"/>
    <d v="2015-07-16T00:00:00"/>
    <x v="1"/>
    <x v="6"/>
    <x v="124"/>
    <x v="20"/>
    <x v="2"/>
    <x v="9"/>
    <s v="Kensington Orbit Wireless Mobile Trackball for PC and Mac"/>
    <n v="599.9"/>
    <n v="10"/>
    <n v="191.97"/>
  </r>
  <r>
    <n v="2783"/>
    <d v="2015-07-16T00:00:00"/>
    <x v="1"/>
    <x v="6"/>
    <x v="588"/>
    <x v="36"/>
    <x v="1"/>
    <x v="5"/>
    <s v="Global Manager's Adjustable Task Chair, Storm"/>
    <n v="150.97999999999999"/>
    <n v="1"/>
    <n v="43.78"/>
  </r>
  <r>
    <n v="2784"/>
    <d v="2015-07-16T00:00:00"/>
    <x v="1"/>
    <x v="6"/>
    <x v="588"/>
    <x v="36"/>
    <x v="0"/>
    <x v="10"/>
    <s v="White Envelopes, White Envelopes with Clear Poly Window"/>
    <n v="137.25"/>
    <n v="9"/>
    <n v="63.14"/>
  </r>
  <r>
    <n v="2785"/>
    <d v="2015-07-16T00:00:00"/>
    <x v="1"/>
    <x v="6"/>
    <x v="588"/>
    <x v="36"/>
    <x v="0"/>
    <x v="7"/>
    <s v="Acco Banker's Clasps, 5 3/4&quot;-Long"/>
    <n v="11.52"/>
    <n v="4"/>
    <n v="5.41"/>
  </r>
  <r>
    <n v="2786"/>
    <d v="2015-07-17T00:00:00"/>
    <x v="1"/>
    <x v="6"/>
    <x v="401"/>
    <x v="3"/>
    <x v="1"/>
    <x v="11"/>
    <s v="Sauder Camden County Collection Libraries, Planked Cherry Finish"/>
    <n v="195.47"/>
    <n v="2"/>
    <n v="-13.8"/>
  </r>
  <r>
    <n v="2787"/>
    <d v="2015-07-17T00:00:00"/>
    <x v="1"/>
    <x v="6"/>
    <x v="634"/>
    <x v="16"/>
    <x v="1"/>
    <x v="11"/>
    <s v="Bush Westfield Collection Bookcases, Medium Cherry Finish"/>
    <n v="231.92"/>
    <n v="5"/>
    <n v="5.8"/>
  </r>
  <r>
    <n v="2788"/>
    <d v="2015-07-17T00:00:00"/>
    <x v="1"/>
    <x v="6"/>
    <x v="668"/>
    <x v="0"/>
    <x v="0"/>
    <x v="1"/>
    <s v="Avery 479"/>
    <n v="6.26"/>
    <n v="3"/>
    <n v="2.04"/>
  </r>
  <r>
    <n v="2789"/>
    <d v="2015-07-17T00:00:00"/>
    <x v="1"/>
    <x v="6"/>
    <x v="668"/>
    <x v="0"/>
    <x v="0"/>
    <x v="7"/>
    <s v="Advantus T-Pin Paper Clips"/>
    <n v="14.43"/>
    <n v="4"/>
    <n v="3.43"/>
  </r>
  <r>
    <n v="2790"/>
    <d v="2015-07-18T00:00:00"/>
    <x v="1"/>
    <x v="6"/>
    <x v="334"/>
    <x v="3"/>
    <x v="2"/>
    <x v="9"/>
    <s v="Logitech G35 7.1-Channel Surround Sound Headset"/>
    <n v="519.96"/>
    <n v="4"/>
    <n v="176.79"/>
  </r>
  <r>
    <n v="2791"/>
    <d v="2015-07-18T00:00:00"/>
    <x v="1"/>
    <x v="6"/>
    <x v="385"/>
    <x v="20"/>
    <x v="0"/>
    <x v="4"/>
    <s v="Newell 32"/>
    <n v="5.76"/>
    <n v="2"/>
    <n v="1.61"/>
  </r>
  <r>
    <n v="2792"/>
    <d v="2015-07-18T00:00:00"/>
    <x v="1"/>
    <x v="6"/>
    <x v="137"/>
    <x v="20"/>
    <x v="0"/>
    <x v="3"/>
    <s v="Economy Binders"/>
    <n v="3.33"/>
    <n v="2"/>
    <n v="1.21"/>
  </r>
  <r>
    <n v="2793"/>
    <d v="2015-07-18T00:00:00"/>
    <x v="1"/>
    <x v="6"/>
    <x v="137"/>
    <x v="20"/>
    <x v="2"/>
    <x v="6"/>
    <s v="Plantronics CS 50-USB -Â headsetÂ - Convertible, Monaural"/>
    <n v="135.99"/>
    <n v="1"/>
    <n v="36.72"/>
  </r>
  <r>
    <n v="2794"/>
    <d v="2015-07-18T00:00:00"/>
    <x v="1"/>
    <x v="6"/>
    <x v="137"/>
    <x v="20"/>
    <x v="1"/>
    <x v="8"/>
    <s v="Eldon Expressions Wood Desk Accessories, Oak"/>
    <n v="7.38"/>
    <n v="1"/>
    <n v="2.14"/>
  </r>
  <r>
    <n v="2795"/>
    <d v="2015-07-19T00:00:00"/>
    <x v="1"/>
    <x v="6"/>
    <x v="669"/>
    <x v="12"/>
    <x v="0"/>
    <x v="3"/>
    <s v="Wilson Jones DublLock D-Ring Binders"/>
    <n v="2.0299999999999998"/>
    <n v="1"/>
    <n v="-1.35"/>
  </r>
  <r>
    <n v="2796"/>
    <d v="2015-07-20T00:00:00"/>
    <x v="1"/>
    <x v="6"/>
    <x v="670"/>
    <x v="18"/>
    <x v="0"/>
    <x v="2"/>
    <s v="Multi-Use Personal File Cart and Caster Set, Three Stacking Bins"/>
    <n v="34.76"/>
    <n v="1"/>
    <n v="9.73"/>
  </r>
  <r>
    <n v="2797"/>
    <d v="2015-07-20T00:00:00"/>
    <x v="1"/>
    <x v="6"/>
    <x v="670"/>
    <x v="18"/>
    <x v="2"/>
    <x v="9"/>
    <s v="Imation Bio 8GB USBÂ Flash Drive ImationÂ Corp"/>
    <n v="831.2"/>
    <n v="5"/>
    <n v="124.68"/>
  </r>
  <r>
    <n v="2798"/>
    <d v="2015-07-20T00:00:00"/>
    <x v="1"/>
    <x v="6"/>
    <x v="670"/>
    <x v="18"/>
    <x v="0"/>
    <x v="0"/>
    <s v="Xerox 1981"/>
    <n v="26.4"/>
    <n v="5"/>
    <n v="11.88"/>
  </r>
  <r>
    <n v="2799"/>
    <d v="2015-07-20T00:00:00"/>
    <x v="1"/>
    <x v="6"/>
    <x v="670"/>
    <x v="18"/>
    <x v="0"/>
    <x v="10"/>
    <s v="White Envelopes, White Envelopes with Clear Poly Window"/>
    <n v="106.75"/>
    <n v="7"/>
    <n v="49.11"/>
  </r>
  <r>
    <n v="2800"/>
    <d v="2015-07-20T00:00:00"/>
    <x v="1"/>
    <x v="6"/>
    <x v="670"/>
    <x v="18"/>
    <x v="0"/>
    <x v="0"/>
    <s v="Tops White Computer Printout Paper"/>
    <n v="97.82"/>
    <n v="2"/>
    <n v="45.98"/>
  </r>
  <r>
    <n v="2801"/>
    <d v="2015-07-20T00:00:00"/>
    <x v="1"/>
    <x v="6"/>
    <x v="670"/>
    <x v="18"/>
    <x v="0"/>
    <x v="2"/>
    <s v="Eldon Portable Mobile Manager"/>
    <n v="141.4"/>
    <n v="5"/>
    <n v="38.18"/>
  </r>
  <r>
    <n v="2802"/>
    <d v="2015-07-20T00:00:00"/>
    <x v="1"/>
    <x v="6"/>
    <x v="277"/>
    <x v="1"/>
    <x v="0"/>
    <x v="3"/>
    <s v="Avery Durable Binders"/>
    <n v="2.88"/>
    <n v="5"/>
    <n v="-4.46"/>
  </r>
  <r>
    <n v="2803"/>
    <d v="2015-07-20T00:00:00"/>
    <x v="1"/>
    <x v="6"/>
    <x v="277"/>
    <x v="1"/>
    <x v="1"/>
    <x v="11"/>
    <s v="O'Sullivan Cherrywood Estates Traditional Barrister Bookcase"/>
    <n v="384.94"/>
    <n v="4"/>
    <n v="-126.48"/>
  </r>
  <r>
    <n v="2804"/>
    <d v="2015-07-20T00:00:00"/>
    <x v="1"/>
    <x v="6"/>
    <x v="277"/>
    <x v="1"/>
    <x v="2"/>
    <x v="6"/>
    <s v="Pyle PMP37LED"/>
    <n v="153.58000000000001"/>
    <n v="2"/>
    <n v="13.44"/>
  </r>
  <r>
    <n v="2805"/>
    <d v="2015-07-20T00:00:00"/>
    <x v="1"/>
    <x v="6"/>
    <x v="277"/>
    <x v="1"/>
    <x v="1"/>
    <x v="11"/>
    <s v="Atlantic Metals Mobile 3-Shelf Bookcases, Custom Colors"/>
    <n v="913.43"/>
    <n v="5"/>
    <n v="-52.2"/>
  </r>
  <r>
    <n v="2806"/>
    <d v="2015-07-23T00:00:00"/>
    <x v="1"/>
    <x v="6"/>
    <x v="128"/>
    <x v="20"/>
    <x v="0"/>
    <x v="12"/>
    <s v="Belkin F5C206VTEL 6 Outlet Surge"/>
    <n v="68.94"/>
    <n v="3"/>
    <n v="20.68"/>
  </r>
  <r>
    <n v="2807"/>
    <d v="2015-07-23T00:00:00"/>
    <x v="1"/>
    <x v="6"/>
    <x v="128"/>
    <x v="20"/>
    <x v="1"/>
    <x v="8"/>
    <s v="Howard Miller 13&quot; Diameter Pewter Finish Round Wall Clock"/>
    <n v="128.82"/>
    <n v="3"/>
    <n v="50.24"/>
  </r>
  <r>
    <n v="2808"/>
    <d v="2015-07-23T00:00:00"/>
    <x v="1"/>
    <x v="6"/>
    <x v="7"/>
    <x v="20"/>
    <x v="0"/>
    <x v="3"/>
    <s v="Acco 3-Hole Punch"/>
    <n v="10.51"/>
    <n v="3"/>
    <n v="3.68"/>
  </r>
  <r>
    <n v="2809"/>
    <d v="2015-07-24T00:00:00"/>
    <x v="1"/>
    <x v="6"/>
    <x v="301"/>
    <x v="5"/>
    <x v="1"/>
    <x v="8"/>
    <s v="Eldon Expressions Wood and Plastic Desk Accessories, Cherry Wood"/>
    <n v="20.94"/>
    <n v="3"/>
    <n v="6.07"/>
  </r>
  <r>
    <n v="2810"/>
    <d v="2015-07-24T00:00:00"/>
    <x v="1"/>
    <x v="6"/>
    <x v="301"/>
    <x v="5"/>
    <x v="0"/>
    <x v="3"/>
    <s v="GBC Prepunched Paper, 19-Hole, for Binding Systems, 24-lb"/>
    <n v="135.09"/>
    <n v="9"/>
    <n v="62.14"/>
  </r>
  <r>
    <n v="2811"/>
    <d v="2015-07-24T00:00:00"/>
    <x v="1"/>
    <x v="6"/>
    <x v="301"/>
    <x v="5"/>
    <x v="2"/>
    <x v="9"/>
    <s v="Anker Ultra-Slim Mini Bluetooth 3.0 Wireless Keyboard"/>
    <n v="279.86"/>
    <n v="14"/>
    <n v="64.37"/>
  </r>
  <r>
    <n v="2812"/>
    <d v="2015-07-24T00:00:00"/>
    <x v="1"/>
    <x v="6"/>
    <x v="301"/>
    <x v="5"/>
    <x v="0"/>
    <x v="3"/>
    <s v="GBC Prepunched Paper, 19-Hole, for Binding Systems, 24-lb"/>
    <n v="90.06"/>
    <n v="6"/>
    <n v="41.43"/>
  </r>
  <r>
    <n v="2813"/>
    <d v="2015-07-25T00:00:00"/>
    <x v="1"/>
    <x v="6"/>
    <x v="237"/>
    <x v="2"/>
    <x v="0"/>
    <x v="3"/>
    <s v="GBC Premium Transparent Covers with Diagonal Lined Pattern"/>
    <n v="25.18"/>
    <n v="4"/>
    <n v="-18.46"/>
  </r>
  <r>
    <n v="2814"/>
    <d v="2015-07-25T00:00:00"/>
    <x v="1"/>
    <x v="6"/>
    <x v="289"/>
    <x v="22"/>
    <x v="0"/>
    <x v="7"/>
    <s v="Plymouth Boxed Rubber Bands by Plymouth"/>
    <n v="9.42"/>
    <n v="2"/>
    <n v="0.47"/>
  </r>
  <r>
    <n v="2815"/>
    <d v="2015-07-25T00:00:00"/>
    <x v="1"/>
    <x v="6"/>
    <x v="289"/>
    <x v="22"/>
    <x v="0"/>
    <x v="0"/>
    <s v="Xerox 228"/>
    <n v="12.96"/>
    <n v="2"/>
    <n v="6.22"/>
  </r>
  <r>
    <n v="2816"/>
    <d v="2015-07-25T00:00:00"/>
    <x v="1"/>
    <x v="6"/>
    <x v="289"/>
    <x v="22"/>
    <x v="1"/>
    <x v="11"/>
    <s v="Sauder Forest Hills Library, Woodland Oak Finish"/>
    <n v="704.9"/>
    <n v="5"/>
    <n v="56.39"/>
  </r>
  <r>
    <n v="2817"/>
    <d v="2015-07-25T00:00:00"/>
    <x v="1"/>
    <x v="6"/>
    <x v="289"/>
    <x v="22"/>
    <x v="1"/>
    <x v="5"/>
    <s v="Office Star - Professional Matrix Back Chair with 2-to-1 Synchro Tilt and Mesh Fabric Seat"/>
    <n v="561.57000000000005"/>
    <n v="2"/>
    <n v="28.08"/>
  </r>
  <r>
    <n v="2818"/>
    <d v="2015-07-25T00:00:00"/>
    <x v="1"/>
    <x v="6"/>
    <x v="598"/>
    <x v="33"/>
    <x v="0"/>
    <x v="10"/>
    <s v="White Business Envelopes with Contemporary Seam, Recycled White Business Envelopes"/>
    <n v="98.46"/>
    <n v="9"/>
    <n v="49.23"/>
  </r>
  <r>
    <n v="2819"/>
    <d v="2015-07-25T00:00:00"/>
    <x v="1"/>
    <x v="6"/>
    <x v="598"/>
    <x v="33"/>
    <x v="1"/>
    <x v="13"/>
    <s v="Bevis Round Conference Table Top, X-Base"/>
    <n v="358.58"/>
    <n v="2"/>
    <n v="39.44"/>
  </r>
  <r>
    <n v="2820"/>
    <d v="2015-07-25T00:00:00"/>
    <x v="1"/>
    <x v="6"/>
    <x v="446"/>
    <x v="3"/>
    <x v="2"/>
    <x v="6"/>
    <s v="Motorola L703CM"/>
    <n v="623.96"/>
    <n v="5"/>
    <n v="39"/>
  </r>
  <r>
    <n v="2821"/>
    <d v="2015-07-26T00:00:00"/>
    <x v="1"/>
    <x v="6"/>
    <x v="273"/>
    <x v="12"/>
    <x v="1"/>
    <x v="13"/>
    <s v="Bevis Boat-Shaped Conference Table"/>
    <n v="393.17"/>
    <n v="3"/>
    <n v="-204.45"/>
  </r>
  <r>
    <n v="2822"/>
    <d v="2015-07-26T00:00:00"/>
    <x v="1"/>
    <x v="6"/>
    <x v="454"/>
    <x v="3"/>
    <x v="0"/>
    <x v="10"/>
    <s v="Airmail Envelopes"/>
    <n v="167.86"/>
    <n v="2"/>
    <n v="78.89"/>
  </r>
  <r>
    <n v="2823"/>
    <d v="2015-07-26T00:00:00"/>
    <x v="1"/>
    <x v="6"/>
    <x v="244"/>
    <x v="3"/>
    <x v="0"/>
    <x v="3"/>
    <s v="Acco Pressboard Covers with Storage Hooks, 9 1/2&quot; x 11&quot;, Executive Red"/>
    <n v="9.14"/>
    <n v="3"/>
    <n v="3.09"/>
  </r>
  <r>
    <n v="2824"/>
    <d v="2015-07-26T00:00:00"/>
    <x v="1"/>
    <x v="6"/>
    <x v="244"/>
    <x v="3"/>
    <x v="0"/>
    <x v="3"/>
    <s v="Tuff Stuff Recycled Round Ring Binders"/>
    <n v="23.14"/>
    <n v="6"/>
    <n v="8.39"/>
  </r>
  <r>
    <n v="2825"/>
    <d v="2015-07-26T00:00:00"/>
    <x v="1"/>
    <x v="6"/>
    <x v="244"/>
    <x v="3"/>
    <x v="0"/>
    <x v="4"/>
    <s v="Newell 334"/>
    <n v="99.2"/>
    <n v="5"/>
    <n v="25.79"/>
  </r>
  <r>
    <n v="2826"/>
    <d v="2015-07-26T00:00:00"/>
    <x v="1"/>
    <x v="6"/>
    <x v="38"/>
    <x v="12"/>
    <x v="1"/>
    <x v="5"/>
    <s v="Office Star - Contemporary Task Swivel Chair"/>
    <n v="266.35000000000002"/>
    <n v="3"/>
    <n v="13.32"/>
  </r>
  <r>
    <n v="2827"/>
    <d v="2015-07-26T00:00:00"/>
    <x v="1"/>
    <x v="6"/>
    <x v="83"/>
    <x v="2"/>
    <x v="0"/>
    <x v="0"/>
    <s v="Eureka Recycled Copy Paper 8 1/2&quot; x 11&quot;, Ream"/>
    <n v="10.37"/>
    <n v="2"/>
    <n v="3.63"/>
  </r>
  <r>
    <n v="2828"/>
    <d v="2015-07-27T00:00:00"/>
    <x v="1"/>
    <x v="6"/>
    <x v="190"/>
    <x v="5"/>
    <x v="2"/>
    <x v="6"/>
    <s v="Mediabridge Sport Armband iPhone 5s"/>
    <n v="29.97"/>
    <n v="3"/>
    <n v="0.3"/>
  </r>
  <r>
    <n v="2829"/>
    <d v="2015-07-30T00:00:00"/>
    <x v="1"/>
    <x v="6"/>
    <x v="454"/>
    <x v="3"/>
    <x v="2"/>
    <x v="9"/>
    <s v="Logitech 910-002974 M325 Wireless Mouse for Web Scrolling"/>
    <n v="209.93"/>
    <n v="7"/>
    <n v="92.37"/>
  </r>
  <r>
    <n v="2830"/>
    <d v="2015-07-30T00:00:00"/>
    <x v="1"/>
    <x v="6"/>
    <x v="454"/>
    <x v="3"/>
    <x v="1"/>
    <x v="8"/>
    <s v="Regeneration Desk Collection"/>
    <n v="5.28"/>
    <n v="3"/>
    <n v="2.3199999999999998"/>
  </r>
  <r>
    <n v="2831"/>
    <d v="2015-07-30T00:00:00"/>
    <x v="1"/>
    <x v="6"/>
    <x v="454"/>
    <x v="3"/>
    <x v="0"/>
    <x v="3"/>
    <s v="Presstex Flexible Ring Binders"/>
    <n v="10.92"/>
    <n v="3"/>
    <n v="4.0999999999999996"/>
  </r>
  <r>
    <n v="2832"/>
    <d v="2015-07-30T00:00:00"/>
    <x v="1"/>
    <x v="6"/>
    <x v="369"/>
    <x v="0"/>
    <x v="0"/>
    <x v="2"/>
    <s v="Eldon ProFile File 'N Store Portable File Tub Letter/Legal Size Black"/>
    <n v="61.79"/>
    <n v="4"/>
    <n v="6.18"/>
  </r>
  <r>
    <n v="2833"/>
    <d v="2015-07-30T00:00:00"/>
    <x v="1"/>
    <x v="6"/>
    <x v="292"/>
    <x v="28"/>
    <x v="1"/>
    <x v="5"/>
    <s v="Global Stack Chair without Arms, Black"/>
    <n v="155.88"/>
    <n v="6"/>
    <n v="38.97"/>
  </r>
  <r>
    <n v="2834"/>
    <d v="2015-07-31T00:00:00"/>
    <x v="1"/>
    <x v="6"/>
    <x v="356"/>
    <x v="20"/>
    <x v="2"/>
    <x v="9"/>
    <s v="Plantronics CS510 - Over-the-Head monaural Wireless Headset System"/>
    <n v="2309.65"/>
    <n v="7"/>
    <n v="762.18"/>
  </r>
  <r>
    <n v="2835"/>
    <d v="2015-07-31T00:00:00"/>
    <x v="1"/>
    <x v="6"/>
    <x v="356"/>
    <x v="20"/>
    <x v="1"/>
    <x v="13"/>
    <s v="Bevis Round Bullnose 29&quot; High Table Top"/>
    <n v="1090.78"/>
    <n v="7"/>
    <n v="-290.88"/>
  </r>
  <r>
    <n v="2836"/>
    <d v="2015-07-31T00:00:00"/>
    <x v="1"/>
    <x v="6"/>
    <x v="356"/>
    <x v="20"/>
    <x v="0"/>
    <x v="0"/>
    <s v="Xerox 212"/>
    <n v="19.440000000000001"/>
    <n v="3"/>
    <n v="9.33"/>
  </r>
  <r>
    <n v="2837"/>
    <d v="2015-07-31T00:00:00"/>
    <x v="1"/>
    <x v="6"/>
    <x v="444"/>
    <x v="29"/>
    <x v="2"/>
    <x v="9"/>
    <s v="Microsoft Sculpt Comfort Mouse"/>
    <n v="239.7"/>
    <n v="6"/>
    <n v="105.47"/>
  </r>
  <r>
    <n v="2838"/>
    <d v="2015-07-31T00:00:00"/>
    <x v="1"/>
    <x v="6"/>
    <x v="571"/>
    <x v="24"/>
    <x v="0"/>
    <x v="14"/>
    <s v="Acme 10&quot; Easy Grip Assistive Scissors"/>
    <n v="52.59"/>
    <n v="3"/>
    <n v="15.78"/>
  </r>
  <r>
    <n v="2839"/>
    <d v="2015-08-01T00:00:00"/>
    <x v="1"/>
    <x v="7"/>
    <x v="142"/>
    <x v="3"/>
    <x v="0"/>
    <x v="4"/>
    <s v="Prang Dustless Chalk Sticks"/>
    <n v="6.72"/>
    <n v="4"/>
    <n v="3.36"/>
  </r>
  <r>
    <n v="2840"/>
    <d v="2015-08-01T00:00:00"/>
    <x v="1"/>
    <x v="7"/>
    <x v="142"/>
    <x v="3"/>
    <x v="1"/>
    <x v="13"/>
    <s v="Hon 2111 Invitation Series Corner Table"/>
    <n v="1004.98"/>
    <n v="6"/>
    <n v="-175.87"/>
  </r>
  <r>
    <n v="2841"/>
    <d v="2015-08-02T00:00:00"/>
    <x v="1"/>
    <x v="7"/>
    <x v="261"/>
    <x v="22"/>
    <x v="0"/>
    <x v="3"/>
    <s v="Ibico Presentation Index for Binding Systems"/>
    <n v="6.37"/>
    <n v="2"/>
    <n v="2.15"/>
  </r>
  <r>
    <n v="2842"/>
    <d v="2015-08-02T00:00:00"/>
    <x v="1"/>
    <x v="7"/>
    <x v="261"/>
    <x v="22"/>
    <x v="2"/>
    <x v="15"/>
    <s v="Okidata C331dn Printer"/>
    <n v="558.4"/>
    <n v="2"/>
    <n v="41.88"/>
  </r>
  <r>
    <n v="2843"/>
    <d v="2015-08-02T00:00:00"/>
    <x v="1"/>
    <x v="7"/>
    <x v="671"/>
    <x v="43"/>
    <x v="2"/>
    <x v="6"/>
    <s v="Plantronics MX500i Earset"/>
    <n v="128.85"/>
    <n v="3"/>
    <n v="3.87"/>
  </r>
  <r>
    <n v="2844"/>
    <d v="2015-08-02T00:00:00"/>
    <x v="1"/>
    <x v="7"/>
    <x v="671"/>
    <x v="43"/>
    <x v="0"/>
    <x v="0"/>
    <s v="Important Message Pads, 50 4-1/4 x 5-1/2 Forms per Pad"/>
    <n v="8.4"/>
    <n v="2"/>
    <n v="4.12"/>
  </r>
  <r>
    <n v="2845"/>
    <d v="2015-08-02T00:00:00"/>
    <x v="1"/>
    <x v="7"/>
    <x v="671"/>
    <x v="43"/>
    <x v="2"/>
    <x v="9"/>
    <s v="Logitech G700s Rechargeable Gaming Mouse"/>
    <n v="199.98"/>
    <n v="2"/>
    <n v="83.99"/>
  </r>
  <r>
    <n v="2846"/>
    <d v="2015-08-02T00:00:00"/>
    <x v="1"/>
    <x v="7"/>
    <x v="671"/>
    <x v="43"/>
    <x v="1"/>
    <x v="5"/>
    <s v="Office Star Flex Back Scooter Chair with White Frame"/>
    <n v="110.98"/>
    <n v="1"/>
    <n v="15.54"/>
  </r>
  <r>
    <n v="2847"/>
    <d v="2015-08-02T00:00:00"/>
    <x v="1"/>
    <x v="7"/>
    <x v="536"/>
    <x v="11"/>
    <x v="1"/>
    <x v="13"/>
    <s v="Balt Split Level Computer Training Table"/>
    <n v="277.5"/>
    <n v="4"/>
    <n v="-188.7"/>
  </r>
  <r>
    <n v="2848"/>
    <d v="2015-08-05T00:00:00"/>
    <x v="1"/>
    <x v="7"/>
    <x v="123"/>
    <x v="0"/>
    <x v="0"/>
    <x v="2"/>
    <s v="Perma STOR-ALL Hanging File Box, 13 1/8&quot;W x 12 1/4&quot;D x 10 1/2&quot;H"/>
    <n v="33.49"/>
    <n v="7"/>
    <n v="-1.26"/>
  </r>
  <r>
    <n v="2849"/>
    <d v="2015-08-05T00:00:00"/>
    <x v="1"/>
    <x v="7"/>
    <x v="123"/>
    <x v="0"/>
    <x v="0"/>
    <x v="14"/>
    <s v="Stiletto Hand Letter Openers"/>
    <n v="23.04"/>
    <n v="3"/>
    <n v="-4.9000000000000004"/>
  </r>
  <r>
    <n v="2850"/>
    <d v="2015-08-05T00:00:00"/>
    <x v="1"/>
    <x v="7"/>
    <x v="123"/>
    <x v="0"/>
    <x v="0"/>
    <x v="3"/>
    <s v="Avery Self-Adhesive Photo Pockets for Polaroid Photos"/>
    <n v="1.36"/>
    <n v="1"/>
    <n v="-2.1800000000000002"/>
  </r>
  <r>
    <n v="2851"/>
    <d v="2015-08-05T00:00:00"/>
    <x v="1"/>
    <x v="7"/>
    <x v="123"/>
    <x v="0"/>
    <x v="1"/>
    <x v="8"/>
    <s v="Eldon Expressions Wood Desk Accessories, Oak"/>
    <n v="14.76"/>
    <n v="5"/>
    <n v="-11.44"/>
  </r>
  <r>
    <n v="2852"/>
    <d v="2015-08-06T00:00:00"/>
    <x v="1"/>
    <x v="7"/>
    <x v="279"/>
    <x v="0"/>
    <x v="0"/>
    <x v="0"/>
    <s v="Xerox 188"/>
    <n v="27.22"/>
    <n v="3"/>
    <n v="9.8699999999999992"/>
  </r>
  <r>
    <n v="2853"/>
    <d v="2015-08-06T00:00:00"/>
    <x v="1"/>
    <x v="7"/>
    <x v="468"/>
    <x v="0"/>
    <x v="0"/>
    <x v="1"/>
    <s v="Avery 505"/>
    <n v="35.520000000000003"/>
    <n v="3"/>
    <n v="13.32"/>
  </r>
  <r>
    <n v="2854"/>
    <d v="2015-08-06T00:00:00"/>
    <x v="1"/>
    <x v="7"/>
    <x v="468"/>
    <x v="0"/>
    <x v="0"/>
    <x v="3"/>
    <s v="Avery Hole Reinforcements"/>
    <n v="6.23"/>
    <n v="5"/>
    <n v="-9.66"/>
  </r>
  <r>
    <n v="2855"/>
    <d v="2015-08-06T00:00:00"/>
    <x v="1"/>
    <x v="7"/>
    <x v="468"/>
    <x v="0"/>
    <x v="0"/>
    <x v="0"/>
    <s v="Xerox 1906"/>
    <n v="56.7"/>
    <n v="2"/>
    <n v="19.14"/>
  </r>
  <r>
    <n v="2856"/>
    <d v="2015-08-06T00:00:00"/>
    <x v="1"/>
    <x v="7"/>
    <x v="468"/>
    <x v="0"/>
    <x v="1"/>
    <x v="11"/>
    <s v="O'Sullivan Manor Hill 2-Door Library in Brianna Oak"/>
    <n v="369.2"/>
    <n v="3"/>
    <n v="-114.02"/>
  </r>
  <r>
    <n v="2857"/>
    <d v="2015-08-07T00:00:00"/>
    <x v="1"/>
    <x v="7"/>
    <x v="270"/>
    <x v="34"/>
    <x v="0"/>
    <x v="3"/>
    <s v="ACCOHIDE 3-Ring Binder, Blue, 1&quot;"/>
    <n v="3.3"/>
    <n v="1"/>
    <n v="1.1200000000000001"/>
  </r>
  <r>
    <n v="2858"/>
    <d v="2015-08-07T00:00:00"/>
    <x v="1"/>
    <x v="7"/>
    <x v="672"/>
    <x v="3"/>
    <x v="0"/>
    <x v="3"/>
    <s v="Cardinal Hold-It CD Pocket"/>
    <n v="19.149999999999999"/>
    <n v="3"/>
    <n v="6.46"/>
  </r>
  <r>
    <n v="2859"/>
    <d v="2015-08-07T00:00:00"/>
    <x v="1"/>
    <x v="7"/>
    <x v="439"/>
    <x v="24"/>
    <x v="0"/>
    <x v="3"/>
    <s v="Wilson Jones Hanging View Binder, White, 1&quot;"/>
    <n v="28.4"/>
    <n v="4"/>
    <n v="13.06"/>
  </r>
  <r>
    <n v="2860"/>
    <d v="2015-08-07T00:00:00"/>
    <x v="1"/>
    <x v="7"/>
    <x v="439"/>
    <x v="24"/>
    <x v="1"/>
    <x v="8"/>
    <s v="Tenex V2T-RE Standard Weight Series Chair Mat, 45&quot; x 53&quot;, Lip 25&quot; x 12&quot;"/>
    <n v="212.94"/>
    <n v="3"/>
    <n v="34.07"/>
  </r>
  <r>
    <n v="2861"/>
    <d v="2015-08-07T00:00:00"/>
    <x v="1"/>
    <x v="7"/>
    <x v="232"/>
    <x v="2"/>
    <x v="0"/>
    <x v="4"/>
    <s v="Stanley Contemporary Battery Pencil Sharpeners"/>
    <n v="106.8"/>
    <n v="10"/>
    <n v="10.68"/>
  </r>
  <r>
    <n v="2862"/>
    <d v="2015-08-07T00:00:00"/>
    <x v="1"/>
    <x v="7"/>
    <x v="270"/>
    <x v="36"/>
    <x v="0"/>
    <x v="12"/>
    <s v="Acco Six-Outlet Power Strip, 4' Cord Length"/>
    <n v="77.58"/>
    <n v="9"/>
    <n v="20.170000000000002"/>
  </r>
  <r>
    <n v="2863"/>
    <d v="2015-08-07T00:00:00"/>
    <x v="1"/>
    <x v="7"/>
    <x v="673"/>
    <x v="6"/>
    <x v="2"/>
    <x v="6"/>
    <s v="Ativa D5772 2-Line 5.8GHz Digital Expandable Corded/Cordless Phone System with Answering &amp; Caller ID/Call Waiting, Black/Silver"/>
    <n v="494.97"/>
    <n v="3"/>
    <n v="148.49"/>
  </r>
  <r>
    <n v="2864"/>
    <d v="2015-08-07T00:00:00"/>
    <x v="1"/>
    <x v="7"/>
    <x v="673"/>
    <x v="6"/>
    <x v="0"/>
    <x v="1"/>
    <s v="Avery 50"/>
    <n v="25.06"/>
    <n v="2"/>
    <n v="11.78"/>
  </r>
  <r>
    <n v="2865"/>
    <d v="2015-08-08T00:00:00"/>
    <x v="1"/>
    <x v="7"/>
    <x v="426"/>
    <x v="3"/>
    <x v="0"/>
    <x v="3"/>
    <s v="ACCOHIDE 3-Ring Binder, Blue, 1&quot;"/>
    <n v="6.61"/>
    <n v="2"/>
    <n v="2.23"/>
  </r>
  <r>
    <n v="2866"/>
    <d v="2015-08-08T00:00:00"/>
    <x v="1"/>
    <x v="7"/>
    <x v="426"/>
    <x v="3"/>
    <x v="0"/>
    <x v="3"/>
    <s v="Presstex Flexible Ring Binders"/>
    <n v="7.28"/>
    <n v="2"/>
    <n v="2.73"/>
  </r>
  <r>
    <n v="2867"/>
    <d v="2015-08-08T00:00:00"/>
    <x v="1"/>
    <x v="7"/>
    <x v="426"/>
    <x v="3"/>
    <x v="1"/>
    <x v="5"/>
    <s v="Global Ergonomic Managers Chair"/>
    <n v="144.78"/>
    <n v="1"/>
    <n v="10.86"/>
  </r>
  <r>
    <n v="2868"/>
    <d v="2015-08-08T00:00:00"/>
    <x v="1"/>
    <x v="7"/>
    <x v="674"/>
    <x v="32"/>
    <x v="0"/>
    <x v="4"/>
    <s v="Boston 1827 Commercial Additional Cutter, Drive Gear &amp; Gear Rack for 1606"/>
    <n v="39.659999999999997"/>
    <n v="2"/>
    <n v="11.9"/>
  </r>
  <r>
    <n v="2869"/>
    <d v="2015-08-08T00:00:00"/>
    <x v="1"/>
    <x v="7"/>
    <x v="674"/>
    <x v="32"/>
    <x v="0"/>
    <x v="12"/>
    <s v="Conquest 14 Commercial Heavy-Duty Upright Vacuum, Collection System, Accessory Kit"/>
    <n v="113.92"/>
    <n v="2"/>
    <n v="33.04"/>
  </r>
  <r>
    <n v="2870"/>
    <d v="2015-08-08T00:00:00"/>
    <x v="1"/>
    <x v="7"/>
    <x v="674"/>
    <x v="32"/>
    <x v="0"/>
    <x v="3"/>
    <s v="GBC DocuBind P50 Personal Binding Machine"/>
    <n v="447.86"/>
    <n v="7"/>
    <n v="210.49"/>
  </r>
  <r>
    <n v="2871"/>
    <d v="2015-08-08T00:00:00"/>
    <x v="1"/>
    <x v="7"/>
    <x v="122"/>
    <x v="20"/>
    <x v="2"/>
    <x v="9"/>
    <s v="Logitech G600 MMO Gaming Mouse"/>
    <n v="79.989999999999995"/>
    <n v="1"/>
    <n v="28.8"/>
  </r>
  <r>
    <n v="2872"/>
    <d v="2015-08-09T00:00:00"/>
    <x v="1"/>
    <x v="7"/>
    <x v="171"/>
    <x v="14"/>
    <x v="0"/>
    <x v="4"/>
    <s v="Sanford Uni-Blazer View Highlighters, Chisel Tip, Yellow"/>
    <n v="2.2000000000000002"/>
    <n v="1"/>
    <n v="0.97"/>
  </r>
  <r>
    <n v="2873"/>
    <d v="2015-08-09T00:00:00"/>
    <x v="1"/>
    <x v="7"/>
    <x v="171"/>
    <x v="14"/>
    <x v="1"/>
    <x v="13"/>
    <s v="Bevis 36 x 72 Conference Tables"/>
    <n v="622.45000000000005"/>
    <n v="5"/>
    <n v="136.94"/>
  </r>
  <r>
    <n v="2874"/>
    <d v="2015-08-09T00:00:00"/>
    <x v="1"/>
    <x v="7"/>
    <x v="171"/>
    <x v="14"/>
    <x v="0"/>
    <x v="2"/>
    <s v="Rogers Deluxe File Chest"/>
    <n v="21.98"/>
    <n v="1"/>
    <n v="0.22"/>
  </r>
  <r>
    <n v="2875"/>
    <d v="2015-08-09T00:00:00"/>
    <x v="1"/>
    <x v="7"/>
    <x v="201"/>
    <x v="20"/>
    <x v="2"/>
    <x v="6"/>
    <s v="Nortel Meridian M3904 Professional Digital phone"/>
    <n v="307.98"/>
    <n v="2"/>
    <n v="89.31"/>
  </r>
  <r>
    <n v="2876"/>
    <d v="2015-08-09T00:00:00"/>
    <x v="1"/>
    <x v="7"/>
    <x v="201"/>
    <x v="20"/>
    <x v="1"/>
    <x v="13"/>
    <s v="KI Conference Tables"/>
    <n v="382.81"/>
    <n v="9"/>
    <n v="-153.12"/>
  </r>
  <r>
    <n v="2877"/>
    <d v="2015-08-09T00:00:00"/>
    <x v="1"/>
    <x v="7"/>
    <x v="201"/>
    <x v="20"/>
    <x v="0"/>
    <x v="2"/>
    <s v="Tennsco Lockers, Gray"/>
    <n v="41.96"/>
    <n v="2"/>
    <n v="2.94"/>
  </r>
  <r>
    <n v="2878"/>
    <d v="2015-08-09T00:00:00"/>
    <x v="1"/>
    <x v="7"/>
    <x v="201"/>
    <x v="20"/>
    <x v="0"/>
    <x v="3"/>
    <s v="GBC Ibimaster 500 Manual ProClick Binding System"/>
    <n v="1217.57"/>
    <n v="2"/>
    <n v="456.59"/>
  </r>
  <r>
    <n v="2879"/>
    <d v="2015-08-09T00:00:00"/>
    <x v="1"/>
    <x v="7"/>
    <x v="201"/>
    <x v="20"/>
    <x v="1"/>
    <x v="8"/>
    <s v="Artistic Insta-Plaque"/>
    <n v="47.04"/>
    <n v="3"/>
    <n v="18.350000000000001"/>
  </r>
  <r>
    <n v="2880"/>
    <d v="2015-08-09T00:00:00"/>
    <x v="1"/>
    <x v="7"/>
    <x v="201"/>
    <x v="20"/>
    <x v="1"/>
    <x v="8"/>
    <s v="Longer-Life Soft White Bulbs"/>
    <n v="6.16"/>
    <n v="2"/>
    <n v="2.96"/>
  </r>
  <r>
    <n v="2881"/>
    <d v="2015-08-09T00:00:00"/>
    <x v="1"/>
    <x v="7"/>
    <x v="201"/>
    <x v="20"/>
    <x v="2"/>
    <x v="6"/>
    <s v="Panasonic KX-TG9471B"/>
    <n v="979.95"/>
    <n v="5"/>
    <n v="274.39"/>
  </r>
  <r>
    <n v="2882"/>
    <d v="2015-08-09T00:00:00"/>
    <x v="1"/>
    <x v="7"/>
    <x v="201"/>
    <x v="20"/>
    <x v="0"/>
    <x v="0"/>
    <s v="Xerox 1886"/>
    <n v="143.69999999999999"/>
    <n v="3"/>
    <n v="68.98"/>
  </r>
  <r>
    <n v="2883"/>
    <d v="2015-08-09T00:00:00"/>
    <x v="1"/>
    <x v="7"/>
    <x v="201"/>
    <x v="20"/>
    <x v="0"/>
    <x v="7"/>
    <s v="Acco Clips to Go Binder Clips, 24 Clips in Two Sizes"/>
    <n v="10.65"/>
    <n v="3"/>
    <n v="5.01"/>
  </r>
  <r>
    <n v="2884"/>
    <d v="2015-08-09T00:00:00"/>
    <x v="1"/>
    <x v="7"/>
    <x v="201"/>
    <x v="20"/>
    <x v="2"/>
    <x v="9"/>
    <s v="Belkin QODE FastFit Bluetooth Keyboard"/>
    <n v="247.8"/>
    <n v="4"/>
    <n v="34.69"/>
  </r>
  <r>
    <n v="2885"/>
    <d v="2015-08-09T00:00:00"/>
    <x v="1"/>
    <x v="7"/>
    <x v="141"/>
    <x v="16"/>
    <x v="0"/>
    <x v="1"/>
    <s v="Avery File Folder Labels"/>
    <n v="4.6100000000000003"/>
    <n v="2"/>
    <n v="1.67"/>
  </r>
  <r>
    <n v="2886"/>
    <d v="2015-08-09T00:00:00"/>
    <x v="1"/>
    <x v="7"/>
    <x v="57"/>
    <x v="21"/>
    <x v="1"/>
    <x v="11"/>
    <s v="O'Sullivan Cherrywood Estates Traditional Barrister Bookcase"/>
    <n v="687.4"/>
    <n v="5"/>
    <n v="48.12"/>
  </r>
  <r>
    <n v="2887"/>
    <d v="2015-08-09T00:00:00"/>
    <x v="1"/>
    <x v="7"/>
    <x v="407"/>
    <x v="20"/>
    <x v="1"/>
    <x v="8"/>
    <s v="OIC Stacking Trays"/>
    <n v="10.02"/>
    <n v="3"/>
    <n v="4.41"/>
  </r>
  <r>
    <n v="2888"/>
    <d v="2015-08-09T00:00:00"/>
    <x v="1"/>
    <x v="7"/>
    <x v="407"/>
    <x v="20"/>
    <x v="0"/>
    <x v="0"/>
    <s v="Xerox 1885"/>
    <n v="144.12"/>
    <n v="3"/>
    <n v="69.180000000000007"/>
  </r>
  <r>
    <n v="2889"/>
    <d v="2015-08-10T00:00:00"/>
    <x v="1"/>
    <x v="7"/>
    <x v="488"/>
    <x v="28"/>
    <x v="0"/>
    <x v="1"/>
    <s v="Avery 480"/>
    <n v="3.75"/>
    <n v="1"/>
    <n v="1.8"/>
  </r>
  <r>
    <n v="2890"/>
    <d v="2015-08-10T00:00:00"/>
    <x v="1"/>
    <x v="7"/>
    <x v="488"/>
    <x v="28"/>
    <x v="0"/>
    <x v="1"/>
    <s v="Avery 489"/>
    <n v="41.4"/>
    <n v="4"/>
    <n v="19.87"/>
  </r>
  <r>
    <n v="2891"/>
    <d v="2015-08-10T00:00:00"/>
    <x v="1"/>
    <x v="7"/>
    <x v="488"/>
    <x v="28"/>
    <x v="0"/>
    <x v="4"/>
    <s v="Peel-Off China Markers"/>
    <n v="29.79"/>
    <n v="3"/>
    <n v="12.51"/>
  </r>
  <r>
    <n v="2892"/>
    <d v="2015-08-10T00:00:00"/>
    <x v="1"/>
    <x v="7"/>
    <x v="494"/>
    <x v="11"/>
    <x v="2"/>
    <x v="6"/>
    <s v="AT&amp;T 1080 Corded phone"/>
    <n v="438.37"/>
    <n v="4"/>
    <n v="38.36"/>
  </r>
  <r>
    <n v="2893"/>
    <d v="2015-08-10T00:00:00"/>
    <x v="1"/>
    <x v="7"/>
    <x v="494"/>
    <x v="11"/>
    <x v="2"/>
    <x v="6"/>
    <s v="OtterBox Commuter Series Case - Samsung Galaxy S4"/>
    <n v="139.94"/>
    <n v="7"/>
    <n v="-31.49"/>
  </r>
  <r>
    <n v="2894"/>
    <d v="2015-08-10T00:00:00"/>
    <x v="1"/>
    <x v="7"/>
    <x v="494"/>
    <x v="11"/>
    <x v="0"/>
    <x v="12"/>
    <s v="Fellowes 8 Outlet Superior Workstation Surge Protector"/>
    <n v="133.47"/>
    <n v="4"/>
    <n v="15.02"/>
  </r>
  <r>
    <n v="2895"/>
    <d v="2015-08-10T00:00:00"/>
    <x v="1"/>
    <x v="7"/>
    <x v="649"/>
    <x v="14"/>
    <x v="0"/>
    <x v="3"/>
    <s v="GBC Binding covers"/>
    <n v="64.75"/>
    <n v="5"/>
    <n v="29.14"/>
  </r>
  <r>
    <n v="2896"/>
    <d v="2015-08-11T00:00:00"/>
    <x v="1"/>
    <x v="7"/>
    <x v="220"/>
    <x v="25"/>
    <x v="1"/>
    <x v="8"/>
    <s v="Executive Impressions 13&quot; Clairmont Wall Clock"/>
    <n v="46.15"/>
    <n v="3"/>
    <n v="12.11"/>
  </r>
  <r>
    <n v="2897"/>
    <d v="2015-08-11T00:00:00"/>
    <x v="1"/>
    <x v="7"/>
    <x v="675"/>
    <x v="20"/>
    <x v="0"/>
    <x v="4"/>
    <s v="Newell 330"/>
    <n v="11.96"/>
    <n v="2"/>
    <n v="3.11"/>
  </r>
  <r>
    <n v="2898"/>
    <d v="2015-08-11T00:00:00"/>
    <x v="1"/>
    <x v="7"/>
    <x v="675"/>
    <x v="20"/>
    <x v="2"/>
    <x v="6"/>
    <s v="AT&amp;T 841000 Phone"/>
    <n v="138"/>
    <n v="2"/>
    <n v="34.5"/>
  </r>
  <r>
    <n v="2899"/>
    <d v="2015-08-13T00:00:00"/>
    <x v="1"/>
    <x v="7"/>
    <x v="402"/>
    <x v="3"/>
    <x v="0"/>
    <x v="4"/>
    <s v="50 Colored Long Pencils"/>
    <n v="50.8"/>
    <n v="5"/>
    <n v="13.21"/>
  </r>
  <r>
    <n v="2900"/>
    <d v="2015-08-13T00:00:00"/>
    <x v="1"/>
    <x v="7"/>
    <x v="584"/>
    <x v="4"/>
    <x v="0"/>
    <x v="3"/>
    <s v="3-ring staple pack"/>
    <n v="5.64"/>
    <n v="3"/>
    <n v="2.71"/>
  </r>
  <r>
    <n v="2901"/>
    <d v="2015-08-13T00:00:00"/>
    <x v="1"/>
    <x v="7"/>
    <x v="565"/>
    <x v="18"/>
    <x v="0"/>
    <x v="3"/>
    <s v="Avery Round Ring Poly Binders"/>
    <n v="11.36"/>
    <n v="4"/>
    <n v="5.57"/>
  </r>
  <r>
    <n v="2902"/>
    <d v="2015-08-13T00:00:00"/>
    <x v="1"/>
    <x v="7"/>
    <x v="28"/>
    <x v="2"/>
    <x v="0"/>
    <x v="2"/>
    <s v="Fellowes High-Stak Drawer Files"/>
    <n v="422.86"/>
    <n v="3"/>
    <n v="15.86"/>
  </r>
  <r>
    <n v="2903"/>
    <d v="2015-08-13T00:00:00"/>
    <x v="1"/>
    <x v="7"/>
    <x v="394"/>
    <x v="3"/>
    <x v="1"/>
    <x v="8"/>
    <s v="Ultra Door Pull Handle"/>
    <n v="31.56"/>
    <n v="3"/>
    <n v="10.41"/>
  </r>
  <r>
    <n v="2904"/>
    <d v="2015-08-13T00:00:00"/>
    <x v="1"/>
    <x v="7"/>
    <x v="271"/>
    <x v="25"/>
    <x v="0"/>
    <x v="4"/>
    <s v="Newell 309"/>
    <n v="64.680000000000007"/>
    <n v="7"/>
    <n v="8.09"/>
  </r>
  <r>
    <n v="2905"/>
    <d v="2015-08-15T00:00:00"/>
    <x v="1"/>
    <x v="7"/>
    <x v="676"/>
    <x v="3"/>
    <x v="0"/>
    <x v="2"/>
    <s v="Fellowes Super Stor/Drawer Files"/>
    <n v="323.10000000000002"/>
    <n v="2"/>
    <n v="61.39"/>
  </r>
  <r>
    <n v="2906"/>
    <d v="2015-08-15T00:00:00"/>
    <x v="1"/>
    <x v="7"/>
    <x v="238"/>
    <x v="3"/>
    <x v="1"/>
    <x v="8"/>
    <s v="Tensor Computer Mounted Lamp"/>
    <n v="104.23"/>
    <n v="7"/>
    <n v="28.14"/>
  </r>
  <r>
    <n v="2907"/>
    <d v="2015-08-15T00:00:00"/>
    <x v="1"/>
    <x v="7"/>
    <x v="238"/>
    <x v="3"/>
    <x v="0"/>
    <x v="2"/>
    <s v="Mobile Personal File Cube"/>
    <n v="70.260000000000005"/>
    <n v="3"/>
    <n v="18.97"/>
  </r>
  <r>
    <n v="2908"/>
    <d v="2015-08-16T00:00:00"/>
    <x v="1"/>
    <x v="7"/>
    <x v="522"/>
    <x v="12"/>
    <x v="0"/>
    <x v="4"/>
    <s v="Newell 346"/>
    <n v="2.2999999999999998"/>
    <n v="1"/>
    <n v="0.26"/>
  </r>
  <r>
    <n v="2909"/>
    <d v="2015-08-16T00:00:00"/>
    <x v="1"/>
    <x v="7"/>
    <x v="522"/>
    <x v="12"/>
    <x v="2"/>
    <x v="6"/>
    <s v="Samsung Galaxy S4 Mini"/>
    <n v="1879.96"/>
    <n v="5"/>
    <n v="211.5"/>
  </r>
  <r>
    <n v="2910"/>
    <d v="2015-08-16T00:00:00"/>
    <x v="1"/>
    <x v="7"/>
    <x v="522"/>
    <x v="12"/>
    <x v="0"/>
    <x v="0"/>
    <s v="Xerox 1891"/>
    <n v="313.02"/>
    <n v="8"/>
    <n v="105.65"/>
  </r>
  <r>
    <n v="2911"/>
    <d v="2015-08-16T00:00:00"/>
    <x v="1"/>
    <x v="7"/>
    <x v="522"/>
    <x v="12"/>
    <x v="0"/>
    <x v="1"/>
    <s v="Avery 488"/>
    <n v="5.04"/>
    <n v="2"/>
    <n v="1.76"/>
  </r>
  <r>
    <n v="2912"/>
    <d v="2015-08-16T00:00:00"/>
    <x v="1"/>
    <x v="7"/>
    <x v="569"/>
    <x v="2"/>
    <x v="2"/>
    <x v="6"/>
    <s v="Cisco IP Phone 7961G-GE VoIP phone"/>
    <n v="519.79"/>
    <n v="4"/>
    <n v="-112.62"/>
  </r>
  <r>
    <n v="2913"/>
    <d v="2015-08-16T00:00:00"/>
    <x v="1"/>
    <x v="7"/>
    <x v="569"/>
    <x v="2"/>
    <x v="2"/>
    <x v="9"/>
    <s v="SanDisk Ultra 16 GB MicroSDHC Class 10 Memory Card"/>
    <n v="31.18"/>
    <n v="3"/>
    <n v="-5.46"/>
  </r>
  <r>
    <n v="2914"/>
    <d v="2015-08-16T00:00:00"/>
    <x v="1"/>
    <x v="7"/>
    <x v="569"/>
    <x v="2"/>
    <x v="0"/>
    <x v="0"/>
    <s v="Xerox 227"/>
    <n v="10.37"/>
    <n v="2"/>
    <n v="3.63"/>
  </r>
  <r>
    <n v="2915"/>
    <d v="2015-08-16T00:00:00"/>
    <x v="1"/>
    <x v="7"/>
    <x v="569"/>
    <x v="2"/>
    <x v="0"/>
    <x v="3"/>
    <s v="Avery Durable Plastic 1&quot; Binders"/>
    <n v="2.72"/>
    <n v="2"/>
    <n v="-1.91"/>
  </r>
  <r>
    <n v="2916"/>
    <d v="2015-08-16T00:00:00"/>
    <x v="1"/>
    <x v="7"/>
    <x v="569"/>
    <x v="2"/>
    <x v="1"/>
    <x v="8"/>
    <s v="Tenex 46&quot; x 60&quot; Computer Anti-Static Chairmat, Rectangular Shaped"/>
    <n v="254.35"/>
    <n v="3"/>
    <n v="0"/>
  </r>
  <r>
    <n v="2917"/>
    <d v="2015-08-16T00:00:00"/>
    <x v="1"/>
    <x v="7"/>
    <x v="569"/>
    <x v="2"/>
    <x v="0"/>
    <x v="3"/>
    <s v="Avery Durable Slant Ring Binders With Label Holder"/>
    <n v="3.76"/>
    <n v="3"/>
    <n v="-2.76"/>
  </r>
  <r>
    <n v="2918"/>
    <d v="2015-08-16T00:00:00"/>
    <x v="1"/>
    <x v="7"/>
    <x v="569"/>
    <x v="2"/>
    <x v="0"/>
    <x v="0"/>
    <s v="Xerox 199"/>
    <n v="10.27"/>
    <n v="3"/>
    <n v="3.21"/>
  </r>
  <r>
    <n v="2919"/>
    <d v="2015-08-16T00:00:00"/>
    <x v="1"/>
    <x v="7"/>
    <x v="677"/>
    <x v="2"/>
    <x v="0"/>
    <x v="2"/>
    <s v="Iris Project Case"/>
    <n v="44.69"/>
    <n v="7"/>
    <n v="3.35"/>
  </r>
  <r>
    <n v="2920"/>
    <d v="2015-08-16T00:00:00"/>
    <x v="1"/>
    <x v="7"/>
    <x v="677"/>
    <x v="2"/>
    <x v="1"/>
    <x v="11"/>
    <s v="O'Sullivan Plantations 2-Door Library in Landvery Oak"/>
    <n v="301.47000000000003"/>
    <n v="3"/>
    <n v="-205"/>
  </r>
  <r>
    <n v="2921"/>
    <d v="2015-08-17T00:00:00"/>
    <x v="1"/>
    <x v="7"/>
    <x v="678"/>
    <x v="32"/>
    <x v="0"/>
    <x v="3"/>
    <s v="Wilson Jones Â“SnapÂ” Scratch Pad Binder Tool for Ring Binders"/>
    <n v="52.2"/>
    <n v="9"/>
    <n v="23.49"/>
  </r>
  <r>
    <n v="2922"/>
    <d v="2015-08-17T00:00:00"/>
    <x v="1"/>
    <x v="7"/>
    <x v="236"/>
    <x v="12"/>
    <x v="2"/>
    <x v="9"/>
    <s v="ImationÂ Clip USBÂ flash driveÂ - 8 GB"/>
    <n v="30.08"/>
    <n v="2"/>
    <n v="-5.26"/>
  </r>
  <r>
    <n v="2923"/>
    <d v="2015-08-17T00:00:00"/>
    <x v="1"/>
    <x v="7"/>
    <x v="236"/>
    <x v="12"/>
    <x v="0"/>
    <x v="0"/>
    <s v="Xerox 21"/>
    <n v="36.29"/>
    <n v="7"/>
    <n v="12.7"/>
  </r>
  <r>
    <n v="2924"/>
    <d v="2015-08-17T00:00:00"/>
    <x v="1"/>
    <x v="7"/>
    <x v="236"/>
    <x v="12"/>
    <x v="0"/>
    <x v="4"/>
    <s v="Newell 336"/>
    <n v="10.27"/>
    <n v="3"/>
    <n v="1.1599999999999999"/>
  </r>
  <r>
    <n v="2925"/>
    <d v="2015-08-17T00:00:00"/>
    <x v="1"/>
    <x v="7"/>
    <x v="236"/>
    <x v="12"/>
    <x v="2"/>
    <x v="9"/>
    <s v="First Data FD10 PIN Pad"/>
    <n v="252.8"/>
    <n v="4"/>
    <n v="-31.6"/>
  </r>
  <r>
    <n v="2926"/>
    <d v="2015-08-21T00:00:00"/>
    <x v="1"/>
    <x v="7"/>
    <x v="327"/>
    <x v="3"/>
    <x v="1"/>
    <x v="5"/>
    <s v="Hon GuestStacker Chair"/>
    <n v="544.01"/>
    <n v="3"/>
    <n v="40.799999999999997"/>
  </r>
  <r>
    <n v="2927"/>
    <d v="2015-08-21T00:00:00"/>
    <x v="1"/>
    <x v="7"/>
    <x v="327"/>
    <x v="3"/>
    <x v="0"/>
    <x v="0"/>
    <s v="Xerox 191"/>
    <n v="59.94"/>
    <n v="3"/>
    <n v="28.17"/>
  </r>
  <r>
    <n v="2928"/>
    <d v="2015-08-21T00:00:00"/>
    <x v="1"/>
    <x v="7"/>
    <x v="327"/>
    <x v="3"/>
    <x v="0"/>
    <x v="0"/>
    <s v="Xerox 1974"/>
    <n v="23.92"/>
    <n v="4"/>
    <n v="11.72"/>
  </r>
  <r>
    <n v="2929"/>
    <d v="2015-08-21T00:00:00"/>
    <x v="1"/>
    <x v="7"/>
    <x v="327"/>
    <x v="3"/>
    <x v="0"/>
    <x v="0"/>
    <s v="Xerox 1927"/>
    <n v="4.28"/>
    <n v="1"/>
    <n v="1.93"/>
  </r>
  <r>
    <n v="2930"/>
    <d v="2015-08-21T00:00:00"/>
    <x v="1"/>
    <x v="7"/>
    <x v="171"/>
    <x v="3"/>
    <x v="1"/>
    <x v="11"/>
    <s v="Sauder Camden County Collection Library"/>
    <n v="586.4"/>
    <n v="6"/>
    <n v="34.49"/>
  </r>
  <r>
    <n v="2931"/>
    <d v="2015-08-21T00:00:00"/>
    <x v="1"/>
    <x v="7"/>
    <x v="171"/>
    <x v="3"/>
    <x v="0"/>
    <x v="2"/>
    <s v="Carina Double Wide Media Storage Towers in Natural &amp; Black"/>
    <n v="80.98"/>
    <n v="1"/>
    <n v="3.24"/>
  </r>
  <r>
    <n v="2932"/>
    <d v="2015-08-21T00:00:00"/>
    <x v="1"/>
    <x v="7"/>
    <x v="549"/>
    <x v="10"/>
    <x v="0"/>
    <x v="3"/>
    <s v="Acco D-Ring Binder w/DublLock"/>
    <n v="12.83"/>
    <n v="2"/>
    <n v="-8.98"/>
  </r>
  <r>
    <n v="2933"/>
    <d v="2015-08-21T00:00:00"/>
    <x v="1"/>
    <x v="7"/>
    <x v="549"/>
    <x v="10"/>
    <x v="1"/>
    <x v="5"/>
    <s v="Global Commerce Series High-Back Swivel/Tilt Chairs"/>
    <n v="598.46"/>
    <n v="3"/>
    <n v="-42.75"/>
  </r>
  <r>
    <n v="2934"/>
    <d v="2015-08-21T00:00:00"/>
    <x v="1"/>
    <x v="7"/>
    <x v="549"/>
    <x v="10"/>
    <x v="1"/>
    <x v="8"/>
    <s v="Tenex Chairmats For Use with Hard Floors"/>
    <n v="25.98"/>
    <n v="1"/>
    <n v="-3.9"/>
  </r>
  <r>
    <n v="2935"/>
    <d v="2015-08-21T00:00:00"/>
    <x v="1"/>
    <x v="7"/>
    <x v="418"/>
    <x v="5"/>
    <x v="0"/>
    <x v="4"/>
    <s v="Quartet Omega Colored Chalk, 12/Pack"/>
    <n v="17.52"/>
    <n v="3"/>
    <n v="8.23"/>
  </r>
  <r>
    <n v="2936"/>
    <d v="2015-08-21T00:00:00"/>
    <x v="1"/>
    <x v="7"/>
    <x v="418"/>
    <x v="5"/>
    <x v="0"/>
    <x v="4"/>
    <s v="Premium Writing Pencils, Soft, #2 by Central Association for the Blind"/>
    <n v="35.76"/>
    <n v="12"/>
    <n v="10.01"/>
  </r>
  <r>
    <n v="2937"/>
    <d v="2015-08-21T00:00:00"/>
    <x v="1"/>
    <x v="7"/>
    <x v="88"/>
    <x v="2"/>
    <x v="0"/>
    <x v="14"/>
    <s v="Staple remover"/>
    <n v="3.49"/>
    <n v="2"/>
    <n v="-0.7"/>
  </r>
  <r>
    <n v="2938"/>
    <d v="2015-08-21T00:00:00"/>
    <x v="1"/>
    <x v="7"/>
    <x v="88"/>
    <x v="2"/>
    <x v="2"/>
    <x v="9"/>
    <s v="Sabrent 4-Port USB 2.0 Hub"/>
    <n v="21.73"/>
    <n v="4"/>
    <n v="3.8"/>
  </r>
  <r>
    <n v="2939"/>
    <d v="2015-08-21T00:00:00"/>
    <x v="1"/>
    <x v="7"/>
    <x v="88"/>
    <x v="2"/>
    <x v="0"/>
    <x v="2"/>
    <s v="SAFCO Commercial Wire Shelving, Black"/>
    <n v="663.07"/>
    <n v="6"/>
    <n v="-165.77"/>
  </r>
  <r>
    <n v="2940"/>
    <d v="2015-08-21T00:00:00"/>
    <x v="1"/>
    <x v="7"/>
    <x v="88"/>
    <x v="2"/>
    <x v="0"/>
    <x v="3"/>
    <s v="GBC DocuBind P100 Manual Binding Machine"/>
    <n v="99.59"/>
    <n v="2"/>
    <n v="-82.99"/>
  </r>
  <r>
    <n v="2941"/>
    <d v="2015-08-21T00:00:00"/>
    <x v="1"/>
    <x v="7"/>
    <x v="88"/>
    <x v="2"/>
    <x v="0"/>
    <x v="0"/>
    <s v="Xerox 1979"/>
    <n v="49.57"/>
    <n v="2"/>
    <n v="15.49"/>
  </r>
  <r>
    <n v="2942"/>
    <d v="2015-08-22T00:00:00"/>
    <x v="1"/>
    <x v="7"/>
    <x v="679"/>
    <x v="20"/>
    <x v="0"/>
    <x v="3"/>
    <s v="Avery 3 1/2&quot; Diskette Storage Pages, 10/Pack"/>
    <n v="50.11"/>
    <n v="6"/>
    <n v="16.29"/>
  </r>
  <r>
    <n v="2943"/>
    <d v="2015-08-22T00:00:00"/>
    <x v="1"/>
    <x v="7"/>
    <x v="680"/>
    <x v="20"/>
    <x v="0"/>
    <x v="4"/>
    <s v="Newell Chalk Holder"/>
    <n v="16.52"/>
    <n v="4"/>
    <n v="7.6"/>
  </r>
  <r>
    <n v="2944"/>
    <d v="2015-08-23T00:00:00"/>
    <x v="1"/>
    <x v="7"/>
    <x v="210"/>
    <x v="1"/>
    <x v="0"/>
    <x v="14"/>
    <s v="Acme Tagit Stainless Steel Antibacterial Scissors"/>
    <n v="31.68"/>
    <n v="4"/>
    <n v="2.77"/>
  </r>
  <r>
    <n v="2945"/>
    <d v="2015-08-23T00:00:00"/>
    <x v="1"/>
    <x v="7"/>
    <x v="210"/>
    <x v="1"/>
    <x v="0"/>
    <x v="0"/>
    <s v="Xerox 206"/>
    <n v="10.37"/>
    <n v="2"/>
    <n v="3.63"/>
  </r>
  <r>
    <n v="2946"/>
    <d v="2015-08-23T00:00:00"/>
    <x v="1"/>
    <x v="7"/>
    <x v="210"/>
    <x v="1"/>
    <x v="0"/>
    <x v="7"/>
    <s v="Staples"/>
    <n v="12.03"/>
    <n v="8"/>
    <n v="2.2599999999999998"/>
  </r>
  <r>
    <n v="2947"/>
    <d v="2015-08-23T00:00:00"/>
    <x v="1"/>
    <x v="7"/>
    <x v="210"/>
    <x v="1"/>
    <x v="0"/>
    <x v="12"/>
    <s v="Holmes Odor Grabber"/>
    <n v="5.77"/>
    <n v="2"/>
    <n v="-13.55"/>
  </r>
  <r>
    <n v="2948"/>
    <d v="2015-08-23T00:00:00"/>
    <x v="1"/>
    <x v="7"/>
    <x v="681"/>
    <x v="4"/>
    <x v="0"/>
    <x v="12"/>
    <s v="Avanti 4.4 Cu. Ft. Refrigerator"/>
    <n v="542.94000000000005"/>
    <n v="3"/>
    <n v="152.02000000000001"/>
  </r>
  <r>
    <n v="2949"/>
    <d v="2015-08-23T00:00:00"/>
    <x v="1"/>
    <x v="7"/>
    <x v="681"/>
    <x v="4"/>
    <x v="0"/>
    <x v="1"/>
    <s v="Avery 474"/>
    <n v="8.64"/>
    <n v="3"/>
    <n v="4.2300000000000004"/>
  </r>
  <r>
    <n v="2950"/>
    <d v="2015-08-23T00:00:00"/>
    <x v="1"/>
    <x v="7"/>
    <x v="681"/>
    <x v="4"/>
    <x v="0"/>
    <x v="0"/>
    <s v="Xerox 1944"/>
    <n v="193.8"/>
    <n v="5"/>
    <n v="94.96"/>
  </r>
  <r>
    <n v="2951"/>
    <d v="2015-08-23T00:00:00"/>
    <x v="1"/>
    <x v="7"/>
    <x v="681"/>
    <x v="4"/>
    <x v="0"/>
    <x v="0"/>
    <s v="Xerox 1962"/>
    <n v="21.4"/>
    <n v="5"/>
    <n v="9.6300000000000008"/>
  </r>
  <r>
    <n v="2952"/>
    <d v="2015-08-23T00:00:00"/>
    <x v="1"/>
    <x v="7"/>
    <x v="681"/>
    <x v="4"/>
    <x v="0"/>
    <x v="0"/>
    <s v="Xerox 1890"/>
    <n v="97.88"/>
    <n v="2"/>
    <n v="48.94"/>
  </r>
  <r>
    <n v="2953"/>
    <d v="2015-08-23T00:00:00"/>
    <x v="1"/>
    <x v="7"/>
    <x v="681"/>
    <x v="4"/>
    <x v="2"/>
    <x v="9"/>
    <s v="MaxellÂ LTO Ultrium - 800 GB"/>
    <n v="251.91"/>
    <n v="9"/>
    <n v="47.86"/>
  </r>
  <r>
    <n v="2954"/>
    <d v="2015-08-23T00:00:00"/>
    <x v="1"/>
    <x v="7"/>
    <x v="681"/>
    <x v="4"/>
    <x v="0"/>
    <x v="12"/>
    <s v="Acco Six-Outlet Power Strip, 4' Cord Length"/>
    <n v="25.86"/>
    <n v="3"/>
    <n v="6.72"/>
  </r>
  <r>
    <n v="2955"/>
    <d v="2015-08-24T00:00:00"/>
    <x v="1"/>
    <x v="7"/>
    <x v="92"/>
    <x v="0"/>
    <x v="0"/>
    <x v="2"/>
    <s v="Hot File 7-Pocket, Floor Stand"/>
    <n v="999.43"/>
    <n v="7"/>
    <n v="124.93"/>
  </r>
  <r>
    <n v="2956"/>
    <d v="2015-08-24T00:00:00"/>
    <x v="1"/>
    <x v="7"/>
    <x v="92"/>
    <x v="0"/>
    <x v="0"/>
    <x v="2"/>
    <s v="Space Solutions Commercial Steel Shelving"/>
    <n v="724.08"/>
    <n v="14"/>
    <n v="-135.77000000000001"/>
  </r>
  <r>
    <n v="2957"/>
    <d v="2015-08-24T00:00:00"/>
    <x v="1"/>
    <x v="7"/>
    <x v="92"/>
    <x v="0"/>
    <x v="1"/>
    <x v="13"/>
    <s v="Hon Racetrack Conference Tables"/>
    <n v="918.79"/>
    <n v="5"/>
    <n v="-118.13"/>
  </r>
  <r>
    <n v="2958"/>
    <d v="2015-08-24T00:00:00"/>
    <x v="1"/>
    <x v="7"/>
    <x v="92"/>
    <x v="0"/>
    <x v="0"/>
    <x v="3"/>
    <s v="Avery Durable Plastic 1&quot; Binders"/>
    <n v="2.72"/>
    <n v="3"/>
    <n v="-4.22"/>
  </r>
  <r>
    <n v="2959"/>
    <d v="2015-08-24T00:00:00"/>
    <x v="1"/>
    <x v="7"/>
    <x v="654"/>
    <x v="20"/>
    <x v="1"/>
    <x v="13"/>
    <s v="Chromcraft Rectangular Conference Tables"/>
    <n v="284.36"/>
    <n v="2"/>
    <n v="-75.83"/>
  </r>
  <r>
    <n v="2960"/>
    <d v="2015-08-24T00:00:00"/>
    <x v="1"/>
    <x v="7"/>
    <x v="654"/>
    <x v="20"/>
    <x v="2"/>
    <x v="9"/>
    <s v="Memorex Micro Travel Drive 8 GB"/>
    <n v="26"/>
    <n v="2"/>
    <n v="11.7"/>
  </r>
  <r>
    <n v="2961"/>
    <d v="2015-08-24T00:00:00"/>
    <x v="1"/>
    <x v="7"/>
    <x v="682"/>
    <x v="5"/>
    <x v="2"/>
    <x v="15"/>
    <s v="Cisco 9971 IP Video Phone Charcoal"/>
    <n v="3080"/>
    <n v="7"/>
    <n v="1416.8"/>
  </r>
  <r>
    <n v="2962"/>
    <d v="2015-08-24T00:00:00"/>
    <x v="1"/>
    <x v="7"/>
    <x v="682"/>
    <x v="5"/>
    <x v="2"/>
    <x v="9"/>
    <s v="Anker Ultra-Slim Mini Bluetooth 3.0 Wireless Keyboard"/>
    <n v="79.959999999999994"/>
    <n v="4"/>
    <n v="18.39"/>
  </r>
  <r>
    <n v="2963"/>
    <d v="2015-08-24T00:00:00"/>
    <x v="1"/>
    <x v="7"/>
    <x v="682"/>
    <x v="5"/>
    <x v="2"/>
    <x v="6"/>
    <s v="LG G3"/>
    <n v="587.97"/>
    <n v="3"/>
    <n v="170.51"/>
  </r>
  <r>
    <n v="2964"/>
    <d v="2015-08-24T00:00:00"/>
    <x v="1"/>
    <x v="7"/>
    <x v="59"/>
    <x v="20"/>
    <x v="1"/>
    <x v="8"/>
    <s v="DAX Value U-Channel Document Frames, Easel Back"/>
    <n v="14.91"/>
    <n v="3"/>
    <n v="4.62"/>
  </r>
  <r>
    <n v="2965"/>
    <d v="2015-08-24T00:00:00"/>
    <x v="1"/>
    <x v="7"/>
    <x v="445"/>
    <x v="11"/>
    <x v="0"/>
    <x v="4"/>
    <s v="Premium Writing Pencils, Soft, #2 by Central Association for the Blind"/>
    <n v="7.15"/>
    <n v="3"/>
    <n v="0.72"/>
  </r>
  <r>
    <n v="2966"/>
    <d v="2015-08-24T00:00:00"/>
    <x v="1"/>
    <x v="7"/>
    <x v="102"/>
    <x v="10"/>
    <x v="2"/>
    <x v="6"/>
    <s v="Belkin SportFit Armband For iPhone 5s/5c, Fuchsia"/>
    <n v="26.98"/>
    <n v="3"/>
    <n v="4.05"/>
  </r>
  <r>
    <n v="2967"/>
    <d v="2015-08-24T00:00:00"/>
    <x v="1"/>
    <x v="7"/>
    <x v="102"/>
    <x v="10"/>
    <x v="0"/>
    <x v="1"/>
    <s v="Avery 474"/>
    <n v="6.91"/>
    <n v="3"/>
    <n v="2.5099999999999998"/>
  </r>
  <r>
    <n v="2968"/>
    <d v="2015-08-24T00:00:00"/>
    <x v="1"/>
    <x v="7"/>
    <x v="102"/>
    <x v="10"/>
    <x v="0"/>
    <x v="2"/>
    <s v="Adjustable Depth Letter/Legal Cart"/>
    <n v="435.5"/>
    <n v="3"/>
    <n v="48.99"/>
  </r>
  <r>
    <n v="2969"/>
    <d v="2015-08-25T00:00:00"/>
    <x v="1"/>
    <x v="7"/>
    <x v="483"/>
    <x v="3"/>
    <x v="1"/>
    <x v="5"/>
    <s v="Global Deluxe Stacking Chair, Gray"/>
    <n v="40.78"/>
    <n v="1"/>
    <n v="4.59"/>
  </r>
  <r>
    <n v="2970"/>
    <d v="2015-08-25T00:00:00"/>
    <x v="1"/>
    <x v="7"/>
    <x v="483"/>
    <x v="3"/>
    <x v="0"/>
    <x v="12"/>
    <s v="Fellowes Advanced Computer Series Surge Protectors"/>
    <n v="105.96"/>
    <n v="4"/>
    <n v="29.67"/>
  </r>
  <r>
    <n v="2971"/>
    <d v="2015-08-25T00:00:00"/>
    <x v="1"/>
    <x v="7"/>
    <x v="260"/>
    <x v="0"/>
    <x v="1"/>
    <x v="8"/>
    <s v="Eldon Executive Woodline II Desk Accessories, Mahogany"/>
    <n v="20.100000000000001"/>
    <n v="2"/>
    <n v="-16.59"/>
  </r>
  <r>
    <n v="2972"/>
    <d v="2015-08-25T00:00:00"/>
    <x v="1"/>
    <x v="7"/>
    <x v="260"/>
    <x v="0"/>
    <x v="0"/>
    <x v="3"/>
    <s v="Poly Designer Cover &amp; Back"/>
    <n v="3.8"/>
    <n v="1"/>
    <n v="-6.08"/>
  </r>
  <r>
    <n v="2973"/>
    <d v="2015-08-25T00:00:00"/>
    <x v="1"/>
    <x v="7"/>
    <x v="260"/>
    <x v="0"/>
    <x v="1"/>
    <x v="8"/>
    <s v="Nu-Dell EZ-Mount Plastic Wall Frames"/>
    <n v="7.88"/>
    <n v="5"/>
    <n v="-3.94"/>
  </r>
  <r>
    <n v="2974"/>
    <d v="2015-08-27T00:00:00"/>
    <x v="1"/>
    <x v="7"/>
    <x v="371"/>
    <x v="3"/>
    <x v="0"/>
    <x v="2"/>
    <s v="Fellowes Super Stor/Drawer Files"/>
    <n v="484.65"/>
    <n v="3"/>
    <n v="92.08"/>
  </r>
  <r>
    <n v="2975"/>
    <d v="2015-08-27T00:00:00"/>
    <x v="1"/>
    <x v="7"/>
    <x v="413"/>
    <x v="3"/>
    <x v="0"/>
    <x v="14"/>
    <s v="Fiskars Softgrip Scissors"/>
    <n v="32.94"/>
    <n v="3"/>
    <n v="9.2200000000000006"/>
  </r>
  <r>
    <n v="2976"/>
    <d v="2015-08-27T00:00:00"/>
    <x v="1"/>
    <x v="7"/>
    <x v="413"/>
    <x v="3"/>
    <x v="0"/>
    <x v="0"/>
    <s v="Xerox 1973"/>
    <n v="114.2"/>
    <n v="5"/>
    <n v="52.53"/>
  </r>
  <r>
    <n v="2977"/>
    <d v="2015-08-27T00:00:00"/>
    <x v="1"/>
    <x v="7"/>
    <x v="413"/>
    <x v="3"/>
    <x v="0"/>
    <x v="1"/>
    <s v="Avery 511"/>
    <n v="3.08"/>
    <n v="1"/>
    <n v="1.48"/>
  </r>
  <r>
    <n v="2978"/>
    <d v="2015-08-27T00:00:00"/>
    <x v="1"/>
    <x v="7"/>
    <x v="570"/>
    <x v="3"/>
    <x v="0"/>
    <x v="3"/>
    <s v="Avery Heavy-Duty EZD View Binder with Locking Rings"/>
    <n v="5.0999999999999996"/>
    <n v="1"/>
    <n v="1.66"/>
  </r>
  <r>
    <n v="2979"/>
    <d v="2015-08-28T00:00:00"/>
    <x v="1"/>
    <x v="7"/>
    <x v="477"/>
    <x v="1"/>
    <x v="2"/>
    <x v="16"/>
    <s v="Canon Imageclass D680 Copier / Fax"/>
    <n v="2799.96"/>
    <n v="5"/>
    <n v="874.99"/>
  </r>
  <r>
    <n v="2980"/>
    <d v="2015-08-28T00:00:00"/>
    <x v="1"/>
    <x v="7"/>
    <x v="92"/>
    <x v="3"/>
    <x v="0"/>
    <x v="2"/>
    <s v="Hot File 7-Pocket, Floor Stand"/>
    <n v="892.35"/>
    <n v="5"/>
    <n v="267.70999999999998"/>
  </r>
  <r>
    <n v="2981"/>
    <d v="2015-08-28T00:00:00"/>
    <x v="1"/>
    <x v="7"/>
    <x v="92"/>
    <x v="3"/>
    <x v="1"/>
    <x v="11"/>
    <s v="O'Sullivan 2-Door Barrister Bookcase in Odessa Pine"/>
    <n v="307.67"/>
    <n v="2"/>
    <n v="28.96"/>
  </r>
  <r>
    <n v="2982"/>
    <d v="2015-08-28T00:00:00"/>
    <x v="1"/>
    <x v="7"/>
    <x v="92"/>
    <x v="3"/>
    <x v="0"/>
    <x v="2"/>
    <s v="Carina Double Wide Media Storage Towers in Natural &amp; Black"/>
    <n v="728.82"/>
    <n v="9"/>
    <n v="29.15"/>
  </r>
  <r>
    <n v="2983"/>
    <d v="2015-08-28T00:00:00"/>
    <x v="1"/>
    <x v="7"/>
    <x v="92"/>
    <x v="3"/>
    <x v="0"/>
    <x v="3"/>
    <s v="GBC Wire Binding Combs"/>
    <n v="41.36"/>
    <n v="5"/>
    <n v="13.96"/>
  </r>
  <r>
    <n v="2984"/>
    <d v="2015-08-28T00:00:00"/>
    <x v="1"/>
    <x v="7"/>
    <x v="92"/>
    <x v="3"/>
    <x v="2"/>
    <x v="6"/>
    <s v="invisibleSHIELD by ZAGG Smudge-Free Screen Protector"/>
    <n v="43.18"/>
    <n v="3"/>
    <n v="15.11"/>
  </r>
  <r>
    <n v="2985"/>
    <d v="2015-08-28T00:00:00"/>
    <x v="1"/>
    <x v="7"/>
    <x v="92"/>
    <x v="3"/>
    <x v="1"/>
    <x v="8"/>
    <s v="Eldon Wave Desk Accessories"/>
    <n v="4.16"/>
    <n v="2"/>
    <n v="1.75"/>
  </r>
  <r>
    <n v="2986"/>
    <d v="2015-08-28T00:00:00"/>
    <x v="1"/>
    <x v="7"/>
    <x v="624"/>
    <x v="0"/>
    <x v="2"/>
    <x v="6"/>
    <s v="Mitel MiVoice 5330e IP Phone"/>
    <n v="1099.96"/>
    <n v="5"/>
    <n v="82.5"/>
  </r>
  <r>
    <n v="2987"/>
    <d v="2015-08-28T00:00:00"/>
    <x v="1"/>
    <x v="7"/>
    <x v="624"/>
    <x v="0"/>
    <x v="1"/>
    <x v="13"/>
    <s v="Hon 2111 Invitation Series Straight Table"/>
    <n v="103.48"/>
    <n v="1"/>
    <n v="-16.260000000000002"/>
  </r>
  <r>
    <n v="2988"/>
    <d v="2015-08-28T00:00:00"/>
    <x v="1"/>
    <x v="7"/>
    <x v="436"/>
    <x v="37"/>
    <x v="0"/>
    <x v="2"/>
    <s v="SAFCO Mobile Desk Side File, Wire Frame"/>
    <n v="470.36"/>
    <n v="11"/>
    <n v="122.29"/>
  </r>
  <r>
    <n v="2989"/>
    <d v="2015-08-29T00:00:00"/>
    <x v="1"/>
    <x v="7"/>
    <x v="570"/>
    <x v="14"/>
    <x v="2"/>
    <x v="6"/>
    <s v="Samsung Rugby III"/>
    <n v="131.97999999999999"/>
    <n v="2"/>
    <n v="35.630000000000003"/>
  </r>
  <r>
    <n v="2990"/>
    <d v="2015-08-29T00:00:00"/>
    <x v="1"/>
    <x v="7"/>
    <x v="570"/>
    <x v="14"/>
    <x v="2"/>
    <x v="9"/>
    <s v="Logitech Desktop MK120 Mouse and keyboard Combo"/>
    <n v="114.52"/>
    <n v="7"/>
    <n v="11.45"/>
  </r>
  <r>
    <n v="2991"/>
    <d v="2015-08-31T00:00:00"/>
    <x v="1"/>
    <x v="7"/>
    <x v="177"/>
    <x v="3"/>
    <x v="0"/>
    <x v="0"/>
    <s v="Xerox 226"/>
    <n v="58.32"/>
    <n v="9"/>
    <n v="27.99"/>
  </r>
  <r>
    <n v="2992"/>
    <d v="2015-08-31T00:00:00"/>
    <x v="1"/>
    <x v="7"/>
    <x v="134"/>
    <x v="3"/>
    <x v="1"/>
    <x v="11"/>
    <s v="Atlantic Metals Mobile 3-Shelf Bookcases, Custom Colors"/>
    <n v="1552.83"/>
    <n v="7"/>
    <n v="200.95"/>
  </r>
  <r>
    <n v="2993"/>
    <d v="2015-08-31T00:00:00"/>
    <x v="1"/>
    <x v="7"/>
    <x v="134"/>
    <x v="3"/>
    <x v="0"/>
    <x v="3"/>
    <s v="GBC Prestige Therm-A-Bind Covers"/>
    <n v="137.24"/>
    <n v="5"/>
    <n v="46.32"/>
  </r>
  <r>
    <n v="2994"/>
    <d v="2015-08-31T00:00:00"/>
    <x v="1"/>
    <x v="7"/>
    <x v="134"/>
    <x v="3"/>
    <x v="2"/>
    <x v="9"/>
    <s v="Memorex Micro Travel Drive 32 GB"/>
    <n v="36.51"/>
    <n v="1"/>
    <n v="15.7"/>
  </r>
  <r>
    <n v="2995"/>
    <d v="2015-08-31T00:00:00"/>
    <x v="1"/>
    <x v="7"/>
    <x v="134"/>
    <x v="3"/>
    <x v="2"/>
    <x v="15"/>
    <s v="Lexmark S315 Color Inkjet Printer"/>
    <n v="239.98"/>
    <n v="3"/>
    <n v="80.989999999999995"/>
  </r>
  <r>
    <n v="2996"/>
    <d v="2015-08-31T00:00:00"/>
    <x v="1"/>
    <x v="7"/>
    <x v="26"/>
    <x v="0"/>
    <x v="0"/>
    <x v="0"/>
    <s v="Message Book, Phone, Wirebound Standard Line Memo, 2 3/4&quot; X 5&quot;"/>
    <n v="20.96"/>
    <n v="4"/>
    <n v="6.81"/>
  </r>
  <r>
    <n v="2997"/>
    <d v="2015-08-31T00:00:00"/>
    <x v="1"/>
    <x v="7"/>
    <x v="511"/>
    <x v="3"/>
    <x v="2"/>
    <x v="6"/>
    <s v="Toshiba IPT2010-SD IPÂ Telephone"/>
    <n v="555.96"/>
    <n v="5"/>
    <n v="41.7"/>
  </r>
  <r>
    <n v="2998"/>
    <d v="2015-09-01T00:00:00"/>
    <x v="1"/>
    <x v="8"/>
    <x v="440"/>
    <x v="3"/>
    <x v="0"/>
    <x v="3"/>
    <s v="Storex Dura Pro Binders"/>
    <n v="4.75"/>
    <n v="1"/>
    <n v="1.6"/>
  </r>
  <r>
    <n v="2999"/>
    <d v="2015-09-01T00:00:00"/>
    <x v="1"/>
    <x v="8"/>
    <x v="440"/>
    <x v="3"/>
    <x v="2"/>
    <x v="16"/>
    <s v="Hewlett Packard LaserJet 3310 Copier"/>
    <n v="959.98"/>
    <n v="2"/>
    <n v="335.99"/>
  </r>
  <r>
    <n v="3000"/>
    <d v="2015-09-01T00:00:00"/>
    <x v="1"/>
    <x v="8"/>
    <x v="440"/>
    <x v="3"/>
    <x v="0"/>
    <x v="3"/>
    <s v="Avery Non-Stick Binders"/>
    <n v="14.37"/>
    <n v="4"/>
    <n v="4.49"/>
  </r>
  <r>
    <n v="3001"/>
    <d v="2015-09-01T00:00:00"/>
    <x v="1"/>
    <x v="8"/>
    <x v="108"/>
    <x v="32"/>
    <x v="0"/>
    <x v="3"/>
    <s v="Deluxe Heavy-Duty Vinyl Round Ring Binder"/>
    <n v="114.6"/>
    <n v="5"/>
    <n v="51.57"/>
  </r>
  <r>
    <n v="3002"/>
    <d v="2015-09-01T00:00:00"/>
    <x v="1"/>
    <x v="8"/>
    <x v="108"/>
    <x v="32"/>
    <x v="1"/>
    <x v="5"/>
    <s v="Global Value Steno Chair, Gray"/>
    <n v="60.74"/>
    <n v="1"/>
    <n v="15.19"/>
  </r>
  <r>
    <n v="3003"/>
    <d v="2015-09-01T00:00:00"/>
    <x v="1"/>
    <x v="8"/>
    <x v="108"/>
    <x v="32"/>
    <x v="1"/>
    <x v="8"/>
    <s v="Deflect-o Glass Clear Studded Chair Mats"/>
    <n v="124.36"/>
    <n v="2"/>
    <n v="27.36"/>
  </r>
  <r>
    <n v="3004"/>
    <d v="2015-09-01T00:00:00"/>
    <x v="1"/>
    <x v="8"/>
    <x v="108"/>
    <x v="32"/>
    <x v="0"/>
    <x v="2"/>
    <s v="Adjustable Depth Letter/Legal Cart"/>
    <n v="1088.76"/>
    <n v="6"/>
    <n v="315.74"/>
  </r>
  <r>
    <n v="3005"/>
    <d v="2015-09-03T00:00:00"/>
    <x v="1"/>
    <x v="8"/>
    <x v="520"/>
    <x v="25"/>
    <x v="0"/>
    <x v="10"/>
    <s v="Jet-Pak Recycled Peel 'N' Seal Padded Mailers"/>
    <n v="200.98"/>
    <n v="7"/>
    <n v="62.81"/>
  </r>
  <r>
    <n v="3006"/>
    <d v="2015-09-03T00:00:00"/>
    <x v="1"/>
    <x v="8"/>
    <x v="110"/>
    <x v="2"/>
    <x v="0"/>
    <x v="2"/>
    <s v="Eldon Gobal File Keepers"/>
    <n v="36.340000000000003"/>
    <n v="3"/>
    <n v="-7.27"/>
  </r>
  <r>
    <n v="3007"/>
    <d v="2015-09-03T00:00:00"/>
    <x v="1"/>
    <x v="8"/>
    <x v="110"/>
    <x v="2"/>
    <x v="0"/>
    <x v="14"/>
    <s v="Martin Yale Chadless Opener Electric Letter Opener"/>
    <n v="666.25"/>
    <n v="1"/>
    <n v="-149.91"/>
  </r>
  <r>
    <n v="3008"/>
    <d v="2015-09-03T00:00:00"/>
    <x v="1"/>
    <x v="8"/>
    <x v="110"/>
    <x v="2"/>
    <x v="0"/>
    <x v="10"/>
    <s v="White Business Envelopes with Contemporary Seam, Recycled White Business Envelopes"/>
    <n v="52.51"/>
    <n v="6"/>
    <n v="19.690000000000001"/>
  </r>
  <r>
    <n v="3009"/>
    <d v="2015-09-03T00:00:00"/>
    <x v="1"/>
    <x v="8"/>
    <x v="639"/>
    <x v="3"/>
    <x v="0"/>
    <x v="2"/>
    <s v="Sterilite Officeware Hinged File Box"/>
    <n v="31.44"/>
    <n v="3"/>
    <n v="8.49"/>
  </r>
  <r>
    <n v="3010"/>
    <d v="2015-09-03T00:00:00"/>
    <x v="1"/>
    <x v="8"/>
    <x v="639"/>
    <x v="3"/>
    <x v="2"/>
    <x v="9"/>
    <s v="Kingston Digital DataTraveler 16GB USB 2.0"/>
    <n v="17.899999999999999"/>
    <n v="2"/>
    <n v="3.4"/>
  </r>
  <r>
    <n v="3011"/>
    <d v="2015-09-03T00:00:00"/>
    <x v="1"/>
    <x v="8"/>
    <x v="639"/>
    <x v="3"/>
    <x v="2"/>
    <x v="9"/>
    <s v="TRENDnet 56K USB 2.0 Phone, Internet and Fax Modem"/>
    <n v="129.44999999999999"/>
    <n v="5"/>
    <n v="46.6"/>
  </r>
  <r>
    <n v="3012"/>
    <d v="2015-09-03T00:00:00"/>
    <x v="1"/>
    <x v="8"/>
    <x v="403"/>
    <x v="37"/>
    <x v="0"/>
    <x v="12"/>
    <s v="Holmes Replacement Filter for HEPA Air Cleaner, Very Large Room, HEPA Filter"/>
    <n v="137.62"/>
    <n v="2"/>
    <n v="60.55"/>
  </r>
  <r>
    <n v="3013"/>
    <d v="2015-09-03T00:00:00"/>
    <x v="1"/>
    <x v="8"/>
    <x v="403"/>
    <x v="37"/>
    <x v="2"/>
    <x v="6"/>
    <s v="Classic Ivory AntiqueÂ TelephoneÂ ZL1810"/>
    <n v="100.49"/>
    <n v="1"/>
    <n v="25.12"/>
  </r>
  <r>
    <n v="3014"/>
    <d v="2015-09-03T00:00:00"/>
    <x v="1"/>
    <x v="8"/>
    <x v="403"/>
    <x v="20"/>
    <x v="0"/>
    <x v="2"/>
    <s v="Iceberg Mobile Mega Data/Printer Cart"/>
    <n v="120.33"/>
    <n v="1"/>
    <n v="31.29"/>
  </r>
  <r>
    <n v="3015"/>
    <d v="2015-09-03T00:00:00"/>
    <x v="1"/>
    <x v="8"/>
    <x v="326"/>
    <x v="3"/>
    <x v="1"/>
    <x v="5"/>
    <s v="Office Star - Ergonomically Designed Knee Chair"/>
    <n v="129.57"/>
    <n v="2"/>
    <n v="-12.96"/>
  </r>
  <r>
    <n v="3016"/>
    <d v="2015-09-03T00:00:00"/>
    <x v="1"/>
    <x v="8"/>
    <x v="326"/>
    <x v="3"/>
    <x v="0"/>
    <x v="3"/>
    <s v="Avery Durable Slant Ring Binders, No Labels"/>
    <n v="6.37"/>
    <n v="2"/>
    <n v="2.15"/>
  </r>
  <r>
    <n v="3017"/>
    <d v="2015-09-03T00:00:00"/>
    <x v="1"/>
    <x v="8"/>
    <x v="552"/>
    <x v="12"/>
    <x v="1"/>
    <x v="8"/>
    <s v="GE 48&quot; Fluorescent Tube, Cool White Energy Saver, 34 Watts, 30/Box"/>
    <n v="238.15"/>
    <n v="3"/>
    <n v="89.31"/>
  </r>
  <r>
    <n v="3018"/>
    <d v="2015-09-03T00:00:00"/>
    <x v="1"/>
    <x v="8"/>
    <x v="209"/>
    <x v="14"/>
    <x v="0"/>
    <x v="1"/>
    <s v="Smead Alpha-Z Color-Coded Name Labels First Letter Starter Set"/>
    <n v="7.5"/>
    <n v="2"/>
    <n v="3.6"/>
  </r>
  <r>
    <n v="3019"/>
    <d v="2015-09-04T00:00:00"/>
    <x v="1"/>
    <x v="8"/>
    <x v="349"/>
    <x v="4"/>
    <x v="0"/>
    <x v="0"/>
    <s v="Xerox 1908"/>
    <n v="279.89999999999998"/>
    <n v="5"/>
    <n v="137.15"/>
  </r>
  <r>
    <n v="3020"/>
    <d v="2015-09-04T00:00:00"/>
    <x v="1"/>
    <x v="8"/>
    <x v="349"/>
    <x v="4"/>
    <x v="2"/>
    <x v="9"/>
    <s v="Logitech G19 Programmable Gaming Keyboard"/>
    <n v="619.95000000000005"/>
    <n v="5"/>
    <n v="111.59"/>
  </r>
  <r>
    <n v="3021"/>
    <d v="2015-09-04T00:00:00"/>
    <x v="1"/>
    <x v="8"/>
    <x v="349"/>
    <x v="4"/>
    <x v="0"/>
    <x v="0"/>
    <s v="Ampad Evidence Wirebond Steno Books, 6&quot; x 9&quot;"/>
    <n v="4.3600000000000003"/>
    <n v="2"/>
    <n v="2.0499999999999998"/>
  </r>
  <r>
    <n v="3022"/>
    <d v="2015-09-04T00:00:00"/>
    <x v="1"/>
    <x v="8"/>
    <x v="349"/>
    <x v="4"/>
    <x v="0"/>
    <x v="10"/>
    <s v="Security-Tint Envelopes"/>
    <n v="15.28"/>
    <n v="2"/>
    <n v="7.49"/>
  </r>
  <r>
    <n v="3023"/>
    <d v="2015-09-04T00:00:00"/>
    <x v="1"/>
    <x v="8"/>
    <x v="127"/>
    <x v="11"/>
    <x v="0"/>
    <x v="3"/>
    <s v="Acco Flexible ACCOHIDE Square Ring Data Binder, Dark Blue, 11 1/2&quot; X 14&quot; 7/8&quot;"/>
    <n v="9.76"/>
    <n v="2"/>
    <n v="-6.83"/>
  </r>
  <r>
    <n v="3024"/>
    <d v="2015-09-04T00:00:00"/>
    <x v="1"/>
    <x v="8"/>
    <x v="171"/>
    <x v="0"/>
    <x v="2"/>
    <x v="9"/>
    <s v="Sony Micro Vault Click 16 GB USB 2.0 Flash Drive"/>
    <n v="134.38"/>
    <n v="3"/>
    <n v="6.72"/>
  </r>
  <r>
    <n v="3025"/>
    <d v="2015-09-04T00:00:00"/>
    <x v="1"/>
    <x v="8"/>
    <x v="678"/>
    <x v="2"/>
    <x v="0"/>
    <x v="3"/>
    <s v="Avery Heavy-Duty EZD View Binder with Locking Rings"/>
    <n v="7.66"/>
    <n v="4"/>
    <n v="-6.12"/>
  </r>
  <r>
    <n v="3026"/>
    <d v="2015-09-05T00:00:00"/>
    <x v="1"/>
    <x v="8"/>
    <x v="316"/>
    <x v="3"/>
    <x v="1"/>
    <x v="11"/>
    <s v="Sauder Camden County Barrister Bookcase, Planked Cherry Finish"/>
    <n v="411.33"/>
    <n v="4"/>
    <n v="-4.84"/>
  </r>
  <r>
    <n v="3027"/>
    <d v="2015-09-05T00:00:00"/>
    <x v="1"/>
    <x v="8"/>
    <x v="316"/>
    <x v="3"/>
    <x v="0"/>
    <x v="3"/>
    <s v="DXL Angle-View Binders with Locking Rings, Black"/>
    <n v="28.75"/>
    <n v="6"/>
    <n v="9.6999999999999993"/>
  </r>
  <r>
    <n v="3028"/>
    <d v="2015-09-05T00:00:00"/>
    <x v="1"/>
    <x v="8"/>
    <x v="316"/>
    <x v="3"/>
    <x v="1"/>
    <x v="11"/>
    <s v="Sauder Camden County Collection Libraries, Planked Cherry Finish"/>
    <n v="293.2"/>
    <n v="3"/>
    <n v="-20.7"/>
  </r>
  <r>
    <n v="3029"/>
    <d v="2015-09-05T00:00:00"/>
    <x v="1"/>
    <x v="8"/>
    <x v="683"/>
    <x v="0"/>
    <x v="0"/>
    <x v="3"/>
    <s v="Acco Flexible ACCOHIDE Square Ring Data Binder, Dark Blue, 11 1/2&quot; X 14&quot; 7/8&quot;"/>
    <n v="16.27"/>
    <n v="5"/>
    <n v="-25.22"/>
  </r>
  <r>
    <n v="3030"/>
    <d v="2015-09-05T00:00:00"/>
    <x v="1"/>
    <x v="8"/>
    <x v="683"/>
    <x v="0"/>
    <x v="0"/>
    <x v="14"/>
    <s v="Stiletto Hand Letter Openers"/>
    <n v="69.12"/>
    <n v="9"/>
    <n v="-14.69"/>
  </r>
  <r>
    <n v="3031"/>
    <d v="2015-09-05T00:00:00"/>
    <x v="1"/>
    <x v="8"/>
    <x v="683"/>
    <x v="0"/>
    <x v="0"/>
    <x v="3"/>
    <s v="Acco Four Pocket Poly Ring Binder with Label Holder, Smoke, 1&quot;"/>
    <n v="4.47"/>
    <n v="3"/>
    <n v="-7.82"/>
  </r>
  <r>
    <n v="3032"/>
    <d v="2015-09-05T00:00:00"/>
    <x v="1"/>
    <x v="8"/>
    <x v="569"/>
    <x v="28"/>
    <x v="1"/>
    <x v="8"/>
    <s v="Longer-Life Soft White Bulbs"/>
    <n v="6.16"/>
    <n v="2"/>
    <n v="2.96"/>
  </r>
  <r>
    <n v="3033"/>
    <d v="2015-09-05T00:00:00"/>
    <x v="1"/>
    <x v="8"/>
    <x v="569"/>
    <x v="28"/>
    <x v="0"/>
    <x v="0"/>
    <s v="Xerox 1881"/>
    <n v="36.840000000000003"/>
    <n v="3"/>
    <n v="17.309999999999999"/>
  </r>
  <r>
    <n v="3034"/>
    <d v="2015-09-05T00:00:00"/>
    <x v="1"/>
    <x v="8"/>
    <x v="581"/>
    <x v="6"/>
    <x v="1"/>
    <x v="8"/>
    <s v="Tensor Brushed Steel Torchiere Floor Lamp"/>
    <n v="67.959999999999994"/>
    <n v="4"/>
    <n v="12.23"/>
  </r>
  <r>
    <n v="3035"/>
    <d v="2015-09-06T00:00:00"/>
    <x v="1"/>
    <x v="8"/>
    <x v="165"/>
    <x v="22"/>
    <x v="0"/>
    <x v="3"/>
    <s v="Acco Hanging Data Binders"/>
    <n v="6.1"/>
    <n v="2"/>
    <n v="2.13"/>
  </r>
  <r>
    <n v="3036"/>
    <d v="2015-09-06T00:00:00"/>
    <x v="1"/>
    <x v="8"/>
    <x v="165"/>
    <x v="22"/>
    <x v="1"/>
    <x v="8"/>
    <s v="Howard Miller 16&quot; Diameter Gallery Wall Clock"/>
    <n v="191.82"/>
    <n v="3"/>
    <n v="74.81"/>
  </r>
  <r>
    <n v="3037"/>
    <d v="2015-09-06T00:00:00"/>
    <x v="1"/>
    <x v="8"/>
    <x v="604"/>
    <x v="3"/>
    <x v="2"/>
    <x v="9"/>
    <s v="Memorex Mini Travel Drive 8 GB USB 2.0 Flash Drive"/>
    <n v="46.32"/>
    <n v="4"/>
    <n v="18.059999999999999"/>
  </r>
  <r>
    <n v="3038"/>
    <d v="2015-09-06T00:00:00"/>
    <x v="1"/>
    <x v="8"/>
    <x v="684"/>
    <x v="20"/>
    <x v="1"/>
    <x v="5"/>
    <s v="Global Airflow Leather Mesh Back Chair, Black"/>
    <n v="271.76"/>
    <n v="2"/>
    <n v="60.39"/>
  </r>
  <r>
    <n v="3039"/>
    <d v="2015-09-06T00:00:00"/>
    <x v="1"/>
    <x v="8"/>
    <x v="38"/>
    <x v="15"/>
    <x v="0"/>
    <x v="7"/>
    <s v="Assorted Color Push Pins"/>
    <n v="7.24"/>
    <n v="5"/>
    <n v="1.18"/>
  </r>
  <r>
    <n v="3040"/>
    <d v="2015-09-06T00:00:00"/>
    <x v="1"/>
    <x v="8"/>
    <x v="538"/>
    <x v="16"/>
    <x v="0"/>
    <x v="3"/>
    <s v="GBC Plasticlear Binding Covers"/>
    <n v="3.44"/>
    <n v="1"/>
    <n v="-2.5299999999999998"/>
  </r>
  <r>
    <n v="3041"/>
    <d v="2015-09-06T00:00:00"/>
    <x v="1"/>
    <x v="8"/>
    <x v="14"/>
    <x v="20"/>
    <x v="0"/>
    <x v="12"/>
    <s v="Black &amp; Decker Filter for Double Action Dustbuster Cordless Vac BLDV7210"/>
    <n v="8.39"/>
    <n v="1"/>
    <n v="2.1"/>
  </r>
  <r>
    <n v="3042"/>
    <d v="2015-09-06T00:00:00"/>
    <x v="1"/>
    <x v="8"/>
    <x v="14"/>
    <x v="20"/>
    <x v="2"/>
    <x v="6"/>
    <s v="ShoreTel ShorePhone IP 230 VoIP phone"/>
    <n v="337.98"/>
    <n v="2"/>
    <n v="101.39"/>
  </r>
  <r>
    <n v="3043"/>
    <d v="2015-09-06T00:00:00"/>
    <x v="1"/>
    <x v="8"/>
    <x v="340"/>
    <x v="6"/>
    <x v="0"/>
    <x v="3"/>
    <s v="SlimView Poly Binder, 3/8&quot;"/>
    <n v="46.62"/>
    <n v="9"/>
    <n v="21.45"/>
  </r>
  <r>
    <n v="3044"/>
    <d v="2015-09-06T00:00:00"/>
    <x v="1"/>
    <x v="8"/>
    <x v="661"/>
    <x v="8"/>
    <x v="1"/>
    <x v="13"/>
    <s v="KI Adjustable-Height Table"/>
    <n v="85.98"/>
    <n v="1"/>
    <n v="22.35"/>
  </r>
  <r>
    <n v="3045"/>
    <d v="2015-09-07T00:00:00"/>
    <x v="1"/>
    <x v="8"/>
    <x v="454"/>
    <x v="3"/>
    <x v="0"/>
    <x v="2"/>
    <s v="Safco Industrial Wire Shelving"/>
    <n v="671.93"/>
    <n v="7"/>
    <n v="20.16"/>
  </r>
  <r>
    <n v="3046"/>
    <d v="2015-09-07T00:00:00"/>
    <x v="1"/>
    <x v="8"/>
    <x v="309"/>
    <x v="0"/>
    <x v="1"/>
    <x v="5"/>
    <s v="Metal Folding Chairs, Beige, 4/Carton"/>
    <n v="47.52"/>
    <n v="2"/>
    <n v="-2.04"/>
  </r>
  <r>
    <n v="3047"/>
    <d v="2015-09-07T00:00:00"/>
    <x v="1"/>
    <x v="8"/>
    <x v="387"/>
    <x v="20"/>
    <x v="0"/>
    <x v="2"/>
    <s v="Eldon Shelf Savers Cubes and Bins"/>
    <n v="13.96"/>
    <n v="2"/>
    <n v="0.28000000000000003"/>
  </r>
  <r>
    <n v="3048"/>
    <d v="2015-09-07T00:00:00"/>
    <x v="1"/>
    <x v="8"/>
    <x v="387"/>
    <x v="20"/>
    <x v="1"/>
    <x v="13"/>
    <s v="Anderson Hickey Conga Table Tops &amp; Accessories"/>
    <n v="27.41"/>
    <n v="3"/>
    <n v="-14.16"/>
  </r>
  <r>
    <n v="3049"/>
    <d v="2015-09-07T00:00:00"/>
    <x v="1"/>
    <x v="8"/>
    <x v="382"/>
    <x v="2"/>
    <x v="0"/>
    <x v="3"/>
    <s v="GBC Wire Binding Strips"/>
    <n v="9.52"/>
    <n v="1"/>
    <n v="-6.98"/>
  </r>
  <r>
    <n v="3050"/>
    <d v="2015-09-07T00:00:00"/>
    <x v="1"/>
    <x v="8"/>
    <x v="382"/>
    <x v="2"/>
    <x v="2"/>
    <x v="6"/>
    <s v="Samsung Galaxy Note 3"/>
    <n v="791.96"/>
    <n v="6"/>
    <n v="-131.99"/>
  </r>
  <r>
    <n v="3051"/>
    <d v="2015-09-07T00:00:00"/>
    <x v="1"/>
    <x v="8"/>
    <x v="382"/>
    <x v="2"/>
    <x v="0"/>
    <x v="3"/>
    <s v="Angle-D Ring Binders"/>
    <n v="4.92"/>
    <n v="3"/>
    <n v="-3.94"/>
  </r>
  <r>
    <n v="3052"/>
    <d v="2015-09-07T00:00:00"/>
    <x v="1"/>
    <x v="8"/>
    <x v="369"/>
    <x v="25"/>
    <x v="0"/>
    <x v="4"/>
    <s v="Boston 1645 Deluxe Heavier-Duty Electric Pencil Sharpener"/>
    <n v="140.74"/>
    <n v="4"/>
    <n v="12.31"/>
  </r>
  <r>
    <n v="3053"/>
    <d v="2015-09-07T00:00:00"/>
    <x v="1"/>
    <x v="8"/>
    <x v="451"/>
    <x v="20"/>
    <x v="2"/>
    <x v="9"/>
    <s v="Razer Kraken PRO Over Ear PC and Music Headset"/>
    <n v="559.92999999999995"/>
    <n v="7"/>
    <n v="167.98"/>
  </r>
  <r>
    <n v="3054"/>
    <d v="2015-09-07T00:00:00"/>
    <x v="1"/>
    <x v="8"/>
    <x v="340"/>
    <x v="20"/>
    <x v="0"/>
    <x v="2"/>
    <s v="Mobile Personal File Cube"/>
    <n v="70.260000000000005"/>
    <n v="3"/>
    <n v="18.97"/>
  </r>
  <r>
    <n v="3055"/>
    <d v="2015-09-07T00:00:00"/>
    <x v="1"/>
    <x v="8"/>
    <x v="340"/>
    <x v="20"/>
    <x v="2"/>
    <x v="9"/>
    <s v="KeyTronicÂ E03601U1 -Â KeyboardÂ - Beige"/>
    <n v="90"/>
    <n v="5"/>
    <n v="16.2"/>
  </r>
  <r>
    <n v="3056"/>
    <d v="2015-09-07T00:00:00"/>
    <x v="1"/>
    <x v="8"/>
    <x v="340"/>
    <x v="20"/>
    <x v="0"/>
    <x v="3"/>
    <s v="Acco Pressboard Covers with Storage Hooks, 9 1/2&quot; x 11&quot;, Executive Red"/>
    <n v="6.1"/>
    <n v="2"/>
    <n v="2.06"/>
  </r>
  <r>
    <n v="3057"/>
    <d v="2015-09-07T00:00:00"/>
    <x v="1"/>
    <x v="8"/>
    <x v="340"/>
    <x v="20"/>
    <x v="1"/>
    <x v="13"/>
    <s v="Bretford CR8500 Series Meeting Room Furniture"/>
    <n v="481.18"/>
    <n v="2"/>
    <n v="-120.29"/>
  </r>
  <r>
    <n v="3058"/>
    <d v="2015-09-07T00:00:00"/>
    <x v="1"/>
    <x v="8"/>
    <x v="340"/>
    <x v="20"/>
    <x v="0"/>
    <x v="7"/>
    <s v="Assorted Color Push Pins"/>
    <n v="7.24"/>
    <n v="4"/>
    <n v="2.39"/>
  </r>
  <r>
    <n v="3059"/>
    <d v="2015-09-08T00:00:00"/>
    <x v="1"/>
    <x v="8"/>
    <x v="685"/>
    <x v="3"/>
    <x v="0"/>
    <x v="0"/>
    <s v="Xerox 1928"/>
    <n v="26.4"/>
    <n v="5"/>
    <n v="11.88"/>
  </r>
  <r>
    <n v="3060"/>
    <d v="2015-09-08T00:00:00"/>
    <x v="1"/>
    <x v="8"/>
    <x v="685"/>
    <x v="3"/>
    <x v="0"/>
    <x v="2"/>
    <s v="Eldon Shelf Savers Cubes and Bins"/>
    <n v="41.88"/>
    <n v="6"/>
    <n v="0.84"/>
  </r>
  <r>
    <n v="3061"/>
    <d v="2015-09-08T00:00:00"/>
    <x v="1"/>
    <x v="8"/>
    <x v="197"/>
    <x v="33"/>
    <x v="1"/>
    <x v="8"/>
    <s v="Acrylic Self-Standing Desk Frames"/>
    <n v="21.36"/>
    <n v="8"/>
    <n v="8.1199999999999992"/>
  </r>
  <r>
    <n v="3062"/>
    <d v="2015-09-10T00:00:00"/>
    <x v="1"/>
    <x v="8"/>
    <x v="309"/>
    <x v="3"/>
    <x v="0"/>
    <x v="14"/>
    <s v="Martin-Yale Premier Letter Opener"/>
    <n v="51.52"/>
    <n v="4"/>
    <n v="1.55"/>
  </r>
  <r>
    <n v="3063"/>
    <d v="2015-09-10T00:00:00"/>
    <x v="1"/>
    <x v="8"/>
    <x v="69"/>
    <x v="39"/>
    <x v="0"/>
    <x v="0"/>
    <s v="Xerox 1952"/>
    <n v="14.94"/>
    <n v="3"/>
    <n v="7.02"/>
  </r>
  <r>
    <n v="3064"/>
    <d v="2015-09-10T00:00:00"/>
    <x v="1"/>
    <x v="8"/>
    <x v="150"/>
    <x v="32"/>
    <x v="0"/>
    <x v="12"/>
    <s v="Euro-Pro Shark Turbo Vacuum"/>
    <n v="61.96"/>
    <n v="2"/>
    <n v="16.11"/>
  </r>
  <r>
    <n v="3065"/>
    <d v="2015-09-10T00:00:00"/>
    <x v="1"/>
    <x v="8"/>
    <x v="150"/>
    <x v="32"/>
    <x v="1"/>
    <x v="11"/>
    <s v="O'Sullivan 2-Door Barrister Bookcase in Odessa Pine"/>
    <n v="361.96"/>
    <n v="2"/>
    <n v="83.25"/>
  </r>
  <r>
    <n v="3066"/>
    <d v="2015-09-10T00:00:00"/>
    <x v="1"/>
    <x v="8"/>
    <x v="150"/>
    <x v="32"/>
    <x v="0"/>
    <x v="0"/>
    <s v="Xerox 1960"/>
    <n v="278.82"/>
    <n v="9"/>
    <n v="125.47"/>
  </r>
  <r>
    <n v="3067"/>
    <d v="2015-09-10T00:00:00"/>
    <x v="1"/>
    <x v="8"/>
    <x v="550"/>
    <x v="22"/>
    <x v="0"/>
    <x v="2"/>
    <s v="Belkin 19&quot; Center-Weighted Shelf, Gray"/>
    <n v="353.88"/>
    <n v="6"/>
    <n v="17.690000000000001"/>
  </r>
  <r>
    <n v="3068"/>
    <d v="2015-09-10T00:00:00"/>
    <x v="1"/>
    <x v="8"/>
    <x v="686"/>
    <x v="20"/>
    <x v="0"/>
    <x v="4"/>
    <s v="Manco Dry-Lighter Erasable Highlighter"/>
    <n v="6.08"/>
    <n v="2"/>
    <n v="2.0699999999999998"/>
  </r>
  <r>
    <n v="3069"/>
    <d v="2015-09-10T00:00:00"/>
    <x v="1"/>
    <x v="8"/>
    <x v="410"/>
    <x v="3"/>
    <x v="1"/>
    <x v="8"/>
    <s v="Seth Thomas 13 1/2&quot; Wall Clock"/>
    <n v="106.68"/>
    <n v="6"/>
    <n v="33.07"/>
  </r>
  <r>
    <n v="3070"/>
    <d v="2015-09-10T00:00:00"/>
    <x v="1"/>
    <x v="8"/>
    <x v="592"/>
    <x v="0"/>
    <x v="1"/>
    <x v="5"/>
    <s v="Global Commerce Series Low-Back Swivel/Tilt Chairs"/>
    <n v="179.89"/>
    <n v="1"/>
    <n v="-2.57"/>
  </r>
  <r>
    <n v="3071"/>
    <d v="2015-09-11T00:00:00"/>
    <x v="1"/>
    <x v="8"/>
    <x v="236"/>
    <x v="3"/>
    <x v="0"/>
    <x v="4"/>
    <s v="Boston 19500 Mighty Mite Electric Pencil Sharpener"/>
    <n v="181.35"/>
    <n v="9"/>
    <n v="48.96"/>
  </r>
  <r>
    <n v="3072"/>
    <d v="2015-09-11T00:00:00"/>
    <x v="1"/>
    <x v="8"/>
    <x v="236"/>
    <x v="3"/>
    <x v="0"/>
    <x v="1"/>
    <s v="Avery 474"/>
    <n v="8.64"/>
    <n v="3"/>
    <n v="4.2300000000000004"/>
  </r>
  <r>
    <n v="3073"/>
    <d v="2015-09-11T00:00:00"/>
    <x v="1"/>
    <x v="8"/>
    <x v="191"/>
    <x v="3"/>
    <x v="0"/>
    <x v="4"/>
    <s v="Hunt PowerHouse Electric Pencil Sharpener, Blue"/>
    <n v="265.86"/>
    <n v="7"/>
    <n v="79.760000000000005"/>
  </r>
  <r>
    <n v="3074"/>
    <d v="2015-09-11T00:00:00"/>
    <x v="1"/>
    <x v="8"/>
    <x v="286"/>
    <x v="20"/>
    <x v="1"/>
    <x v="8"/>
    <s v="Deflect-o DuraMat Antistatic Studded Beveled Mat for Medium Pile Carpeting"/>
    <n v="210.68"/>
    <n v="2"/>
    <n v="50.56"/>
  </r>
  <r>
    <n v="3075"/>
    <d v="2015-09-11T00:00:00"/>
    <x v="1"/>
    <x v="8"/>
    <x v="286"/>
    <x v="20"/>
    <x v="0"/>
    <x v="2"/>
    <s v="Space Solutions Industrial Galvanized Steel Shelving."/>
    <n v="78.8"/>
    <n v="1"/>
    <n v="1.58"/>
  </r>
  <r>
    <n v="3076"/>
    <d v="2015-09-11T00:00:00"/>
    <x v="1"/>
    <x v="8"/>
    <x v="286"/>
    <x v="20"/>
    <x v="2"/>
    <x v="9"/>
    <s v="LogitechÂ LS21 Speaker System - PC Multimedia - 2.1-CH - Wired"/>
    <n v="19.989999999999998"/>
    <n v="1"/>
    <n v="6.8"/>
  </r>
  <r>
    <n v="3077"/>
    <d v="2015-09-11T00:00:00"/>
    <x v="1"/>
    <x v="8"/>
    <x v="286"/>
    <x v="20"/>
    <x v="0"/>
    <x v="2"/>
    <s v="Fellowes Staxonsteel Drawer Files"/>
    <n v="772.68"/>
    <n v="4"/>
    <n v="108.18"/>
  </r>
  <r>
    <n v="3078"/>
    <d v="2015-09-11T00:00:00"/>
    <x v="1"/>
    <x v="8"/>
    <x v="169"/>
    <x v="26"/>
    <x v="1"/>
    <x v="8"/>
    <s v="Deflect-O Glasstique Clear Desk Accessories"/>
    <n v="24.64"/>
    <n v="4"/>
    <n v="4"/>
  </r>
  <r>
    <n v="3079"/>
    <d v="2015-09-11T00:00:00"/>
    <x v="1"/>
    <x v="8"/>
    <x v="659"/>
    <x v="23"/>
    <x v="0"/>
    <x v="1"/>
    <s v="Avery 503"/>
    <n v="31.05"/>
    <n v="3"/>
    <n v="14.9"/>
  </r>
  <r>
    <n v="3080"/>
    <d v="2015-09-11T00:00:00"/>
    <x v="1"/>
    <x v="8"/>
    <x v="659"/>
    <x v="23"/>
    <x v="1"/>
    <x v="8"/>
    <s v="Eldon Pizzaz Desk Accessories"/>
    <n v="8.92"/>
    <n v="4"/>
    <n v="3.92"/>
  </r>
  <r>
    <n v="3081"/>
    <d v="2015-09-11T00:00:00"/>
    <x v="1"/>
    <x v="8"/>
    <x v="659"/>
    <x v="23"/>
    <x v="0"/>
    <x v="3"/>
    <s v="Ibico Laser Imprintable Binding System Covers"/>
    <n v="209.6"/>
    <n v="4"/>
    <n v="96.42"/>
  </r>
  <r>
    <n v="3082"/>
    <d v="2015-09-11T00:00:00"/>
    <x v="1"/>
    <x v="8"/>
    <x v="659"/>
    <x v="23"/>
    <x v="0"/>
    <x v="12"/>
    <s v="Fellowes Advanced 8 Outlet Surge Suppressor with Phone/Fax Protection"/>
    <n v="111.04"/>
    <n v="4"/>
    <n v="29.98"/>
  </r>
  <r>
    <n v="3083"/>
    <d v="2015-09-11T00:00:00"/>
    <x v="1"/>
    <x v="8"/>
    <x v="659"/>
    <x v="23"/>
    <x v="0"/>
    <x v="0"/>
    <s v="Xerox 208"/>
    <n v="38.880000000000003"/>
    <n v="6"/>
    <n v="18.66"/>
  </r>
  <r>
    <n v="3084"/>
    <d v="2015-09-12T00:00:00"/>
    <x v="1"/>
    <x v="8"/>
    <x v="194"/>
    <x v="20"/>
    <x v="2"/>
    <x v="16"/>
    <s v="Hewlett Packard 310 Color Digital Copier"/>
    <n v="479.98"/>
    <n v="2"/>
    <n v="60"/>
  </r>
  <r>
    <n v="3085"/>
    <d v="2015-09-12T00:00:00"/>
    <x v="1"/>
    <x v="8"/>
    <x v="194"/>
    <x v="20"/>
    <x v="0"/>
    <x v="1"/>
    <s v="Avery 520"/>
    <n v="12.6"/>
    <n v="4"/>
    <n v="6.05"/>
  </r>
  <r>
    <n v="3086"/>
    <d v="2015-09-12T00:00:00"/>
    <x v="1"/>
    <x v="8"/>
    <x v="51"/>
    <x v="20"/>
    <x v="0"/>
    <x v="4"/>
    <s v="Binney &amp; Smith Crayola Metallic Colored Pencils, 8-Color Set"/>
    <n v="9.26"/>
    <n v="2"/>
    <n v="3.06"/>
  </r>
  <r>
    <n v="3087"/>
    <d v="2015-09-12T00:00:00"/>
    <x v="1"/>
    <x v="8"/>
    <x v="51"/>
    <x v="20"/>
    <x v="0"/>
    <x v="2"/>
    <s v="Gould Plastics 9-Pocket Panel Bin, 18-3/8w x 5-1/4d x 20-1/2h, Black"/>
    <n v="105.98"/>
    <n v="2"/>
    <n v="4.24"/>
  </r>
  <r>
    <n v="3088"/>
    <d v="2015-09-12T00:00:00"/>
    <x v="1"/>
    <x v="8"/>
    <x v="51"/>
    <x v="20"/>
    <x v="0"/>
    <x v="7"/>
    <s v="OIC Binder Clips, Mini, 1/4&quot; Capacity, Black"/>
    <n v="1.24"/>
    <n v="1"/>
    <n v="0.57999999999999996"/>
  </r>
  <r>
    <n v="3089"/>
    <d v="2015-09-12T00:00:00"/>
    <x v="1"/>
    <x v="8"/>
    <x v="51"/>
    <x v="20"/>
    <x v="0"/>
    <x v="1"/>
    <s v="Avery 489"/>
    <n v="20.7"/>
    <n v="2"/>
    <n v="9.94"/>
  </r>
  <r>
    <n v="3090"/>
    <d v="2015-09-12T00:00:00"/>
    <x v="1"/>
    <x v="8"/>
    <x v="51"/>
    <x v="20"/>
    <x v="0"/>
    <x v="0"/>
    <s v="HP Office Recycled Paper (20Lb. and 87 Bright)"/>
    <n v="28.9"/>
    <n v="5"/>
    <n v="14.16"/>
  </r>
  <r>
    <n v="3091"/>
    <d v="2015-09-12T00:00:00"/>
    <x v="1"/>
    <x v="8"/>
    <x v="51"/>
    <x v="20"/>
    <x v="0"/>
    <x v="10"/>
    <s v="Tyvek  Top-Opening Peel &amp; Seel Envelopes, Plain White"/>
    <n v="27.18"/>
    <n v="1"/>
    <n v="12.77"/>
  </r>
  <r>
    <n v="3092"/>
    <d v="2015-09-12T00:00:00"/>
    <x v="1"/>
    <x v="8"/>
    <x v="583"/>
    <x v="22"/>
    <x v="2"/>
    <x v="9"/>
    <s v="Memorex Froggy Flash Drive 4 GB"/>
    <n v="21.98"/>
    <n v="2"/>
    <n v="8.57"/>
  </r>
  <r>
    <n v="3093"/>
    <d v="2015-09-13T00:00:00"/>
    <x v="1"/>
    <x v="8"/>
    <x v="456"/>
    <x v="18"/>
    <x v="2"/>
    <x v="9"/>
    <s v="Case Logic 2.4GHz Wireless Keyboard"/>
    <n v="199.96"/>
    <n v="4"/>
    <n v="16"/>
  </r>
  <r>
    <n v="3094"/>
    <d v="2015-09-13T00:00:00"/>
    <x v="1"/>
    <x v="8"/>
    <x v="456"/>
    <x v="18"/>
    <x v="1"/>
    <x v="5"/>
    <s v="Hon Multipurpose Stacking Arm Chairs"/>
    <n v="1516.2"/>
    <n v="7"/>
    <n v="394.21"/>
  </r>
  <r>
    <n v="3095"/>
    <d v="2015-09-13T00:00:00"/>
    <x v="1"/>
    <x v="8"/>
    <x v="173"/>
    <x v="2"/>
    <x v="0"/>
    <x v="3"/>
    <s v="Fellowes Twister Kit, Gray/Clear, 3/pkg"/>
    <n v="2.41"/>
    <n v="1"/>
    <n v="-2.0099999999999998"/>
  </r>
  <r>
    <n v="3096"/>
    <d v="2015-09-13T00:00:00"/>
    <x v="1"/>
    <x v="8"/>
    <x v="657"/>
    <x v="4"/>
    <x v="1"/>
    <x v="8"/>
    <s v="Eldon Advantage Chair Mats for Low to Medium Pile Carpets"/>
    <n v="129.93"/>
    <n v="3"/>
    <n v="12.99"/>
  </r>
  <r>
    <n v="3097"/>
    <d v="2015-09-13T00:00:00"/>
    <x v="1"/>
    <x v="8"/>
    <x v="657"/>
    <x v="4"/>
    <x v="0"/>
    <x v="0"/>
    <s v="Xerox 1948"/>
    <n v="69.930000000000007"/>
    <n v="7"/>
    <n v="31.47"/>
  </r>
  <r>
    <n v="3098"/>
    <d v="2015-09-13T00:00:00"/>
    <x v="1"/>
    <x v="8"/>
    <x v="316"/>
    <x v="1"/>
    <x v="0"/>
    <x v="10"/>
    <s v="Staple envelope"/>
    <n v="7.82"/>
    <n v="1"/>
    <n v="2.93"/>
  </r>
  <r>
    <n v="3099"/>
    <d v="2015-09-13T00:00:00"/>
    <x v="1"/>
    <x v="8"/>
    <x v="316"/>
    <x v="1"/>
    <x v="1"/>
    <x v="5"/>
    <s v="Global Value Steno Chair, Gray"/>
    <n v="170.07"/>
    <n v="4"/>
    <n v="-12.15"/>
  </r>
  <r>
    <n v="3100"/>
    <d v="2015-09-13T00:00:00"/>
    <x v="1"/>
    <x v="8"/>
    <x v="481"/>
    <x v="25"/>
    <x v="0"/>
    <x v="3"/>
    <s v="Heavy-Duty E-Z-D Binders"/>
    <n v="13.09"/>
    <n v="4"/>
    <n v="-10.039999999999999"/>
  </r>
  <r>
    <n v="3101"/>
    <d v="2015-09-13T00:00:00"/>
    <x v="1"/>
    <x v="8"/>
    <x v="687"/>
    <x v="3"/>
    <x v="1"/>
    <x v="8"/>
    <s v="Flat Face Poster Frame"/>
    <n v="131.88"/>
    <n v="7"/>
    <n v="55.39"/>
  </r>
  <r>
    <n v="3102"/>
    <d v="2015-09-13T00:00:00"/>
    <x v="1"/>
    <x v="8"/>
    <x v="687"/>
    <x v="3"/>
    <x v="0"/>
    <x v="3"/>
    <s v="Acco Data Flex Cable Posts For Top &amp; Bottom Load Binders, 6&quot; Capacity"/>
    <n v="25.03"/>
    <n v="3"/>
    <n v="7.82"/>
  </r>
  <r>
    <n v="3103"/>
    <d v="2015-09-13T00:00:00"/>
    <x v="1"/>
    <x v="8"/>
    <x v="687"/>
    <x v="3"/>
    <x v="1"/>
    <x v="5"/>
    <s v="Global Comet Stacking Armless Chair"/>
    <n v="717.72"/>
    <n v="3"/>
    <n v="71.77"/>
  </r>
  <r>
    <n v="3104"/>
    <d v="2015-09-13T00:00:00"/>
    <x v="1"/>
    <x v="8"/>
    <x v="687"/>
    <x v="3"/>
    <x v="1"/>
    <x v="8"/>
    <s v="Eldon Econocleat Chair Mats for Low Pile Carpets"/>
    <n v="207.35"/>
    <n v="5"/>
    <n v="24.88"/>
  </r>
  <r>
    <n v="3105"/>
    <d v="2015-09-13T00:00:00"/>
    <x v="1"/>
    <x v="8"/>
    <x v="687"/>
    <x v="3"/>
    <x v="1"/>
    <x v="8"/>
    <s v="Tensor Computer Mounted Lamp"/>
    <n v="44.67"/>
    <n v="3"/>
    <n v="12.06"/>
  </r>
  <r>
    <n v="3106"/>
    <d v="2015-09-13T00:00:00"/>
    <x v="1"/>
    <x v="8"/>
    <x v="687"/>
    <x v="3"/>
    <x v="0"/>
    <x v="0"/>
    <s v="Xerox 1915"/>
    <n v="209.7"/>
    <n v="2"/>
    <n v="100.66"/>
  </r>
  <r>
    <n v="3107"/>
    <d v="2015-09-14T00:00:00"/>
    <x v="1"/>
    <x v="8"/>
    <x v="103"/>
    <x v="27"/>
    <x v="1"/>
    <x v="13"/>
    <s v="Lesro Round Back Collection Coffee Table, End Table"/>
    <n v="912.75"/>
    <n v="5"/>
    <n v="118.66"/>
  </r>
  <r>
    <n v="3108"/>
    <d v="2015-09-14T00:00:00"/>
    <x v="1"/>
    <x v="8"/>
    <x v="386"/>
    <x v="3"/>
    <x v="1"/>
    <x v="13"/>
    <s v="KI Conference Tables"/>
    <n v="170.14"/>
    <n v="3"/>
    <n v="-8.51"/>
  </r>
  <r>
    <n v="3109"/>
    <d v="2015-09-14T00:00:00"/>
    <x v="1"/>
    <x v="8"/>
    <x v="616"/>
    <x v="9"/>
    <x v="0"/>
    <x v="2"/>
    <s v="Fellowes Officeware Wire Shelving"/>
    <n v="269.49"/>
    <n v="3"/>
    <n v="5.39"/>
  </r>
  <r>
    <n v="3110"/>
    <d v="2015-09-14T00:00:00"/>
    <x v="1"/>
    <x v="8"/>
    <x v="96"/>
    <x v="20"/>
    <x v="0"/>
    <x v="2"/>
    <s v="Economy Rollaway Files"/>
    <n v="991.2"/>
    <n v="6"/>
    <n v="257.70999999999998"/>
  </r>
  <r>
    <n v="3111"/>
    <d v="2015-09-14T00:00:00"/>
    <x v="1"/>
    <x v="8"/>
    <x v="96"/>
    <x v="20"/>
    <x v="2"/>
    <x v="16"/>
    <s v="Sharp 1540cs Digital Laser Copier"/>
    <n v="879.98"/>
    <n v="2"/>
    <n v="329.99"/>
  </r>
  <r>
    <n v="3112"/>
    <d v="2015-09-14T00:00:00"/>
    <x v="1"/>
    <x v="8"/>
    <x v="96"/>
    <x v="20"/>
    <x v="0"/>
    <x v="3"/>
    <s v="Wilson Jones Easy Flow II Sheet Lifters"/>
    <n v="12.96"/>
    <n v="9"/>
    <n v="4.54"/>
  </r>
  <r>
    <n v="3113"/>
    <d v="2015-09-14T00:00:00"/>
    <x v="1"/>
    <x v="8"/>
    <x v="671"/>
    <x v="30"/>
    <x v="0"/>
    <x v="3"/>
    <s v="Wilson Jones Impact Binders"/>
    <n v="25.9"/>
    <n v="5"/>
    <n v="12.69"/>
  </r>
  <r>
    <n v="3114"/>
    <d v="2015-09-15T00:00:00"/>
    <x v="1"/>
    <x v="8"/>
    <x v="537"/>
    <x v="16"/>
    <x v="0"/>
    <x v="0"/>
    <s v="Xerox 21"/>
    <n v="15.55"/>
    <n v="3"/>
    <n v="5.44"/>
  </r>
  <r>
    <n v="3115"/>
    <d v="2015-09-15T00:00:00"/>
    <x v="1"/>
    <x v="8"/>
    <x v="537"/>
    <x v="16"/>
    <x v="1"/>
    <x v="8"/>
    <s v="Ultra Door Push Plate"/>
    <n v="15.71"/>
    <n v="4"/>
    <n v="2.5499999999999998"/>
  </r>
  <r>
    <n v="3116"/>
    <d v="2015-09-15T00:00:00"/>
    <x v="1"/>
    <x v="8"/>
    <x v="537"/>
    <x v="16"/>
    <x v="0"/>
    <x v="2"/>
    <s v="Decoflex Hanging Personal Folder File, Blue"/>
    <n v="24.67"/>
    <n v="2"/>
    <n v="2.16"/>
  </r>
  <r>
    <n v="3117"/>
    <d v="2015-09-15T00:00:00"/>
    <x v="1"/>
    <x v="8"/>
    <x v="537"/>
    <x v="16"/>
    <x v="1"/>
    <x v="8"/>
    <s v="Tenex &quot;The Solids&quot; Textured Chair Mats"/>
    <n v="55.97"/>
    <n v="1"/>
    <n v="-2.1"/>
  </r>
  <r>
    <n v="3118"/>
    <d v="2015-09-15T00:00:00"/>
    <x v="1"/>
    <x v="8"/>
    <x v="189"/>
    <x v="18"/>
    <x v="0"/>
    <x v="2"/>
    <s v="Fellowes Stor/Drawer Steel Plus Storage Drawers"/>
    <n v="190.86"/>
    <n v="2"/>
    <n v="11.45"/>
  </r>
  <r>
    <n v="3119"/>
    <d v="2015-09-15T00:00:00"/>
    <x v="1"/>
    <x v="8"/>
    <x v="189"/>
    <x v="18"/>
    <x v="0"/>
    <x v="4"/>
    <s v="Manco Dry-Lighter Erasable Highlighter"/>
    <n v="24.32"/>
    <n v="8"/>
    <n v="8.27"/>
  </r>
  <r>
    <n v="3120"/>
    <d v="2015-09-15T00:00:00"/>
    <x v="1"/>
    <x v="8"/>
    <x v="688"/>
    <x v="20"/>
    <x v="0"/>
    <x v="3"/>
    <s v="GBC Twin Loop Wire Binding Elements"/>
    <n v="79.87"/>
    <n v="3"/>
    <n v="29.95"/>
  </r>
  <r>
    <n v="3121"/>
    <d v="2015-09-15T00:00:00"/>
    <x v="1"/>
    <x v="8"/>
    <x v="688"/>
    <x v="20"/>
    <x v="1"/>
    <x v="11"/>
    <s v="Bush Westfield Collection Bookcases, Medium Cherry Finish"/>
    <n v="46.38"/>
    <n v="1"/>
    <n v="1.1599999999999999"/>
  </r>
  <r>
    <n v="3122"/>
    <d v="2015-09-15T00:00:00"/>
    <x v="1"/>
    <x v="8"/>
    <x v="688"/>
    <x v="20"/>
    <x v="0"/>
    <x v="0"/>
    <s v="Xerox 1967"/>
    <n v="12.96"/>
    <n v="2"/>
    <n v="6.22"/>
  </r>
  <r>
    <n v="3123"/>
    <d v="2015-09-15T00:00:00"/>
    <x v="1"/>
    <x v="8"/>
    <x v="262"/>
    <x v="33"/>
    <x v="1"/>
    <x v="13"/>
    <s v="Bretford CR8500 Series Meeting Room Furniture"/>
    <n v="801.96"/>
    <n v="2"/>
    <n v="200.49"/>
  </r>
  <r>
    <n v="3124"/>
    <d v="2015-09-15T00:00:00"/>
    <x v="1"/>
    <x v="8"/>
    <x v="262"/>
    <x v="33"/>
    <x v="2"/>
    <x v="6"/>
    <s v="Anker Astro Mini 3000mAh Ultra-Compact Portable Charger"/>
    <n v="59.97"/>
    <n v="3"/>
    <n v="0"/>
  </r>
  <r>
    <n v="3125"/>
    <d v="2015-09-15T00:00:00"/>
    <x v="1"/>
    <x v="8"/>
    <x v="262"/>
    <x v="33"/>
    <x v="1"/>
    <x v="5"/>
    <s v="Global Manager's Adjustable Task Chair, Storm"/>
    <n v="1056.8599999999999"/>
    <n v="7"/>
    <n v="306.49"/>
  </r>
  <r>
    <n v="3126"/>
    <d v="2015-09-15T00:00:00"/>
    <x v="1"/>
    <x v="8"/>
    <x v="689"/>
    <x v="2"/>
    <x v="0"/>
    <x v="3"/>
    <s v="Avery Hidden Tab Dividers for Binding Systems"/>
    <n v="3.58"/>
    <n v="4"/>
    <n v="-2.86"/>
  </r>
  <r>
    <n v="3127"/>
    <d v="2015-09-15T00:00:00"/>
    <x v="1"/>
    <x v="8"/>
    <x v="689"/>
    <x v="2"/>
    <x v="0"/>
    <x v="2"/>
    <s v="Gould Plastics 18-Pocket Panel Bin, 34w x 5-1/4d x 20-1/2h"/>
    <n v="147.18"/>
    <n v="2"/>
    <n v="-29.44"/>
  </r>
  <r>
    <n v="3128"/>
    <d v="2015-09-16T00:00:00"/>
    <x v="1"/>
    <x v="8"/>
    <x v="32"/>
    <x v="6"/>
    <x v="0"/>
    <x v="10"/>
    <s v="Staple envelope"/>
    <n v="31.12"/>
    <n v="4"/>
    <n v="14.63"/>
  </r>
  <r>
    <n v="3129"/>
    <d v="2015-09-17T00:00:00"/>
    <x v="1"/>
    <x v="8"/>
    <x v="463"/>
    <x v="2"/>
    <x v="1"/>
    <x v="11"/>
    <s v="Riverside Palais Royal Lawyers Bookcase, Royale Cherry Finish"/>
    <n v="3083.43"/>
    <n v="7"/>
    <n v="-1665.05"/>
  </r>
  <r>
    <n v="3130"/>
    <d v="2015-09-17T00:00:00"/>
    <x v="1"/>
    <x v="8"/>
    <x v="463"/>
    <x v="2"/>
    <x v="0"/>
    <x v="3"/>
    <s v="Avery Recycled Flexi-View Covers for Binding Systems"/>
    <n v="9.6199999999999992"/>
    <n v="2"/>
    <n v="-7.05"/>
  </r>
  <r>
    <n v="3131"/>
    <d v="2015-09-17T00:00:00"/>
    <x v="1"/>
    <x v="8"/>
    <x v="463"/>
    <x v="2"/>
    <x v="1"/>
    <x v="8"/>
    <s v="Howard Miller 13-3/4&quot; Diameter Brushed Chrome Round Wall Clock"/>
    <n v="124.2"/>
    <n v="3"/>
    <n v="15.53"/>
  </r>
  <r>
    <n v="3132"/>
    <d v="2015-09-17T00:00:00"/>
    <x v="1"/>
    <x v="8"/>
    <x v="463"/>
    <x v="2"/>
    <x v="0"/>
    <x v="10"/>
    <s v="Poly String Tie Envelopes"/>
    <n v="3.26"/>
    <n v="2"/>
    <n v="1.1000000000000001"/>
  </r>
  <r>
    <n v="3133"/>
    <d v="2015-09-17T00:00:00"/>
    <x v="1"/>
    <x v="8"/>
    <x v="463"/>
    <x v="2"/>
    <x v="0"/>
    <x v="4"/>
    <s v="BOSTON Model 1800 Electric Pencil Sharpeners, Putty/Woodgrain"/>
    <n v="86.3"/>
    <n v="6"/>
    <n v="9.7100000000000009"/>
  </r>
  <r>
    <n v="3134"/>
    <d v="2015-09-17T00:00:00"/>
    <x v="1"/>
    <x v="8"/>
    <x v="463"/>
    <x v="2"/>
    <x v="0"/>
    <x v="3"/>
    <s v="Acco Pressboard Covers with Storage Hooks, 14 7/8&quot; x 11&quot;, Executive Red"/>
    <n v="6.86"/>
    <n v="6"/>
    <n v="-5.72"/>
  </r>
  <r>
    <n v="3135"/>
    <d v="2015-09-17T00:00:00"/>
    <x v="1"/>
    <x v="8"/>
    <x v="463"/>
    <x v="2"/>
    <x v="0"/>
    <x v="4"/>
    <s v="Lumber Crayons"/>
    <n v="15.76"/>
    <n v="2"/>
    <n v="3.55"/>
  </r>
  <r>
    <n v="3136"/>
    <d v="2015-09-17T00:00:00"/>
    <x v="1"/>
    <x v="8"/>
    <x v="690"/>
    <x v="3"/>
    <x v="0"/>
    <x v="0"/>
    <s v="Xerox 216"/>
    <n v="32.4"/>
    <n v="5"/>
    <n v="15.55"/>
  </r>
  <r>
    <n v="3137"/>
    <d v="2015-09-17T00:00:00"/>
    <x v="1"/>
    <x v="8"/>
    <x v="472"/>
    <x v="0"/>
    <x v="1"/>
    <x v="8"/>
    <s v="Howard Miller Distant Time Traveler Alarm Clock"/>
    <n v="21.94"/>
    <n v="2"/>
    <n v="-10.42"/>
  </r>
  <r>
    <n v="3138"/>
    <d v="2015-09-17T00:00:00"/>
    <x v="1"/>
    <x v="8"/>
    <x v="472"/>
    <x v="0"/>
    <x v="0"/>
    <x v="3"/>
    <s v="GBC Imprintable Covers"/>
    <n v="6.59"/>
    <n v="3"/>
    <n v="-10.210000000000001"/>
  </r>
  <r>
    <n v="3139"/>
    <d v="2015-09-17T00:00:00"/>
    <x v="1"/>
    <x v="8"/>
    <x v="471"/>
    <x v="20"/>
    <x v="1"/>
    <x v="13"/>
    <s v="Riverside Furniture Oval Coffee Table, Oval End Table, End Table with Drawer"/>
    <n v="344.22"/>
    <n v="2"/>
    <n v="-103.27"/>
  </r>
  <r>
    <n v="3140"/>
    <d v="2015-09-17T00:00:00"/>
    <x v="1"/>
    <x v="8"/>
    <x v="674"/>
    <x v="16"/>
    <x v="2"/>
    <x v="9"/>
    <s v="SanDisk Cruzer 64 GB USB Flash Drive"/>
    <n v="87.17"/>
    <n v="3"/>
    <n v="10.9"/>
  </r>
  <r>
    <n v="3141"/>
    <d v="2015-09-17T00:00:00"/>
    <x v="1"/>
    <x v="8"/>
    <x v="568"/>
    <x v="22"/>
    <x v="0"/>
    <x v="3"/>
    <s v="Acco Data Flex Cable Posts For Top &amp; Bottom Load Binders, 6&quot; Capacity"/>
    <n v="25.03"/>
    <n v="3"/>
    <n v="7.82"/>
  </r>
  <r>
    <n v="3142"/>
    <d v="2015-09-17T00:00:00"/>
    <x v="1"/>
    <x v="8"/>
    <x v="184"/>
    <x v="20"/>
    <x v="0"/>
    <x v="2"/>
    <s v="Woodgrain Magazine Files by Perma"/>
    <n v="14.9"/>
    <n v="5"/>
    <n v="1.04"/>
  </r>
  <r>
    <n v="3143"/>
    <d v="2015-09-17T00:00:00"/>
    <x v="1"/>
    <x v="8"/>
    <x v="184"/>
    <x v="20"/>
    <x v="0"/>
    <x v="1"/>
    <s v="Avery 485"/>
    <n v="87.71"/>
    <n v="7"/>
    <n v="41.22"/>
  </r>
  <r>
    <n v="3144"/>
    <d v="2015-09-17T00:00:00"/>
    <x v="1"/>
    <x v="8"/>
    <x v="184"/>
    <x v="20"/>
    <x v="1"/>
    <x v="5"/>
    <s v="Office Star Flex Back Scooter Chair with White Frame"/>
    <n v="199.76"/>
    <n v="2"/>
    <n v="8.8800000000000008"/>
  </r>
  <r>
    <n v="3145"/>
    <d v="2015-09-17T00:00:00"/>
    <x v="1"/>
    <x v="8"/>
    <x v="184"/>
    <x v="20"/>
    <x v="0"/>
    <x v="2"/>
    <s v="Eldon Mobile Mega Data Cart  Mega Stackable  Add-On Trays"/>
    <n v="94.6"/>
    <n v="4"/>
    <n v="27.43"/>
  </r>
  <r>
    <n v="3146"/>
    <d v="2015-09-17T00:00:00"/>
    <x v="1"/>
    <x v="8"/>
    <x v="184"/>
    <x v="20"/>
    <x v="1"/>
    <x v="11"/>
    <s v="Riverside Palais Royal Lawyers Bookcase, Royale Cherry Finish"/>
    <n v="4228.7"/>
    <n v="6"/>
    <n v="158.58000000000001"/>
  </r>
  <r>
    <n v="3147"/>
    <d v="2015-09-17T00:00:00"/>
    <x v="1"/>
    <x v="8"/>
    <x v="184"/>
    <x v="20"/>
    <x v="1"/>
    <x v="11"/>
    <s v="DMI Eclipse Executive Suite Bookcases"/>
    <n v="2003.92"/>
    <n v="5"/>
    <n v="-25.05"/>
  </r>
  <r>
    <n v="3148"/>
    <d v="2015-09-17T00:00:00"/>
    <x v="1"/>
    <x v="8"/>
    <x v="184"/>
    <x v="20"/>
    <x v="2"/>
    <x v="6"/>
    <s v="ClearSounds CSC500 Amplified Spirit Phone Corded phone"/>
    <n v="209.97"/>
    <n v="3"/>
    <n v="58.79"/>
  </r>
  <r>
    <n v="3149"/>
    <d v="2015-09-17T00:00:00"/>
    <x v="1"/>
    <x v="8"/>
    <x v="184"/>
    <x v="20"/>
    <x v="2"/>
    <x v="9"/>
    <s v="Plantronics CS510 - Over-the-Head monaural Wireless Headset System"/>
    <n v="659.9"/>
    <n v="2"/>
    <n v="217.77"/>
  </r>
  <r>
    <n v="3150"/>
    <d v="2015-09-17T00:00:00"/>
    <x v="1"/>
    <x v="8"/>
    <x v="184"/>
    <x v="20"/>
    <x v="0"/>
    <x v="0"/>
    <s v="Eaton Premium Continuous-Feed Paper, 25% Cotton, Letter Size, White, 1000 Shts/Box"/>
    <n v="110.96"/>
    <n v="2"/>
    <n v="53.26"/>
  </r>
  <r>
    <n v="3151"/>
    <d v="2015-09-17T00:00:00"/>
    <x v="1"/>
    <x v="8"/>
    <x v="184"/>
    <x v="20"/>
    <x v="2"/>
    <x v="6"/>
    <s v="ARKON Windshield Dashboard Air Vent Car Mount Holder"/>
    <n v="67.8"/>
    <n v="4"/>
    <n v="1.36"/>
  </r>
  <r>
    <n v="3152"/>
    <d v="2015-09-18T00:00:00"/>
    <x v="1"/>
    <x v="8"/>
    <x v="120"/>
    <x v="3"/>
    <x v="0"/>
    <x v="0"/>
    <s v="Personal Creations Ink Jet Cards and Labels"/>
    <n v="160.72"/>
    <n v="14"/>
    <n v="78.75"/>
  </r>
  <r>
    <n v="3153"/>
    <d v="2015-09-18T00:00:00"/>
    <x v="1"/>
    <x v="8"/>
    <x v="120"/>
    <x v="3"/>
    <x v="0"/>
    <x v="0"/>
    <s v="Rediform S.O.S. Phone Message Books"/>
    <n v="19.920000000000002"/>
    <n v="4"/>
    <n v="9.76"/>
  </r>
  <r>
    <n v="3154"/>
    <d v="2015-09-18T00:00:00"/>
    <x v="1"/>
    <x v="8"/>
    <x v="120"/>
    <x v="3"/>
    <x v="0"/>
    <x v="14"/>
    <s v="Acme Value Line Scissors"/>
    <n v="7.3"/>
    <n v="2"/>
    <n v="2.19"/>
  </r>
  <r>
    <n v="3155"/>
    <d v="2015-09-18T00:00:00"/>
    <x v="1"/>
    <x v="8"/>
    <x v="484"/>
    <x v="36"/>
    <x v="0"/>
    <x v="2"/>
    <s v="Acco Perma 3000 Stacking Storage Drawers"/>
    <n v="41.96"/>
    <n v="2"/>
    <n v="7.97"/>
  </r>
  <r>
    <n v="3156"/>
    <d v="2015-09-18T00:00:00"/>
    <x v="1"/>
    <x v="8"/>
    <x v="484"/>
    <x v="36"/>
    <x v="0"/>
    <x v="2"/>
    <s v="Safco Industrial Wire Shelving System"/>
    <n v="636.86"/>
    <n v="7"/>
    <n v="0"/>
  </r>
  <r>
    <n v="3157"/>
    <d v="2015-09-18T00:00:00"/>
    <x v="1"/>
    <x v="8"/>
    <x v="484"/>
    <x v="36"/>
    <x v="2"/>
    <x v="6"/>
    <s v="Samsung Galaxy S4 Active"/>
    <n v="499.99"/>
    <n v="1"/>
    <n v="130"/>
  </r>
  <r>
    <n v="3158"/>
    <d v="2015-09-18T00:00:00"/>
    <x v="1"/>
    <x v="8"/>
    <x v="484"/>
    <x v="36"/>
    <x v="2"/>
    <x v="6"/>
    <s v="Polycom VVX 310 VoIP phone"/>
    <n v="1259.93"/>
    <n v="7"/>
    <n v="327.58"/>
  </r>
  <r>
    <n v="3159"/>
    <d v="2015-09-18T00:00:00"/>
    <x v="1"/>
    <x v="8"/>
    <x v="484"/>
    <x v="36"/>
    <x v="0"/>
    <x v="3"/>
    <s v="Acco Flexible ACCOHIDE Square Ring Data Binder, Dark Blue, 11 1/2&quot; X 14&quot; 7/8&quot;"/>
    <n v="65.08"/>
    <n v="4"/>
    <n v="31.89"/>
  </r>
  <r>
    <n v="3160"/>
    <d v="2015-09-18T00:00:00"/>
    <x v="1"/>
    <x v="8"/>
    <x v="169"/>
    <x v="3"/>
    <x v="0"/>
    <x v="4"/>
    <s v="Quartet Omega Colored Chalk, 12/Pack"/>
    <n v="11.68"/>
    <n v="2"/>
    <n v="5.49"/>
  </r>
  <r>
    <n v="3161"/>
    <d v="2015-09-18T00:00:00"/>
    <x v="1"/>
    <x v="8"/>
    <x v="169"/>
    <x v="3"/>
    <x v="0"/>
    <x v="14"/>
    <s v="Elite 5&quot; Scissors"/>
    <n v="16.899999999999999"/>
    <n v="2"/>
    <n v="5.07"/>
  </r>
  <r>
    <n v="3162"/>
    <d v="2015-09-18T00:00:00"/>
    <x v="1"/>
    <x v="8"/>
    <x v="169"/>
    <x v="3"/>
    <x v="1"/>
    <x v="8"/>
    <s v="Advantus Panel Wall Certificate Holder - 8.5x11"/>
    <n v="24.4"/>
    <n v="2"/>
    <n v="10.25"/>
  </r>
  <r>
    <n v="3163"/>
    <d v="2015-09-18T00:00:00"/>
    <x v="1"/>
    <x v="8"/>
    <x v="691"/>
    <x v="16"/>
    <x v="2"/>
    <x v="9"/>
    <s v="Enermax Acrylux Wireless Keyboard"/>
    <n v="717.12"/>
    <n v="9"/>
    <n v="152.38999999999999"/>
  </r>
  <r>
    <n v="3164"/>
    <d v="2015-09-18T00:00:00"/>
    <x v="1"/>
    <x v="8"/>
    <x v="692"/>
    <x v="22"/>
    <x v="0"/>
    <x v="0"/>
    <s v="Wirebound Message Books, Four 2 3/4&quot; x 5&quot; Forms per Page, 600 Sets per Book"/>
    <n v="18.54"/>
    <n v="2"/>
    <n v="8.7100000000000009"/>
  </r>
  <r>
    <n v="3165"/>
    <d v="2015-09-18T00:00:00"/>
    <x v="1"/>
    <x v="8"/>
    <x v="693"/>
    <x v="3"/>
    <x v="0"/>
    <x v="2"/>
    <s v="Stur-D-Stor Shelving, Vertical 5-Shelf: 72&quot;H x 36&quot;W x 18 1/2&quot;D"/>
    <n v="443.92"/>
    <n v="4"/>
    <n v="8.8800000000000008"/>
  </r>
  <r>
    <n v="3166"/>
    <d v="2015-09-19T00:00:00"/>
    <x v="1"/>
    <x v="8"/>
    <x v="492"/>
    <x v="6"/>
    <x v="1"/>
    <x v="11"/>
    <s v="Sauder Cornerstone Collection Library"/>
    <n v="61.96"/>
    <n v="2"/>
    <n v="4.34"/>
  </r>
  <r>
    <n v="3167"/>
    <d v="2015-09-19T00:00:00"/>
    <x v="1"/>
    <x v="8"/>
    <x v="62"/>
    <x v="4"/>
    <x v="2"/>
    <x v="9"/>
    <s v="Kensington K72356US Mouse-in-a-Box USB Desktop Mouse"/>
    <n v="66.36"/>
    <n v="4"/>
    <n v="23.23"/>
  </r>
  <r>
    <n v="3168"/>
    <d v="2015-09-19T00:00:00"/>
    <x v="1"/>
    <x v="8"/>
    <x v="602"/>
    <x v="3"/>
    <x v="0"/>
    <x v="0"/>
    <s v="Personal Creations Ink Jet Cards and Labels"/>
    <n v="22.96"/>
    <n v="2"/>
    <n v="11.25"/>
  </r>
  <r>
    <n v="3169"/>
    <d v="2015-09-19T00:00:00"/>
    <x v="1"/>
    <x v="8"/>
    <x v="60"/>
    <x v="20"/>
    <x v="2"/>
    <x v="6"/>
    <s v="PureGear Roll-On Screen Protector"/>
    <n v="279.86"/>
    <n v="14"/>
    <n v="134.33000000000001"/>
  </r>
  <r>
    <n v="3170"/>
    <d v="2015-09-19T00:00:00"/>
    <x v="1"/>
    <x v="8"/>
    <x v="167"/>
    <x v="31"/>
    <x v="0"/>
    <x v="4"/>
    <s v="Newell 323"/>
    <n v="8.4"/>
    <n v="5"/>
    <n v="2.1800000000000002"/>
  </r>
  <r>
    <n v="3171"/>
    <d v="2015-09-19T00:00:00"/>
    <x v="1"/>
    <x v="8"/>
    <x v="658"/>
    <x v="3"/>
    <x v="1"/>
    <x v="8"/>
    <s v="Seth Thomas 8 1/2&quot; Cubicle Clock"/>
    <n v="60.84"/>
    <n v="3"/>
    <n v="19.47"/>
  </r>
  <r>
    <n v="3172"/>
    <d v="2015-09-20T00:00:00"/>
    <x v="1"/>
    <x v="8"/>
    <x v="199"/>
    <x v="32"/>
    <x v="0"/>
    <x v="3"/>
    <s v="GBC Standard Plastic Binding Systems' Combs"/>
    <n v="37.68"/>
    <n v="6"/>
    <n v="16.96"/>
  </r>
  <r>
    <n v="3173"/>
    <d v="2015-09-20T00:00:00"/>
    <x v="1"/>
    <x v="8"/>
    <x v="498"/>
    <x v="20"/>
    <x v="0"/>
    <x v="0"/>
    <s v="Xerox 1881"/>
    <n v="61.4"/>
    <n v="5"/>
    <n v="28.86"/>
  </r>
  <r>
    <n v="3174"/>
    <d v="2015-09-20T00:00:00"/>
    <x v="1"/>
    <x v="8"/>
    <x v="498"/>
    <x v="20"/>
    <x v="0"/>
    <x v="3"/>
    <s v="Recycled Premium Regency Composition Covers"/>
    <n v="24.45"/>
    <n v="2"/>
    <n v="8.86"/>
  </r>
  <r>
    <n v="3175"/>
    <d v="2015-09-20T00:00:00"/>
    <x v="1"/>
    <x v="8"/>
    <x v="497"/>
    <x v="15"/>
    <x v="0"/>
    <x v="3"/>
    <s v="GBC Ibimaster 500 Manual ProClick Binding System"/>
    <n v="1369.76"/>
    <n v="6"/>
    <n v="-913.18"/>
  </r>
  <r>
    <n v="3176"/>
    <d v="2015-09-20T00:00:00"/>
    <x v="1"/>
    <x v="8"/>
    <x v="497"/>
    <x v="15"/>
    <x v="0"/>
    <x v="2"/>
    <s v="Gould Plastics 18-Pocket Panel Bin, 34w x 5-1/4d x 20-1/2h"/>
    <n v="294.37"/>
    <n v="4"/>
    <n v="-58.87"/>
  </r>
  <r>
    <n v="3177"/>
    <d v="2015-09-20T00:00:00"/>
    <x v="1"/>
    <x v="8"/>
    <x v="481"/>
    <x v="17"/>
    <x v="0"/>
    <x v="3"/>
    <s v="Wilson Jones Impact Binders"/>
    <n v="45.58"/>
    <n v="11"/>
    <n v="16.52"/>
  </r>
  <r>
    <n v="3178"/>
    <d v="2015-09-20T00:00:00"/>
    <x v="1"/>
    <x v="8"/>
    <x v="633"/>
    <x v="1"/>
    <x v="0"/>
    <x v="3"/>
    <s v="Acco Translucent Poly Ring Binders"/>
    <n v="2.81"/>
    <n v="3"/>
    <n v="-4.49"/>
  </r>
  <r>
    <n v="3179"/>
    <d v="2015-09-21T00:00:00"/>
    <x v="1"/>
    <x v="8"/>
    <x v="642"/>
    <x v="0"/>
    <x v="2"/>
    <x v="6"/>
    <s v="ShoreTel ShorePhone IP 230 VoIP phone"/>
    <n v="946.34"/>
    <n v="7"/>
    <n v="118.29"/>
  </r>
  <r>
    <n v="3180"/>
    <d v="2015-09-21T00:00:00"/>
    <x v="1"/>
    <x v="8"/>
    <x v="642"/>
    <x v="0"/>
    <x v="2"/>
    <x v="9"/>
    <s v="Hypercom P1300 Pinpad"/>
    <n v="151.19999999999999"/>
    <n v="3"/>
    <n v="32.130000000000003"/>
  </r>
  <r>
    <n v="3181"/>
    <d v="2015-09-21T00:00:00"/>
    <x v="1"/>
    <x v="8"/>
    <x v="642"/>
    <x v="0"/>
    <x v="1"/>
    <x v="8"/>
    <s v="Longer-Life Soft White Bulbs"/>
    <n v="4.93"/>
    <n v="4"/>
    <n v="-1.48"/>
  </r>
  <r>
    <n v="3182"/>
    <d v="2015-09-21T00:00:00"/>
    <x v="1"/>
    <x v="8"/>
    <x v="330"/>
    <x v="22"/>
    <x v="0"/>
    <x v="2"/>
    <s v="Fellowes Bases and Tops For Staxonsteel/High-Stak Systems"/>
    <n v="199.74"/>
    <n v="6"/>
    <n v="47.94"/>
  </r>
  <r>
    <n v="3183"/>
    <d v="2015-09-21T00:00:00"/>
    <x v="1"/>
    <x v="8"/>
    <x v="33"/>
    <x v="3"/>
    <x v="1"/>
    <x v="5"/>
    <s v="Hon Every-Day Series Multi-Task Chairs"/>
    <n v="601.54"/>
    <n v="4"/>
    <n v="0"/>
  </r>
  <r>
    <n v="3184"/>
    <d v="2015-09-21T00:00:00"/>
    <x v="1"/>
    <x v="8"/>
    <x v="33"/>
    <x v="3"/>
    <x v="0"/>
    <x v="7"/>
    <s v="Advantus Map Pennant Flags and Round Head Tacks"/>
    <n v="7.9"/>
    <n v="2"/>
    <n v="2.5299999999999998"/>
  </r>
  <r>
    <n v="3185"/>
    <d v="2015-09-21T00:00:00"/>
    <x v="1"/>
    <x v="8"/>
    <x v="441"/>
    <x v="14"/>
    <x v="1"/>
    <x v="11"/>
    <s v="O'Sullivan 2-Shelf Heavy-Duty Bookcases"/>
    <n v="194.32"/>
    <n v="4"/>
    <n v="31.09"/>
  </r>
  <r>
    <n v="3186"/>
    <d v="2015-09-21T00:00:00"/>
    <x v="1"/>
    <x v="8"/>
    <x v="441"/>
    <x v="14"/>
    <x v="0"/>
    <x v="4"/>
    <s v="BOSTON Ranger #55 Pencil Sharpener, Black"/>
    <n v="25.99"/>
    <n v="1"/>
    <n v="7.54"/>
  </r>
  <r>
    <n v="3187"/>
    <d v="2015-09-21T00:00:00"/>
    <x v="1"/>
    <x v="8"/>
    <x v="347"/>
    <x v="32"/>
    <x v="1"/>
    <x v="8"/>
    <s v="Deflect-o DuraMat Lighweight, Studded, Beveled Mat for Low Pile Carpeting"/>
    <n v="85.3"/>
    <n v="2"/>
    <n v="14.5"/>
  </r>
  <r>
    <n v="3188"/>
    <d v="2015-09-21T00:00:00"/>
    <x v="1"/>
    <x v="8"/>
    <x v="128"/>
    <x v="32"/>
    <x v="2"/>
    <x v="6"/>
    <s v="Polycom VoiceStation 500 ConferenceÂ phone"/>
    <n v="589.9"/>
    <n v="2"/>
    <n v="147.47999999999999"/>
  </r>
  <r>
    <n v="3189"/>
    <d v="2015-09-21T00:00:00"/>
    <x v="1"/>
    <x v="8"/>
    <x v="128"/>
    <x v="32"/>
    <x v="1"/>
    <x v="5"/>
    <s v="Global Ergonomic Managers Chair"/>
    <n v="542.94000000000005"/>
    <n v="3"/>
    <n v="141.16"/>
  </r>
  <r>
    <n v="3190"/>
    <d v="2015-09-21T00:00:00"/>
    <x v="1"/>
    <x v="8"/>
    <x v="656"/>
    <x v="9"/>
    <x v="1"/>
    <x v="5"/>
    <s v="Global Comet Stacking Arm Chair"/>
    <n v="1690.04"/>
    <n v="4"/>
    <n v="422.51"/>
  </r>
  <r>
    <n v="3191"/>
    <d v="2015-09-21T00:00:00"/>
    <x v="1"/>
    <x v="8"/>
    <x v="656"/>
    <x v="9"/>
    <x v="0"/>
    <x v="2"/>
    <s v="Recycled Eldon Regeneration Jumbo File"/>
    <n v="85.96"/>
    <n v="7"/>
    <n v="24.07"/>
  </r>
  <r>
    <n v="3192"/>
    <d v="2015-09-21T00:00:00"/>
    <x v="1"/>
    <x v="8"/>
    <x v="656"/>
    <x v="9"/>
    <x v="0"/>
    <x v="10"/>
    <s v="Tyvek Interoffice Envelopes, 9 1/2&quot; x 12 1/2&quot;, 100/Box"/>
    <n v="121.96"/>
    <n v="2"/>
    <n v="57.32"/>
  </r>
  <r>
    <n v="3193"/>
    <d v="2015-09-21T00:00:00"/>
    <x v="1"/>
    <x v="8"/>
    <x v="656"/>
    <x v="9"/>
    <x v="0"/>
    <x v="0"/>
    <s v="Xerox 193"/>
    <n v="23.92"/>
    <n v="4"/>
    <n v="11.72"/>
  </r>
  <r>
    <n v="3194"/>
    <d v="2015-09-21T00:00:00"/>
    <x v="1"/>
    <x v="8"/>
    <x v="656"/>
    <x v="9"/>
    <x v="0"/>
    <x v="2"/>
    <s v="Fellowes Bankers Box Stor/Drawer Steel Plus"/>
    <n v="63.96"/>
    <n v="2"/>
    <n v="6.4"/>
  </r>
  <r>
    <n v="3195"/>
    <d v="2015-09-21T00:00:00"/>
    <x v="1"/>
    <x v="8"/>
    <x v="656"/>
    <x v="9"/>
    <x v="2"/>
    <x v="6"/>
    <s v="HTC One Mini"/>
    <n v="629.95000000000005"/>
    <n v="5"/>
    <n v="176.39"/>
  </r>
  <r>
    <n v="3196"/>
    <d v="2015-09-21T00:00:00"/>
    <x v="1"/>
    <x v="8"/>
    <x v="656"/>
    <x v="9"/>
    <x v="2"/>
    <x v="6"/>
    <s v="Grandstream GXP1160 VoIP phone"/>
    <n v="113.73"/>
    <n v="3"/>
    <n v="32.979999999999997"/>
  </r>
  <r>
    <n v="3197"/>
    <d v="2015-09-21T00:00:00"/>
    <x v="1"/>
    <x v="8"/>
    <x v="656"/>
    <x v="9"/>
    <x v="0"/>
    <x v="3"/>
    <s v="Angle-D Binders with Locking Rings, Label Holders"/>
    <n v="14.6"/>
    <n v="2"/>
    <n v="6.86"/>
  </r>
  <r>
    <n v="3198"/>
    <d v="2015-09-21T00:00:00"/>
    <x v="1"/>
    <x v="8"/>
    <x v="656"/>
    <x v="9"/>
    <x v="0"/>
    <x v="2"/>
    <s v="Stur-D-Stor Shelving, Vertical 5-Shelf: 72&quot;H x 36&quot;W x 18 1/2&quot;D"/>
    <n v="887.84"/>
    <n v="8"/>
    <n v="17.760000000000002"/>
  </r>
  <r>
    <n v="3199"/>
    <d v="2015-09-22T00:00:00"/>
    <x v="1"/>
    <x v="8"/>
    <x v="392"/>
    <x v="3"/>
    <x v="1"/>
    <x v="8"/>
    <s v="Luxo Professional Combination Clamp-On Lamps"/>
    <n v="204.6"/>
    <n v="2"/>
    <n v="53.2"/>
  </r>
  <r>
    <n v="3200"/>
    <d v="2015-09-22T00:00:00"/>
    <x v="1"/>
    <x v="8"/>
    <x v="53"/>
    <x v="6"/>
    <x v="0"/>
    <x v="0"/>
    <s v="Xerox 214"/>
    <n v="32.4"/>
    <n v="5"/>
    <n v="15.55"/>
  </r>
  <r>
    <n v="3201"/>
    <d v="2015-09-22T00:00:00"/>
    <x v="1"/>
    <x v="8"/>
    <x v="53"/>
    <x v="6"/>
    <x v="1"/>
    <x v="8"/>
    <s v="Westinghouse Floor Lamp with Metal Mesh Shade, Black"/>
    <n v="47.98"/>
    <n v="2"/>
    <n v="11.04"/>
  </r>
  <r>
    <n v="3202"/>
    <d v="2015-09-22T00:00:00"/>
    <x v="1"/>
    <x v="8"/>
    <x v="694"/>
    <x v="15"/>
    <x v="0"/>
    <x v="1"/>
    <s v="Avery 510"/>
    <n v="12"/>
    <n v="4"/>
    <n v="4.2"/>
  </r>
  <r>
    <n v="3203"/>
    <d v="2015-09-22T00:00:00"/>
    <x v="1"/>
    <x v="8"/>
    <x v="694"/>
    <x v="15"/>
    <x v="0"/>
    <x v="2"/>
    <s v="Tennsco Double-Tier Lockers"/>
    <n v="720.06"/>
    <n v="4"/>
    <n v="-63.01"/>
  </r>
  <r>
    <n v="3204"/>
    <d v="2015-09-22T00:00:00"/>
    <x v="1"/>
    <x v="8"/>
    <x v="694"/>
    <x v="15"/>
    <x v="0"/>
    <x v="2"/>
    <s v="Safco Wire Cube Shelving System, For Use as 4 or 5 14&quot; Cubes, Black"/>
    <n v="25.42"/>
    <n v="1"/>
    <n v="-4.7699999999999996"/>
  </r>
  <r>
    <n v="3205"/>
    <d v="2015-09-22T00:00:00"/>
    <x v="1"/>
    <x v="8"/>
    <x v="694"/>
    <x v="15"/>
    <x v="0"/>
    <x v="4"/>
    <s v="Newell 310"/>
    <n v="2.82"/>
    <n v="2"/>
    <n v="0.32"/>
  </r>
  <r>
    <n v="3206"/>
    <d v="2015-09-22T00:00:00"/>
    <x v="1"/>
    <x v="8"/>
    <x v="694"/>
    <x v="15"/>
    <x v="0"/>
    <x v="3"/>
    <s v="Pressboard Data Binder, Crimson, 12&quot; X 8 1/2&quot;"/>
    <n v="3.2"/>
    <n v="2"/>
    <n v="-2.56"/>
  </r>
  <r>
    <n v="3207"/>
    <d v="2015-09-22T00:00:00"/>
    <x v="1"/>
    <x v="8"/>
    <x v="251"/>
    <x v="2"/>
    <x v="0"/>
    <x v="14"/>
    <s v="Acme Hot Forged Carbon Steel Scissors with Nickel-Plated Handles, 3 7/8&quot; Cut, 8&quot;L"/>
    <n v="55.6"/>
    <n v="5"/>
    <n v="6.26"/>
  </r>
  <r>
    <n v="3208"/>
    <d v="2015-09-22T00:00:00"/>
    <x v="1"/>
    <x v="8"/>
    <x v="251"/>
    <x v="2"/>
    <x v="2"/>
    <x v="9"/>
    <s v="LogitechÂ P710e Mobile Speakerphone"/>
    <n v="617.98"/>
    <n v="3"/>
    <n v="-7.72"/>
  </r>
  <r>
    <n v="3209"/>
    <d v="2015-09-22T00:00:00"/>
    <x v="1"/>
    <x v="8"/>
    <x v="22"/>
    <x v="3"/>
    <x v="0"/>
    <x v="12"/>
    <s v="Kensington 6 Outlet Guardian Standard Surge Protector"/>
    <n v="61.44"/>
    <n v="3"/>
    <n v="16.59"/>
  </r>
  <r>
    <n v="3210"/>
    <d v="2015-09-24T00:00:00"/>
    <x v="1"/>
    <x v="8"/>
    <x v="402"/>
    <x v="2"/>
    <x v="0"/>
    <x v="4"/>
    <s v="Newell 320"/>
    <n v="6.85"/>
    <n v="2"/>
    <n v="0.6"/>
  </r>
  <r>
    <n v="3211"/>
    <d v="2015-09-24T00:00:00"/>
    <x v="1"/>
    <x v="8"/>
    <x v="387"/>
    <x v="8"/>
    <x v="1"/>
    <x v="5"/>
    <s v="Harbour Creations Steel Folding Chair"/>
    <n v="517.5"/>
    <n v="6"/>
    <n v="155.25"/>
  </r>
  <r>
    <n v="3212"/>
    <d v="2015-09-24T00:00:00"/>
    <x v="1"/>
    <x v="8"/>
    <x v="354"/>
    <x v="30"/>
    <x v="0"/>
    <x v="3"/>
    <s v="Acco Pressboard Covers with Storage Hooks, 14 7/8&quot; x 11&quot;, Executive Red"/>
    <n v="15.24"/>
    <n v="4"/>
    <n v="6.86"/>
  </r>
  <r>
    <n v="3213"/>
    <d v="2015-09-24T00:00:00"/>
    <x v="1"/>
    <x v="8"/>
    <x v="354"/>
    <x v="30"/>
    <x v="1"/>
    <x v="5"/>
    <s v="Hon Olson Stacker Stools"/>
    <n v="1408.1"/>
    <n v="10"/>
    <n v="394.27"/>
  </r>
  <r>
    <n v="3214"/>
    <d v="2015-09-24T00:00:00"/>
    <x v="1"/>
    <x v="8"/>
    <x v="528"/>
    <x v="39"/>
    <x v="2"/>
    <x v="6"/>
    <s v="AT&amp;T 1080 Phone"/>
    <n v="821.94"/>
    <n v="6"/>
    <n v="213.7"/>
  </r>
  <r>
    <n v="3215"/>
    <d v="2015-09-24T00:00:00"/>
    <x v="1"/>
    <x v="8"/>
    <x v="297"/>
    <x v="22"/>
    <x v="0"/>
    <x v="4"/>
    <s v="BOSTON Model 1800 Electric Pencil Sharpeners, Putty/Woodgrain"/>
    <n v="35.96"/>
    <n v="2"/>
    <n v="10.43"/>
  </r>
  <r>
    <n v="3216"/>
    <d v="2015-09-24T00:00:00"/>
    <x v="1"/>
    <x v="8"/>
    <x v="297"/>
    <x v="22"/>
    <x v="0"/>
    <x v="3"/>
    <s v="Avery Hole Reinforcements"/>
    <n v="14.95"/>
    <n v="3"/>
    <n v="5.42"/>
  </r>
  <r>
    <n v="3217"/>
    <d v="2015-09-24T00:00:00"/>
    <x v="1"/>
    <x v="8"/>
    <x v="678"/>
    <x v="3"/>
    <x v="1"/>
    <x v="8"/>
    <s v="DAX Value U-Channel Document Frames, Easel Back"/>
    <n v="14.91"/>
    <n v="3"/>
    <n v="4.62"/>
  </r>
  <r>
    <n v="3218"/>
    <d v="2015-09-24T00:00:00"/>
    <x v="1"/>
    <x v="8"/>
    <x v="678"/>
    <x v="3"/>
    <x v="0"/>
    <x v="12"/>
    <s v="Hoover Upright Vacuum With Dirt Cup"/>
    <n v="1158.1199999999999"/>
    <n v="4"/>
    <n v="335.85"/>
  </r>
  <r>
    <n v="3219"/>
    <d v="2015-09-24T00:00:00"/>
    <x v="1"/>
    <x v="8"/>
    <x v="695"/>
    <x v="12"/>
    <x v="2"/>
    <x v="6"/>
    <s v="Samsung HM1900 Bluetooth Headset"/>
    <n v="35.119999999999997"/>
    <n v="2"/>
    <n v="13.17"/>
  </r>
  <r>
    <n v="3220"/>
    <d v="2015-09-24T00:00:00"/>
    <x v="1"/>
    <x v="8"/>
    <x v="111"/>
    <x v="12"/>
    <x v="0"/>
    <x v="4"/>
    <s v="Dixon Ticonderoga Core-Lock Colored Pencils"/>
    <n v="14.58"/>
    <n v="2"/>
    <n v="2.37"/>
  </r>
  <r>
    <n v="3221"/>
    <d v="2015-09-24T00:00:00"/>
    <x v="1"/>
    <x v="8"/>
    <x v="111"/>
    <x v="12"/>
    <x v="2"/>
    <x v="9"/>
    <s v="HP Standard 104 key PS/2 Keyboard"/>
    <n v="23.2"/>
    <n v="2"/>
    <n v="1.45"/>
  </r>
  <r>
    <n v="3222"/>
    <d v="2015-09-24T00:00:00"/>
    <x v="1"/>
    <x v="8"/>
    <x v="111"/>
    <x v="12"/>
    <x v="0"/>
    <x v="4"/>
    <s v="Newell 317"/>
    <n v="16.46"/>
    <n v="7"/>
    <n v="1.85"/>
  </r>
  <r>
    <n v="3223"/>
    <d v="2015-09-24T00:00:00"/>
    <x v="1"/>
    <x v="8"/>
    <x v="337"/>
    <x v="10"/>
    <x v="0"/>
    <x v="3"/>
    <s v="Accohide Poly Flexible Ring Binders"/>
    <n v="6.73"/>
    <n v="6"/>
    <n v="-4.49"/>
  </r>
  <r>
    <n v="3224"/>
    <d v="2015-09-24T00:00:00"/>
    <x v="1"/>
    <x v="8"/>
    <x v="337"/>
    <x v="10"/>
    <x v="0"/>
    <x v="2"/>
    <s v="Tennsco Lockers, Sand"/>
    <n v="33.57"/>
    <n v="2"/>
    <n v="1.68"/>
  </r>
  <r>
    <n v="3225"/>
    <d v="2015-09-24T00:00:00"/>
    <x v="1"/>
    <x v="8"/>
    <x v="337"/>
    <x v="10"/>
    <x v="0"/>
    <x v="10"/>
    <s v="#6 3/4 Gummed Flap White Envelopes"/>
    <n v="15.84"/>
    <n v="2"/>
    <n v="5.54"/>
  </r>
  <r>
    <n v="3226"/>
    <d v="2015-09-24T00:00:00"/>
    <x v="1"/>
    <x v="8"/>
    <x v="337"/>
    <x v="10"/>
    <x v="0"/>
    <x v="1"/>
    <s v="Avery 4027 File Folder Labels for Dot Matrix Printers, 5000 Labels per Box, White"/>
    <n v="24.42"/>
    <n v="1"/>
    <n v="7.94"/>
  </r>
  <r>
    <n v="3227"/>
    <d v="2015-09-24T00:00:00"/>
    <x v="1"/>
    <x v="8"/>
    <x v="337"/>
    <x v="10"/>
    <x v="0"/>
    <x v="4"/>
    <s v="Newell 347"/>
    <n v="17.12"/>
    <n v="5"/>
    <n v="1.93"/>
  </r>
  <r>
    <n v="3228"/>
    <d v="2015-09-24T00:00:00"/>
    <x v="1"/>
    <x v="8"/>
    <x v="509"/>
    <x v="20"/>
    <x v="0"/>
    <x v="10"/>
    <s v="Blue String-Tie &amp; Button Interoffice Envelopes, 10 x 13"/>
    <n v="39.979999999999997"/>
    <n v="1"/>
    <n v="17.989999999999998"/>
  </r>
  <r>
    <n v="3229"/>
    <d v="2015-09-25T00:00:00"/>
    <x v="1"/>
    <x v="8"/>
    <x v="185"/>
    <x v="27"/>
    <x v="1"/>
    <x v="13"/>
    <s v="Bretford CR4500 Series Slim Rectangular Table"/>
    <n v="1044.6300000000001"/>
    <n v="3"/>
    <n v="240.26"/>
  </r>
  <r>
    <n v="3230"/>
    <d v="2015-09-25T00:00:00"/>
    <x v="1"/>
    <x v="8"/>
    <x v="1"/>
    <x v="23"/>
    <x v="2"/>
    <x v="9"/>
    <s v="Memorex Micro Travel Drive 16 GB"/>
    <n v="63.96"/>
    <n v="4"/>
    <n v="19.829999999999998"/>
  </r>
  <r>
    <n v="3231"/>
    <d v="2015-09-25T00:00:00"/>
    <x v="1"/>
    <x v="8"/>
    <x v="1"/>
    <x v="23"/>
    <x v="0"/>
    <x v="3"/>
    <s v="Tuff Stuff Recycled Round Ring Binders"/>
    <n v="14.46"/>
    <n v="3"/>
    <n v="7.09"/>
  </r>
  <r>
    <n v="3232"/>
    <d v="2015-09-25T00:00:00"/>
    <x v="1"/>
    <x v="8"/>
    <x v="1"/>
    <x v="23"/>
    <x v="2"/>
    <x v="6"/>
    <s v="netTALK DUO VoIP Telephone Service"/>
    <n v="104.98"/>
    <n v="2"/>
    <n v="52.49"/>
  </r>
  <r>
    <n v="3233"/>
    <d v="2015-09-25T00:00:00"/>
    <x v="1"/>
    <x v="8"/>
    <x v="481"/>
    <x v="3"/>
    <x v="0"/>
    <x v="10"/>
    <s v="#10- 4 1/8&quot; x 9 1/2&quot; Recycled Envelopes"/>
    <n v="17.48"/>
    <n v="2"/>
    <n v="8.2200000000000006"/>
  </r>
  <r>
    <n v="3234"/>
    <d v="2015-09-25T00:00:00"/>
    <x v="1"/>
    <x v="8"/>
    <x v="417"/>
    <x v="38"/>
    <x v="0"/>
    <x v="3"/>
    <s v="GBC Prestige Therm-A-Bind Covers"/>
    <n v="68.62"/>
    <n v="2"/>
    <n v="32.25"/>
  </r>
  <r>
    <n v="3235"/>
    <d v="2015-09-25T00:00:00"/>
    <x v="1"/>
    <x v="8"/>
    <x v="696"/>
    <x v="20"/>
    <x v="2"/>
    <x v="9"/>
    <s v="Razer Kraken 7.1 Surround Sound Over Ear USB Gaming Headset"/>
    <n v="899.91"/>
    <n v="9"/>
    <n v="395.96"/>
  </r>
  <r>
    <n v="3236"/>
    <d v="2015-09-25T00:00:00"/>
    <x v="1"/>
    <x v="8"/>
    <x v="15"/>
    <x v="37"/>
    <x v="0"/>
    <x v="3"/>
    <s v="Acco PRESSTEX Data Binder with Storage Hooks, Light Blue, 9 1/2&quot; X 11&quot;"/>
    <n v="10.76"/>
    <n v="2"/>
    <n v="5.16"/>
  </r>
  <r>
    <n v="3237"/>
    <d v="2015-09-25T00:00:00"/>
    <x v="1"/>
    <x v="8"/>
    <x v="15"/>
    <x v="37"/>
    <x v="0"/>
    <x v="0"/>
    <s v="Xerox Color Copier Paper, 11&quot; x 17&quot;, Ream"/>
    <n v="45.68"/>
    <n v="2"/>
    <n v="21.01"/>
  </r>
  <r>
    <n v="3238"/>
    <d v="2015-09-25T00:00:00"/>
    <x v="1"/>
    <x v="8"/>
    <x v="15"/>
    <x v="37"/>
    <x v="0"/>
    <x v="4"/>
    <s v="Turquoise Lead Holder with Pocket Clip"/>
    <n v="6.7"/>
    <n v="1"/>
    <n v="2.21"/>
  </r>
  <r>
    <n v="3239"/>
    <d v="2015-09-25T00:00:00"/>
    <x v="1"/>
    <x v="8"/>
    <x v="613"/>
    <x v="1"/>
    <x v="0"/>
    <x v="4"/>
    <s v="Boston KS Multi-Size Manual Pencil Sharpener"/>
    <n v="128.74"/>
    <n v="7"/>
    <n v="12.87"/>
  </r>
  <r>
    <n v="3240"/>
    <d v="2015-09-25T00:00:00"/>
    <x v="1"/>
    <x v="8"/>
    <x v="562"/>
    <x v="22"/>
    <x v="1"/>
    <x v="5"/>
    <s v="Global Super Steno Chair"/>
    <n v="307.14"/>
    <n v="4"/>
    <n v="-11.52"/>
  </r>
  <r>
    <n v="3241"/>
    <d v="2015-09-25T00:00:00"/>
    <x v="1"/>
    <x v="8"/>
    <x v="562"/>
    <x v="22"/>
    <x v="0"/>
    <x v="1"/>
    <s v="Permanent Self-Adhesive File Folder Labels for Typewriters, 1 1/8 x 3 1/2, White"/>
    <n v="12.6"/>
    <n v="2"/>
    <n v="5.8"/>
  </r>
  <r>
    <n v="3242"/>
    <d v="2015-09-25T00:00:00"/>
    <x v="1"/>
    <x v="8"/>
    <x v="562"/>
    <x v="22"/>
    <x v="2"/>
    <x v="9"/>
    <s v="Logitech G602 Wireless Gaming Mouse"/>
    <n v="159.97999999999999"/>
    <n v="2"/>
    <n v="57.59"/>
  </r>
  <r>
    <n v="3243"/>
    <d v="2015-09-25T00:00:00"/>
    <x v="1"/>
    <x v="8"/>
    <x v="44"/>
    <x v="15"/>
    <x v="0"/>
    <x v="3"/>
    <s v="Wilson Jones 1&quot; Hanging DublLock Ring Binders"/>
    <n v="6.34"/>
    <n v="4"/>
    <n v="-4.6500000000000004"/>
  </r>
  <r>
    <n v="3244"/>
    <d v="2015-09-25T00:00:00"/>
    <x v="1"/>
    <x v="8"/>
    <x v="44"/>
    <x v="15"/>
    <x v="0"/>
    <x v="0"/>
    <s v="Advantus Motivational Note Cards"/>
    <n v="10.48"/>
    <n v="1"/>
    <n v="3.8"/>
  </r>
  <r>
    <n v="3245"/>
    <d v="2015-09-25T00:00:00"/>
    <x v="1"/>
    <x v="8"/>
    <x v="44"/>
    <x v="15"/>
    <x v="0"/>
    <x v="3"/>
    <s v="Wilson Jones data.warehouse D-Ring Binders with DublLock"/>
    <n v="2.4700000000000002"/>
    <n v="1"/>
    <n v="-1.81"/>
  </r>
  <r>
    <n v="3246"/>
    <d v="2015-09-25T00:00:00"/>
    <x v="1"/>
    <x v="8"/>
    <x v="44"/>
    <x v="15"/>
    <x v="0"/>
    <x v="3"/>
    <s v="Wilson Jones Custom Binder Spines &amp; Labels"/>
    <n v="3.26"/>
    <n v="2"/>
    <n v="-2.2799999999999998"/>
  </r>
  <r>
    <n v="3247"/>
    <d v="2015-09-25T00:00:00"/>
    <x v="1"/>
    <x v="8"/>
    <x v="246"/>
    <x v="20"/>
    <x v="1"/>
    <x v="5"/>
    <s v="Hon Comfortask Task/Swivel Chairs"/>
    <n v="102.58"/>
    <n v="1"/>
    <n v="6.84"/>
  </r>
  <r>
    <n v="3248"/>
    <d v="2015-09-25T00:00:00"/>
    <x v="1"/>
    <x v="8"/>
    <x v="246"/>
    <x v="20"/>
    <x v="0"/>
    <x v="0"/>
    <s v="Xerox 1923"/>
    <n v="20.04"/>
    <n v="3"/>
    <n v="9.6199999999999992"/>
  </r>
  <r>
    <n v="3249"/>
    <d v="2015-09-25T00:00:00"/>
    <x v="1"/>
    <x v="8"/>
    <x v="240"/>
    <x v="2"/>
    <x v="0"/>
    <x v="3"/>
    <s v="Acco Pressboard Covers with Storage Hooks, 14 7/8&quot; x 11&quot;, Light Blue"/>
    <n v="2.95"/>
    <n v="2"/>
    <n v="-2.06"/>
  </r>
  <r>
    <n v="3250"/>
    <d v="2015-09-26T00:00:00"/>
    <x v="1"/>
    <x v="8"/>
    <x v="236"/>
    <x v="0"/>
    <x v="0"/>
    <x v="3"/>
    <s v="Round Ring Binders"/>
    <n v="2.08"/>
    <n v="5"/>
    <n v="-3.43"/>
  </r>
  <r>
    <n v="3251"/>
    <d v="2015-09-26T00:00:00"/>
    <x v="1"/>
    <x v="8"/>
    <x v="236"/>
    <x v="0"/>
    <x v="2"/>
    <x v="6"/>
    <s v="Bose SoundLink Bluetooth Speaker"/>
    <n v="1114.4000000000001"/>
    <n v="7"/>
    <n v="376.11"/>
  </r>
  <r>
    <n v="3252"/>
    <d v="2015-09-26T00:00:00"/>
    <x v="1"/>
    <x v="8"/>
    <x v="463"/>
    <x v="11"/>
    <x v="0"/>
    <x v="0"/>
    <s v="Easy-staple paper"/>
    <n v="141.76"/>
    <n v="5"/>
    <n v="47.84"/>
  </r>
  <r>
    <n v="3253"/>
    <d v="2015-09-26T00:00:00"/>
    <x v="1"/>
    <x v="8"/>
    <x v="463"/>
    <x v="11"/>
    <x v="2"/>
    <x v="9"/>
    <s v="Microsoft Arc Touch Mouse"/>
    <n v="239.8"/>
    <n v="5"/>
    <n v="47.96"/>
  </r>
  <r>
    <n v="3254"/>
    <d v="2015-09-26T00:00:00"/>
    <x v="1"/>
    <x v="8"/>
    <x v="463"/>
    <x v="11"/>
    <x v="0"/>
    <x v="0"/>
    <s v="Xerox 216"/>
    <n v="31.1"/>
    <n v="6"/>
    <n v="10.89"/>
  </r>
  <r>
    <n v="3255"/>
    <d v="2015-09-26T00:00:00"/>
    <x v="1"/>
    <x v="8"/>
    <x v="602"/>
    <x v="12"/>
    <x v="0"/>
    <x v="0"/>
    <s v="Petty Cash Envelope"/>
    <n v="86.27"/>
    <n v="4"/>
    <n v="31.27"/>
  </r>
  <r>
    <n v="3256"/>
    <d v="2015-09-26T00:00:00"/>
    <x v="1"/>
    <x v="8"/>
    <x v="602"/>
    <x v="12"/>
    <x v="0"/>
    <x v="3"/>
    <s v="GBC VeloBinder Electric Binding Machine"/>
    <n v="72.59"/>
    <n v="2"/>
    <n v="-48.39"/>
  </r>
  <r>
    <n v="3257"/>
    <d v="2015-09-26T00:00:00"/>
    <x v="1"/>
    <x v="8"/>
    <x v="602"/>
    <x v="12"/>
    <x v="0"/>
    <x v="12"/>
    <s v="3M Replacement Filter for Office Air Cleaner for 20' x 33' Room"/>
    <n v="60.67"/>
    <n v="2"/>
    <n v="14.41"/>
  </r>
  <r>
    <n v="3258"/>
    <d v="2015-09-26T00:00:00"/>
    <x v="1"/>
    <x v="8"/>
    <x v="602"/>
    <x v="12"/>
    <x v="0"/>
    <x v="3"/>
    <s v="Lock-Up Easel 'Spel-Binder'"/>
    <n v="77.03"/>
    <n v="9"/>
    <n v="-59.06"/>
  </r>
  <r>
    <n v="3259"/>
    <d v="2015-09-26T00:00:00"/>
    <x v="1"/>
    <x v="8"/>
    <x v="602"/>
    <x v="12"/>
    <x v="0"/>
    <x v="2"/>
    <s v="2300 Heavy-Duty Transfer File Systems by Perma"/>
    <n v="119.9"/>
    <n v="6"/>
    <n v="-1.5"/>
  </r>
  <r>
    <n v="3260"/>
    <d v="2015-09-26T00:00:00"/>
    <x v="1"/>
    <x v="8"/>
    <x v="602"/>
    <x v="12"/>
    <x v="2"/>
    <x v="6"/>
    <s v="Samsung Rugby III"/>
    <n v="263.95999999999998"/>
    <n v="5"/>
    <n v="23.1"/>
  </r>
  <r>
    <n v="3261"/>
    <d v="2015-09-26T00:00:00"/>
    <x v="1"/>
    <x v="8"/>
    <x v="602"/>
    <x v="12"/>
    <x v="0"/>
    <x v="2"/>
    <s v="SAFCO Boltless Steel Shelving"/>
    <n v="363.65"/>
    <n v="4"/>
    <n v="-86.37"/>
  </r>
  <r>
    <n v="3262"/>
    <d v="2015-09-26T00:00:00"/>
    <x v="1"/>
    <x v="8"/>
    <x v="582"/>
    <x v="2"/>
    <x v="0"/>
    <x v="3"/>
    <s v="Catalog Binders with Expanding Posts"/>
    <n v="121.1"/>
    <n v="6"/>
    <n v="-100.92"/>
  </r>
  <r>
    <n v="3263"/>
    <d v="2015-09-26T00:00:00"/>
    <x v="1"/>
    <x v="8"/>
    <x v="582"/>
    <x v="2"/>
    <x v="2"/>
    <x v="6"/>
    <s v="Grandstream GXP2100 Mainstream Business Phone"/>
    <n v="45.89"/>
    <n v="1"/>
    <n v="-9.18"/>
  </r>
  <r>
    <n v="3264"/>
    <d v="2015-09-26T00:00:00"/>
    <x v="1"/>
    <x v="8"/>
    <x v="697"/>
    <x v="3"/>
    <x v="0"/>
    <x v="2"/>
    <s v="Sortfiler Multipurpose Personal File Organizer, Black"/>
    <n v="64.17"/>
    <n v="3"/>
    <n v="18.61"/>
  </r>
  <r>
    <n v="3265"/>
    <d v="2015-09-26T00:00:00"/>
    <x v="1"/>
    <x v="8"/>
    <x v="697"/>
    <x v="3"/>
    <x v="0"/>
    <x v="10"/>
    <s v="Cameo Buff Policy Envelopes"/>
    <n v="124.46"/>
    <n v="2"/>
    <n v="58.5"/>
  </r>
  <r>
    <n v="3266"/>
    <d v="2015-09-26T00:00:00"/>
    <x v="1"/>
    <x v="8"/>
    <x v="413"/>
    <x v="20"/>
    <x v="2"/>
    <x v="9"/>
    <s v="Dell Slim USB Multimedia Keyboard"/>
    <n v="50"/>
    <n v="2"/>
    <n v="12"/>
  </r>
  <r>
    <n v="3267"/>
    <d v="2015-09-26T00:00:00"/>
    <x v="1"/>
    <x v="8"/>
    <x v="344"/>
    <x v="20"/>
    <x v="0"/>
    <x v="7"/>
    <s v="Vinyl Coated Wire Paper Clips in Organizer Box, 800/Box"/>
    <n v="34.44"/>
    <n v="3"/>
    <n v="16.190000000000001"/>
  </r>
  <r>
    <n v="3268"/>
    <d v="2015-09-26T00:00:00"/>
    <x v="1"/>
    <x v="8"/>
    <x v="344"/>
    <x v="20"/>
    <x v="2"/>
    <x v="15"/>
    <s v="Ativa MDM8000 8-Sheet Micro-Cut Shredder"/>
    <n v="629.92999999999995"/>
    <n v="7"/>
    <n v="296.07"/>
  </r>
  <r>
    <n v="3269"/>
    <d v="2015-09-26T00:00:00"/>
    <x v="1"/>
    <x v="8"/>
    <x v="344"/>
    <x v="20"/>
    <x v="0"/>
    <x v="3"/>
    <s v="GBC Imprintable Covers"/>
    <n v="79.06"/>
    <n v="9"/>
    <n v="28.66"/>
  </r>
  <r>
    <n v="3270"/>
    <d v="2015-09-27T00:00:00"/>
    <x v="1"/>
    <x v="8"/>
    <x v="685"/>
    <x v="1"/>
    <x v="0"/>
    <x v="3"/>
    <s v="Vinyl Sectional Post Binders"/>
    <n v="15.08"/>
    <n v="2"/>
    <n v="-22.62"/>
  </r>
  <r>
    <n v="3271"/>
    <d v="2015-09-27T00:00:00"/>
    <x v="1"/>
    <x v="8"/>
    <x v="685"/>
    <x v="1"/>
    <x v="1"/>
    <x v="8"/>
    <s v="DAX Metal Frame, Desktop, Stepped-Edge"/>
    <n v="24.29"/>
    <n v="3"/>
    <n v="-12.75"/>
  </r>
  <r>
    <n v="3272"/>
    <d v="2015-09-27T00:00:00"/>
    <x v="1"/>
    <x v="8"/>
    <x v="511"/>
    <x v="3"/>
    <x v="0"/>
    <x v="2"/>
    <s v="Personal Filing Tote with Lid, Black/Gray"/>
    <n v="15.51"/>
    <n v="1"/>
    <n v="4.34"/>
  </r>
  <r>
    <n v="3273"/>
    <d v="2015-09-27T00:00:00"/>
    <x v="1"/>
    <x v="8"/>
    <x v="511"/>
    <x v="3"/>
    <x v="0"/>
    <x v="0"/>
    <s v="Xerox 1916"/>
    <n v="146.82"/>
    <n v="3"/>
    <n v="73.41"/>
  </r>
  <r>
    <n v="3274"/>
    <d v="2015-09-27T00:00:00"/>
    <x v="1"/>
    <x v="8"/>
    <x v="511"/>
    <x v="3"/>
    <x v="0"/>
    <x v="0"/>
    <s v="Xerox 226"/>
    <n v="12.96"/>
    <n v="2"/>
    <n v="6.22"/>
  </r>
  <r>
    <n v="3275"/>
    <d v="2015-09-27T00:00:00"/>
    <x v="1"/>
    <x v="8"/>
    <x v="698"/>
    <x v="14"/>
    <x v="0"/>
    <x v="4"/>
    <s v="Newell 321"/>
    <n v="16.399999999999999"/>
    <n v="5"/>
    <n v="4.76"/>
  </r>
  <r>
    <n v="3276"/>
    <d v="2015-09-27T00:00:00"/>
    <x v="1"/>
    <x v="8"/>
    <x v="698"/>
    <x v="14"/>
    <x v="0"/>
    <x v="0"/>
    <s v="Xerox 1996"/>
    <n v="25.92"/>
    <n v="4"/>
    <n v="12.44"/>
  </r>
  <r>
    <n v="3277"/>
    <d v="2015-09-27T00:00:00"/>
    <x v="1"/>
    <x v="8"/>
    <x v="295"/>
    <x v="6"/>
    <x v="0"/>
    <x v="0"/>
    <s v="Xerox 1988"/>
    <n v="154.9"/>
    <n v="5"/>
    <n v="69.709999999999994"/>
  </r>
  <r>
    <n v="3278"/>
    <d v="2015-09-27T00:00:00"/>
    <x v="1"/>
    <x v="8"/>
    <x v="295"/>
    <x v="6"/>
    <x v="2"/>
    <x v="6"/>
    <s v="Cisco SPA301"/>
    <n v="1871.88"/>
    <n v="12"/>
    <n v="561.55999999999995"/>
  </r>
  <r>
    <n v="3279"/>
    <d v="2015-09-27T00:00:00"/>
    <x v="1"/>
    <x v="8"/>
    <x v="531"/>
    <x v="22"/>
    <x v="0"/>
    <x v="4"/>
    <s v="Newell 334"/>
    <n v="99.2"/>
    <n v="5"/>
    <n v="25.79"/>
  </r>
  <r>
    <n v="3280"/>
    <d v="2015-09-28T00:00:00"/>
    <x v="1"/>
    <x v="8"/>
    <x v="418"/>
    <x v="3"/>
    <x v="0"/>
    <x v="12"/>
    <s v="Holmes Odor Grabber"/>
    <n v="43.26"/>
    <n v="3"/>
    <n v="14.28"/>
  </r>
  <r>
    <n v="3281"/>
    <d v="2015-09-28T00:00:00"/>
    <x v="1"/>
    <x v="8"/>
    <x v="418"/>
    <x v="3"/>
    <x v="0"/>
    <x v="12"/>
    <s v="Holmes HEPA Air Purifier"/>
    <n v="43.56"/>
    <n v="2"/>
    <n v="15.25"/>
  </r>
  <r>
    <n v="3282"/>
    <d v="2015-09-28T00:00:00"/>
    <x v="1"/>
    <x v="8"/>
    <x v="456"/>
    <x v="26"/>
    <x v="0"/>
    <x v="10"/>
    <s v="#10 White Business Envelopes,4 1/8 x 9 1/2"/>
    <n v="12.54"/>
    <n v="1"/>
    <n v="4.2300000000000004"/>
  </r>
  <r>
    <n v="3283"/>
    <d v="2015-09-28T00:00:00"/>
    <x v="1"/>
    <x v="8"/>
    <x v="456"/>
    <x v="26"/>
    <x v="0"/>
    <x v="3"/>
    <s v="Wilson Jones Easy Flow II Sheet Lifters"/>
    <n v="1.08"/>
    <n v="2"/>
    <n v="-0.79"/>
  </r>
  <r>
    <n v="3284"/>
    <d v="2015-09-28T00:00:00"/>
    <x v="1"/>
    <x v="8"/>
    <x v="456"/>
    <x v="26"/>
    <x v="0"/>
    <x v="7"/>
    <s v="Staples"/>
    <n v="4.51"/>
    <n v="3"/>
    <n v="0.85"/>
  </r>
  <r>
    <n v="3285"/>
    <d v="2015-09-28T00:00:00"/>
    <x v="1"/>
    <x v="8"/>
    <x v="612"/>
    <x v="20"/>
    <x v="0"/>
    <x v="12"/>
    <s v="Fellowes Premier Superior Surge Suppressor, 10-Outlet, With Phone and Remote"/>
    <n v="293.52"/>
    <n v="6"/>
    <n v="76.319999999999993"/>
  </r>
  <r>
    <n v="3286"/>
    <d v="2015-09-28T00:00:00"/>
    <x v="1"/>
    <x v="8"/>
    <x v="612"/>
    <x v="20"/>
    <x v="2"/>
    <x v="6"/>
    <s v="Nortel Meridian M3904 Professional Digital phone"/>
    <n v="307.98"/>
    <n v="2"/>
    <n v="89.31"/>
  </r>
  <r>
    <n v="3287"/>
    <d v="2015-09-28T00:00:00"/>
    <x v="1"/>
    <x v="8"/>
    <x v="132"/>
    <x v="3"/>
    <x v="0"/>
    <x v="12"/>
    <s v="Acco Smartsocket Table Surge Protector, 6 Color-Coded Adapter Outlets"/>
    <n v="186.15"/>
    <n v="3"/>
    <n v="55.85"/>
  </r>
  <r>
    <n v="3288"/>
    <d v="2015-09-28T00:00:00"/>
    <x v="1"/>
    <x v="8"/>
    <x v="132"/>
    <x v="3"/>
    <x v="0"/>
    <x v="3"/>
    <s v="GBC Recycled VeloBinder Covers"/>
    <n v="81.790000000000006"/>
    <n v="6"/>
    <n v="26.58"/>
  </r>
  <r>
    <n v="3289"/>
    <d v="2015-09-28T00:00:00"/>
    <x v="1"/>
    <x v="8"/>
    <x v="132"/>
    <x v="3"/>
    <x v="0"/>
    <x v="14"/>
    <s v="Acme Galleria Hot Forged Steel Scissors with Colored Handles"/>
    <n v="47.19"/>
    <n v="3"/>
    <n v="13.69"/>
  </r>
  <r>
    <n v="3290"/>
    <d v="2015-09-28T00:00:00"/>
    <x v="1"/>
    <x v="8"/>
    <x v="132"/>
    <x v="3"/>
    <x v="2"/>
    <x v="6"/>
    <s v="Motorola HK250 Universal Bluetooth Headset"/>
    <n v="36.78"/>
    <n v="2"/>
    <n v="-8.2799999999999994"/>
  </r>
  <r>
    <n v="3291"/>
    <d v="2015-10-01T00:00:00"/>
    <x v="1"/>
    <x v="9"/>
    <x v="678"/>
    <x v="26"/>
    <x v="0"/>
    <x v="2"/>
    <s v="Trav-L-File Heavy-Duty Shuttle II, Black"/>
    <n v="139.41999999999999"/>
    <n v="4"/>
    <n v="17.43"/>
  </r>
  <r>
    <n v="3292"/>
    <d v="2015-10-01T00:00:00"/>
    <x v="1"/>
    <x v="9"/>
    <x v="508"/>
    <x v="32"/>
    <x v="2"/>
    <x v="6"/>
    <s v="Cisco SPA301"/>
    <n v="311.98"/>
    <n v="2"/>
    <n v="93.59"/>
  </r>
  <r>
    <n v="3293"/>
    <d v="2015-10-01T00:00:00"/>
    <x v="1"/>
    <x v="9"/>
    <x v="508"/>
    <x v="32"/>
    <x v="0"/>
    <x v="3"/>
    <s v="Avery Non-Stick Binders"/>
    <n v="22.45"/>
    <n v="5"/>
    <n v="10.33"/>
  </r>
  <r>
    <n v="3294"/>
    <d v="2015-10-01T00:00:00"/>
    <x v="1"/>
    <x v="9"/>
    <x v="699"/>
    <x v="1"/>
    <x v="0"/>
    <x v="3"/>
    <s v="Accohide Poly Flexible Ring Binders"/>
    <n v="2.99"/>
    <n v="4"/>
    <n v="-4.49"/>
  </r>
  <r>
    <n v="3295"/>
    <d v="2015-10-01T00:00:00"/>
    <x v="1"/>
    <x v="9"/>
    <x v="699"/>
    <x v="1"/>
    <x v="2"/>
    <x v="9"/>
    <s v="Lenovo 17-Key USB Numeric Keypad"/>
    <n v="108.77"/>
    <n v="4"/>
    <n v="2.72"/>
  </r>
  <r>
    <n v="3296"/>
    <d v="2015-10-01T00:00:00"/>
    <x v="1"/>
    <x v="9"/>
    <x v="699"/>
    <x v="11"/>
    <x v="2"/>
    <x v="6"/>
    <s v="Wilson Electronics DB Pro Signal Booster"/>
    <n v="572.79999999999995"/>
    <n v="2"/>
    <n v="50.12"/>
  </r>
  <r>
    <n v="3297"/>
    <d v="2015-10-02T00:00:00"/>
    <x v="1"/>
    <x v="9"/>
    <x v="290"/>
    <x v="3"/>
    <x v="0"/>
    <x v="3"/>
    <s v="GBC Personal VeloBind Strips"/>
    <n v="57.5"/>
    <n v="6"/>
    <n v="20.13"/>
  </r>
  <r>
    <n v="3298"/>
    <d v="2015-10-02T00:00:00"/>
    <x v="1"/>
    <x v="9"/>
    <x v="359"/>
    <x v="23"/>
    <x v="0"/>
    <x v="0"/>
    <s v="Computer Printout Paper with Letter-Trim Perforations"/>
    <n v="94.85"/>
    <n v="5"/>
    <n v="45.53"/>
  </r>
  <r>
    <n v="3299"/>
    <d v="2015-10-02T00:00:00"/>
    <x v="1"/>
    <x v="9"/>
    <x v="359"/>
    <x v="23"/>
    <x v="0"/>
    <x v="10"/>
    <s v="Globe Weis Peel &amp; Seel First Class Envelopes"/>
    <n v="51.12"/>
    <n v="4"/>
    <n v="23"/>
  </r>
  <r>
    <n v="3300"/>
    <d v="2015-10-02T00:00:00"/>
    <x v="1"/>
    <x v="9"/>
    <x v="359"/>
    <x v="23"/>
    <x v="2"/>
    <x v="9"/>
    <s v="NETGEAR N750 Dual Band Wi-Fi Gigabit Router"/>
    <n v="90"/>
    <n v="1"/>
    <n v="32.4"/>
  </r>
  <r>
    <n v="3301"/>
    <d v="2015-10-02T00:00:00"/>
    <x v="1"/>
    <x v="9"/>
    <x v="431"/>
    <x v="3"/>
    <x v="0"/>
    <x v="2"/>
    <s v="Eldon ProFile File 'N Store Portable File Tub Letter/Legal Size Black"/>
    <n v="270.33999999999997"/>
    <n v="14"/>
    <n v="75.7"/>
  </r>
  <r>
    <n v="3302"/>
    <d v="2015-10-02T00:00:00"/>
    <x v="1"/>
    <x v="9"/>
    <x v="70"/>
    <x v="25"/>
    <x v="0"/>
    <x v="3"/>
    <s v="Pressboard Hanging Data Binders for Unburst Sheets"/>
    <n v="7.38"/>
    <n v="5"/>
    <n v="-5.41"/>
  </r>
  <r>
    <n v="3303"/>
    <d v="2015-10-02T00:00:00"/>
    <x v="1"/>
    <x v="9"/>
    <x v="700"/>
    <x v="3"/>
    <x v="0"/>
    <x v="3"/>
    <s v="Pressboard Hanging Data Binders for Unburst Sheets"/>
    <n v="11.81"/>
    <n v="3"/>
    <n v="4.13"/>
  </r>
  <r>
    <n v="3304"/>
    <d v="2015-10-02T00:00:00"/>
    <x v="1"/>
    <x v="9"/>
    <x v="700"/>
    <x v="3"/>
    <x v="0"/>
    <x v="3"/>
    <s v="GBC Poly Designer Binding Covers"/>
    <n v="53.57"/>
    <n v="4"/>
    <n v="19.420000000000002"/>
  </r>
  <r>
    <n v="3305"/>
    <d v="2015-10-02T00:00:00"/>
    <x v="1"/>
    <x v="9"/>
    <x v="700"/>
    <x v="3"/>
    <x v="2"/>
    <x v="6"/>
    <s v="HTC One Mini"/>
    <n v="503.96"/>
    <n v="5"/>
    <n v="50.4"/>
  </r>
  <r>
    <n v="3306"/>
    <d v="2015-10-02T00:00:00"/>
    <x v="1"/>
    <x v="9"/>
    <x v="634"/>
    <x v="37"/>
    <x v="0"/>
    <x v="3"/>
    <s v="Acco PRESSTEX Data Binder with Storage Hooks, Dark Blue, 14 7/8&quot; X 11&quot;"/>
    <n v="26.9"/>
    <n v="5"/>
    <n v="13.18"/>
  </r>
  <r>
    <n v="3307"/>
    <d v="2015-10-02T00:00:00"/>
    <x v="1"/>
    <x v="9"/>
    <x v="320"/>
    <x v="36"/>
    <x v="0"/>
    <x v="0"/>
    <s v="Xerox 202"/>
    <n v="19.440000000000001"/>
    <n v="3"/>
    <n v="9.33"/>
  </r>
  <r>
    <n v="3308"/>
    <d v="2015-10-02T00:00:00"/>
    <x v="1"/>
    <x v="9"/>
    <x v="320"/>
    <x v="36"/>
    <x v="0"/>
    <x v="3"/>
    <s v="GBC Plastic Binding Combs"/>
    <n v="7.38"/>
    <n v="1"/>
    <n v="3.62"/>
  </r>
  <r>
    <n v="3309"/>
    <d v="2015-10-02T00:00:00"/>
    <x v="1"/>
    <x v="9"/>
    <x v="218"/>
    <x v="26"/>
    <x v="0"/>
    <x v="14"/>
    <s v="Acme Design Line 8&quot; Stainless Steel Bent Scissors w/Champagne Handles, 3-1/8&quot; Cut"/>
    <n v="10.94"/>
    <n v="2"/>
    <n v="0.96"/>
  </r>
  <r>
    <n v="3310"/>
    <d v="2015-10-02T00:00:00"/>
    <x v="1"/>
    <x v="9"/>
    <x v="74"/>
    <x v="11"/>
    <x v="1"/>
    <x v="8"/>
    <s v="9-3/4 Diameter Round Wall Clock"/>
    <n v="11.03"/>
    <n v="1"/>
    <n v="3.03"/>
  </r>
  <r>
    <n v="3311"/>
    <d v="2015-10-02T00:00:00"/>
    <x v="1"/>
    <x v="9"/>
    <x v="74"/>
    <x v="11"/>
    <x v="2"/>
    <x v="9"/>
    <s v="SanDisk Ultra 32 GB MicroSDHC Class 10 Memory Card"/>
    <n v="53.04"/>
    <n v="3"/>
    <n v="-4.6399999999999997"/>
  </r>
  <r>
    <n v="3312"/>
    <d v="2015-10-03T00:00:00"/>
    <x v="1"/>
    <x v="9"/>
    <x v="240"/>
    <x v="10"/>
    <x v="0"/>
    <x v="3"/>
    <s v="Acco D-Ring Binder w/DublLock"/>
    <n v="32.07"/>
    <n v="5"/>
    <n v="-22.45"/>
  </r>
  <r>
    <n v="3313"/>
    <d v="2015-10-03T00:00:00"/>
    <x v="1"/>
    <x v="9"/>
    <x v="240"/>
    <x v="10"/>
    <x v="2"/>
    <x v="9"/>
    <s v="ImationÂ 8gb Micro Traveldrive Usb 2.0Â Flash Drive"/>
    <n v="24"/>
    <n v="2"/>
    <n v="-2.7"/>
  </r>
  <r>
    <n v="3314"/>
    <d v="2015-10-03T00:00:00"/>
    <x v="1"/>
    <x v="9"/>
    <x v="240"/>
    <x v="10"/>
    <x v="1"/>
    <x v="11"/>
    <s v="Safco Value Mate Series Steel Bookcases, Baked Enamel Finish on Steel, Gray"/>
    <n v="35.49"/>
    <n v="1"/>
    <n v="-15.62"/>
  </r>
  <r>
    <n v="3315"/>
    <d v="2015-10-03T00:00:00"/>
    <x v="1"/>
    <x v="9"/>
    <x v="240"/>
    <x v="10"/>
    <x v="2"/>
    <x v="9"/>
    <s v="Microsoft Natural Ergonomic Keyboard 4000"/>
    <n v="47.98"/>
    <n v="2"/>
    <n v="0.6"/>
  </r>
  <r>
    <n v="3316"/>
    <d v="2015-10-03T00:00:00"/>
    <x v="1"/>
    <x v="9"/>
    <x v="126"/>
    <x v="2"/>
    <x v="0"/>
    <x v="2"/>
    <s v="Staple magnet"/>
    <n v="15.01"/>
    <n v="2"/>
    <n v="1.5"/>
  </r>
  <r>
    <n v="3317"/>
    <d v="2015-10-03T00:00:00"/>
    <x v="1"/>
    <x v="9"/>
    <x v="206"/>
    <x v="3"/>
    <x v="1"/>
    <x v="11"/>
    <s v="Safco Value Mate Series Steel Bookcases, Baked Enamel Finish on Steel, Gray"/>
    <n v="120.67"/>
    <n v="2"/>
    <n v="18.45"/>
  </r>
  <r>
    <n v="3318"/>
    <d v="2015-10-04T00:00:00"/>
    <x v="1"/>
    <x v="9"/>
    <x v="561"/>
    <x v="4"/>
    <x v="1"/>
    <x v="5"/>
    <s v="Office Star - Mesh Screen back chair with Vinyl seat"/>
    <n v="392.94"/>
    <n v="3"/>
    <n v="43.22"/>
  </r>
  <r>
    <n v="3319"/>
    <d v="2015-10-04T00:00:00"/>
    <x v="1"/>
    <x v="9"/>
    <x v="116"/>
    <x v="3"/>
    <x v="0"/>
    <x v="2"/>
    <s v="Tenex Personal Project File with Scoop Front Design, Black"/>
    <n v="26.96"/>
    <n v="2"/>
    <n v="7.01"/>
  </r>
  <r>
    <n v="3320"/>
    <d v="2015-10-04T00:00:00"/>
    <x v="1"/>
    <x v="9"/>
    <x v="488"/>
    <x v="2"/>
    <x v="1"/>
    <x v="8"/>
    <s v="DataProducts Ampli Magnifier Task Lamp, Black,"/>
    <n v="64.94"/>
    <n v="3"/>
    <n v="6.49"/>
  </r>
  <r>
    <n v="3321"/>
    <d v="2015-10-04T00:00:00"/>
    <x v="1"/>
    <x v="9"/>
    <x v="488"/>
    <x v="2"/>
    <x v="0"/>
    <x v="0"/>
    <s v="Xerox 1946"/>
    <n v="20.74"/>
    <n v="4"/>
    <n v="7.26"/>
  </r>
  <r>
    <n v="3322"/>
    <d v="2015-10-05T00:00:00"/>
    <x v="1"/>
    <x v="9"/>
    <x v="701"/>
    <x v="6"/>
    <x v="0"/>
    <x v="4"/>
    <s v="Newell 324"/>
    <n v="46.2"/>
    <n v="4"/>
    <n v="12.94"/>
  </r>
  <r>
    <n v="3323"/>
    <d v="2015-10-05T00:00:00"/>
    <x v="1"/>
    <x v="9"/>
    <x v="701"/>
    <x v="6"/>
    <x v="0"/>
    <x v="12"/>
    <s v="Holmes Odor Grabber"/>
    <n v="28.84"/>
    <n v="2"/>
    <n v="9.52"/>
  </r>
  <r>
    <n v="3324"/>
    <d v="2015-10-05T00:00:00"/>
    <x v="1"/>
    <x v="9"/>
    <x v="472"/>
    <x v="7"/>
    <x v="0"/>
    <x v="2"/>
    <s v="Personal Filing Tote with Lid, Black/Gray"/>
    <n v="77.55"/>
    <n v="5"/>
    <n v="21.71"/>
  </r>
  <r>
    <n v="3325"/>
    <d v="2015-10-05T00:00:00"/>
    <x v="1"/>
    <x v="9"/>
    <x v="337"/>
    <x v="10"/>
    <x v="2"/>
    <x v="9"/>
    <s v="SanDisk Ultra 32 GB MicroSDHC Class 10 Memory Card"/>
    <n v="53.04"/>
    <n v="3"/>
    <n v="-4.6399999999999997"/>
  </r>
  <r>
    <n v="3326"/>
    <d v="2015-10-05T00:00:00"/>
    <x v="1"/>
    <x v="9"/>
    <x v="467"/>
    <x v="11"/>
    <x v="1"/>
    <x v="11"/>
    <s v="Bush Cubix Collection Bookcases, Fully Assembled"/>
    <n v="66.290000000000006"/>
    <n v="1"/>
    <n v="-103.86"/>
  </r>
  <r>
    <n v="3327"/>
    <d v="2015-10-05T00:00:00"/>
    <x v="1"/>
    <x v="9"/>
    <x v="467"/>
    <x v="11"/>
    <x v="1"/>
    <x v="5"/>
    <s v="Global Highback Leather Tilter in Burgundy"/>
    <n v="291.17"/>
    <n v="4"/>
    <n v="-14.56"/>
  </r>
  <r>
    <n v="3328"/>
    <d v="2015-10-05T00:00:00"/>
    <x v="1"/>
    <x v="9"/>
    <x v="325"/>
    <x v="10"/>
    <x v="2"/>
    <x v="9"/>
    <s v="NETGEAR N750 Dual Band Wi-Fi Gigabit Router"/>
    <n v="288"/>
    <n v="4"/>
    <n v="57.6"/>
  </r>
  <r>
    <n v="3329"/>
    <d v="2015-10-08T00:00:00"/>
    <x v="1"/>
    <x v="9"/>
    <x v="337"/>
    <x v="3"/>
    <x v="1"/>
    <x v="8"/>
    <s v="Deflect-o SuperTray Unbreakable Stackable Tray, Letter, Black"/>
    <n v="145.9"/>
    <n v="5"/>
    <n v="62.74"/>
  </r>
  <r>
    <n v="3330"/>
    <d v="2015-10-08T00:00:00"/>
    <x v="1"/>
    <x v="9"/>
    <x v="542"/>
    <x v="0"/>
    <x v="0"/>
    <x v="4"/>
    <s v="Binney &amp; Smith inkTank Desk Highlighter, Chisel Tip, Yellow, 12/Box"/>
    <n v="3.44"/>
    <n v="2"/>
    <n v="0.56000000000000005"/>
  </r>
  <r>
    <n v="3331"/>
    <d v="2015-10-08T00:00:00"/>
    <x v="1"/>
    <x v="9"/>
    <x v="702"/>
    <x v="0"/>
    <x v="1"/>
    <x v="8"/>
    <s v="Tenex Traditional Chairmats for Medium Pile Carpet, Standard Lip, 36&quot; x 48&quot;"/>
    <n v="72.78"/>
    <n v="3"/>
    <n v="-70.959999999999994"/>
  </r>
  <r>
    <n v="3332"/>
    <d v="2015-10-09T00:00:00"/>
    <x v="1"/>
    <x v="9"/>
    <x v="610"/>
    <x v="6"/>
    <x v="0"/>
    <x v="2"/>
    <s v="Decoflex Hanging Personal Folder File, Blue"/>
    <n v="30.84"/>
    <n v="2"/>
    <n v="8.33"/>
  </r>
  <r>
    <n v="3333"/>
    <d v="2015-10-09T00:00:00"/>
    <x v="1"/>
    <x v="9"/>
    <x v="560"/>
    <x v="20"/>
    <x v="2"/>
    <x v="6"/>
    <s v="Jawbone JAMBOX Wireless Bluetooth Speaker"/>
    <n v="631.96"/>
    <n v="4"/>
    <n v="303.33999999999997"/>
  </r>
  <r>
    <n v="3334"/>
    <d v="2015-10-09T00:00:00"/>
    <x v="1"/>
    <x v="9"/>
    <x v="560"/>
    <x v="20"/>
    <x v="0"/>
    <x v="0"/>
    <s v="Xerox 1895"/>
    <n v="23.92"/>
    <n v="4"/>
    <n v="10.76"/>
  </r>
  <r>
    <n v="3335"/>
    <d v="2015-10-09T00:00:00"/>
    <x v="1"/>
    <x v="9"/>
    <x v="291"/>
    <x v="14"/>
    <x v="2"/>
    <x v="9"/>
    <s v="Logitech G19 Programmable Gaming Keyboard"/>
    <n v="619.95000000000005"/>
    <n v="5"/>
    <n v="111.59"/>
  </r>
  <r>
    <n v="3336"/>
    <d v="2015-10-09T00:00:00"/>
    <x v="1"/>
    <x v="9"/>
    <x v="291"/>
    <x v="14"/>
    <x v="2"/>
    <x v="6"/>
    <s v="KLD Oscar II Style Snap-on Ultra Thin Side Flip Synthetic Leather Cover Case for HTC One HTC M7"/>
    <n v="29.16"/>
    <n v="3"/>
    <n v="8.4600000000000009"/>
  </r>
  <r>
    <n v="3337"/>
    <d v="2015-10-09T00:00:00"/>
    <x v="1"/>
    <x v="9"/>
    <x v="291"/>
    <x v="14"/>
    <x v="0"/>
    <x v="10"/>
    <s v="Staple envelope"/>
    <n v="57.96"/>
    <n v="7"/>
    <n v="27.24"/>
  </r>
  <r>
    <n v="3338"/>
    <d v="2015-10-09T00:00:00"/>
    <x v="1"/>
    <x v="9"/>
    <x v="291"/>
    <x v="14"/>
    <x v="0"/>
    <x v="12"/>
    <s v="Belkin 6 Outlet Metallic Surge Strip"/>
    <n v="29.4"/>
    <n v="3"/>
    <n v="5.23"/>
  </r>
  <r>
    <n v="3339"/>
    <d v="2015-10-09T00:00:00"/>
    <x v="1"/>
    <x v="9"/>
    <x v="256"/>
    <x v="16"/>
    <x v="0"/>
    <x v="3"/>
    <s v="Zipper Ring Binder Pockets"/>
    <n v="1.87"/>
    <n v="2"/>
    <n v="-1.31"/>
  </r>
  <r>
    <n v="3340"/>
    <d v="2015-10-09T00:00:00"/>
    <x v="1"/>
    <x v="9"/>
    <x v="256"/>
    <x v="16"/>
    <x v="0"/>
    <x v="3"/>
    <s v="Clear Mylar Reinforcing Strips"/>
    <n v="11.21"/>
    <n v="2"/>
    <n v="-8.6"/>
  </r>
  <r>
    <n v="3341"/>
    <d v="2015-10-09T00:00:00"/>
    <x v="1"/>
    <x v="9"/>
    <x v="256"/>
    <x v="16"/>
    <x v="0"/>
    <x v="4"/>
    <s v="Avery Hi-Liter Smear-Safe Highlighters"/>
    <n v="37.380000000000003"/>
    <n v="8"/>
    <n v="7.48"/>
  </r>
  <r>
    <n v="3342"/>
    <d v="2015-10-09T00:00:00"/>
    <x v="1"/>
    <x v="9"/>
    <x v="667"/>
    <x v="14"/>
    <x v="1"/>
    <x v="5"/>
    <s v="High-Back Leather Manager's Chair"/>
    <n v="389.97"/>
    <n v="3"/>
    <n v="35.1"/>
  </r>
  <r>
    <n v="3343"/>
    <d v="2015-10-09T00:00:00"/>
    <x v="1"/>
    <x v="9"/>
    <x v="667"/>
    <x v="14"/>
    <x v="0"/>
    <x v="12"/>
    <s v="Belkin 8 Outlet SurgeMaster II Gold Surge Protector"/>
    <n v="269.91000000000003"/>
    <n v="5"/>
    <n v="53.98"/>
  </r>
  <r>
    <n v="3344"/>
    <d v="2015-10-10T00:00:00"/>
    <x v="1"/>
    <x v="9"/>
    <x v="561"/>
    <x v="3"/>
    <x v="0"/>
    <x v="0"/>
    <s v="Xerox 1894"/>
    <n v="45.36"/>
    <n v="7"/>
    <n v="21.77"/>
  </r>
  <r>
    <n v="3345"/>
    <d v="2015-10-10T00:00:00"/>
    <x v="1"/>
    <x v="9"/>
    <x v="628"/>
    <x v="16"/>
    <x v="0"/>
    <x v="2"/>
    <s v="Tennsco Single-Tier Lockers"/>
    <n v="1801.63"/>
    <n v="6"/>
    <n v="-337.81"/>
  </r>
  <r>
    <n v="3346"/>
    <d v="2015-10-10T00:00:00"/>
    <x v="1"/>
    <x v="9"/>
    <x v="547"/>
    <x v="1"/>
    <x v="0"/>
    <x v="4"/>
    <s v="Avery Fluorescent Highlighter Four-Color Set"/>
    <n v="8.02"/>
    <n v="3"/>
    <n v="1"/>
  </r>
  <r>
    <n v="3347"/>
    <d v="2015-10-10T00:00:00"/>
    <x v="1"/>
    <x v="9"/>
    <x v="549"/>
    <x v="3"/>
    <x v="1"/>
    <x v="5"/>
    <s v="Global Leather &amp; Oak Executive Chair, Burgundy"/>
    <n v="362.14"/>
    <n v="3"/>
    <n v="-54.32"/>
  </r>
  <r>
    <n v="3348"/>
    <d v="2015-10-10T00:00:00"/>
    <x v="1"/>
    <x v="9"/>
    <x v="549"/>
    <x v="3"/>
    <x v="0"/>
    <x v="1"/>
    <s v="Avery 503"/>
    <n v="31.05"/>
    <n v="3"/>
    <n v="14.9"/>
  </r>
  <r>
    <n v="3349"/>
    <d v="2015-10-11T00:00:00"/>
    <x v="1"/>
    <x v="9"/>
    <x v="703"/>
    <x v="16"/>
    <x v="1"/>
    <x v="13"/>
    <s v="Bretford CR4500 Series Slim Rectangular Table"/>
    <n v="957.58"/>
    <n v="5"/>
    <n v="-383.03"/>
  </r>
  <r>
    <n v="3350"/>
    <d v="2015-10-11T00:00:00"/>
    <x v="1"/>
    <x v="9"/>
    <x v="703"/>
    <x v="16"/>
    <x v="0"/>
    <x v="2"/>
    <s v="Eldon Fold 'N Roll Cart System"/>
    <n v="22.37"/>
    <n v="2"/>
    <n v="2.52"/>
  </r>
  <r>
    <n v="3351"/>
    <d v="2015-10-11T00:00:00"/>
    <x v="1"/>
    <x v="9"/>
    <x v="489"/>
    <x v="20"/>
    <x v="2"/>
    <x v="9"/>
    <s v="Memorex 25GB 6X Branded Blu-Ray Recordable Disc, 30/Pack"/>
    <n v="31.95"/>
    <n v="1"/>
    <n v="2.2400000000000002"/>
  </r>
  <r>
    <n v="3352"/>
    <d v="2015-10-12T00:00:00"/>
    <x v="1"/>
    <x v="9"/>
    <x v="114"/>
    <x v="20"/>
    <x v="1"/>
    <x v="11"/>
    <s v="Atlantic Metals Mobile 4-Shelf Bookcases, Custom Colors"/>
    <n v="899.14"/>
    <n v="4"/>
    <n v="112.39"/>
  </r>
  <r>
    <n v="3353"/>
    <d v="2015-10-12T00:00:00"/>
    <x v="1"/>
    <x v="9"/>
    <x v="114"/>
    <x v="20"/>
    <x v="2"/>
    <x v="6"/>
    <s v="I Need's 3d Hello Kitty Hybrid Silicone Case Cover for HTC One X 4g with 3d Hello Kitty Stylus Pen Green/pink"/>
    <n v="71.760000000000005"/>
    <n v="6"/>
    <n v="20.09"/>
  </r>
  <r>
    <n v="3354"/>
    <d v="2015-10-12T00:00:00"/>
    <x v="1"/>
    <x v="9"/>
    <x v="114"/>
    <x v="20"/>
    <x v="0"/>
    <x v="0"/>
    <s v="Xerox 205"/>
    <n v="51.84"/>
    <n v="8"/>
    <n v="24.88"/>
  </r>
  <r>
    <n v="3355"/>
    <d v="2015-10-12T00:00:00"/>
    <x v="1"/>
    <x v="9"/>
    <x v="114"/>
    <x v="20"/>
    <x v="1"/>
    <x v="11"/>
    <s v="Atlantic Metals Mobile 3-Shelf Bookcases, Custom Colors"/>
    <n v="626.35"/>
    <n v="3"/>
    <n v="46.98"/>
  </r>
  <r>
    <n v="3356"/>
    <d v="2015-10-12T00:00:00"/>
    <x v="1"/>
    <x v="9"/>
    <x v="114"/>
    <x v="20"/>
    <x v="0"/>
    <x v="4"/>
    <s v="4009 Highlighters by Sanford"/>
    <n v="19.899999999999999"/>
    <n v="5"/>
    <n v="6.57"/>
  </r>
  <r>
    <n v="3357"/>
    <d v="2015-10-12T00:00:00"/>
    <x v="1"/>
    <x v="9"/>
    <x v="670"/>
    <x v="20"/>
    <x v="1"/>
    <x v="13"/>
    <s v="SAFCO PlanMaster Heigh-Adjustable Drafting Table Base, 43w x 30d x 30-37h, Black"/>
    <n v="209.67"/>
    <n v="1"/>
    <n v="-13.98"/>
  </r>
  <r>
    <n v="3358"/>
    <d v="2015-10-12T00:00:00"/>
    <x v="1"/>
    <x v="9"/>
    <x v="392"/>
    <x v="18"/>
    <x v="2"/>
    <x v="6"/>
    <s v="AT&amp;T 17929 Lendline Telephone"/>
    <n v="135.72"/>
    <n v="3"/>
    <n v="35.29"/>
  </r>
  <r>
    <n v="3359"/>
    <d v="2015-10-12T00:00:00"/>
    <x v="1"/>
    <x v="9"/>
    <x v="392"/>
    <x v="18"/>
    <x v="0"/>
    <x v="3"/>
    <s v="GBC Standard Plastic Binding Systems' Combs"/>
    <n v="12.56"/>
    <n v="2"/>
    <n v="5.65"/>
  </r>
  <r>
    <n v="3360"/>
    <d v="2015-10-12T00:00:00"/>
    <x v="1"/>
    <x v="9"/>
    <x v="392"/>
    <x v="18"/>
    <x v="2"/>
    <x v="6"/>
    <s v="Samsung Rugby III"/>
    <n v="263.95999999999998"/>
    <n v="4"/>
    <n v="71.27"/>
  </r>
  <r>
    <n v="3361"/>
    <d v="2015-10-12T00:00:00"/>
    <x v="1"/>
    <x v="9"/>
    <x v="75"/>
    <x v="22"/>
    <x v="2"/>
    <x v="9"/>
    <s v="Kingston Digital DataTraveler 16GB USB 2.0"/>
    <n v="17.899999999999999"/>
    <n v="2"/>
    <n v="3.4"/>
  </r>
  <r>
    <n v="3362"/>
    <d v="2015-10-12T00:00:00"/>
    <x v="1"/>
    <x v="9"/>
    <x v="75"/>
    <x v="22"/>
    <x v="0"/>
    <x v="2"/>
    <s v="Contico 72&quot;H Heavy-Duty Storage System"/>
    <n v="81.96"/>
    <n v="2"/>
    <n v="0"/>
  </r>
  <r>
    <n v="3363"/>
    <d v="2015-10-13T00:00:00"/>
    <x v="1"/>
    <x v="9"/>
    <x v="192"/>
    <x v="5"/>
    <x v="2"/>
    <x v="6"/>
    <s v="I Need's 3d Hello Kitty Hybrid Silicone Case Cover for HTC One X 4g with 3d Hello Kitty Stylus Pen Green/pink"/>
    <n v="83.72"/>
    <n v="7"/>
    <n v="23.44"/>
  </r>
  <r>
    <n v="3364"/>
    <d v="2015-10-13T00:00:00"/>
    <x v="1"/>
    <x v="9"/>
    <x v="192"/>
    <x v="5"/>
    <x v="1"/>
    <x v="5"/>
    <s v="Global Deluxe Office Fabric Chairs"/>
    <n v="287.94"/>
    <n v="3"/>
    <n v="77.739999999999995"/>
  </r>
  <r>
    <n v="3365"/>
    <d v="2015-10-15T00:00:00"/>
    <x v="1"/>
    <x v="9"/>
    <x v="205"/>
    <x v="1"/>
    <x v="2"/>
    <x v="9"/>
    <s v="LogitechÂ Gaming G510s - Keyboard"/>
    <n v="339.96"/>
    <n v="5"/>
    <n v="67.989999999999995"/>
  </r>
  <r>
    <n v="3366"/>
    <d v="2015-10-15T00:00:00"/>
    <x v="1"/>
    <x v="9"/>
    <x v="264"/>
    <x v="0"/>
    <x v="2"/>
    <x v="9"/>
    <s v="Plantronics Audio 995 Wireless Stereo Headset"/>
    <n v="263.88"/>
    <n v="3"/>
    <n v="42.88"/>
  </r>
  <r>
    <n v="3367"/>
    <d v="2015-10-15T00:00:00"/>
    <x v="1"/>
    <x v="9"/>
    <x v="264"/>
    <x v="0"/>
    <x v="1"/>
    <x v="5"/>
    <s v="HON 5400 Series Task Chairs for Big and Tall"/>
    <n v="2453.4299999999998"/>
    <n v="5"/>
    <n v="-350.49"/>
  </r>
  <r>
    <n v="3368"/>
    <d v="2015-10-15T00:00:00"/>
    <x v="1"/>
    <x v="9"/>
    <x v="41"/>
    <x v="14"/>
    <x v="1"/>
    <x v="8"/>
    <s v="DAX Cubicle Frames, 8-1/2 x 11"/>
    <n v="17.14"/>
    <n v="2"/>
    <n v="6.17"/>
  </r>
  <r>
    <n v="3369"/>
    <d v="2015-10-15T00:00:00"/>
    <x v="1"/>
    <x v="9"/>
    <x v="704"/>
    <x v="0"/>
    <x v="1"/>
    <x v="8"/>
    <s v="C-Line Cubicle Keepers Polyproplyene Holder w/Velcro Back, 8-1/2x11, 25/Bx"/>
    <n v="131.38"/>
    <n v="6"/>
    <n v="-95.25"/>
  </r>
  <r>
    <n v="3370"/>
    <d v="2015-10-15T00:00:00"/>
    <x v="1"/>
    <x v="9"/>
    <x v="704"/>
    <x v="0"/>
    <x v="0"/>
    <x v="0"/>
    <s v="Xerox 1986"/>
    <n v="5.34"/>
    <n v="1"/>
    <n v="1.87"/>
  </r>
  <r>
    <n v="3371"/>
    <d v="2015-10-15T00:00:00"/>
    <x v="1"/>
    <x v="9"/>
    <x v="471"/>
    <x v="0"/>
    <x v="0"/>
    <x v="10"/>
    <s v="Staple envelope"/>
    <n v="4.46"/>
    <n v="1"/>
    <n v="1.67"/>
  </r>
  <r>
    <n v="3372"/>
    <d v="2015-10-15T00:00:00"/>
    <x v="1"/>
    <x v="9"/>
    <x v="471"/>
    <x v="0"/>
    <x v="0"/>
    <x v="3"/>
    <s v="Avery Reinforcements for Hole-Punch Pages"/>
    <n v="3.96"/>
    <n v="10"/>
    <n v="-6.93"/>
  </r>
  <r>
    <n v="3373"/>
    <d v="2015-10-16T00:00:00"/>
    <x v="1"/>
    <x v="9"/>
    <x v="634"/>
    <x v="20"/>
    <x v="2"/>
    <x v="6"/>
    <s v="Mitel MiVoice 5330e IP Phone"/>
    <n v="824.97"/>
    <n v="3"/>
    <n v="214.49"/>
  </r>
  <r>
    <n v="3374"/>
    <d v="2015-10-17T00:00:00"/>
    <x v="1"/>
    <x v="9"/>
    <x v="693"/>
    <x v="3"/>
    <x v="0"/>
    <x v="2"/>
    <s v="Eldon Base for stackable storage shelf, platinum"/>
    <n v="77.88"/>
    <n v="2"/>
    <n v="3.89"/>
  </r>
  <r>
    <n v="3375"/>
    <d v="2015-10-18T00:00:00"/>
    <x v="1"/>
    <x v="9"/>
    <x v="61"/>
    <x v="0"/>
    <x v="2"/>
    <x v="9"/>
    <s v="Verbatim Slim CD and DVD Storage Cases, 50/Pack"/>
    <n v="27.7"/>
    <n v="3"/>
    <n v="3.46"/>
  </r>
  <r>
    <n v="3376"/>
    <d v="2015-10-18T00:00:00"/>
    <x v="1"/>
    <x v="9"/>
    <x v="61"/>
    <x v="0"/>
    <x v="0"/>
    <x v="12"/>
    <s v="Tripp Lite Isotel 6 Outlet Surge Protector with Fax/Modem Protection"/>
    <n v="73.16"/>
    <n v="6"/>
    <n v="-186.57"/>
  </r>
  <r>
    <n v="3377"/>
    <d v="2015-10-18T00:00:00"/>
    <x v="1"/>
    <x v="9"/>
    <x v="405"/>
    <x v="22"/>
    <x v="2"/>
    <x v="6"/>
    <s v="Motorola L703CM"/>
    <n v="249.58"/>
    <n v="2"/>
    <n v="15.6"/>
  </r>
  <r>
    <n v="3378"/>
    <d v="2015-10-18T00:00:00"/>
    <x v="1"/>
    <x v="9"/>
    <x v="405"/>
    <x v="22"/>
    <x v="0"/>
    <x v="0"/>
    <s v="Xerox 1903"/>
    <n v="17.940000000000001"/>
    <n v="3"/>
    <n v="8.7899999999999991"/>
  </r>
  <r>
    <n v="3379"/>
    <d v="2015-10-18T00:00:00"/>
    <x v="1"/>
    <x v="9"/>
    <x v="405"/>
    <x v="22"/>
    <x v="1"/>
    <x v="8"/>
    <s v="Eldon 100 Class Desk Accessories"/>
    <n v="10.11"/>
    <n v="3"/>
    <n v="3.24"/>
  </r>
  <r>
    <n v="3380"/>
    <d v="2015-10-19T00:00:00"/>
    <x v="1"/>
    <x v="9"/>
    <x v="463"/>
    <x v="38"/>
    <x v="0"/>
    <x v="0"/>
    <s v="Southworth 100% Cotton The Best Paper"/>
    <n v="34.44"/>
    <n v="3"/>
    <n v="17.22"/>
  </r>
  <r>
    <n v="3381"/>
    <d v="2015-10-19T00:00:00"/>
    <x v="1"/>
    <x v="9"/>
    <x v="62"/>
    <x v="14"/>
    <x v="0"/>
    <x v="3"/>
    <s v="Avery Heavy-Duty EZD View Binder with Locking Rings"/>
    <n v="38.28"/>
    <n v="6"/>
    <n v="17.61"/>
  </r>
  <r>
    <n v="3382"/>
    <d v="2015-10-19T00:00:00"/>
    <x v="1"/>
    <x v="9"/>
    <x v="62"/>
    <x v="14"/>
    <x v="2"/>
    <x v="6"/>
    <s v="OtterBox Defender Series Case - Samsung Galaxy S4"/>
    <n v="149.94999999999999"/>
    <n v="5"/>
    <n v="44.99"/>
  </r>
  <r>
    <n v="3383"/>
    <d v="2015-10-19T00:00:00"/>
    <x v="1"/>
    <x v="9"/>
    <x v="508"/>
    <x v="3"/>
    <x v="0"/>
    <x v="12"/>
    <s v="Sanyo Counter Height Refrigerator with Crisper, 3.6 Cubic Foot, Stainless Steel/Black"/>
    <n v="1640.7"/>
    <n v="5"/>
    <n v="459.4"/>
  </r>
  <r>
    <n v="3384"/>
    <d v="2015-10-19T00:00:00"/>
    <x v="1"/>
    <x v="9"/>
    <x v="508"/>
    <x v="3"/>
    <x v="2"/>
    <x v="9"/>
    <s v="NETGEAR N750 Dual Band Wi-Fi Gigabit Router"/>
    <n v="270"/>
    <n v="3"/>
    <n v="97.2"/>
  </r>
  <r>
    <n v="3385"/>
    <d v="2015-10-19T00:00:00"/>
    <x v="1"/>
    <x v="9"/>
    <x v="178"/>
    <x v="0"/>
    <x v="0"/>
    <x v="3"/>
    <s v="Avery Printable Repositionable Plastic Tabs"/>
    <n v="1.72"/>
    <n v="1"/>
    <n v="-2.84"/>
  </r>
  <r>
    <n v="3386"/>
    <d v="2015-10-20T00:00:00"/>
    <x v="1"/>
    <x v="9"/>
    <x v="270"/>
    <x v="3"/>
    <x v="2"/>
    <x v="9"/>
    <s v="Logitech G602 Wireless Gaming Mouse"/>
    <n v="239.97"/>
    <n v="3"/>
    <n v="86.39"/>
  </r>
  <r>
    <n v="3387"/>
    <d v="2015-10-20T00:00:00"/>
    <x v="1"/>
    <x v="9"/>
    <x v="270"/>
    <x v="3"/>
    <x v="1"/>
    <x v="8"/>
    <s v="Acrylic Self-Standing Desk Frames"/>
    <n v="16.02"/>
    <n v="6"/>
    <n v="6.09"/>
  </r>
  <r>
    <n v="3388"/>
    <d v="2015-10-20T00:00:00"/>
    <x v="1"/>
    <x v="9"/>
    <x v="282"/>
    <x v="20"/>
    <x v="0"/>
    <x v="0"/>
    <s v="Easy-staple paper"/>
    <n v="24.56"/>
    <n v="2"/>
    <n v="11.54"/>
  </r>
  <r>
    <n v="3389"/>
    <d v="2015-10-20T00:00:00"/>
    <x v="1"/>
    <x v="9"/>
    <x v="149"/>
    <x v="3"/>
    <x v="1"/>
    <x v="8"/>
    <s v="Nu-Dell Oak Frame"/>
    <n v="74.760000000000005"/>
    <n v="7"/>
    <n v="23.92"/>
  </r>
  <r>
    <n v="3390"/>
    <d v="2015-10-20T00:00:00"/>
    <x v="1"/>
    <x v="9"/>
    <x v="149"/>
    <x v="3"/>
    <x v="1"/>
    <x v="13"/>
    <s v="SAFCO PlanMaster Boards, 60w x 37-1/2d, White Melamine"/>
    <n v="364.78"/>
    <n v="3"/>
    <n v="27.36"/>
  </r>
  <r>
    <n v="3391"/>
    <d v="2015-10-22T00:00:00"/>
    <x v="1"/>
    <x v="9"/>
    <x v="235"/>
    <x v="1"/>
    <x v="0"/>
    <x v="3"/>
    <s v="GBC Instant Report Kit"/>
    <n v="5.18"/>
    <n v="4"/>
    <n v="-7.76"/>
  </r>
  <r>
    <n v="3392"/>
    <d v="2015-10-22T00:00:00"/>
    <x v="1"/>
    <x v="9"/>
    <x v="344"/>
    <x v="16"/>
    <x v="0"/>
    <x v="2"/>
    <s v="Eldon Simplefile Box Office"/>
    <n v="9.9499999999999993"/>
    <n v="1"/>
    <n v="1"/>
  </r>
  <r>
    <n v="3393"/>
    <d v="2015-10-23T00:00:00"/>
    <x v="1"/>
    <x v="9"/>
    <x v="705"/>
    <x v="3"/>
    <x v="2"/>
    <x v="9"/>
    <s v="Maxell DVD-RAM Discs"/>
    <n v="148.32"/>
    <n v="9"/>
    <n v="63.78"/>
  </r>
  <r>
    <n v="3394"/>
    <d v="2015-10-23T00:00:00"/>
    <x v="1"/>
    <x v="9"/>
    <x v="705"/>
    <x v="3"/>
    <x v="1"/>
    <x v="5"/>
    <s v="Global Leather and Oak Executive Chair, Black"/>
    <n v="240.78"/>
    <n v="1"/>
    <n v="27.09"/>
  </r>
  <r>
    <n v="3395"/>
    <d v="2015-10-23T00:00:00"/>
    <x v="1"/>
    <x v="9"/>
    <x v="705"/>
    <x v="3"/>
    <x v="1"/>
    <x v="5"/>
    <s v="Global Chrome Stack Chair"/>
    <n v="191.97"/>
    <n v="7"/>
    <n v="16.8"/>
  </r>
  <r>
    <n v="3396"/>
    <d v="2015-10-23T00:00:00"/>
    <x v="1"/>
    <x v="9"/>
    <x v="705"/>
    <x v="3"/>
    <x v="0"/>
    <x v="0"/>
    <s v="Xerox 196"/>
    <n v="11.56"/>
    <n v="2"/>
    <n v="5.66"/>
  </r>
  <r>
    <n v="3397"/>
    <d v="2015-10-23T00:00:00"/>
    <x v="1"/>
    <x v="9"/>
    <x v="705"/>
    <x v="3"/>
    <x v="0"/>
    <x v="10"/>
    <s v="Redi-Strip #10 Envelopes, 4 1/8 x 9 1/2"/>
    <n v="11.8"/>
    <n v="4"/>
    <n v="5.66"/>
  </r>
  <r>
    <n v="3398"/>
    <d v="2015-10-23T00:00:00"/>
    <x v="1"/>
    <x v="9"/>
    <x v="705"/>
    <x v="3"/>
    <x v="1"/>
    <x v="5"/>
    <s v="Office Star - Professional Matrix Back Chair with 2-to-1 Synchro Tilt and Mesh Fabric Seat"/>
    <n v="842.35"/>
    <n v="3"/>
    <n v="42.12"/>
  </r>
  <r>
    <n v="3399"/>
    <d v="2015-10-23T00:00:00"/>
    <x v="1"/>
    <x v="9"/>
    <x v="565"/>
    <x v="16"/>
    <x v="2"/>
    <x v="6"/>
    <s v="Mediabridge Sport Armband iPhone 5s"/>
    <n v="55.94"/>
    <n v="7"/>
    <n v="-13.29"/>
  </r>
  <r>
    <n v="3400"/>
    <d v="2015-10-23T00:00:00"/>
    <x v="1"/>
    <x v="9"/>
    <x v="565"/>
    <x v="16"/>
    <x v="0"/>
    <x v="4"/>
    <s v="Sanford Liquid Accent Highlighters"/>
    <n v="10.69"/>
    <n v="2"/>
    <n v="2.27"/>
  </r>
  <r>
    <n v="3401"/>
    <d v="2015-10-23T00:00:00"/>
    <x v="1"/>
    <x v="9"/>
    <x v="565"/>
    <x v="16"/>
    <x v="2"/>
    <x v="6"/>
    <s v="SKILCRAFT Telephone Shoulder Rest, 2&quot; x 6.5&quot; x 2.5&quot;, Black"/>
    <n v="11.82"/>
    <n v="2"/>
    <n v="1.03"/>
  </r>
  <r>
    <n v="3402"/>
    <d v="2015-10-23T00:00:00"/>
    <x v="1"/>
    <x v="9"/>
    <x v="597"/>
    <x v="22"/>
    <x v="0"/>
    <x v="3"/>
    <s v="Avery Non-Stick Binders"/>
    <n v="3.59"/>
    <n v="1"/>
    <n v="1.1200000000000001"/>
  </r>
  <r>
    <n v="3403"/>
    <d v="2015-10-23T00:00:00"/>
    <x v="1"/>
    <x v="9"/>
    <x v="364"/>
    <x v="0"/>
    <x v="0"/>
    <x v="0"/>
    <s v="Xerox 212"/>
    <n v="36.29"/>
    <n v="7"/>
    <n v="12.7"/>
  </r>
  <r>
    <n v="3404"/>
    <d v="2015-10-23T00:00:00"/>
    <x v="1"/>
    <x v="9"/>
    <x v="364"/>
    <x v="0"/>
    <x v="2"/>
    <x v="6"/>
    <s v="Jabra SPEAK 410"/>
    <n v="150.38"/>
    <n v="2"/>
    <n v="15.04"/>
  </r>
  <r>
    <n v="3405"/>
    <d v="2015-10-23T00:00:00"/>
    <x v="1"/>
    <x v="9"/>
    <x v="96"/>
    <x v="0"/>
    <x v="0"/>
    <x v="0"/>
    <s v="TOPS 4 x 6 Fluorescent Color Memo Sheets, 500 Sheets per Pack"/>
    <n v="60.74"/>
    <n v="8"/>
    <n v="20.5"/>
  </r>
  <r>
    <n v="3406"/>
    <d v="2015-10-23T00:00:00"/>
    <x v="1"/>
    <x v="9"/>
    <x v="96"/>
    <x v="0"/>
    <x v="2"/>
    <x v="16"/>
    <s v="Canon PC-428 Personal Copier"/>
    <n v="479.98"/>
    <n v="3"/>
    <n v="161.99"/>
  </r>
  <r>
    <n v="3407"/>
    <d v="2015-10-23T00:00:00"/>
    <x v="1"/>
    <x v="9"/>
    <x v="96"/>
    <x v="0"/>
    <x v="0"/>
    <x v="3"/>
    <s v="Ibico Plastic Spiral Binding Combs"/>
    <n v="6.08"/>
    <n v="1"/>
    <n v="-10.34"/>
  </r>
  <r>
    <n v="3408"/>
    <d v="2015-10-24T00:00:00"/>
    <x v="1"/>
    <x v="9"/>
    <x v="597"/>
    <x v="0"/>
    <x v="0"/>
    <x v="0"/>
    <s v="Xerox 1999"/>
    <n v="15.55"/>
    <n v="3"/>
    <n v="5.44"/>
  </r>
  <r>
    <n v="3409"/>
    <d v="2015-10-24T00:00:00"/>
    <x v="1"/>
    <x v="9"/>
    <x v="597"/>
    <x v="0"/>
    <x v="1"/>
    <x v="13"/>
    <s v="KI Conference Tables"/>
    <n v="347.36"/>
    <n v="7"/>
    <n v="-69.47"/>
  </r>
  <r>
    <n v="3410"/>
    <d v="2015-10-24T00:00:00"/>
    <x v="1"/>
    <x v="9"/>
    <x v="597"/>
    <x v="0"/>
    <x v="0"/>
    <x v="0"/>
    <s v="Xerox 2"/>
    <n v="10.37"/>
    <n v="2"/>
    <n v="3.63"/>
  </r>
  <r>
    <n v="3411"/>
    <d v="2015-10-24T00:00:00"/>
    <x v="1"/>
    <x v="9"/>
    <x v="428"/>
    <x v="0"/>
    <x v="0"/>
    <x v="3"/>
    <s v="Avery Non-Stick Binders"/>
    <n v="3.59"/>
    <n v="4"/>
    <n v="-6.29"/>
  </r>
  <r>
    <n v="3412"/>
    <d v="2015-10-24T00:00:00"/>
    <x v="1"/>
    <x v="9"/>
    <x v="629"/>
    <x v="3"/>
    <x v="1"/>
    <x v="5"/>
    <s v="Novimex High-Tech Fabric Mesh Task Chair"/>
    <n v="454.27"/>
    <n v="8"/>
    <n v="-73.819999999999993"/>
  </r>
  <r>
    <n v="3413"/>
    <d v="2015-10-25T00:00:00"/>
    <x v="1"/>
    <x v="9"/>
    <x v="335"/>
    <x v="3"/>
    <x v="0"/>
    <x v="4"/>
    <s v="Boston 19500 Mighty Mite Electric Pencil Sharpener"/>
    <n v="60.45"/>
    <n v="3"/>
    <n v="16.32"/>
  </r>
  <r>
    <n v="3414"/>
    <d v="2015-10-25T00:00:00"/>
    <x v="1"/>
    <x v="9"/>
    <x v="335"/>
    <x v="3"/>
    <x v="1"/>
    <x v="13"/>
    <s v="Balt Solid Wood Rectangular Table"/>
    <n v="253.18"/>
    <n v="3"/>
    <n v="-31.65"/>
  </r>
  <r>
    <n v="3415"/>
    <d v="2015-10-25T00:00:00"/>
    <x v="1"/>
    <x v="9"/>
    <x v="252"/>
    <x v="7"/>
    <x v="2"/>
    <x v="6"/>
    <s v="ClearOne Communications CHAT 70 OCÂ Speaker Phone"/>
    <n v="158.99"/>
    <n v="1"/>
    <n v="41.34"/>
  </r>
  <r>
    <n v="3416"/>
    <d v="2015-10-25T00:00:00"/>
    <x v="1"/>
    <x v="9"/>
    <x v="252"/>
    <x v="7"/>
    <x v="1"/>
    <x v="5"/>
    <s v="Iceberg Nesting Folding Chair, 19w x 6d x 43h"/>
    <n v="291.10000000000002"/>
    <n v="5"/>
    <n v="75.69"/>
  </r>
  <r>
    <n v="3417"/>
    <d v="2015-10-25T00:00:00"/>
    <x v="1"/>
    <x v="9"/>
    <x v="259"/>
    <x v="17"/>
    <x v="0"/>
    <x v="4"/>
    <s v="Newell 319"/>
    <n v="79.36"/>
    <n v="4"/>
    <n v="23.81"/>
  </r>
  <r>
    <n v="3418"/>
    <d v="2015-10-25T00:00:00"/>
    <x v="1"/>
    <x v="9"/>
    <x v="486"/>
    <x v="26"/>
    <x v="1"/>
    <x v="5"/>
    <s v="Global Highback Leather Tilter in Burgundy"/>
    <n v="582.34"/>
    <n v="8"/>
    <n v="-29.12"/>
  </r>
  <r>
    <n v="3419"/>
    <d v="2015-10-26T00:00:00"/>
    <x v="1"/>
    <x v="9"/>
    <x v="706"/>
    <x v="3"/>
    <x v="0"/>
    <x v="1"/>
    <s v="Avery 507"/>
    <n v="5.76"/>
    <n v="2"/>
    <n v="2.65"/>
  </r>
  <r>
    <n v="3420"/>
    <d v="2015-10-26T00:00:00"/>
    <x v="1"/>
    <x v="9"/>
    <x v="597"/>
    <x v="12"/>
    <x v="2"/>
    <x v="6"/>
    <s v="Panasonic KX-TG6844B Expandable Digital Cordless Telephone"/>
    <n v="105.58"/>
    <n v="2"/>
    <n v="9.24"/>
  </r>
  <r>
    <n v="3421"/>
    <d v="2015-10-26T00:00:00"/>
    <x v="1"/>
    <x v="9"/>
    <x v="597"/>
    <x v="12"/>
    <x v="2"/>
    <x v="6"/>
    <s v="Plantronics MX500i Earset"/>
    <n v="68.72"/>
    <n v="2"/>
    <n v="-14.6"/>
  </r>
  <r>
    <n v="3422"/>
    <d v="2015-10-26T00:00:00"/>
    <x v="1"/>
    <x v="9"/>
    <x v="94"/>
    <x v="11"/>
    <x v="0"/>
    <x v="1"/>
    <s v="Avery 477"/>
    <n v="146.54"/>
    <n v="6"/>
    <n v="47.63"/>
  </r>
  <r>
    <n v="3423"/>
    <d v="2015-10-26T00:00:00"/>
    <x v="1"/>
    <x v="9"/>
    <x v="94"/>
    <x v="11"/>
    <x v="0"/>
    <x v="0"/>
    <s v="Xerox 1914"/>
    <n v="131.9"/>
    <n v="3"/>
    <n v="47.82"/>
  </r>
  <r>
    <n v="3424"/>
    <d v="2015-10-26T00:00:00"/>
    <x v="1"/>
    <x v="9"/>
    <x v="94"/>
    <x v="11"/>
    <x v="0"/>
    <x v="12"/>
    <s v="Tripp Lite TLP810NET Broadband Surge for Modem/Fax"/>
    <n v="203.88"/>
    <n v="5"/>
    <n v="20.39"/>
  </r>
  <r>
    <n v="3425"/>
    <d v="2015-10-26T00:00:00"/>
    <x v="1"/>
    <x v="9"/>
    <x v="94"/>
    <x v="11"/>
    <x v="0"/>
    <x v="3"/>
    <s v="Avery Self-Adhesive Photo Pockets for Polaroid Photos"/>
    <n v="14.3"/>
    <n v="7"/>
    <n v="-10.49"/>
  </r>
  <r>
    <n v="3426"/>
    <d v="2015-10-26T00:00:00"/>
    <x v="1"/>
    <x v="9"/>
    <x v="94"/>
    <x v="11"/>
    <x v="0"/>
    <x v="2"/>
    <s v="Fellowes Officeware Wire Shelving"/>
    <n v="718.64"/>
    <n v="10"/>
    <n v="-161.69"/>
  </r>
  <r>
    <n v="3427"/>
    <d v="2015-10-28T00:00:00"/>
    <x v="1"/>
    <x v="9"/>
    <x v="122"/>
    <x v="5"/>
    <x v="0"/>
    <x v="10"/>
    <s v="Laser &amp; Ink Jet Business Envelopes"/>
    <n v="10.67"/>
    <n v="1"/>
    <n v="4.91"/>
  </r>
  <r>
    <n v="3428"/>
    <d v="2015-10-28T00:00:00"/>
    <x v="1"/>
    <x v="9"/>
    <x v="122"/>
    <x v="5"/>
    <x v="0"/>
    <x v="2"/>
    <s v="Portable Personal File Box"/>
    <n v="36.630000000000003"/>
    <n v="3"/>
    <n v="9.89"/>
  </r>
  <r>
    <n v="3429"/>
    <d v="2015-10-28T00:00:00"/>
    <x v="1"/>
    <x v="9"/>
    <x v="122"/>
    <x v="5"/>
    <x v="1"/>
    <x v="8"/>
    <s v="Magna Visual Magnetic Picture Hangers"/>
    <n v="24.1"/>
    <n v="5"/>
    <n v="9.16"/>
  </r>
  <r>
    <n v="3430"/>
    <d v="2015-10-28T00:00:00"/>
    <x v="1"/>
    <x v="9"/>
    <x v="122"/>
    <x v="5"/>
    <x v="1"/>
    <x v="8"/>
    <s v="C-Line Cubicle Keepers Polyproplyene Holder With Velcro Backings"/>
    <n v="33.11"/>
    <n v="7"/>
    <n v="12.91"/>
  </r>
  <r>
    <n v="3431"/>
    <d v="2015-10-29T00:00:00"/>
    <x v="1"/>
    <x v="9"/>
    <x v="555"/>
    <x v="3"/>
    <x v="0"/>
    <x v="0"/>
    <s v="Xerox 1898"/>
    <n v="33.4"/>
    <n v="5"/>
    <n v="16.03"/>
  </r>
  <r>
    <n v="3432"/>
    <d v="2015-10-29T00:00:00"/>
    <x v="1"/>
    <x v="9"/>
    <x v="555"/>
    <x v="3"/>
    <x v="0"/>
    <x v="10"/>
    <s v="Strathmore #10 Envelopes, Ultimate White"/>
    <n v="210.84"/>
    <n v="4"/>
    <n v="103.31"/>
  </r>
  <r>
    <n v="3433"/>
    <d v="2015-10-30T00:00:00"/>
    <x v="1"/>
    <x v="9"/>
    <x v="662"/>
    <x v="14"/>
    <x v="2"/>
    <x v="6"/>
    <s v="Panasonic KX T7736-B Digital phone"/>
    <n v="299.89999999999998"/>
    <n v="2"/>
    <n v="74.98"/>
  </r>
  <r>
    <n v="3434"/>
    <d v="2015-10-30T00:00:00"/>
    <x v="1"/>
    <x v="9"/>
    <x v="410"/>
    <x v="26"/>
    <x v="2"/>
    <x v="15"/>
    <s v="Lexmark S315 Color Inkjet Printer"/>
    <n v="59.99"/>
    <n v="2"/>
    <n v="-46"/>
  </r>
  <r>
    <n v="3435"/>
    <d v="2015-10-30T00:00:00"/>
    <x v="1"/>
    <x v="9"/>
    <x v="410"/>
    <x v="26"/>
    <x v="2"/>
    <x v="16"/>
    <s v="Sharp 1540cs Digital Laser Copier"/>
    <n v="439.99"/>
    <n v="1"/>
    <n v="165"/>
  </r>
  <r>
    <n v="3436"/>
    <d v="2015-10-30T00:00:00"/>
    <x v="1"/>
    <x v="9"/>
    <x v="410"/>
    <x v="26"/>
    <x v="2"/>
    <x v="6"/>
    <s v="OtterBox Commuter Series Case - iPhone 5 &amp; 5s"/>
    <n v="87.96"/>
    <n v="5"/>
    <n v="30.79"/>
  </r>
  <r>
    <n v="3437"/>
    <d v="2015-10-30T00:00:00"/>
    <x v="1"/>
    <x v="9"/>
    <x v="410"/>
    <x v="26"/>
    <x v="1"/>
    <x v="8"/>
    <s v="Eldon Regeneration Recycled Desk Accessories, Black"/>
    <n v="15.49"/>
    <n v="4"/>
    <n v="3.68"/>
  </r>
  <r>
    <n v="3438"/>
    <d v="2015-10-30T00:00:00"/>
    <x v="1"/>
    <x v="9"/>
    <x v="426"/>
    <x v="6"/>
    <x v="0"/>
    <x v="12"/>
    <s v="Tripp Lite Isotel 6 Outlet Surge Protector with Fax/Modem Protection"/>
    <n v="182.91"/>
    <n v="3"/>
    <n v="53.04"/>
  </r>
  <r>
    <n v="3439"/>
    <d v="2015-10-30T00:00:00"/>
    <x v="1"/>
    <x v="9"/>
    <x v="45"/>
    <x v="20"/>
    <x v="2"/>
    <x v="15"/>
    <s v="Star Micronics TSP100 TSP143LAN Receipt Printer"/>
    <n v="1035.8"/>
    <n v="4"/>
    <n v="269.31"/>
  </r>
  <r>
    <n v="3440"/>
    <d v="2015-10-31T00:00:00"/>
    <x v="1"/>
    <x v="9"/>
    <x v="126"/>
    <x v="3"/>
    <x v="0"/>
    <x v="10"/>
    <s v="Poly String Tie Envelopes"/>
    <n v="14.28"/>
    <n v="7"/>
    <n v="6.71"/>
  </r>
  <r>
    <n v="3441"/>
    <d v="2015-10-31T00:00:00"/>
    <x v="1"/>
    <x v="9"/>
    <x v="187"/>
    <x v="14"/>
    <x v="0"/>
    <x v="14"/>
    <s v="Acme 10&quot; Easy Grip Assistive Scissors"/>
    <n v="70.12"/>
    <n v="4"/>
    <n v="21.04"/>
  </r>
  <r>
    <n v="3442"/>
    <d v="2015-10-31T00:00:00"/>
    <x v="1"/>
    <x v="9"/>
    <x v="73"/>
    <x v="20"/>
    <x v="0"/>
    <x v="4"/>
    <s v="Design Ebony Sketching Pencil"/>
    <n v="2.78"/>
    <n v="2"/>
    <n v="0.72"/>
  </r>
  <r>
    <n v="3443"/>
    <d v="2015-10-31T00:00:00"/>
    <x v="1"/>
    <x v="9"/>
    <x v="73"/>
    <x v="20"/>
    <x v="0"/>
    <x v="10"/>
    <s v="Blue String-Tie &amp; Button Interoffice Envelopes, 10 x 13"/>
    <n v="79.959999999999994"/>
    <n v="2"/>
    <n v="35.979999999999997"/>
  </r>
  <r>
    <n v="3444"/>
    <d v="2015-10-31T00:00:00"/>
    <x v="1"/>
    <x v="9"/>
    <x v="105"/>
    <x v="3"/>
    <x v="0"/>
    <x v="3"/>
    <s v="Prestige Round Ring Binders"/>
    <n v="9.73"/>
    <n v="2"/>
    <n v="3.28"/>
  </r>
  <r>
    <n v="3445"/>
    <d v="2015-10-31T00:00:00"/>
    <x v="1"/>
    <x v="9"/>
    <x v="105"/>
    <x v="3"/>
    <x v="0"/>
    <x v="10"/>
    <s v="Redi-Strip #10 Envelopes, 4 1/8 x 9 1/2"/>
    <n v="14.75"/>
    <n v="5"/>
    <n v="7.08"/>
  </r>
  <r>
    <n v="3446"/>
    <d v="2015-10-31T00:00:00"/>
    <x v="1"/>
    <x v="9"/>
    <x v="105"/>
    <x v="3"/>
    <x v="0"/>
    <x v="3"/>
    <s v="Acco Four Pocket Poly Ring Binder with Label Holder, Smoke, 1&quot;"/>
    <n v="29.8"/>
    <n v="5"/>
    <n v="9.31"/>
  </r>
  <r>
    <n v="3447"/>
    <d v="2015-10-31T00:00:00"/>
    <x v="1"/>
    <x v="9"/>
    <x v="105"/>
    <x v="3"/>
    <x v="0"/>
    <x v="1"/>
    <s v="Avery 4027 File Folder Labels for Dot Matrix Printers, 5000 Labels per Box, White"/>
    <n v="427.42"/>
    <n v="14"/>
    <n v="196.61"/>
  </r>
  <r>
    <n v="3448"/>
    <d v="2015-10-31T00:00:00"/>
    <x v="1"/>
    <x v="9"/>
    <x v="707"/>
    <x v="3"/>
    <x v="0"/>
    <x v="0"/>
    <s v="Xerox 191"/>
    <n v="19.98"/>
    <n v="1"/>
    <n v="9.39"/>
  </r>
  <r>
    <n v="3449"/>
    <d v="2015-10-31T00:00:00"/>
    <x v="1"/>
    <x v="9"/>
    <x v="707"/>
    <x v="3"/>
    <x v="0"/>
    <x v="3"/>
    <s v="GBC DocuBind P100 Manual Binding Machine"/>
    <n v="398.35"/>
    <n v="3"/>
    <n v="124.49"/>
  </r>
  <r>
    <n v="3450"/>
    <d v="2015-10-31T00:00:00"/>
    <x v="1"/>
    <x v="9"/>
    <x v="707"/>
    <x v="3"/>
    <x v="0"/>
    <x v="4"/>
    <s v="Newell 308"/>
    <n v="5.04"/>
    <n v="3"/>
    <n v="1.26"/>
  </r>
  <r>
    <n v="3451"/>
    <d v="2015-10-31T00:00:00"/>
    <x v="1"/>
    <x v="9"/>
    <x v="707"/>
    <x v="3"/>
    <x v="0"/>
    <x v="7"/>
    <s v="OIC Bulk Pack Metal Binder Clips"/>
    <n v="17.45"/>
    <n v="5"/>
    <n v="8.0299999999999994"/>
  </r>
  <r>
    <n v="3452"/>
    <d v="2015-10-31T00:00:00"/>
    <x v="1"/>
    <x v="9"/>
    <x v="707"/>
    <x v="3"/>
    <x v="1"/>
    <x v="5"/>
    <s v="Global Fabric Manager's Chair, Dark Gray"/>
    <n v="323.14"/>
    <n v="4"/>
    <n v="20.2"/>
  </r>
  <r>
    <n v="3453"/>
    <d v="2015-10-31T00:00:00"/>
    <x v="1"/>
    <x v="9"/>
    <x v="707"/>
    <x v="3"/>
    <x v="0"/>
    <x v="14"/>
    <s v="Acme Tagit Stainless Steel Antibacterial Scissors"/>
    <n v="29.7"/>
    <n v="3"/>
    <n v="8.02"/>
  </r>
  <r>
    <n v="3454"/>
    <d v="2015-10-31T00:00:00"/>
    <x v="1"/>
    <x v="9"/>
    <x v="707"/>
    <x v="3"/>
    <x v="2"/>
    <x v="6"/>
    <s v="Polycom SoundStation2 EX ConferenceÂ phone"/>
    <n v="1295.8399999999999"/>
    <n v="4"/>
    <n v="145.78"/>
  </r>
  <r>
    <n v="3455"/>
    <d v="2015-10-31T00:00:00"/>
    <x v="1"/>
    <x v="9"/>
    <x v="707"/>
    <x v="3"/>
    <x v="0"/>
    <x v="2"/>
    <s v="Mobile Personal File Cube"/>
    <n v="46.84"/>
    <n v="2"/>
    <n v="12.65"/>
  </r>
  <r>
    <n v="3456"/>
    <d v="2015-10-31T00:00:00"/>
    <x v="1"/>
    <x v="9"/>
    <x v="707"/>
    <x v="3"/>
    <x v="1"/>
    <x v="11"/>
    <s v="DMI Eclipse Executive Suite Bookcases"/>
    <n v="425.83"/>
    <n v="1"/>
    <n v="20.04"/>
  </r>
  <r>
    <n v="3457"/>
    <d v="2015-11-01T00:00:00"/>
    <x v="1"/>
    <x v="10"/>
    <x v="139"/>
    <x v="2"/>
    <x v="2"/>
    <x v="9"/>
    <s v="SanDisk Ultra 32 GB MicroSDHC Class 10 Memory Card"/>
    <n v="35.36"/>
    <n v="2"/>
    <n v="-3.09"/>
  </r>
  <r>
    <n v="3458"/>
    <d v="2015-11-01T00:00:00"/>
    <x v="1"/>
    <x v="10"/>
    <x v="139"/>
    <x v="2"/>
    <x v="0"/>
    <x v="7"/>
    <s v="Brites Rubber Bands, 1 1/2 oz. Box"/>
    <n v="3.17"/>
    <n v="2"/>
    <n v="-0.71"/>
  </r>
  <r>
    <n v="3459"/>
    <d v="2015-11-01T00:00:00"/>
    <x v="1"/>
    <x v="10"/>
    <x v="87"/>
    <x v="20"/>
    <x v="2"/>
    <x v="6"/>
    <s v="Cush Cases Heavy Duty Rugged Cover Case for Samsung Galaxy S5 - Purple"/>
    <n v="4.95"/>
    <n v="1"/>
    <n v="1.34"/>
  </r>
  <r>
    <n v="3460"/>
    <d v="2015-11-01T00:00:00"/>
    <x v="1"/>
    <x v="10"/>
    <x v="329"/>
    <x v="20"/>
    <x v="0"/>
    <x v="0"/>
    <s v="Avoid Verbal Orders Carbonless Minifold Book"/>
    <n v="13.52"/>
    <n v="4"/>
    <n v="6.22"/>
  </r>
  <r>
    <n v="3461"/>
    <d v="2015-11-01T00:00:00"/>
    <x v="1"/>
    <x v="10"/>
    <x v="329"/>
    <x v="20"/>
    <x v="1"/>
    <x v="8"/>
    <s v="Howard Miller 11-1/2&quot; Diameter Ridgewood Wall Clock"/>
    <n v="259.7"/>
    <n v="5"/>
    <n v="106.48"/>
  </r>
  <r>
    <n v="3462"/>
    <d v="2015-11-01T00:00:00"/>
    <x v="1"/>
    <x v="10"/>
    <x v="329"/>
    <x v="20"/>
    <x v="2"/>
    <x v="6"/>
    <s v="Plantronics MX500i Earset"/>
    <n v="42.95"/>
    <n v="1"/>
    <n v="1.29"/>
  </r>
  <r>
    <n v="3463"/>
    <d v="2015-11-01T00:00:00"/>
    <x v="1"/>
    <x v="10"/>
    <x v="329"/>
    <x v="20"/>
    <x v="2"/>
    <x v="9"/>
    <s v="Razer Tiamat Over Ear 7.1 Surround Sound PC Gaming Headset"/>
    <n v="1399.93"/>
    <n v="7"/>
    <n v="601.97"/>
  </r>
  <r>
    <n v="3464"/>
    <d v="2015-11-01T00:00:00"/>
    <x v="1"/>
    <x v="10"/>
    <x v="329"/>
    <x v="20"/>
    <x v="2"/>
    <x v="6"/>
    <s v="Xblue XB-1670-86 X16 SmallÂ Office TelephoneÂ - Titanium"/>
    <n v="503.96"/>
    <n v="4"/>
    <n v="125.99"/>
  </r>
  <r>
    <n v="3465"/>
    <d v="2015-11-01T00:00:00"/>
    <x v="1"/>
    <x v="10"/>
    <x v="41"/>
    <x v="11"/>
    <x v="0"/>
    <x v="4"/>
    <s v="Lumber Crayons"/>
    <n v="7.88"/>
    <n v="1"/>
    <n v="1.77"/>
  </r>
  <r>
    <n v="3466"/>
    <d v="2015-11-01T00:00:00"/>
    <x v="1"/>
    <x v="10"/>
    <x v="493"/>
    <x v="13"/>
    <x v="1"/>
    <x v="13"/>
    <s v="Iceberg OfficeWorks 42&quot; Round Tables"/>
    <n v="301.95999999999998"/>
    <n v="2"/>
    <n v="45.29"/>
  </r>
  <r>
    <n v="3467"/>
    <d v="2015-11-01T00:00:00"/>
    <x v="1"/>
    <x v="10"/>
    <x v="645"/>
    <x v="20"/>
    <x v="1"/>
    <x v="5"/>
    <s v="Global Highback Leather Tilter in Burgundy"/>
    <n v="327.56"/>
    <n v="4"/>
    <n v="21.84"/>
  </r>
  <r>
    <n v="3468"/>
    <d v="2015-11-01T00:00:00"/>
    <x v="1"/>
    <x v="10"/>
    <x v="467"/>
    <x v="20"/>
    <x v="1"/>
    <x v="5"/>
    <s v="Hon Comfortask Task/Swivel Chairs"/>
    <n v="205.16"/>
    <n v="2"/>
    <n v="13.68"/>
  </r>
  <r>
    <n v="3469"/>
    <d v="2015-11-02T00:00:00"/>
    <x v="1"/>
    <x v="10"/>
    <x v="117"/>
    <x v="3"/>
    <x v="1"/>
    <x v="13"/>
    <s v="Bevis Round Bullnose 29&quot; High Table Top"/>
    <n v="1038.8399999999999"/>
    <n v="5"/>
    <n v="51.94"/>
  </r>
  <r>
    <n v="3470"/>
    <d v="2015-11-02T00:00:00"/>
    <x v="1"/>
    <x v="10"/>
    <x v="708"/>
    <x v="22"/>
    <x v="2"/>
    <x v="9"/>
    <s v="Logitech K350 2.4Ghz Wireless Keyboard"/>
    <n v="447.93"/>
    <n v="9"/>
    <n v="49.27"/>
  </r>
  <r>
    <n v="3471"/>
    <d v="2015-11-02T00:00:00"/>
    <x v="1"/>
    <x v="10"/>
    <x v="308"/>
    <x v="20"/>
    <x v="1"/>
    <x v="5"/>
    <s v="Global Armless Task Chair, Royal Blue"/>
    <n v="109.76"/>
    <n v="2"/>
    <n v="8.5399999999999991"/>
  </r>
  <r>
    <n v="3472"/>
    <d v="2015-11-02T00:00:00"/>
    <x v="1"/>
    <x v="10"/>
    <x v="235"/>
    <x v="3"/>
    <x v="1"/>
    <x v="8"/>
    <s v="Contemporary Wood/Metal Frame"/>
    <n v="96.96"/>
    <n v="6"/>
    <n v="33.94"/>
  </r>
  <r>
    <n v="3473"/>
    <d v="2015-11-02T00:00:00"/>
    <x v="1"/>
    <x v="10"/>
    <x v="235"/>
    <x v="3"/>
    <x v="0"/>
    <x v="3"/>
    <s v="GBC Premium Transparent Covers with Diagonal Lined Pattern"/>
    <n v="117.49"/>
    <n v="7"/>
    <n v="41.12"/>
  </r>
  <r>
    <n v="3474"/>
    <d v="2015-11-02T00:00:00"/>
    <x v="1"/>
    <x v="10"/>
    <x v="235"/>
    <x v="3"/>
    <x v="0"/>
    <x v="3"/>
    <s v="Cardinal Holdit Business Card Pockets"/>
    <n v="11.95"/>
    <n v="3"/>
    <n v="4.18"/>
  </r>
  <r>
    <n v="3475"/>
    <d v="2015-11-02T00:00:00"/>
    <x v="1"/>
    <x v="10"/>
    <x v="235"/>
    <x v="3"/>
    <x v="1"/>
    <x v="11"/>
    <s v="O'Sullivan Living Dimensions 3-Shelf Bookcases"/>
    <n v="512.5"/>
    <n v="3"/>
    <n v="-30.15"/>
  </r>
  <r>
    <n v="3476"/>
    <d v="2015-11-02T00:00:00"/>
    <x v="1"/>
    <x v="10"/>
    <x v="341"/>
    <x v="20"/>
    <x v="1"/>
    <x v="5"/>
    <s v="Hon Olson Stacker Chairs"/>
    <n v="2621.3200000000002"/>
    <n v="11"/>
    <n v="553.39"/>
  </r>
  <r>
    <n v="3477"/>
    <d v="2015-11-02T00:00:00"/>
    <x v="1"/>
    <x v="10"/>
    <x v="323"/>
    <x v="0"/>
    <x v="0"/>
    <x v="3"/>
    <s v="GBC Premium Transparent Covers with Diagonal Lined Pattern"/>
    <n v="29.37"/>
    <n v="7"/>
    <n v="-47"/>
  </r>
  <r>
    <n v="3478"/>
    <d v="2015-11-02T00:00:00"/>
    <x v="1"/>
    <x v="10"/>
    <x v="323"/>
    <x v="0"/>
    <x v="2"/>
    <x v="6"/>
    <s v="Aastra 6757i CT Wireless VoIP phone"/>
    <n v="344.7"/>
    <n v="2"/>
    <n v="38.78"/>
  </r>
  <r>
    <n v="3479"/>
    <d v="2015-11-02T00:00:00"/>
    <x v="1"/>
    <x v="10"/>
    <x v="709"/>
    <x v="6"/>
    <x v="0"/>
    <x v="12"/>
    <s v="Eureka Hand Vacuum, Bagless"/>
    <n v="197.72"/>
    <n v="4"/>
    <n v="55.36"/>
  </r>
  <r>
    <n v="3480"/>
    <d v="2015-11-03T00:00:00"/>
    <x v="1"/>
    <x v="10"/>
    <x v="619"/>
    <x v="3"/>
    <x v="2"/>
    <x v="6"/>
    <s v="Cisco IP Phone 7961G-GE VoIP phone"/>
    <n v="1212.8499999999999"/>
    <n v="7"/>
    <n v="106.12"/>
  </r>
  <r>
    <n v="3481"/>
    <d v="2015-11-03T00:00:00"/>
    <x v="1"/>
    <x v="10"/>
    <x v="619"/>
    <x v="3"/>
    <x v="2"/>
    <x v="9"/>
    <s v="Logitech Trackman Marble Mouse"/>
    <n v="89.97"/>
    <n v="3"/>
    <n v="37.79"/>
  </r>
  <r>
    <n v="3482"/>
    <d v="2015-11-03T00:00:00"/>
    <x v="1"/>
    <x v="10"/>
    <x v="619"/>
    <x v="3"/>
    <x v="1"/>
    <x v="8"/>
    <s v="Coloredge Poster Frame"/>
    <n v="42.6"/>
    <n v="3"/>
    <n v="16.61"/>
  </r>
  <r>
    <n v="3483"/>
    <d v="2015-11-03T00:00:00"/>
    <x v="1"/>
    <x v="10"/>
    <x v="10"/>
    <x v="0"/>
    <x v="0"/>
    <x v="10"/>
    <s v="#10 Gummed Flap White Envelopes, 100/Box"/>
    <n v="6.61"/>
    <n v="2"/>
    <n v="2.15"/>
  </r>
  <r>
    <n v="3484"/>
    <d v="2015-11-03T00:00:00"/>
    <x v="1"/>
    <x v="10"/>
    <x v="470"/>
    <x v="20"/>
    <x v="1"/>
    <x v="5"/>
    <s v="Office Star - Mid Back Dual function Ergonomic High Back Chair with 2-Way Adjustable Arms"/>
    <n v="1448.82"/>
    <n v="10"/>
    <n v="209.27"/>
  </r>
  <r>
    <n v="3485"/>
    <d v="2015-11-05T00:00:00"/>
    <x v="1"/>
    <x v="10"/>
    <x v="169"/>
    <x v="25"/>
    <x v="1"/>
    <x v="5"/>
    <s v="Harbour Creations Steel Folding Chair"/>
    <n v="207"/>
    <n v="3"/>
    <n v="25.88"/>
  </r>
  <r>
    <n v="3486"/>
    <d v="2015-11-05T00:00:00"/>
    <x v="1"/>
    <x v="10"/>
    <x v="329"/>
    <x v="16"/>
    <x v="0"/>
    <x v="12"/>
    <s v="Belkin 325VA UPS Surge Protector, 6'"/>
    <n v="387.14"/>
    <n v="4"/>
    <n v="24.2"/>
  </r>
  <r>
    <n v="3487"/>
    <d v="2015-11-05T00:00:00"/>
    <x v="1"/>
    <x v="10"/>
    <x v="241"/>
    <x v="20"/>
    <x v="0"/>
    <x v="3"/>
    <s v="Wilson Jones 1&quot; Hanging DublLock Ring Binders"/>
    <n v="25.34"/>
    <n v="6"/>
    <n v="8.8699999999999992"/>
  </r>
  <r>
    <n v="3488"/>
    <d v="2015-11-05T00:00:00"/>
    <x v="1"/>
    <x v="10"/>
    <x v="534"/>
    <x v="1"/>
    <x v="0"/>
    <x v="1"/>
    <s v="Avery 476"/>
    <n v="19.82"/>
    <n v="6"/>
    <n v="6.44"/>
  </r>
  <r>
    <n v="3489"/>
    <d v="2015-11-05T00:00:00"/>
    <x v="1"/>
    <x v="10"/>
    <x v="176"/>
    <x v="3"/>
    <x v="0"/>
    <x v="2"/>
    <s v="Hanging Personal Folder File"/>
    <n v="62.8"/>
    <n v="4"/>
    <n v="15.7"/>
  </r>
  <r>
    <n v="3490"/>
    <d v="2015-11-05T00:00:00"/>
    <x v="1"/>
    <x v="10"/>
    <x v="318"/>
    <x v="22"/>
    <x v="0"/>
    <x v="3"/>
    <s v="Avery Trapezoid Ring Binder, 3&quot; Capacity, Black, 1040 sheets"/>
    <n v="98.35"/>
    <n v="3"/>
    <n v="35.65"/>
  </r>
  <r>
    <n v="3491"/>
    <d v="2015-11-05T00:00:00"/>
    <x v="1"/>
    <x v="10"/>
    <x v="710"/>
    <x v="10"/>
    <x v="0"/>
    <x v="3"/>
    <s v="Insertable Tab Post Binder Dividers"/>
    <n v="7.22"/>
    <n v="3"/>
    <n v="-5.53"/>
  </r>
  <r>
    <n v="3492"/>
    <d v="2015-11-05T00:00:00"/>
    <x v="1"/>
    <x v="10"/>
    <x v="710"/>
    <x v="10"/>
    <x v="0"/>
    <x v="14"/>
    <s v="Acme Titanium Bonded Scissors"/>
    <n v="27.2"/>
    <n v="4"/>
    <n v="2.04"/>
  </r>
  <r>
    <n v="3493"/>
    <d v="2015-11-06T00:00:00"/>
    <x v="1"/>
    <x v="10"/>
    <x v="711"/>
    <x v="12"/>
    <x v="0"/>
    <x v="10"/>
    <s v="Redi-Strip #10 Envelopes, 4 1/8 x 9 1/2"/>
    <n v="7.08"/>
    <n v="3"/>
    <n v="2.48"/>
  </r>
  <r>
    <n v="3494"/>
    <d v="2015-11-06T00:00:00"/>
    <x v="1"/>
    <x v="10"/>
    <x v="711"/>
    <x v="12"/>
    <x v="0"/>
    <x v="3"/>
    <s v="UniKeep View Case Binders"/>
    <n v="4.4000000000000004"/>
    <n v="3"/>
    <n v="-3.52"/>
  </r>
  <r>
    <n v="3495"/>
    <d v="2015-11-07T00:00:00"/>
    <x v="1"/>
    <x v="10"/>
    <x v="119"/>
    <x v="3"/>
    <x v="1"/>
    <x v="5"/>
    <s v="Safco Contoured Stacking Chairs"/>
    <n v="190.72"/>
    <n v="1"/>
    <n v="11.92"/>
  </r>
  <r>
    <n v="3496"/>
    <d v="2015-11-07T00:00:00"/>
    <x v="1"/>
    <x v="10"/>
    <x v="411"/>
    <x v="7"/>
    <x v="0"/>
    <x v="7"/>
    <s v="Rubber Band Ball"/>
    <n v="26.18"/>
    <n v="7"/>
    <n v="0.52"/>
  </r>
  <r>
    <n v="3497"/>
    <d v="2015-11-07T00:00:00"/>
    <x v="1"/>
    <x v="10"/>
    <x v="411"/>
    <x v="7"/>
    <x v="0"/>
    <x v="0"/>
    <s v="Loose Memo Sheets"/>
    <n v="7.3"/>
    <n v="2"/>
    <n v="3.43"/>
  </r>
  <r>
    <n v="3498"/>
    <d v="2015-11-07T00:00:00"/>
    <x v="1"/>
    <x v="10"/>
    <x v="119"/>
    <x v="2"/>
    <x v="0"/>
    <x v="10"/>
    <s v="White Envelopes, White Envelopes with Clear Poly Window"/>
    <n v="24.4"/>
    <n v="2"/>
    <n v="7.93"/>
  </r>
  <r>
    <n v="3499"/>
    <d v="2015-11-07T00:00:00"/>
    <x v="1"/>
    <x v="10"/>
    <x v="149"/>
    <x v="45"/>
    <x v="1"/>
    <x v="5"/>
    <s v="Safco Contoured Stacking Chairs"/>
    <n v="715.2"/>
    <n v="3"/>
    <n v="178.8"/>
  </r>
  <r>
    <n v="3500"/>
    <d v="2015-11-07T00:00:00"/>
    <x v="1"/>
    <x v="10"/>
    <x v="85"/>
    <x v="16"/>
    <x v="0"/>
    <x v="3"/>
    <s v="Avery Hanging File Binders"/>
    <n v="16.149999999999999"/>
    <n v="9"/>
    <n v="-12.92"/>
  </r>
  <r>
    <n v="3501"/>
    <d v="2015-11-07T00:00:00"/>
    <x v="1"/>
    <x v="10"/>
    <x v="85"/>
    <x v="16"/>
    <x v="0"/>
    <x v="3"/>
    <s v="GBC DocuBind TL300 Electric Binding System"/>
    <n v="1345.49"/>
    <n v="5"/>
    <n v="-1031.54"/>
  </r>
  <r>
    <n v="3502"/>
    <d v="2015-11-07T00:00:00"/>
    <x v="1"/>
    <x v="10"/>
    <x v="712"/>
    <x v="0"/>
    <x v="0"/>
    <x v="0"/>
    <s v="Xerox 1886"/>
    <n v="76.64"/>
    <n v="2"/>
    <n v="26.82"/>
  </r>
  <r>
    <n v="3503"/>
    <d v="2015-11-07T00:00:00"/>
    <x v="1"/>
    <x v="10"/>
    <x v="579"/>
    <x v="0"/>
    <x v="0"/>
    <x v="4"/>
    <s v="Lumber Crayons"/>
    <n v="23.64"/>
    <n v="3"/>
    <n v="5.32"/>
  </r>
  <r>
    <n v="3504"/>
    <d v="2015-11-07T00:00:00"/>
    <x v="1"/>
    <x v="10"/>
    <x v="579"/>
    <x v="0"/>
    <x v="0"/>
    <x v="2"/>
    <s v="Gould Plastics 9-Pocket Panel Bin, 18-3/8w x 5-1/4d x 20-1/2h, Black"/>
    <n v="84.78"/>
    <n v="2"/>
    <n v="-16.96"/>
  </r>
  <r>
    <n v="3505"/>
    <d v="2015-11-07T00:00:00"/>
    <x v="1"/>
    <x v="10"/>
    <x v="579"/>
    <x v="0"/>
    <x v="1"/>
    <x v="8"/>
    <s v="Tenex Chairmats For Use with Hard Floors"/>
    <n v="64.959999999999994"/>
    <n v="5"/>
    <n v="-84.45"/>
  </r>
  <r>
    <n v="3506"/>
    <d v="2015-11-07T00:00:00"/>
    <x v="1"/>
    <x v="10"/>
    <x v="579"/>
    <x v="0"/>
    <x v="0"/>
    <x v="3"/>
    <s v="Avery Recycled Flexi-View Covers for Binding Systems"/>
    <n v="32.06"/>
    <n v="10"/>
    <n v="-51.3"/>
  </r>
  <r>
    <n v="3507"/>
    <d v="2015-11-07T00:00:00"/>
    <x v="1"/>
    <x v="10"/>
    <x v="579"/>
    <x v="0"/>
    <x v="0"/>
    <x v="2"/>
    <s v="Fellowes Recycled Storage Drawers"/>
    <n v="177.65"/>
    <n v="2"/>
    <n v="-28.87"/>
  </r>
  <r>
    <n v="3508"/>
    <d v="2015-11-07T00:00:00"/>
    <x v="1"/>
    <x v="10"/>
    <x v="579"/>
    <x v="0"/>
    <x v="2"/>
    <x v="15"/>
    <s v="Canon PC170 Desktop Personal Copier"/>
    <n v="287.91000000000003"/>
    <n v="3"/>
    <n v="33.590000000000003"/>
  </r>
  <r>
    <n v="3509"/>
    <d v="2015-11-08T00:00:00"/>
    <x v="1"/>
    <x v="10"/>
    <x v="276"/>
    <x v="32"/>
    <x v="0"/>
    <x v="4"/>
    <s v="American Pencil"/>
    <n v="11.65"/>
    <n v="5"/>
    <n v="3.38"/>
  </r>
  <r>
    <n v="3510"/>
    <d v="2015-11-08T00:00:00"/>
    <x v="1"/>
    <x v="10"/>
    <x v="713"/>
    <x v="3"/>
    <x v="0"/>
    <x v="7"/>
    <s v="Advantus Plastic Paper Clips"/>
    <n v="5"/>
    <n v="1"/>
    <n v="2.4"/>
  </r>
  <r>
    <n v="3511"/>
    <d v="2015-11-08T00:00:00"/>
    <x v="1"/>
    <x v="10"/>
    <x v="713"/>
    <x v="3"/>
    <x v="2"/>
    <x v="9"/>
    <s v="Logitech G19 Programmable Gaming Keyboard"/>
    <n v="371.97"/>
    <n v="3"/>
    <n v="66.95"/>
  </r>
  <r>
    <n v="3512"/>
    <d v="2015-11-08T00:00:00"/>
    <x v="1"/>
    <x v="10"/>
    <x v="42"/>
    <x v="27"/>
    <x v="0"/>
    <x v="7"/>
    <s v="Alliance Rubber Bands"/>
    <n v="5.04"/>
    <n v="3"/>
    <n v="0.2"/>
  </r>
  <r>
    <n v="3513"/>
    <d v="2015-11-08T00:00:00"/>
    <x v="1"/>
    <x v="10"/>
    <x v="42"/>
    <x v="27"/>
    <x v="0"/>
    <x v="0"/>
    <s v="Xerox 1988"/>
    <n v="92.94"/>
    <n v="3"/>
    <n v="41.82"/>
  </r>
  <r>
    <n v="3514"/>
    <d v="2015-11-08T00:00:00"/>
    <x v="1"/>
    <x v="10"/>
    <x v="42"/>
    <x v="27"/>
    <x v="1"/>
    <x v="8"/>
    <s v="Executive Impressions 14&quot; Contract Wall Clock"/>
    <n v="66.69"/>
    <n v="3"/>
    <n v="22.01"/>
  </r>
  <r>
    <n v="3515"/>
    <d v="2015-11-08T00:00:00"/>
    <x v="1"/>
    <x v="10"/>
    <x v="42"/>
    <x v="27"/>
    <x v="0"/>
    <x v="3"/>
    <s v="Deluxe Heavy-Duty Vinyl Round Ring Binder"/>
    <n v="91.68"/>
    <n v="5"/>
    <n v="28.65"/>
  </r>
  <r>
    <n v="3516"/>
    <d v="2015-11-08T00:00:00"/>
    <x v="1"/>
    <x v="10"/>
    <x v="482"/>
    <x v="20"/>
    <x v="0"/>
    <x v="3"/>
    <s v="Storex Dura Pro Binders"/>
    <n v="52.27"/>
    <n v="11"/>
    <n v="17.64"/>
  </r>
  <r>
    <n v="3517"/>
    <d v="2015-11-08T00:00:00"/>
    <x v="1"/>
    <x v="10"/>
    <x v="482"/>
    <x v="20"/>
    <x v="0"/>
    <x v="0"/>
    <s v="Great White Multi-Use Recycled Paper (20Lb. and 84 Bright)"/>
    <n v="17.940000000000001"/>
    <n v="3"/>
    <n v="8.07"/>
  </r>
  <r>
    <n v="3518"/>
    <d v="2015-11-08T00:00:00"/>
    <x v="1"/>
    <x v="10"/>
    <x v="257"/>
    <x v="0"/>
    <x v="0"/>
    <x v="3"/>
    <s v="Wilson Jones Leather-Like Binders with DublLock Round Rings"/>
    <n v="10.48"/>
    <n v="6"/>
    <n v="-17.29"/>
  </r>
  <r>
    <n v="3519"/>
    <d v="2015-11-08T00:00:00"/>
    <x v="1"/>
    <x v="10"/>
    <x v="661"/>
    <x v="3"/>
    <x v="2"/>
    <x v="9"/>
    <s v="Microsoft Arc Touch Mouse"/>
    <n v="119.9"/>
    <n v="2"/>
    <n v="43.16"/>
  </r>
  <r>
    <n v="3520"/>
    <d v="2015-11-08T00:00:00"/>
    <x v="1"/>
    <x v="10"/>
    <x v="663"/>
    <x v="6"/>
    <x v="0"/>
    <x v="12"/>
    <s v="Holmes Replacement Filter for HEPA Air Cleaner, Large Room"/>
    <n v="44.43"/>
    <n v="3"/>
    <n v="18.66"/>
  </r>
  <r>
    <n v="3521"/>
    <d v="2015-11-08T00:00:00"/>
    <x v="1"/>
    <x v="10"/>
    <x v="663"/>
    <x v="6"/>
    <x v="2"/>
    <x v="6"/>
    <s v="AT&amp;T 17929 Lendline Telephone"/>
    <n v="226.2"/>
    <n v="5"/>
    <n v="58.81"/>
  </r>
  <r>
    <n v="3522"/>
    <d v="2015-11-08T00:00:00"/>
    <x v="1"/>
    <x v="10"/>
    <x v="663"/>
    <x v="6"/>
    <x v="1"/>
    <x v="8"/>
    <s v="Deflect-o Glass Clear Studded Chair Mats"/>
    <n v="186.54"/>
    <n v="3"/>
    <n v="41.04"/>
  </r>
  <r>
    <n v="3523"/>
    <d v="2015-11-08T00:00:00"/>
    <x v="1"/>
    <x v="10"/>
    <x v="663"/>
    <x v="6"/>
    <x v="0"/>
    <x v="4"/>
    <s v="Hunt PowerHouse Electric Pencil Sharpener, Blue"/>
    <n v="265.86"/>
    <n v="7"/>
    <n v="79.760000000000005"/>
  </r>
  <r>
    <n v="3524"/>
    <d v="2015-11-08T00:00:00"/>
    <x v="1"/>
    <x v="10"/>
    <x v="663"/>
    <x v="6"/>
    <x v="0"/>
    <x v="4"/>
    <s v="Newell 314"/>
    <n v="27.9"/>
    <n v="5"/>
    <n v="6.98"/>
  </r>
  <r>
    <n v="3525"/>
    <d v="2015-11-08T00:00:00"/>
    <x v="1"/>
    <x v="10"/>
    <x v="122"/>
    <x v="30"/>
    <x v="2"/>
    <x v="6"/>
    <s v="Cisco SPA508G"/>
    <n v="263.95999999999998"/>
    <n v="4"/>
    <n v="76.55"/>
  </r>
  <r>
    <n v="3526"/>
    <d v="2015-11-08T00:00:00"/>
    <x v="1"/>
    <x v="10"/>
    <x v="435"/>
    <x v="20"/>
    <x v="0"/>
    <x v="2"/>
    <s v="Fellowes Desktop Hanging File Manager"/>
    <n v="67.150000000000006"/>
    <n v="5"/>
    <n v="16.79"/>
  </r>
  <r>
    <n v="3527"/>
    <d v="2015-11-08T00:00:00"/>
    <x v="1"/>
    <x v="10"/>
    <x v="435"/>
    <x v="20"/>
    <x v="2"/>
    <x v="6"/>
    <s v="Mitel MiVoice 5330e IP Phone"/>
    <n v="549.98"/>
    <n v="2"/>
    <n v="142.99"/>
  </r>
  <r>
    <n v="3528"/>
    <d v="2015-11-08T00:00:00"/>
    <x v="1"/>
    <x v="10"/>
    <x v="435"/>
    <x v="20"/>
    <x v="1"/>
    <x v="8"/>
    <s v="Nu-Dell EZ-Mount Plastic Wall Frames"/>
    <n v="11.82"/>
    <n v="3"/>
    <n v="4.7300000000000004"/>
  </r>
  <r>
    <n v="3529"/>
    <d v="2015-11-08T00:00:00"/>
    <x v="1"/>
    <x v="10"/>
    <x v="435"/>
    <x v="20"/>
    <x v="2"/>
    <x v="15"/>
    <s v="Zebra ZM400 Thermal Label Printer"/>
    <n v="4643.8"/>
    <n v="4"/>
    <n v="2229.02"/>
  </r>
  <r>
    <n v="3530"/>
    <d v="2015-11-08T00:00:00"/>
    <x v="1"/>
    <x v="10"/>
    <x v="435"/>
    <x v="20"/>
    <x v="1"/>
    <x v="5"/>
    <s v="Hon 4070 Series Pagoda Round Back Stacking Chairs"/>
    <n v="577.76"/>
    <n v="2"/>
    <n v="115.55"/>
  </r>
  <r>
    <n v="3531"/>
    <d v="2015-11-08T00:00:00"/>
    <x v="1"/>
    <x v="10"/>
    <x v="270"/>
    <x v="25"/>
    <x v="0"/>
    <x v="7"/>
    <s v="OIC Binder Clips"/>
    <n v="31.5"/>
    <n v="11"/>
    <n v="11.81"/>
  </r>
  <r>
    <n v="3532"/>
    <d v="2015-11-08T00:00:00"/>
    <x v="1"/>
    <x v="10"/>
    <x v="270"/>
    <x v="25"/>
    <x v="0"/>
    <x v="1"/>
    <s v="Permanent Self-Adhesive File Folder Labels for Typewriters, 1 1/8 x 3 1/2, White"/>
    <n v="5.04"/>
    <n v="1"/>
    <n v="1.64"/>
  </r>
  <r>
    <n v="3533"/>
    <d v="2015-11-08T00:00:00"/>
    <x v="1"/>
    <x v="10"/>
    <x v="270"/>
    <x v="25"/>
    <x v="0"/>
    <x v="3"/>
    <s v="Poly Designer Cover &amp; Back"/>
    <n v="39.880000000000003"/>
    <n v="7"/>
    <n v="-29.24"/>
  </r>
  <r>
    <n v="3534"/>
    <d v="2015-11-08T00:00:00"/>
    <x v="1"/>
    <x v="10"/>
    <x v="270"/>
    <x v="25"/>
    <x v="1"/>
    <x v="8"/>
    <s v="Eldon Wave Desk Accessories"/>
    <n v="4.71"/>
    <n v="1"/>
    <n v="1.41"/>
  </r>
  <r>
    <n v="3535"/>
    <d v="2015-11-08T00:00:00"/>
    <x v="1"/>
    <x v="10"/>
    <x v="87"/>
    <x v="45"/>
    <x v="1"/>
    <x v="11"/>
    <s v="Riverside Palais Royal Lawyers Bookcase, Royale Cherry Finish"/>
    <n v="4404.8999999999996"/>
    <n v="5"/>
    <n v="1013.13"/>
  </r>
  <r>
    <n v="3536"/>
    <d v="2015-11-09T00:00:00"/>
    <x v="1"/>
    <x v="10"/>
    <x v="693"/>
    <x v="2"/>
    <x v="0"/>
    <x v="0"/>
    <s v="While You Were Out Pads, 50 per Pad, 4 x 5 1/4, Green Cycle"/>
    <n v="11.35"/>
    <n v="3"/>
    <n v="4.12"/>
  </r>
  <r>
    <n v="3537"/>
    <d v="2015-11-09T00:00:00"/>
    <x v="1"/>
    <x v="10"/>
    <x v="423"/>
    <x v="24"/>
    <x v="0"/>
    <x v="3"/>
    <s v="Binder Posts"/>
    <n v="17.22"/>
    <n v="3"/>
    <n v="7.92"/>
  </r>
  <r>
    <n v="3538"/>
    <d v="2015-11-09T00:00:00"/>
    <x v="1"/>
    <x v="10"/>
    <x v="423"/>
    <x v="24"/>
    <x v="1"/>
    <x v="13"/>
    <s v="Bevis Round Conference Table Top &amp; Single Column Base"/>
    <n v="1024.3800000000001"/>
    <n v="7"/>
    <n v="215.12"/>
  </r>
  <r>
    <n v="3539"/>
    <d v="2015-11-09T00:00:00"/>
    <x v="1"/>
    <x v="10"/>
    <x v="423"/>
    <x v="24"/>
    <x v="0"/>
    <x v="10"/>
    <s v="#10- 4 1/8&quot; x 9 1/2&quot; Recycled Envelopes"/>
    <n v="26.22"/>
    <n v="3"/>
    <n v="12.32"/>
  </r>
  <r>
    <n v="3540"/>
    <d v="2015-11-09T00:00:00"/>
    <x v="1"/>
    <x v="10"/>
    <x v="423"/>
    <x v="24"/>
    <x v="0"/>
    <x v="0"/>
    <s v="Xerox 1978"/>
    <n v="17.34"/>
    <n v="3"/>
    <n v="8.5"/>
  </r>
  <r>
    <n v="3541"/>
    <d v="2015-11-09T00:00:00"/>
    <x v="1"/>
    <x v="10"/>
    <x v="222"/>
    <x v="20"/>
    <x v="2"/>
    <x v="15"/>
    <s v="Zebra ZM400 Thermal Label Printer"/>
    <n v="2321.9"/>
    <n v="2"/>
    <n v="1114.51"/>
  </r>
  <r>
    <n v="3542"/>
    <d v="2015-11-09T00:00:00"/>
    <x v="1"/>
    <x v="10"/>
    <x v="222"/>
    <x v="20"/>
    <x v="0"/>
    <x v="2"/>
    <s v="Perma STOR-ALL Hanging File Box, 13 1/8&quot;W x 12 1/4&quot;D x 10 1/2&quot;H"/>
    <n v="17.940000000000001"/>
    <n v="3"/>
    <n v="3.05"/>
  </r>
  <r>
    <n v="3543"/>
    <d v="2015-11-09T00:00:00"/>
    <x v="1"/>
    <x v="10"/>
    <x v="265"/>
    <x v="20"/>
    <x v="0"/>
    <x v="2"/>
    <s v="Tennsco Industrial Shelving"/>
    <n v="244.55"/>
    <n v="5"/>
    <n v="4.8899999999999997"/>
  </r>
  <r>
    <n v="3544"/>
    <d v="2015-11-09T00:00:00"/>
    <x v="1"/>
    <x v="10"/>
    <x v="265"/>
    <x v="20"/>
    <x v="0"/>
    <x v="10"/>
    <s v="Poly String Tie Envelopes"/>
    <n v="12.24"/>
    <n v="6"/>
    <n v="5.75"/>
  </r>
  <r>
    <n v="3545"/>
    <d v="2015-11-09T00:00:00"/>
    <x v="1"/>
    <x v="10"/>
    <x v="265"/>
    <x v="20"/>
    <x v="2"/>
    <x v="9"/>
    <s v="AmazonBasics 3-Button USB Wired Mouse"/>
    <n v="13.98"/>
    <n v="2"/>
    <n v="6.01"/>
  </r>
  <r>
    <n v="3546"/>
    <d v="2015-11-09T00:00:00"/>
    <x v="1"/>
    <x v="10"/>
    <x v="265"/>
    <x v="20"/>
    <x v="2"/>
    <x v="9"/>
    <s v="LogitechÂ VX Revolution Cordless Laser Mouse for Notebooks (Black)"/>
    <n v="899.95"/>
    <n v="5"/>
    <n v="54"/>
  </r>
  <r>
    <n v="3547"/>
    <d v="2015-11-09T00:00:00"/>
    <x v="1"/>
    <x v="10"/>
    <x v="618"/>
    <x v="3"/>
    <x v="0"/>
    <x v="7"/>
    <s v="OIC Binder Clips, Mini, 1/4&quot; Capacity, Black"/>
    <n v="2.48"/>
    <n v="2"/>
    <n v="1.17"/>
  </r>
  <r>
    <n v="3548"/>
    <d v="2015-11-09T00:00:00"/>
    <x v="1"/>
    <x v="10"/>
    <x v="408"/>
    <x v="18"/>
    <x v="0"/>
    <x v="3"/>
    <s v="Avery Poly Binder Pockets"/>
    <n v="10.74"/>
    <n v="3"/>
    <n v="5.16"/>
  </r>
  <r>
    <n v="3549"/>
    <d v="2015-11-10T00:00:00"/>
    <x v="1"/>
    <x v="10"/>
    <x v="545"/>
    <x v="3"/>
    <x v="2"/>
    <x v="9"/>
    <s v="Microsoft Sculpt Comfort Mouse"/>
    <n v="79.900000000000006"/>
    <n v="2"/>
    <n v="35.159999999999997"/>
  </r>
  <r>
    <n v="3550"/>
    <d v="2015-11-10T00:00:00"/>
    <x v="1"/>
    <x v="10"/>
    <x v="571"/>
    <x v="18"/>
    <x v="0"/>
    <x v="2"/>
    <s v="Letter Size Cart"/>
    <n v="714.3"/>
    <n v="5"/>
    <n v="207.15"/>
  </r>
  <r>
    <n v="3551"/>
    <d v="2015-11-10T00:00:00"/>
    <x v="1"/>
    <x v="10"/>
    <x v="675"/>
    <x v="28"/>
    <x v="0"/>
    <x v="12"/>
    <s v="Hoover Shoulder Vac Commercial Portable Vacuum"/>
    <n v="715.64"/>
    <n v="2"/>
    <n v="178.91"/>
  </r>
  <r>
    <n v="3552"/>
    <d v="2015-11-10T00:00:00"/>
    <x v="1"/>
    <x v="10"/>
    <x v="675"/>
    <x v="28"/>
    <x v="0"/>
    <x v="2"/>
    <s v="Tennsco 6- and 18-Compartment Lockers"/>
    <n v="795.51"/>
    <n v="3"/>
    <n v="143.19"/>
  </r>
  <r>
    <n v="3553"/>
    <d v="2015-11-10T00:00:00"/>
    <x v="1"/>
    <x v="10"/>
    <x v="675"/>
    <x v="28"/>
    <x v="2"/>
    <x v="16"/>
    <s v="Sharp 1540cs Digital Laser Copier"/>
    <n v="549.99"/>
    <n v="1"/>
    <n v="275"/>
  </r>
  <r>
    <n v="3554"/>
    <d v="2015-11-10T00:00:00"/>
    <x v="1"/>
    <x v="10"/>
    <x v="675"/>
    <x v="28"/>
    <x v="0"/>
    <x v="3"/>
    <s v="GBC Standard Therm-A-Bind Covers"/>
    <n v="74.760000000000005"/>
    <n v="3"/>
    <n v="34.39"/>
  </r>
  <r>
    <n v="3555"/>
    <d v="2015-11-10T00:00:00"/>
    <x v="1"/>
    <x v="10"/>
    <x v="675"/>
    <x v="28"/>
    <x v="1"/>
    <x v="8"/>
    <s v="Staple-based wall hangings"/>
    <n v="29.22"/>
    <n v="3"/>
    <n v="12.86"/>
  </r>
  <r>
    <n v="3556"/>
    <d v="2015-11-10T00:00:00"/>
    <x v="1"/>
    <x v="10"/>
    <x v="66"/>
    <x v="2"/>
    <x v="0"/>
    <x v="2"/>
    <s v="Iceberg Mobile Mega Data/Printer Cart"/>
    <n v="577.58000000000004"/>
    <n v="6"/>
    <n v="43.32"/>
  </r>
  <r>
    <n v="3557"/>
    <d v="2015-11-11T00:00:00"/>
    <x v="1"/>
    <x v="10"/>
    <x v="597"/>
    <x v="14"/>
    <x v="0"/>
    <x v="2"/>
    <s v="Advantus 10-Drawer Portable Organizer, Chrome Metal Frame, Smoke Drawers"/>
    <n v="418.32"/>
    <n v="7"/>
    <n v="117.13"/>
  </r>
  <r>
    <n v="3558"/>
    <d v="2015-11-11T00:00:00"/>
    <x v="1"/>
    <x v="10"/>
    <x v="597"/>
    <x v="14"/>
    <x v="0"/>
    <x v="12"/>
    <s v="Holmes Replacement Filter for HEPA Air Cleaner, Very Large Room, HEPA Filter"/>
    <n v="123.86"/>
    <n v="2"/>
    <n v="46.79"/>
  </r>
  <r>
    <n v="3559"/>
    <d v="2015-11-12T00:00:00"/>
    <x v="1"/>
    <x v="10"/>
    <x v="515"/>
    <x v="3"/>
    <x v="0"/>
    <x v="0"/>
    <s v="Adams &quot;While You Were Out&quot; Message Pads"/>
    <n v="15.7"/>
    <n v="5"/>
    <n v="7.07"/>
  </r>
  <r>
    <n v="3560"/>
    <d v="2015-11-12T00:00:00"/>
    <x v="1"/>
    <x v="10"/>
    <x v="123"/>
    <x v="16"/>
    <x v="0"/>
    <x v="4"/>
    <s v="Newell 317"/>
    <n v="11.76"/>
    <n v="5"/>
    <n v="1.32"/>
  </r>
  <r>
    <n v="3561"/>
    <d v="2015-11-12T00:00:00"/>
    <x v="1"/>
    <x v="10"/>
    <x v="123"/>
    <x v="16"/>
    <x v="0"/>
    <x v="3"/>
    <s v="Wilson Jones Leather-Like Binders with DublLock Round Rings"/>
    <n v="5.24"/>
    <n v="2"/>
    <n v="-4.0199999999999996"/>
  </r>
  <r>
    <n v="3562"/>
    <d v="2015-11-12T00:00:00"/>
    <x v="1"/>
    <x v="10"/>
    <x v="123"/>
    <x v="16"/>
    <x v="0"/>
    <x v="3"/>
    <s v="SlimView Poly Binder, 3/8&quot;"/>
    <n v="4.66"/>
    <n v="3"/>
    <n v="-3.73"/>
  </r>
  <r>
    <n v="3563"/>
    <d v="2015-11-12T00:00:00"/>
    <x v="1"/>
    <x v="10"/>
    <x v="123"/>
    <x v="16"/>
    <x v="1"/>
    <x v="5"/>
    <s v="Office Star - Contemporary Task Swivel chair with Loop Arms, Charcoal"/>
    <n v="523.91999999999996"/>
    <n v="5"/>
    <n v="-72.040000000000006"/>
  </r>
  <r>
    <n v="3564"/>
    <d v="2015-11-12T00:00:00"/>
    <x v="1"/>
    <x v="10"/>
    <x v="123"/>
    <x v="16"/>
    <x v="2"/>
    <x v="6"/>
    <s v="VTech DS6151"/>
    <n v="100.79"/>
    <n v="1"/>
    <n v="10.08"/>
  </r>
  <r>
    <n v="3565"/>
    <d v="2015-11-12T00:00:00"/>
    <x v="1"/>
    <x v="10"/>
    <x v="123"/>
    <x v="16"/>
    <x v="1"/>
    <x v="5"/>
    <s v="Global Push Button Manager's Chair, Indigo"/>
    <n v="146.13999999999999"/>
    <n v="3"/>
    <n v="16.440000000000001"/>
  </r>
  <r>
    <n v="3566"/>
    <d v="2015-11-12T00:00:00"/>
    <x v="1"/>
    <x v="10"/>
    <x v="407"/>
    <x v="0"/>
    <x v="0"/>
    <x v="2"/>
    <s v="Carina 42&quot;Hx23 3/4&quot;W Media Storage Unit"/>
    <n v="64.78"/>
    <n v="1"/>
    <n v="-14.58"/>
  </r>
  <r>
    <n v="3567"/>
    <d v="2015-11-12T00:00:00"/>
    <x v="1"/>
    <x v="10"/>
    <x v="407"/>
    <x v="0"/>
    <x v="0"/>
    <x v="0"/>
    <s v="Xerox 1957"/>
    <n v="15.55"/>
    <n v="3"/>
    <n v="5.64"/>
  </r>
  <r>
    <n v="3568"/>
    <d v="2015-11-12T00:00:00"/>
    <x v="1"/>
    <x v="10"/>
    <x v="407"/>
    <x v="0"/>
    <x v="0"/>
    <x v="10"/>
    <s v="Blue String-Tie &amp; Button Interoffice Envelopes, 10 x 13"/>
    <n v="223.89"/>
    <n v="7"/>
    <n v="69.97"/>
  </r>
  <r>
    <n v="3569"/>
    <d v="2015-11-12T00:00:00"/>
    <x v="1"/>
    <x v="10"/>
    <x v="632"/>
    <x v="20"/>
    <x v="0"/>
    <x v="10"/>
    <s v="Staple envelope"/>
    <n v="15.56"/>
    <n v="2"/>
    <n v="7.31"/>
  </r>
  <r>
    <n v="3570"/>
    <d v="2015-11-13T00:00:00"/>
    <x v="1"/>
    <x v="10"/>
    <x v="641"/>
    <x v="26"/>
    <x v="2"/>
    <x v="9"/>
    <s v="Logitech K350 2.4Ghz Wireless Keyboard"/>
    <n v="238.9"/>
    <n v="6"/>
    <n v="-26.88"/>
  </r>
  <r>
    <n v="3571"/>
    <d v="2015-11-13T00:00:00"/>
    <x v="1"/>
    <x v="10"/>
    <x v="641"/>
    <x v="26"/>
    <x v="1"/>
    <x v="8"/>
    <s v="Deflect-o DuraMat Lighweight, Studded, Beveled Mat for Low Pile Carpeting"/>
    <n v="102.36"/>
    <n v="3"/>
    <n v="-3.84"/>
  </r>
  <r>
    <n v="3572"/>
    <d v="2015-11-13T00:00:00"/>
    <x v="1"/>
    <x v="10"/>
    <x v="641"/>
    <x v="26"/>
    <x v="0"/>
    <x v="3"/>
    <s v="Avery Trapezoid Ring Binder, 3&quot; Capacity, Black, 1040 sheets"/>
    <n v="36.880000000000003"/>
    <n v="3"/>
    <n v="-25.82"/>
  </r>
  <r>
    <n v="3573"/>
    <d v="2015-11-13T00:00:00"/>
    <x v="1"/>
    <x v="10"/>
    <x v="519"/>
    <x v="25"/>
    <x v="0"/>
    <x v="0"/>
    <s v="Xerox 1910"/>
    <n v="115.3"/>
    <n v="3"/>
    <n v="40.35"/>
  </r>
  <r>
    <n v="3574"/>
    <d v="2015-11-13T00:00:00"/>
    <x v="1"/>
    <x v="10"/>
    <x v="318"/>
    <x v="7"/>
    <x v="2"/>
    <x v="6"/>
    <s v="BlackBerry Q10"/>
    <n v="377.97"/>
    <n v="3"/>
    <n v="94.49"/>
  </r>
  <r>
    <n v="3575"/>
    <d v="2015-11-13T00:00:00"/>
    <x v="1"/>
    <x v="10"/>
    <x v="318"/>
    <x v="7"/>
    <x v="0"/>
    <x v="0"/>
    <s v="Adams Telephone Message Books, 5 1/4Â” x 11Â”"/>
    <n v="42.28"/>
    <n v="7"/>
    <n v="19.87"/>
  </r>
  <r>
    <n v="3576"/>
    <d v="2015-11-13T00:00:00"/>
    <x v="1"/>
    <x v="10"/>
    <x v="318"/>
    <x v="7"/>
    <x v="1"/>
    <x v="11"/>
    <s v="Bestar Classic Bookcase"/>
    <n v="299.97000000000003"/>
    <n v="3"/>
    <n v="56.99"/>
  </r>
  <r>
    <n v="3577"/>
    <d v="2015-11-13T00:00:00"/>
    <x v="1"/>
    <x v="10"/>
    <x v="318"/>
    <x v="7"/>
    <x v="2"/>
    <x v="6"/>
    <s v="Innergie mMini Combo Duo USB Travel Charging Kit"/>
    <n v="89.98"/>
    <n v="2"/>
    <n v="43.19"/>
  </r>
  <r>
    <n v="3578"/>
    <d v="2015-11-13T00:00:00"/>
    <x v="1"/>
    <x v="10"/>
    <x v="276"/>
    <x v="1"/>
    <x v="1"/>
    <x v="8"/>
    <s v="Eldon ImÃ ge Series Desk Accessories, Clear"/>
    <n v="17.5"/>
    <n v="9"/>
    <n v="-7.44"/>
  </r>
  <r>
    <n v="3579"/>
    <d v="2015-11-13T00:00:00"/>
    <x v="1"/>
    <x v="10"/>
    <x v="277"/>
    <x v="18"/>
    <x v="0"/>
    <x v="0"/>
    <s v="Black Print Carbonless Snap-Off Rapid Letter, 8 1/2&quot; x 7&quot;"/>
    <n v="63.77"/>
    <n v="7"/>
    <n v="28.7"/>
  </r>
  <r>
    <n v="3580"/>
    <d v="2015-11-13T00:00:00"/>
    <x v="1"/>
    <x v="10"/>
    <x v="277"/>
    <x v="18"/>
    <x v="2"/>
    <x v="6"/>
    <s v="Spigen Samsung Galaxy S5 Case Wallet"/>
    <n v="50.97"/>
    <n v="3"/>
    <n v="13.25"/>
  </r>
  <r>
    <n v="3581"/>
    <d v="2015-11-13T00:00:00"/>
    <x v="1"/>
    <x v="10"/>
    <x v="277"/>
    <x v="18"/>
    <x v="0"/>
    <x v="0"/>
    <s v="Xerox 1910"/>
    <n v="96.08"/>
    <n v="2"/>
    <n v="46.12"/>
  </r>
  <r>
    <n v="3582"/>
    <d v="2015-11-13T00:00:00"/>
    <x v="1"/>
    <x v="10"/>
    <x v="158"/>
    <x v="15"/>
    <x v="0"/>
    <x v="2"/>
    <s v="Portfile Personal File Boxes"/>
    <n v="84.96"/>
    <n v="6"/>
    <n v="6.37"/>
  </r>
  <r>
    <n v="3583"/>
    <d v="2015-11-13T00:00:00"/>
    <x v="1"/>
    <x v="10"/>
    <x v="299"/>
    <x v="35"/>
    <x v="2"/>
    <x v="6"/>
    <s v="Panasonic KX TS3282W Corded phone"/>
    <n v="339.96"/>
    <n v="5"/>
    <n v="42.5"/>
  </r>
  <r>
    <n v="3584"/>
    <d v="2015-11-13T00:00:00"/>
    <x v="1"/>
    <x v="10"/>
    <x v="299"/>
    <x v="35"/>
    <x v="1"/>
    <x v="8"/>
    <s v="Eldon Stackable Tray, Side-Load, Legal, Smoke"/>
    <n v="63.98"/>
    <n v="7"/>
    <n v="21.75"/>
  </r>
  <r>
    <n v="3585"/>
    <d v="2015-11-13T00:00:00"/>
    <x v="1"/>
    <x v="10"/>
    <x v="667"/>
    <x v="16"/>
    <x v="0"/>
    <x v="3"/>
    <s v="Catalog Binders with Expanding Posts"/>
    <n v="121.1"/>
    <n v="6"/>
    <n v="-100.92"/>
  </r>
  <r>
    <n v="3586"/>
    <d v="2015-11-13T00:00:00"/>
    <x v="1"/>
    <x v="10"/>
    <x v="667"/>
    <x v="16"/>
    <x v="2"/>
    <x v="9"/>
    <s v="MaxellÂ LTO Ultrium - 800 GB"/>
    <n v="111.96"/>
    <n v="5"/>
    <n v="-1.4"/>
  </r>
  <r>
    <n v="3587"/>
    <d v="2015-11-13T00:00:00"/>
    <x v="1"/>
    <x v="10"/>
    <x v="487"/>
    <x v="0"/>
    <x v="1"/>
    <x v="11"/>
    <s v="Atlantic Metals Mobile 5-Shelf Bookcases, Custom Colors"/>
    <n v="614"/>
    <n v="3"/>
    <n v="-18.059999999999999"/>
  </r>
  <r>
    <n v="3588"/>
    <d v="2015-11-13T00:00:00"/>
    <x v="1"/>
    <x v="10"/>
    <x v="348"/>
    <x v="3"/>
    <x v="0"/>
    <x v="3"/>
    <s v="Universal Recycled Hanging Pressboard Report Binders, Letter Size"/>
    <n v="9.8699999999999992"/>
    <n v="2"/>
    <n v="3.46"/>
  </r>
  <r>
    <n v="3589"/>
    <d v="2015-11-13T00:00:00"/>
    <x v="1"/>
    <x v="10"/>
    <x v="348"/>
    <x v="3"/>
    <x v="1"/>
    <x v="11"/>
    <s v="O'Sullivan Living Dimensions 3-Shelf Bookcases"/>
    <n v="683.33"/>
    <n v="4"/>
    <n v="-40.200000000000003"/>
  </r>
  <r>
    <n v="3590"/>
    <d v="2015-11-13T00:00:00"/>
    <x v="1"/>
    <x v="10"/>
    <x v="348"/>
    <x v="3"/>
    <x v="0"/>
    <x v="0"/>
    <s v="Xerox 1900"/>
    <n v="29.96"/>
    <n v="7"/>
    <n v="13.48"/>
  </r>
  <r>
    <n v="3591"/>
    <d v="2015-11-14T00:00:00"/>
    <x v="1"/>
    <x v="10"/>
    <x v="225"/>
    <x v="20"/>
    <x v="2"/>
    <x v="9"/>
    <s v="ImationÂ Clip USBÂ flash driveÂ - 8 GB"/>
    <n v="37.6"/>
    <n v="2"/>
    <n v="2.2599999999999998"/>
  </r>
  <r>
    <n v="3592"/>
    <d v="2015-11-14T00:00:00"/>
    <x v="1"/>
    <x v="10"/>
    <x v="225"/>
    <x v="20"/>
    <x v="2"/>
    <x v="9"/>
    <s v="ImationÂ 32GB Pocket Pro USB 3.0Â Flash DriveÂ - 32 GB - Black - 1 P ..."/>
    <n v="59.9"/>
    <n v="2"/>
    <n v="23.96"/>
  </r>
  <r>
    <n v="3593"/>
    <d v="2015-11-14T00:00:00"/>
    <x v="1"/>
    <x v="10"/>
    <x v="225"/>
    <x v="20"/>
    <x v="0"/>
    <x v="0"/>
    <s v="It's Hot Message Books with Stickers, 2 3/4&quot; x 5&quot;"/>
    <n v="37"/>
    <n v="5"/>
    <n v="16.649999999999999"/>
  </r>
  <r>
    <n v="3594"/>
    <d v="2015-11-14T00:00:00"/>
    <x v="1"/>
    <x v="10"/>
    <x v="225"/>
    <x v="6"/>
    <x v="0"/>
    <x v="10"/>
    <s v="Brown Kraft Recycled Envelopes"/>
    <n v="33.96"/>
    <n v="2"/>
    <n v="16.98"/>
  </r>
  <r>
    <n v="3595"/>
    <d v="2015-11-14T00:00:00"/>
    <x v="1"/>
    <x v="10"/>
    <x v="225"/>
    <x v="6"/>
    <x v="0"/>
    <x v="12"/>
    <s v="Honeywell Enviracaire Portable HEPA Air Cleaner for 16' x 20' Room"/>
    <n v="826.11"/>
    <n v="3"/>
    <n v="322.18"/>
  </r>
  <r>
    <n v="3596"/>
    <d v="2015-11-14T00:00:00"/>
    <x v="1"/>
    <x v="10"/>
    <x v="3"/>
    <x v="7"/>
    <x v="1"/>
    <x v="8"/>
    <s v="Executive Impressions 13&quot; Chairman Wall Clock"/>
    <n v="76.14"/>
    <n v="3"/>
    <n v="26.65"/>
  </r>
  <r>
    <n v="3597"/>
    <d v="2015-11-14T00:00:00"/>
    <x v="1"/>
    <x v="10"/>
    <x v="3"/>
    <x v="7"/>
    <x v="0"/>
    <x v="3"/>
    <s v="Avery Framed View Binder, EZD Ring (Locking), Navy, 1 1/2&quot;"/>
    <n v="19.96"/>
    <n v="2"/>
    <n v="9.3800000000000008"/>
  </r>
  <r>
    <n v="3598"/>
    <d v="2015-11-14T00:00:00"/>
    <x v="1"/>
    <x v="10"/>
    <x v="473"/>
    <x v="2"/>
    <x v="2"/>
    <x v="9"/>
    <s v="Micro Innovations Wireless Classic Keyboard with Mouse"/>
    <n v="47.98"/>
    <n v="2"/>
    <n v="-1.2"/>
  </r>
  <r>
    <n v="3599"/>
    <d v="2015-11-14T00:00:00"/>
    <x v="1"/>
    <x v="10"/>
    <x v="127"/>
    <x v="11"/>
    <x v="0"/>
    <x v="7"/>
    <s v="Advantus Push Pins"/>
    <n v="8.7200000000000006"/>
    <n v="5"/>
    <n v="2.29"/>
  </r>
  <r>
    <n v="3600"/>
    <d v="2015-11-14T00:00:00"/>
    <x v="1"/>
    <x v="10"/>
    <x v="127"/>
    <x v="11"/>
    <x v="2"/>
    <x v="9"/>
    <s v="ImationÂ SecureÂ DriveÂ + Hardware Encrypted USBÂ flash driveÂ - 16 GB"/>
    <n v="91.18"/>
    <n v="3"/>
    <n v="4.5599999999999996"/>
  </r>
  <r>
    <n v="3601"/>
    <d v="2015-11-14T00:00:00"/>
    <x v="1"/>
    <x v="10"/>
    <x v="127"/>
    <x v="11"/>
    <x v="2"/>
    <x v="9"/>
    <s v="Plantronics Audio 478 Stereo USB Headset"/>
    <n v="159.97"/>
    <n v="4"/>
    <n v="29.99"/>
  </r>
  <r>
    <n v="3602"/>
    <d v="2015-11-14T00:00:00"/>
    <x v="1"/>
    <x v="10"/>
    <x v="333"/>
    <x v="31"/>
    <x v="1"/>
    <x v="5"/>
    <s v="SAFCO Arco Folding Chair"/>
    <n v="883.84"/>
    <n v="4"/>
    <n v="99.43"/>
  </r>
  <r>
    <n v="3603"/>
    <d v="2015-11-14T00:00:00"/>
    <x v="1"/>
    <x v="10"/>
    <x v="333"/>
    <x v="31"/>
    <x v="1"/>
    <x v="5"/>
    <s v="Global Deluxe Office Fabric Chairs"/>
    <n v="230.35"/>
    <n v="3"/>
    <n v="20.16"/>
  </r>
  <r>
    <n v="3604"/>
    <d v="2015-11-15T00:00:00"/>
    <x v="1"/>
    <x v="10"/>
    <x v="78"/>
    <x v="1"/>
    <x v="0"/>
    <x v="2"/>
    <s v="Home/Office Personal File Carts"/>
    <n v="250.27"/>
    <n v="9"/>
    <n v="15.64"/>
  </r>
  <r>
    <n v="3605"/>
    <d v="2015-11-15T00:00:00"/>
    <x v="1"/>
    <x v="10"/>
    <x v="78"/>
    <x v="1"/>
    <x v="0"/>
    <x v="3"/>
    <s v="Flexible Leather- Look Classic Collection Ring Binder"/>
    <n v="11.36"/>
    <n v="3"/>
    <n v="-17.05"/>
  </r>
  <r>
    <n v="3606"/>
    <d v="2015-11-15T00:00:00"/>
    <x v="1"/>
    <x v="10"/>
    <x v="78"/>
    <x v="1"/>
    <x v="0"/>
    <x v="14"/>
    <s v="Staple remover"/>
    <n v="8.7200000000000006"/>
    <n v="5"/>
    <n v="-1.74"/>
  </r>
  <r>
    <n v="3607"/>
    <d v="2015-11-15T00:00:00"/>
    <x v="1"/>
    <x v="10"/>
    <x v="223"/>
    <x v="20"/>
    <x v="0"/>
    <x v="2"/>
    <s v="Eldon Mobile Mega Data Cart  Mega Stackable  Add-On Trays"/>
    <n v="70.95"/>
    <n v="3"/>
    <n v="20.58"/>
  </r>
  <r>
    <n v="3608"/>
    <d v="2015-11-15T00:00:00"/>
    <x v="1"/>
    <x v="10"/>
    <x v="223"/>
    <x v="20"/>
    <x v="0"/>
    <x v="3"/>
    <s v="Cardinal Holdit Data Disk Pockets"/>
    <n v="34.94"/>
    <n v="6"/>
    <n v="11.79"/>
  </r>
  <r>
    <n v="3609"/>
    <d v="2015-11-15T00:00:00"/>
    <x v="1"/>
    <x v="10"/>
    <x v="223"/>
    <x v="20"/>
    <x v="0"/>
    <x v="4"/>
    <s v="Newell 319"/>
    <n v="119.04"/>
    <n v="6"/>
    <n v="35.71"/>
  </r>
  <r>
    <n v="3610"/>
    <d v="2015-11-15T00:00:00"/>
    <x v="1"/>
    <x v="10"/>
    <x v="347"/>
    <x v="6"/>
    <x v="1"/>
    <x v="8"/>
    <s v="12-1/2 Diameter Round Wall Clock"/>
    <n v="39.96"/>
    <n v="2"/>
    <n v="14.39"/>
  </r>
  <r>
    <n v="3611"/>
    <d v="2015-11-15T00:00:00"/>
    <x v="1"/>
    <x v="10"/>
    <x v="379"/>
    <x v="10"/>
    <x v="0"/>
    <x v="3"/>
    <s v="Wilson Jones Elliptical Ring 3 1/2&quot; Capacity Binders, 800 sheets"/>
    <n v="166.92"/>
    <n v="13"/>
    <n v="-116.84"/>
  </r>
  <r>
    <n v="3612"/>
    <d v="2015-11-16T00:00:00"/>
    <x v="1"/>
    <x v="10"/>
    <x v="675"/>
    <x v="20"/>
    <x v="0"/>
    <x v="12"/>
    <s v="Eureka The Boss Plus 12-Amp Hard Box Upright Vacuum, Red"/>
    <n v="523.25"/>
    <n v="5"/>
    <n v="141.28"/>
  </r>
  <r>
    <n v="3613"/>
    <d v="2015-11-16T00:00:00"/>
    <x v="1"/>
    <x v="10"/>
    <x v="109"/>
    <x v="21"/>
    <x v="0"/>
    <x v="0"/>
    <s v="Xerox 191"/>
    <n v="179.82"/>
    <n v="9"/>
    <n v="84.52"/>
  </r>
  <r>
    <n v="3614"/>
    <d v="2015-11-16T00:00:00"/>
    <x v="1"/>
    <x v="10"/>
    <x v="109"/>
    <x v="21"/>
    <x v="1"/>
    <x v="8"/>
    <s v="Advantus Employee of the Month Certificate Frame, 11 x 13-1/2"/>
    <n v="185.58"/>
    <n v="6"/>
    <n v="76.09"/>
  </r>
  <r>
    <n v="3615"/>
    <d v="2015-11-16T00:00:00"/>
    <x v="1"/>
    <x v="10"/>
    <x v="109"/>
    <x v="21"/>
    <x v="1"/>
    <x v="13"/>
    <s v="Lesro Sheffield Collection Coffee Table, End Table, Center Table, Corner Table"/>
    <n v="214.11"/>
    <n v="3"/>
    <n v="36.4"/>
  </r>
  <r>
    <n v="3616"/>
    <d v="2015-11-16T00:00:00"/>
    <x v="1"/>
    <x v="10"/>
    <x v="109"/>
    <x v="21"/>
    <x v="2"/>
    <x v="9"/>
    <s v="Logitech diNovo Edge Keyboard"/>
    <n v="999.96"/>
    <n v="4"/>
    <n v="229.99"/>
  </r>
  <r>
    <n v="3617"/>
    <d v="2015-11-16T00:00:00"/>
    <x v="1"/>
    <x v="10"/>
    <x v="109"/>
    <x v="21"/>
    <x v="1"/>
    <x v="13"/>
    <s v="Chromcraft Bull-Nose Wood Round Conference Table Top, Wood Base"/>
    <n v="653.54999999999995"/>
    <n v="3"/>
    <n v="111.1"/>
  </r>
  <r>
    <n v="3618"/>
    <d v="2015-11-16T00:00:00"/>
    <x v="1"/>
    <x v="10"/>
    <x v="252"/>
    <x v="34"/>
    <x v="1"/>
    <x v="13"/>
    <s v="Bretford CR4500 Series Slim Rectangular Table"/>
    <n v="696.42"/>
    <n v="2"/>
    <n v="160.18"/>
  </r>
  <r>
    <n v="3619"/>
    <d v="2015-11-16T00:00:00"/>
    <x v="1"/>
    <x v="10"/>
    <x v="252"/>
    <x v="34"/>
    <x v="2"/>
    <x v="6"/>
    <s v="Jabra BIZ 2300 Duo QD Duo CordedÂ Headset"/>
    <n v="304.77999999999997"/>
    <n v="3"/>
    <n v="22.86"/>
  </r>
  <r>
    <n v="3620"/>
    <d v="2015-11-16T00:00:00"/>
    <x v="1"/>
    <x v="10"/>
    <x v="91"/>
    <x v="1"/>
    <x v="0"/>
    <x v="2"/>
    <s v="Neat Ideas Personal Hanging Folder Files, Black"/>
    <n v="21.49"/>
    <n v="2"/>
    <n v="1.61"/>
  </r>
  <r>
    <n v="3621"/>
    <d v="2015-11-16T00:00:00"/>
    <x v="1"/>
    <x v="10"/>
    <x v="91"/>
    <x v="1"/>
    <x v="2"/>
    <x v="6"/>
    <s v="HTC One"/>
    <n v="239.98"/>
    <n v="3"/>
    <n v="27"/>
  </r>
  <r>
    <n v="3622"/>
    <d v="2015-11-16T00:00:00"/>
    <x v="1"/>
    <x v="10"/>
    <x v="91"/>
    <x v="1"/>
    <x v="1"/>
    <x v="8"/>
    <s v="Howard Miller 11-1/2&quot; Diameter Brentwood Wall Clock"/>
    <n v="34.5"/>
    <n v="2"/>
    <n v="-15.53"/>
  </r>
  <r>
    <n v="3623"/>
    <d v="2015-11-16T00:00:00"/>
    <x v="1"/>
    <x v="10"/>
    <x v="130"/>
    <x v="3"/>
    <x v="0"/>
    <x v="1"/>
    <s v="Avery 51"/>
    <n v="18.899999999999999"/>
    <n v="3"/>
    <n v="8.69"/>
  </r>
  <r>
    <n v="3624"/>
    <d v="2015-11-17T00:00:00"/>
    <x v="1"/>
    <x v="10"/>
    <x v="714"/>
    <x v="1"/>
    <x v="0"/>
    <x v="14"/>
    <s v="Acme Box Cutter Scissors"/>
    <n v="40.92"/>
    <n v="5"/>
    <n v="3.07"/>
  </r>
  <r>
    <n v="3625"/>
    <d v="2015-11-17T00:00:00"/>
    <x v="1"/>
    <x v="10"/>
    <x v="267"/>
    <x v="3"/>
    <x v="2"/>
    <x v="6"/>
    <s v="RCA ViSYS 25825 Wireless digital phone"/>
    <n v="415.97"/>
    <n v="4"/>
    <n v="52"/>
  </r>
  <r>
    <n v="3626"/>
    <d v="2015-11-17T00:00:00"/>
    <x v="1"/>
    <x v="10"/>
    <x v="267"/>
    <x v="3"/>
    <x v="0"/>
    <x v="2"/>
    <s v="Carina Media Storage Towers in Natural &amp; Black"/>
    <n v="304.89999999999998"/>
    <n v="5"/>
    <n v="6.1"/>
  </r>
  <r>
    <n v="3627"/>
    <d v="2015-11-17T00:00:00"/>
    <x v="1"/>
    <x v="10"/>
    <x v="267"/>
    <x v="3"/>
    <x v="1"/>
    <x v="8"/>
    <s v="DAX Contemporary Wood Frame with Silver Metal Mat, Desktop, 11 x 14 Size"/>
    <n v="80.959999999999994"/>
    <n v="4"/>
    <n v="29.15"/>
  </r>
  <r>
    <n v="3628"/>
    <d v="2015-11-17T00:00:00"/>
    <x v="1"/>
    <x v="10"/>
    <x v="267"/>
    <x v="3"/>
    <x v="0"/>
    <x v="2"/>
    <s v="Fellowes Recycled Storage Drawers"/>
    <n v="777.21"/>
    <n v="7"/>
    <n v="54.4"/>
  </r>
  <r>
    <n v="3629"/>
    <d v="2015-11-17T00:00:00"/>
    <x v="1"/>
    <x v="10"/>
    <x v="267"/>
    <x v="3"/>
    <x v="0"/>
    <x v="0"/>
    <s v="Xerox 203"/>
    <n v="32.4"/>
    <n v="5"/>
    <n v="15.55"/>
  </r>
  <r>
    <n v="3630"/>
    <d v="2015-11-17T00:00:00"/>
    <x v="1"/>
    <x v="10"/>
    <x v="267"/>
    <x v="3"/>
    <x v="1"/>
    <x v="5"/>
    <s v="Office Star - Contemporary Swivel Chair with Padded Adjustable Arms and Flex Back"/>
    <n v="225.57"/>
    <n v="2"/>
    <n v="2.82"/>
  </r>
  <r>
    <n v="3631"/>
    <d v="2015-11-17T00:00:00"/>
    <x v="1"/>
    <x v="10"/>
    <x v="267"/>
    <x v="3"/>
    <x v="1"/>
    <x v="8"/>
    <s v="Advantus Panel Wall Certificate Holder - 8.5x11"/>
    <n v="36.6"/>
    <n v="3"/>
    <n v="15.37"/>
  </r>
  <r>
    <n v="3632"/>
    <d v="2015-11-17T00:00:00"/>
    <x v="1"/>
    <x v="10"/>
    <x v="266"/>
    <x v="39"/>
    <x v="0"/>
    <x v="2"/>
    <s v="Tennsco Stur-D-Stor Boltless Shelving, 5 Shelves, 24&quot; Deep, Sand"/>
    <n v="541.24"/>
    <n v="4"/>
    <n v="5.41"/>
  </r>
  <r>
    <n v="3633"/>
    <d v="2015-11-17T00:00:00"/>
    <x v="1"/>
    <x v="10"/>
    <x v="266"/>
    <x v="39"/>
    <x v="0"/>
    <x v="0"/>
    <s v="Easy-staple paper"/>
    <n v="106.32"/>
    <n v="3"/>
    <n v="49.97"/>
  </r>
  <r>
    <n v="3634"/>
    <d v="2015-11-17T00:00:00"/>
    <x v="1"/>
    <x v="10"/>
    <x v="266"/>
    <x v="39"/>
    <x v="1"/>
    <x v="5"/>
    <s v="Hon Olson Stacker Chairs"/>
    <n v="1323.9"/>
    <n v="5"/>
    <n v="383.93"/>
  </r>
  <r>
    <n v="3635"/>
    <d v="2015-11-19T00:00:00"/>
    <x v="1"/>
    <x v="10"/>
    <x v="529"/>
    <x v="22"/>
    <x v="1"/>
    <x v="8"/>
    <s v="Tenex V2T-RE Standard Weight Series Chair Mat, 45&quot; x 53&quot;, Lip 25&quot; x 12&quot;"/>
    <n v="141.96"/>
    <n v="2"/>
    <n v="22.71"/>
  </r>
  <r>
    <n v="3636"/>
    <d v="2015-11-19T00:00:00"/>
    <x v="1"/>
    <x v="10"/>
    <x v="166"/>
    <x v="17"/>
    <x v="0"/>
    <x v="12"/>
    <s v="Hoover Commercial Soft Guard Upright Vacuum And Disposable Filtration Bags"/>
    <n v="31.08"/>
    <n v="4"/>
    <n v="8.39"/>
  </r>
  <r>
    <n v="3637"/>
    <d v="2015-11-19T00:00:00"/>
    <x v="1"/>
    <x v="10"/>
    <x v="375"/>
    <x v="20"/>
    <x v="0"/>
    <x v="3"/>
    <s v="Accohide Poly Flexible Ring Binders"/>
    <n v="5.98"/>
    <n v="2"/>
    <n v="2.2400000000000002"/>
  </r>
  <r>
    <n v="3638"/>
    <d v="2015-11-19T00:00:00"/>
    <x v="1"/>
    <x v="10"/>
    <x v="375"/>
    <x v="20"/>
    <x v="2"/>
    <x v="6"/>
    <s v="Aastra 6757i CT Wireless VoIP phone"/>
    <n v="861.76"/>
    <n v="4"/>
    <n v="249.91"/>
  </r>
  <r>
    <n v="3639"/>
    <d v="2015-11-20T00:00:00"/>
    <x v="1"/>
    <x v="10"/>
    <x v="291"/>
    <x v="20"/>
    <x v="0"/>
    <x v="4"/>
    <s v="Boston 19500 Mighty Mite Electric Pencil Sharpener"/>
    <n v="60.45"/>
    <n v="3"/>
    <n v="16.32"/>
  </r>
  <r>
    <n v="3640"/>
    <d v="2015-11-20T00:00:00"/>
    <x v="1"/>
    <x v="10"/>
    <x v="291"/>
    <x v="20"/>
    <x v="0"/>
    <x v="4"/>
    <s v="Newell 335"/>
    <n v="11.52"/>
    <n v="4"/>
    <n v="3.34"/>
  </r>
  <r>
    <n v="3641"/>
    <d v="2015-11-20T00:00:00"/>
    <x v="1"/>
    <x v="10"/>
    <x v="291"/>
    <x v="20"/>
    <x v="1"/>
    <x v="11"/>
    <s v="O'Sullivan 3-Shelf Heavy-Duty Bookcases"/>
    <n v="186.05"/>
    <n v="4"/>
    <n v="9.3000000000000007"/>
  </r>
  <r>
    <n v="3642"/>
    <d v="2015-11-20T00:00:00"/>
    <x v="1"/>
    <x v="10"/>
    <x v="659"/>
    <x v="3"/>
    <x v="0"/>
    <x v="4"/>
    <s v="Newell 333"/>
    <n v="19.46"/>
    <n v="7"/>
    <n v="5.0599999999999996"/>
  </r>
  <r>
    <n v="3643"/>
    <d v="2015-11-20T00:00:00"/>
    <x v="1"/>
    <x v="10"/>
    <x v="275"/>
    <x v="20"/>
    <x v="0"/>
    <x v="0"/>
    <s v="Message Book, Phone, Wirebound Standard Line Memo, 2 3/4&quot; X 5&quot;"/>
    <n v="19.649999999999999"/>
    <n v="3"/>
    <n v="9.0399999999999991"/>
  </r>
  <r>
    <n v="3644"/>
    <d v="2015-11-20T00:00:00"/>
    <x v="1"/>
    <x v="10"/>
    <x v="164"/>
    <x v="3"/>
    <x v="2"/>
    <x v="6"/>
    <s v="Gear Head AU3700S Headset"/>
    <n v="72.739999999999995"/>
    <n v="7"/>
    <n v="-15.46"/>
  </r>
  <r>
    <n v="3645"/>
    <d v="2015-11-20T00:00:00"/>
    <x v="1"/>
    <x v="10"/>
    <x v="164"/>
    <x v="3"/>
    <x v="1"/>
    <x v="5"/>
    <s v="Safco Contoured Stacking Chairs"/>
    <n v="572.16"/>
    <n v="3"/>
    <n v="35.76"/>
  </r>
  <r>
    <n v="3646"/>
    <d v="2015-11-20T00:00:00"/>
    <x v="1"/>
    <x v="10"/>
    <x v="715"/>
    <x v="3"/>
    <x v="0"/>
    <x v="3"/>
    <s v="Cardinal Poly Pocket Divider Pockets for Ring Binders"/>
    <n v="24.19"/>
    <n v="9"/>
    <n v="7.56"/>
  </r>
  <r>
    <n v="3647"/>
    <d v="2015-11-20T00:00:00"/>
    <x v="1"/>
    <x v="10"/>
    <x v="716"/>
    <x v="22"/>
    <x v="0"/>
    <x v="4"/>
    <s v="Newell 334"/>
    <n v="119.04"/>
    <n v="6"/>
    <n v="30.95"/>
  </r>
  <r>
    <n v="3648"/>
    <d v="2015-11-20T00:00:00"/>
    <x v="1"/>
    <x v="10"/>
    <x v="716"/>
    <x v="22"/>
    <x v="1"/>
    <x v="8"/>
    <s v="Eldon Expressions Wood Desk Accessories, Oak"/>
    <n v="22.14"/>
    <n v="3"/>
    <n v="6.42"/>
  </r>
  <r>
    <n v="3649"/>
    <d v="2015-11-20T00:00:00"/>
    <x v="1"/>
    <x v="10"/>
    <x v="716"/>
    <x v="22"/>
    <x v="2"/>
    <x v="9"/>
    <s v="AmazonBasics 3-Button USB Wired Mouse"/>
    <n v="13.98"/>
    <n v="2"/>
    <n v="6.01"/>
  </r>
  <r>
    <n v="3650"/>
    <d v="2015-11-20T00:00:00"/>
    <x v="1"/>
    <x v="10"/>
    <x v="295"/>
    <x v="10"/>
    <x v="1"/>
    <x v="8"/>
    <s v="Ultra Commercial Grade Dual Valve Door Closer"/>
    <n v="63.82"/>
    <n v="2"/>
    <n v="9.57"/>
  </r>
  <r>
    <n v="3651"/>
    <d v="2015-11-20T00:00:00"/>
    <x v="1"/>
    <x v="10"/>
    <x v="295"/>
    <x v="10"/>
    <x v="0"/>
    <x v="2"/>
    <s v="Belkin 19&quot; Center-Weighted Shelf, Gray"/>
    <n v="141.55000000000001"/>
    <n v="3"/>
    <n v="-26.54"/>
  </r>
  <r>
    <n v="3652"/>
    <d v="2015-11-20T00:00:00"/>
    <x v="1"/>
    <x v="10"/>
    <x v="271"/>
    <x v="0"/>
    <x v="2"/>
    <x v="15"/>
    <s v="NeatDesk Desktop Scanner &amp; Digital Filing System"/>
    <n v="479.99"/>
    <n v="2"/>
    <n v="56"/>
  </r>
  <r>
    <n v="3653"/>
    <d v="2015-11-20T00:00:00"/>
    <x v="1"/>
    <x v="10"/>
    <x v="567"/>
    <x v="16"/>
    <x v="0"/>
    <x v="3"/>
    <s v="Wilson Jones Turn Tabs Binder Tool for Ring Binders"/>
    <n v="7.23"/>
    <n v="5"/>
    <n v="-5.78"/>
  </r>
  <r>
    <n v="3654"/>
    <d v="2015-11-20T00:00:00"/>
    <x v="1"/>
    <x v="10"/>
    <x v="567"/>
    <x v="16"/>
    <x v="0"/>
    <x v="2"/>
    <s v="Crate-A-Files"/>
    <n v="17.440000000000001"/>
    <n v="2"/>
    <n v="1.31"/>
  </r>
  <r>
    <n v="3655"/>
    <d v="2015-11-20T00:00:00"/>
    <x v="1"/>
    <x v="10"/>
    <x v="567"/>
    <x v="16"/>
    <x v="0"/>
    <x v="3"/>
    <s v="Ibico Laser Imprintable Binding System Covers"/>
    <n v="62.88"/>
    <n v="4"/>
    <n v="-50.3"/>
  </r>
  <r>
    <n v="3656"/>
    <d v="2015-11-20T00:00:00"/>
    <x v="1"/>
    <x v="10"/>
    <x v="567"/>
    <x v="16"/>
    <x v="1"/>
    <x v="11"/>
    <s v="O'Sullivan Living Dimensions 2-Shelf Bookcases"/>
    <n v="290.35000000000002"/>
    <n v="3"/>
    <n v="-36.29"/>
  </r>
  <r>
    <n v="3657"/>
    <d v="2015-11-20T00:00:00"/>
    <x v="1"/>
    <x v="10"/>
    <x v="1"/>
    <x v="2"/>
    <x v="1"/>
    <x v="5"/>
    <s v="Global High-Back Leather Tilter, Burgundy"/>
    <n v="344.37"/>
    <n v="4"/>
    <n v="-93.47"/>
  </r>
  <r>
    <n v="3658"/>
    <d v="2015-11-20T00:00:00"/>
    <x v="1"/>
    <x v="10"/>
    <x v="147"/>
    <x v="26"/>
    <x v="0"/>
    <x v="3"/>
    <s v="Wilson Jones Custom Binder Spines &amp; Labels"/>
    <n v="4.9000000000000004"/>
    <n v="3"/>
    <n v="-3.43"/>
  </r>
  <r>
    <n v="3659"/>
    <d v="2015-11-20T00:00:00"/>
    <x v="1"/>
    <x v="10"/>
    <x v="147"/>
    <x v="26"/>
    <x v="1"/>
    <x v="11"/>
    <s v="Sauder Barrister Bookcases"/>
    <n v="145.76"/>
    <n v="6"/>
    <n v="-247.8"/>
  </r>
  <r>
    <n v="3660"/>
    <d v="2015-11-20T00:00:00"/>
    <x v="1"/>
    <x v="10"/>
    <x v="147"/>
    <x v="26"/>
    <x v="0"/>
    <x v="3"/>
    <s v="Wilson Jones 14 Line Acrylic Coated Pressboard Data Binders"/>
    <n v="9.61"/>
    <n v="6"/>
    <n v="-7.37"/>
  </r>
  <r>
    <n v="3661"/>
    <d v="2015-11-20T00:00:00"/>
    <x v="1"/>
    <x v="10"/>
    <x v="10"/>
    <x v="3"/>
    <x v="0"/>
    <x v="3"/>
    <s v="Performers Binder/Pad Holder, Black"/>
    <n v="89.7"/>
    <n v="4"/>
    <n v="33.64"/>
  </r>
  <r>
    <n v="3662"/>
    <d v="2015-11-20T00:00:00"/>
    <x v="1"/>
    <x v="10"/>
    <x v="10"/>
    <x v="3"/>
    <x v="0"/>
    <x v="1"/>
    <s v="Avery 485"/>
    <n v="50.12"/>
    <n v="4"/>
    <n v="23.56"/>
  </r>
  <r>
    <n v="3663"/>
    <d v="2015-11-20T00:00:00"/>
    <x v="1"/>
    <x v="10"/>
    <x v="439"/>
    <x v="3"/>
    <x v="1"/>
    <x v="8"/>
    <s v="Dana Swing-Arm Lamps"/>
    <n v="32.04"/>
    <n v="3"/>
    <n v="8.01"/>
  </r>
  <r>
    <n v="3664"/>
    <d v="2015-11-21T00:00:00"/>
    <x v="1"/>
    <x v="10"/>
    <x v="264"/>
    <x v="10"/>
    <x v="1"/>
    <x v="5"/>
    <s v="Padded Folding Chairs, Black, 4/Carton"/>
    <n v="396.8"/>
    <n v="7"/>
    <n v="-11.34"/>
  </r>
  <r>
    <n v="3665"/>
    <d v="2015-11-21T00:00:00"/>
    <x v="1"/>
    <x v="10"/>
    <x v="264"/>
    <x v="10"/>
    <x v="0"/>
    <x v="14"/>
    <s v="Acme Rosewood Handle Letter Opener"/>
    <n v="15.88"/>
    <n v="5"/>
    <n v="-3.77"/>
  </r>
  <r>
    <n v="3666"/>
    <d v="2015-11-21T00:00:00"/>
    <x v="1"/>
    <x v="10"/>
    <x v="262"/>
    <x v="17"/>
    <x v="1"/>
    <x v="11"/>
    <s v="Hon Metal Bookcases, Putty"/>
    <n v="141.96"/>
    <n v="2"/>
    <n v="41.17"/>
  </r>
  <r>
    <n v="3667"/>
    <d v="2015-11-21T00:00:00"/>
    <x v="1"/>
    <x v="10"/>
    <x v="262"/>
    <x v="17"/>
    <x v="0"/>
    <x v="3"/>
    <s v="Square Ring Data Binders, Rigid 75 Pt. Covers, 11&quot; x 14-7/8&quot;"/>
    <n v="66.05"/>
    <n v="4"/>
    <n v="23.12"/>
  </r>
  <r>
    <n v="3668"/>
    <d v="2015-11-21T00:00:00"/>
    <x v="1"/>
    <x v="10"/>
    <x v="27"/>
    <x v="0"/>
    <x v="1"/>
    <x v="11"/>
    <s v="O'Sullivan Manor Hill 2-Door Library in Brianna Oak"/>
    <n v="246.13"/>
    <n v="2"/>
    <n v="-76.010000000000005"/>
  </r>
  <r>
    <n v="3669"/>
    <d v="2015-11-21T00:00:00"/>
    <x v="1"/>
    <x v="10"/>
    <x v="27"/>
    <x v="0"/>
    <x v="0"/>
    <x v="1"/>
    <s v="Self-Adhesive Address Labels for Typewriters by Universal"/>
    <n v="11.7"/>
    <n v="2"/>
    <n v="3.95"/>
  </r>
  <r>
    <n v="3670"/>
    <d v="2015-11-21T00:00:00"/>
    <x v="1"/>
    <x v="10"/>
    <x v="27"/>
    <x v="0"/>
    <x v="2"/>
    <x v="16"/>
    <s v="Sharp 1540cs Digital Laser Copier"/>
    <n v="439.99"/>
    <n v="1"/>
    <n v="165"/>
  </r>
  <r>
    <n v="3671"/>
    <d v="2015-11-21T00:00:00"/>
    <x v="1"/>
    <x v="10"/>
    <x v="268"/>
    <x v="18"/>
    <x v="0"/>
    <x v="4"/>
    <s v="Crayola Anti Dust Chalk, 12/Pack"/>
    <n v="10.92"/>
    <n v="6"/>
    <n v="4.91"/>
  </r>
  <r>
    <n v="3672"/>
    <d v="2015-11-21T00:00:00"/>
    <x v="1"/>
    <x v="10"/>
    <x v="268"/>
    <x v="18"/>
    <x v="2"/>
    <x v="15"/>
    <s v="Ricoh - Ink Collector Unit for GX3000 Series Printers"/>
    <n v="83.9"/>
    <n v="2"/>
    <n v="22.65"/>
  </r>
  <r>
    <n v="3673"/>
    <d v="2015-11-21T00:00:00"/>
    <x v="1"/>
    <x v="10"/>
    <x v="268"/>
    <x v="18"/>
    <x v="0"/>
    <x v="12"/>
    <s v="Hoover Replacement Belts For Soft Guard &amp; Commercial Ltweight Upright Vacs, 2/Pk"/>
    <n v="19.75"/>
    <n v="5"/>
    <n v="5.14"/>
  </r>
  <r>
    <n v="3674"/>
    <d v="2015-11-21T00:00:00"/>
    <x v="1"/>
    <x v="10"/>
    <x v="268"/>
    <x v="18"/>
    <x v="2"/>
    <x v="9"/>
    <s v="Imation Bio 2GB USBÂ Flash Drive ImationÂ Corp"/>
    <n v="393.54"/>
    <n v="3"/>
    <n v="165.29"/>
  </r>
  <r>
    <n v="3675"/>
    <d v="2015-11-21T00:00:00"/>
    <x v="1"/>
    <x v="10"/>
    <x v="673"/>
    <x v="12"/>
    <x v="0"/>
    <x v="12"/>
    <s v="Fellowes Command Center 5-outlet power strip"/>
    <n v="325.63"/>
    <n v="6"/>
    <n v="28.49"/>
  </r>
  <r>
    <n v="3676"/>
    <d v="2015-11-21T00:00:00"/>
    <x v="1"/>
    <x v="10"/>
    <x v="673"/>
    <x v="12"/>
    <x v="2"/>
    <x v="9"/>
    <s v="Belkin Standard 104 key USB Keyboard"/>
    <n v="23.34"/>
    <n v="2"/>
    <n v="-1.46"/>
  </r>
  <r>
    <n v="3677"/>
    <d v="2015-11-21T00:00:00"/>
    <x v="1"/>
    <x v="10"/>
    <x v="673"/>
    <x v="12"/>
    <x v="0"/>
    <x v="1"/>
    <s v="Avery 506"/>
    <n v="16.52"/>
    <n v="5"/>
    <n v="5.37"/>
  </r>
  <r>
    <n v="3678"/>
    <d v="2015-11-21T00:00:00"/>
    <x v="1"/>
    <x v="10"/>
    <x v="228"/>
    <x v="2"/>
    <x v="1"/>
    <x v="13"/>
    <s v="Bevis Oval Conference Table, Walnut"/>
    <n v="1252.7"/>
    <n v="8"/>
    <n v="-480.2"/>
  </r>
  <r>
    <n v="3679"/>
    <d v="2015-11-21T00:00:00"/>
    <x v="1"/>
    <x v="10"/>
    <x v="228"/>
    <x v="2"/>
    <x v="2"/>
    <x v="6"/>
    <s v="Logitech B530 USBÂ HeadsetÂ -Â headsetÂ - Full size, Binaural"/>
    <n v="110.97"/>
    <n v="5"/>
    <n v="-24.04"/>
  </r>
  <r>
    <n v="3680"/>
    <d v="2015-11-21T00:00:00"/>
    <x v="1"/>
    <x v="10"/>
    <x v="653"/>
    <x v="0"/>
    <x v="0"/>
    <x v="4"/>
    <s v="Eldon Spacemaker Box, Quick-Snap Lid, Clear"/>
    <n v="5.34"/>
    <n v="2"/>
    <n v="0.73"/>
  </r>
  <r>
    <n v="3681"/>
    <d v="2015-11-21T00:00:00"/>
    <x v="1"/>
    <x v="10"/>
    <x v="653"/>
    <x v="0"/>
    <x v="0"/>
    <x v="3"/>
    <s v="Storex DuraTech Recycled Plastic Frosted Binders"/>
    <n v="1.7"/>
    <n v="2"/>
    <n v="-2.54"/>
  </r>
  <r>
    <n v="3682"/>
    <d v="2015-11-21T00:00:00"/>
    <x v="1"/>
    <x v="10"/>
    <x v="653"/>
    <x v="0"/>
    <x v="0"/>
    <x v="12"/>
    <s v="Kensington 6 Outlet SmartSocket Surge Protector"/>
    <n v="24.59"/>
    <n v="3"/>
    <n v="-67.62"/>
  </r>
  <r>
    <n v="3683"/>
    <d v="2015-11-21T00:00:00"/>
    <x v="1"/>
    <x v="10"/>
    <x v="653"/>
    <x v="0"/>
    <x v="0"/>
    <x v="3"/>
    <s v="Cardinal Hold-It CD Pocket"/>
    <n v="7.98"/>
    <n v="5"/>
    <n v="-13.17"/>
  </r>
  <r>
    <n v="3684"/>
    <d v="2015-11-21T00:00:00"/>
    <x v="1"/>
    <x v="10"/>
    <x v="209"/>
    <x v="25"/>
    <x v="1"/>
    <x v="8"/>
    <s v="Executive Impressions 14&quot; Two-Color Numerals Wall Clock"/>
    <n v="18.18"/>
    <n v="1"/>
    <n v="4.7699999999999996"/>
  </r>
  <r>
    <n v="3685"/>
    <d v="2015-11-22T00:00:00"/>
    <x v="1"/>
    <x v="10"/>
    <x v="187"/>
    <x v="0"/>
    <x v="0"/>
    <x v="12"/>
    <s v="Holmes Replacement Filter for HEPA Air Cleaner, Very Large Room, HEPA Filter"/>
    <n v="68.81"/>
    <n v="5"/>
    <n v="-123.86"/>
  </r>
  <r>
    <n v="3686"/>
    <d v="2015-11-22T00:00:00"/>
    <x v="1"/>
    <x v="10"/>
    <x v="187"/>
    <x v="0"/>
    <x v="0"/>
    <x v="3"/>
    <s v="Storex DuraTech Recycled Plastic Frosted Binders"/>
    <n v="2.54"/>
    <n v="3"/>
    <n v="-3.82"/>
  </r>
  <r>
    <n v="3687"/>
    <d v="2015-11-22T00:00:00"/>
    <x v="1"/>
    <x v="10"/>
    <x v="576"/>
    <x v="2"/>
    <x v="0"/>
    <x v="3"/>
    <s v="GBC Durable Plastic Covers"/>
    <n v="11.61"/>
    <n v="2"/>
    <n v="-9.2899999999999991"/>
  </r>
  <r>
    <n v="3688"/>
    <d v="2015-11-22T00:00:00"/>
    <x v="1"/>
    <x v="10"/>
    <x v="690"/>
    <x v="0"/>
    <x v="1"/>
    <x v="13"/>
    <s v="Hon 2111 Invitation Series Straight Table"/>
    <n v="206.96"/>
    <n v="2"/>
    <n v="-32.520000000000003"/>
  </r>
  <r>
    <n v="3689"/>
    <d v="2015-11-22T00:00:00"/>
    <x v="1"/>
    <x v="10"/>
    <x v="539"/>
    <x v="32"/>
    <x v="0"/>
    <x v="0"/>
    <s v="Xerox 1970"/>
    <n v="14.94"/>
    <n v="3"/>
    <n v="7.02"/>
  </r>
  <r>
    <n v="3690"/>
    <d v="2015-11-22T00:00:00"/>
    <x v="1"/>
    <x v="10"/>
    <x v="64"/>
    <x v="0"/>
    <x v="2"/>
    <x v="9"/>
    <s v="SanDisk Cruzer 8 GB USB Flash Drive"/>
    <n v="27.17"/>
    <n v="4"/>
    <n v="-1.36"/>
  </r>
  <r>
    <n v="3691"/>
    <d v="2015-11-22T00:00:00"/>
    <x v="1"/>
    <x v="10"/>
    <x v="387"/>
    <x v="15"/>
    <x v="0"/>
    <x v="3"/>
    <s v="Acco Pressboard Covers with Storage Hooks, 14 7/8&quot; x 11&quot;, Light Blue"/>
    <n v="2.95"/>
    <n v="2"/>
    <n v="-2.06"/>
  </r>
  <r>
    <n v="3692"/>
    <d v="2015-11-22T00:00:00"/>
    <x v="1"/>
    <x v="10"/>
    <x v="387"/>
    <x v="15"/>
    <x v="0"/>
    <x v="7"/>
    <s v="Vinyl Coated Wire Paper Clips in Organizer Box, 800/Box"/>
    <n v="55.1"/>
    <n v="6"/>
    <n v="18.600000000000001"/>
  </r>
  <r>
    <n v="3693"/>
    <d v="2015-11-22T00:00:00"/>
    <x v="1"/>
    <x v="10"/>
    <x v="534"/>
    <x v="3"/>
    <x v="0"/>
    <x v="0"/>
    <s v="Xerox 1887"/>
    <n v="37.94"/>
    <n v="2"/>
    <n v="18.21"/>
  </r>
  <r>
    <n v="3694"/>
    <d v="2015-11-22T00:00:00"/>
    <x v="1"/>
    <x v="10"/>
    <x v="534"/>
    <x v="3"/>
    <x v="0"/>
    <x v="0"/>
    <s v="Xerox 1971"/>
    <n v="42.8"/>
    <n v="10"/>
    <n v="19.260000000000002"/>
  </r>
  <r>
    <n v="3695"/>
    <d v="2015-11-22T00:00:00"/>
    <x v="1"/>
    <x v="10"/>
    <x v="534"/>
    <x v="3"/>
    <x v="0"/>
    <x v="2"/>
    <s v="Personal Folder Holder, Ebony"/>
    <n v="33.630000000000003"/>
    <n v="3"/>
    <n v="10.09"/>
  </r>
  <r>
    <n v="3696"/>
    <d v="2015-11-22T00:00:00"/>
    <x v="1"/>
    <x v="10"/>
    <x v="248"/>
    <x v="16"/>
    <x v="2"/>
    <x v="15"/>
    <s v="Texas Instruments TI-34 Scientific Calculator"/>
    <n v="32.99"/>
    <n v="3"/>
    <n v="-1.98"/>
  </r>
  <r>
    <n v="3697"/>
    <d v="2015-11-22T00:00:00"/>
    <x v="1"/>
    <x v="10"/>
    <x v="198"/>
    <x v="32"/>
    <x v="0"/>
    <x v="4"/>
    <s v="Newell 341"/>
    <n v="17.12"/>
    <n v="4"/>
    <n v="4.96"/>
  </r>
  <r>
    <n v="3698"/>
    <d v="2015-11-22T00:00:00"/>
    <x v="1"/>
    <x v="10"/>
    <x v="198"/>
    <x v="32"/>
    <x v="0"/>
    <x v="0"/>
    <s v="Xerox 1936"/>
    <n v="59.94"/>
    <n v="3"/>
    <n v="28.17"/>
  </r>
  <r>
    <n v="3699"/>
    <d v="2015-11-23T00:00:00"/>
    <x v="1"/>
    <x v="10"/>
    <x v="668"/>
    <x v="0"/>
    <x v="0"/>
    <x v="0"/>
    <s v="Xerox 1915"/>
    <n v="335.52"/>
    <n v="4"/>
    <n v="117.43"/>
  </r>
  <r>
    <n v="3700"/>
    <d v="2015-11-23T00:00:00"/>
    <x v="1"/>
    <x v="10"/>
    <x v="668"/>
    <x v="0"/>
    <x v="0"/>
    <x v="3"/>
    <s v="GBC Recycled Regency Composition Covers"/>
    <n v="23.91"/>
    <n v="2"/>
    <n v="-40.65"/>
  </r>
  <r>
    <n v="3701"/>
    <d v="2015-11-23T00:00:00"/>
    <x v="1"/>
    <x v="10"/>
    <x v="668"/>
    <x v="0"/>
    <x v="0"/>
    <x v="2"/>
    <s v="Tenex Personal Self-Stacking Standard File Box, Black/Gray"/>
    <n v="27.06"/>
    <n v="2"/>
    <n v="2.37"/>
  </r>
  <r>
    <n v="3702"/>
    <d v="2015-11-23T00:00:00"/>
    <x v="1"/>
    <x v="10"/>
    <x v="372"/>
    <x v="23"/>
    <x v="0"/>
    <x v="12"/>
    <s v="Sanyo Counter Height Refrigerator with Crisper, 3.6 Cubic Foot, Stainless Steel/Black"/>
    <n v="2625.12"/>
    <n v="8"/>
    <n v="735.03"/>
  </r>
  <r>
    <n v="3703"/>
    <d v="2015-11-23T00:00:00"/>
    <x v="1"/>
    <x v="10"/>
    <x v="372"/>
    <x v="23"/>
    <x v="0"/>
    <x v="4"/>
    <s v="Newell 315"/>
    <n v="17.940000000000001"/>
    <n v="3"/>
    <n v="4.49"/>
  </r>
  <r>
    <n v="3704"/>
    <d v="2015-11-23T00:00:00"/>
    <x v="1"/>
    <x v="10"/>
    <x v="517"/>
    <x v="7"/>
    <x v="2"/>
    <x v="6"/>
    <s v="Nortel Meridian M3904 Professional Digital phone"/>
    <n v="307.98"/>
    <n v="2"/>
    <n v="89.31"/>
  </r>
  <r>
    <n v="3705"/>
    <d v="2015-11-23T00:00:00"/>
    <x v="1"/>
    <x v="10"/>
    <x v="517"/>
    <x v="7"/>
    <x v="0"/>
    <x v="0"/>
    <s v="1/4 Fold Party Design Invitations &amp; White Envelopes, 24 8-1/2&quot; X 11&quot; Cards, 25 Env./Pack"/>
    <n v="44.1"/>
    <n v="6"/>
    <n v="20.73"/>
  </r>
  <r>
    <n v="3706"/>
    <d v="2015-11-23T00:00:00"/>
    <x v="1"/>
    <x v="10"/>
    <x v="517"/>
    <x v="7"/>
    <x v="0"/>
    <x v="4"/>
    <s v="Sanford Colorific Eraseable Coloring Pencils, 12 Count"/>
    <n v="13.12"/>
    <n v="4"/>
    <n v="5.64"/>
  </r>
  <r>
    <n v="3707"/>
    <d v="2015-11-23T00:00:00"/>
    <x v="1"/>
    <x v="10"/>
    <x v="517"/>
    <x v="7"/>
    <x v="0"/>
    <x v="10"/>
    <s v="Staple envelope"/>
    <n v="16.559999999999999"/>
    <n v="2"/>
    <n v="7.78"/>
  </r>
  <r>
    <n v="3708"/>
    <d v="2015-11-23T00:00:00"/>
    <x v="1"/>
    <x v="10"/>
    <x v="517"/>
    <x v="7"/>
    <x v="0"/>
    <x v="0"/>
    <s v="Xerox 226"/>
    <n v="38.880000000000003"/>
    <n v="6"/>
    <n v="18.66"/>
  </r>
  <r>
    <n v="3709"/>
    <d v="2015-11-24T00:00:00"/>
    <x v="1"/>
    <x v="10"/>
    <x v="111"/>
    <x v="3"/>
    <x v="2"/>
    <x v="9"/>
    <s v="Verbatim 25 GB 6x Blu-ray Single Layer Recordable Disc, 3/Pack"/>
    <n v="13.98"/>
    <n v="2"/>
    <n v="6.15"/>
  </r>
  <r>
    <n v="3710"/>
    <d v="2015-11-24T00:00:00"/>
    <x v="1"/>
    <x v="10"/>
    <x v="111"/>
    <x v="3"/>
    <x v="0"/>
    <x v="3"/>
    <s v="Acco PRESSTEX Data Binder with Storage Hooks, Dark Blue, 14 7/8&quot; X 11&quot;"/>
    <n v="25.82"/>
    <n v="6"/>
    <n v="9.36"/>
  </r>
  <r>
    <n v="3711"/>
    <d v="2015-11-24T00:00:00"/>
    <x v="1"/>
    <x v="10"/>
    <x v="111"/>
    <x v="3"/>
    <x v="0"/>
    <x v="0"/>
    <s v="Xerox 1943"/>
    <n v="146.72999999999999"/>
    <n v="3"/>
    <n v="68.959999999999994"/>
  </r>
  <r>
    <n v="3712"/>
    <d v="2015-11-24T00:00:00"/>
    <x v="1"/>
    <x v="10"/>
    <x v="111"/>
    <x v="3"/>
    <x v="1"/>
    <x v="8"/>
    <s v="Luxo Economy Swing Arm Lamp"/>
    <n v="79.760000000000005"/>
    <n v="4"/>
    <n v="22.33"/>
  </r>
  <r>
    <n v="3713"/>
    <d v="2015-11-24T00:00:00"/>
    <x v="1"/>
    <x v="10"/>
    <x v="0"/>
    <x v="3"/>
    <x v="0"/>
    <x v="0"/>
    <s v="Xerox 1919"/>
    <n v="368.91"/>
    <n v="9"/>
    <n v="180.77"/>
  </r>
  <r>
    <n v="3714"/>
    <d v="2015-11-24T00:00:00"/>
    <x v="1"/>
    <x v="10"/>
    <x v="0"/>
    <x v="3"/>
    <x v="0"/>
    <x v="4"/>
    <s v="Prang Colored Pencils"/>
    <n v="14.7"/>
    <n v="5"/>
    <n v="6.62"/>
  </r>
  <r>
    <n v="3715"/>
    <d v="2015-11-24T00:00:00"/>
    <x v="1"/>
    <x v="10"/>
    <x v="18"/>
    <x v="3"/>
    <x v="0"/>
    <x v="3"/>
    <s v="Avery Reinforcements for Hole-Punch Pages"/>
    <n v="3.17"/>
    <n v="2"/>
    <n v="0.99"/>
  </r>
  <r>
    <n v="3716"/>
    <d v="2015-11-24T00:00:00"/>
    <x v="1"/>
    <x v="10"/>
    <x v="18"/>
    <x v="3"/>
    <x v="0"/>
    <x v="0"/>
    <s v="Xerox 225"/>
    <n v="19.440000000000001"/>
    <n v="3"/>
    <n v="9.33"/>
  </r>
  <r>
    <n v="3717"/>
    <d v="2015-11-24T00:00:00"/>
    <x v="1"/>
    <x v="10"/>
    <x v="18"/>
    <x v="3"/>
    <x v="0"/>
    <x v="2"/>
    <s v="Fellowes Bankers Box Staxonsteel Drawer File/Stacking System"/>
    <n v="454.86"/>
    <n v="7"/>
    <n v="54.58"/>
  </r>
  <r>
    <n v="3718"/>
    <d v="2015-11-24T00:00:00"/>
    <x v="1"/>
    <x v="10"/>
    <x v="18"/>
    <x v="3"/>
    <x v="0"/>
    <x v="3"/>
    <s v="Avery Premier Heavy-Duty Binder with Round Locking Rings"/>
    <n v="91.39"/>
    <n v="8"/>
    <n v="29.7"/>
  </r>
  <r>
    <n v="3719"/>
    <d v="2015-11-25T00:00:00"/>
    <x v="1"/>
    <x v="10"/>
    <x v="394"/>
    <x v="25"/>
    <x v="0"/>
    <x v="4"/>
    <s v="Newell 349"/>
    <n v="13.12"/>
    <n v="5"/>
    <n v="1.48"/>
  </r>
  <r>
    <n v="3720"/>
    <d v="2015-11-26T00:00:00"/>
    <x v="1"/>
    <x v="10"/>
    <x v="133"/>
    <x v="32"/>
    <x v="0"/>
    <x v="3"/>
    <s v="Pressboard Covers with Storage Hooks, 9 1/2&quot; x 11&quot;, Light Blue"/>
    <n v="14.73"/>
    <n v="3"/>
    <n v="6.92"/>
  </r>
  <r>
    <n v="3721"/>
    <d v="2015-11-26T00:00:00"/>
    <x v="1"/>
    <x v="10"/>
    <x v="133"/>
    <x v="32"/>
    <x v="0"/>
    <x v="2"/>
    <s v="Tennsco Lockers, Sand"/>
    <n v="104.9"/>
    <n v="5"/>
    <n v="25.18"/>
  </r>
  <r>
    <n v="3722"/>
    <d v="2015-11-26T00:00:00"/>
    <x v="1"/>
    <x v="10"/>
    <x v="133"/>
    <x v="32"/>
    <x v="0"/>
    <x v="3"/>
    <s v="Aluminum Screw Posts"/>
    <n v="61.04"/>
    <n v="4"/>
    <n v="30.52"/>
  </r>
  <r>
    <n v="3723"/>
    <d v="2015-11-26T00:00:00"/>
    <x v="1"/>
    <x v="10"/>
    <x v="133"/>
    <x v="32"/>
    <x v="0"/>
    <x v="0"/>
    <s v="Loose Memo Sheets"/>
    <n v="10.95"/>
    <n v="3"/>
    <n v="5.15"/>
  </r>
  <r>
    <n v="3724"/>
    <d v="2015-11-26T00:00:00"/>
    <x v="1"/>
    <x v="10"/>
    <x v="572"/>
    <x v="15"/>
    <x v="1"/>
    <x v="8"/>
    <s v="Howard Miller 12-3/4 Diameter Accuwave DS  Wall Clock"/>
    <n v="692.47"/>
    <n v="11"/>
    <n v="190.43"/>
  </r>
  <r>
    <n v="3725"/>
    <d v="2015-11-26T00:00:00"/>
    <x v="1"/>
    <x v="10"/>
    <x v="400"/>
    <x v="24"/>
    <x v="2"/>
    <x v="16"/>
    <s v="Canon PC1080F Personal Copier"/>
    <n v="599.99"/>
    <n v="1"/>
    <n v="234"/>
  </r>
  <r>
    <n v="3726"/>
    <d v="2015-11-27T00:00:00"/>
    <x v="1"/>
    <x v="10"/>
    <x v="445"/>
    <x v="16"/>
    <x v="1"/>
    <x v="13"/>
    <s v="Hon Practical Foundations 30 x 60 Training Table, Light Gray/Charcoal"/>
    <n v="375.46"/>
    <n v="3"/>
    <n v="-157.01"/>
  </r>
  <r>
    <n v="3727"/>
    <d v="2015-11-27T00:00:00"/>
    <x v="1"/>
    <x v="10"/>
    <x v="445"/>
    <x v="16"/>
    <x v="2"/>
    <x v="9"/>
    <s v="Logitech Media Keyboard K200"/>
    <n v="83.98"/>
    <n v="3"/>
    <n v="-1.05"/>
  </r>
  <r>
    <n v="3728"/>
    <d v="2015-11-27T00:00:00"/>
    <x v="1"/>
    <x v="10"/>
    <x v="101"/>
    <x v="3"/>
    <x v="1"/>
    <x v="5"/>
    <s v="Situations Contoured Folding Chairs, 4/Set"/>
    <n v="283.92"/>
    <n v="5"/>
    <n v="17.75"/>
  </r>
  <r>
    <n v="3729"/>
    <d v="2015-11-27T00:00:00"/>
    <x v="1"/>
    <x v="10"/>
    <x v="586"/>
    <x v="13"/>
    <x v="0"/>
    <x v="3"/>
    <s v="Zipper Ring Binder Pockets"/>
    <n v="6.24"/>
    <n v="2"/>
    <n v="3.06"/>
  </r>
  <r>
    <n v="3730"/>
    <d v="2015-11-27T00:00:00"/>
    <x v="1"/>
    <x v="10"/>
    <x v="514"/>
    <x v="7"/>
    <x v="2"/>
    <x v="6"/>
    <s v="Apple EarPods with Remote and Mic"/>
    <n v="83.97"/>
    <n v="3"/>
    <n v="23.51"/>
  </r>
  <r>
    <n v="3731"/>
    <d v="2015-11-27T00:00:00"/>
    <x v="1"/>
    <x v="10"/>
    <x v="514"/>
    <x v="7"/>
    <x v="2"/>
    <x v="9"/>
    <s v="Perixx PERIBOARD-512B, Ergonomic Split Keyboard"/>
    <n v="104.97"/>
    <n v="3"/>
    <n v="7.35"/>
  </r>
  <r>
    <n v="3732"/>
    <d v="2015-11-27T00:00:00"/>
    <x v="1"/>
    <x v="10"/>
    <x v="617"/>
    <x v="20"/>
    <x v="0"/>
    <x v="4"/>
    <s v="Peel-Off China Markers"/>
    <n v="29.79"/>
    <n v="3"/>
    <n v="12.51"/>
  </r>
  <r>
    <n v="3733"/>
    <d v="2015-11-27T00:00:00"/>
    <x v="1"/>
    <x v="10"/>
    <x v="188"/>
    <x v="3"/>
    <x v="2"/>
    <x v="9"/>
    <s v="Sony 64GB Class 10 Micro SDHC R40 Memory Card"/>
    <n v="107.97"/>
    <n v="3"/>
    <n v="22.67"/>
  </r>
  <r>
    <n v="3734"/>
    <d v="2015-11-27T00:00:00"/>
    <x v="1"/>
    <x v="10"/>
    <x v="188"/>
    <x v="3"/>
    <x v="0"/>
    <x v="0"/>
    <s v="Snap-A-Way Black Print Carbonless Ruled Speed Letter, Triplicate"/>
    <n v="113.82"/>
    <n v="3"/>
    <n v="53.5"/>
  </r>
  <r>
    <n v="3735"/>
    <d v="2015-11-27T00:00:00"/>
    <x v="1"/>
    <x v="10"/>
    <x v="469"/>
    <x v="2"/>
    <x v="2"/>
    <x v="6"/>
    <s v="LG Exalt"/>
    <n v="748.75"/>
    <n v="8"/>
    <n v="-162.22999999999999"/>
  </r>
  <r>
    <n v="3736"/>
    <d v="2015-11-27T00:00:00"/>
    <x v="1"/>
    <x v="10"/>
    <x v="338"/>
    <x v="32"/>
    <x v="0"/>
    <x v="0"/>
    <s v="Xerox 1977"/>
    <n v="40.08"/>
    <n v="6"/>
    <n v="19.239999999999998"/>
  </r>
  <r>
    <n v="3737"/>
    <d v="2015-11-27T00:00:00"/>
    <x v="1"/>
    <x v="10"/>
    <x v="338"/>
    <x v="32"/>
    <x v="0"/>
    <x v="0"/>
    <s v="Xerox 1884"/>
    <n v="59.94"/>
    <n v="3"/>
    <n v="28.17"/>
  </r>
  <r>
    <n v="3738"/>
    <d v="2015-11-27T00:00:00"/>
    <x v="1"/>
    <x v="10"/>
    <x v="338"/>
    <x v="32"/>
    <x v="2"/>
    <x v="9"/>
    <s v="Logitech G35 7.1-Channel Surround Sound Headset"/>
    <n v="259.98"/>
    <n v="2"/>
    <n v="88.39"/>
  </r>
  <r>
    <n v="3739"/>
    <d v="2015-11-27T00:00:00"/>
    <x v="1"/>
    <x v="10"/>
    <x v="338"/>
    <x v="32"/>
    <x v="1"/>
    <x v="11"/>
    <s v="Rush Hierlooms Collection 1&quot; Thick Stackable Bookcases"/>
    <n v="170.98"/>
    <n v="1"/>
    <n v="32.49"/>
  </r>
  <r>
    <n v="3740"/>
    <d v="2015-11-27T00:00:00"/>
    <x v="1"/>
    <x v="10"/>
    <x v="338"/>
    <x v="32"/>
    <x v="1"/>
    <x v="8"/>
    <s v="Tensor &quot;Hersey Kiss&quot; Styled Floor Lamp"/>
    <n v="38.97"/>
    <n v="3"/>
    <n v="4.68"/>
  </r>
  <r>
    <n v="3741"/>
    <d v="2015-11-27T00:00:00"/>
    <x v="1"/>
    <x v="10"/>
    <x v="338"/>
    <x v="32"/>
    <x v="0"/>
    <x v="0"/>
    <s v="Xerox 197"/>
    <n v="154.9"/>
    <n v="5"/>
    <n v="69.709999999999994"/>
  </r>
  <r>
    <n v="3742"/>
    <d v="2015-11-27T00:00:00"/>
    <x v="1"/>
    <x v="10"/>
    <x v="338"/>
    <x v="32"/>
    <x v="1"/>
    <x v="13"/>
    <s v="Hon Non-Folding Utility Tables"/>
    <n v="446.07"/>
    <n v="4"/>
    <n v="0"/>
  </r>
  <r>
    <n v="3743"/>
    <d v="2015-11-28T00:00:00"/>
    <x v="1"/>
    <x v="10"/>
    <x v="696"/>
    <x v="1"/>
    <x v="1"/>
    <x v="8"/>
    <s v="Eldon 100 Class Desk Accessories"/>
    <n v="12.13"/>
    <n v="9"/>
    <n v="-8.49"/>
  </r>
  <r>
    <n v="3744"/>
    <d v="2015-11-28T00:00:00"/>
    <x v="1"/>
    <x v="10"/>
    <x v="696"/>
    <x v="1"/>
    <x v="0"/>
    <x v="2"/>
    <s v="Belkin 19&quot; Vented Equipment Shelf, Black"/>
    <n v="82.37"/>
    <n v="2"/>
    <n v="-19.559999999999999"/>
  </r>
  <r>
    <n v="3745"/>
    <d v="2015-11-28T00:00:00"/>
    <x v="1"/>
    <x v="10"/>
    <x v="696"/>
    <x v="1"/>
    <x v="0"/>
    <x v="2"/>
    <s v="Tenex Personal Project File with Scoop Front Design, Black"/>
    <n v="53.92"/>
    <n v="5"/>
    <n v="4.04"/>
  </r>
  <r>
    <n v="3746"/>
    <d v="2015-11-28T00:00:00"/>
    <x v="1"/>
    <x v="10"/>
    <x v="696"/>
    <x v="1"/>
    <x v="2"/>
    <x v="6"/>
    <s v="Logitech Mobile Speakerphone P710e -Â speaker phone"/>
    <n v="647.9"/>
    <n v="6"/>
    <n v="56.69"/>
  </r>
  <r>
    <n v="3747"/>
    <d v="2015-11-28T00:00:00"/>
    <x v="1"/>
    <x v="10"/>
    <x v="164"/>
    <x v="1"/>
    <x v="1"/>
    <x v="8"/>
    <s v="Eldon &quot;L&quot; Workstation Diamond Chairmat"/>
    <n v="151.96"/>
    <n v="5"/>
    <n v="-182.35"/>
  </r>
  <r>
    <n v="3748"/>
    <d v="2015-11-28T00:00:00"/>
    <x v="1"/>
    <x v="10"/>
    <x v="717"/>
    <x v="20"/>
    <x v="1"/>
    <x v="8"/>
    <s v="Tenex Contemporary Contur Chairmats for Low and Medium Pile Carpet, Computer, 39&quot; x 49&quot;"/>
    <n v="322.58999999999997"/>
    <n v="3"/>
    <n v="64.52"/>
  </r>
  <r>
    <n v="3749"/>
    <d v="2015-11-28T00:00:00"/>
    <x v="1"/>
    <x v="10"/>
    <x v="231"/>
    <x v="20"/>
    <x v="1"/>
    <x v="8"/>
    <s v="Executive Impressions 14&quot; Two-Color Numerals Wall Clock"/>
    <n v="68.16"/>
    <n v="3"/>
    <n v="27.95"/>
  </r>
  <r>
    <n v="3750"/>
    <d v="2015-11-28T00:00:00"/>
    <x v="1"/>
    <x v="10"/>
    <x v="231"/>
    <x v="20"/>
    <x v="0"/>
    <x v="10"/>
    <s v="Staple envelope"/>
    <n v="62.24"/>
    <n v="8"/>
    <n v="29.25"/>
  </r>
  <r>
    <n v="3751"/>
    <d v="2015-11-28T00:00:00"/>
    <x v="1"/>
    <x v="10"/>
    <x v="438"/>
    <x v="0"/>
    <x v="0"/>
    <x v="0"/>
    <s v="Xerox 1941"/>
    <n v="335.52"/>
    <n v="4"/>
    <n v="117.43"/>
  </r>
  <r>
    <n v="3752"/>
    <d v="2015-11-28T00:00:00"/>
    <x v="1"/>
    <x v="10"/>
    <x v="415"/>
    <x v="31"/>
    <x v="0"/>
    <x v="4"/>
    <s v="BIC Brite Liner Highlighters"/>
    <n v="8.2799999999999994"/>
    <n v="2"/>
    <n v="3.48"/>
  </r>
  <r>
    <n v="3753"/>
    <d v="2015-11-28T00:00:00"/>
    <x v="1"/>
    <x v="10"/>
    <x v="63"/>
    <x v="3"/>
    <x v="0"/>
    <x v="12"/>
    <s v="Holmes Visible Mist Ultrasonic Humidifier with 2.3-Gallon Output per Day, Replacement Filter"/>
    <n v="45.28"/>
    <n v="4"/>
    <n v="15.4"/>
  </r>
  <r>
    <n v="3754"/>
    <d v="2015-11-28T00:00:00"/>
    <x v="1"/>
    <x v="10"/>
    <x v="632"/>
    <x v="10"/>
    <x v="1"/>
    <x v="8"/>
    <s v="Seth Thomas 13 1/2&quot; Wall Clock"/>
    <n v="71.12"/>
    <n v="5"/>
    <n v="9.7799999999999994"/>
  </r>
  <r>
    <n v="3755"/>
    <d v="2015-11-28T00:00:00"/>
    <x v="1"/>
    <x v="10"/>
    <x v="632"/>
    <x v="10"/>
    <x v="0"/>
    <x v="7"/>
    <s v="Staples"/>
    <n v="3.01"/>
    <n v="2"/>
    <n v="0.56000000000000005"/>
  </r>
  <r>
    <n v="3756"/>
    <d v="2015-11-29T00:00:00"/>
    <x v="1"/>
    <x v="10"/>
    <x v="472"/>
    <x v="14"/>
    <x v="1"/>
    <x v="5"/>
    <s v="Global Manager's Adjustable Task Chair, Storm"/>
    <n v="301.95999999999998"/>
    <n v="2"/>
    <n v="87.57"/>
  </r>
  <r>
    <n v="3757"/>
    <d v="2015-11-29T00:00:00"/>
    <x v="1"/>
    <x v="10"/>
    <x v="472"/>
    <x v="14"/>
    <x v="0"/>
    <x v="12"/>
    <s v="Honeywell Enviracaire Portable HEPA Air Cleaner for up to 10 x 16 Room"/>
    <n v="555.21"/>
    <n v="5"/>
    <n v="178.9"/>
  </r>
  <r>
    <n v="3758"/>
    <d v="2015-11-29T00:00:00"/>
    <x v="1"/>
    <x v="10"/>
    <x v="472"/>
    <x v="14"/>
    <x v="0"/>
    <x v="2"/>
    <s v="Mini 13-1/2 Capacity Data Binder Rack, Pearl"/>
    <n v="523.48"/>
    <n v="4"/>
    <n v="130.87"/>
  </r>
  <r>
    <n v="3759"/>
    <d v="2015-11-29T00:00:00"/>
    <x v="1"/>
    <x v="10"/>
    <x v="472"/>
    <x v="14"/>
    <x v="0"/>
    <x v="4"/>
    <s v="BOSTON Model 1800 Electric Pencil Sharpeners, Putty/Woodgrain"/>
    <n v="161.82"/>
    <n v="9"/>
    <n v="46.93"/>
  </r>
  <r>
    <n v="3760"/>
    <d v="2015-11-29T00:00:00"/>
    <x v="1"/>
    <x v="10"/>
    <x v="478"/>
    <x v="14"/>
    <x v="0"/>
    <x v="0"/>
    <s v="Easy-staple paper"/>
    <n v="19.920000000000002"/>
    <n v="4"/>
    <n v="9.36"/>
  </r>
  <r>
    <n v="3761"/>
    <d v="2015-11-29T00:00:00"/>
    <x v="1"/>
    <x v="10"/>
    <x v="478"/>
    <x v="14"/>
    <x v="1"/>
    <x v="5"/>
    <s v="Global High-Back Leather Tilter, Burgundy"/>
    <n v="1106.9100000000001"/>
    <n v="9"/>
    <n v="121.76"/>
  </r>
  <r>
    <n v="3762"/>
    <d v="2015-11-29T00:00:00"/>
    <x v="1"/>
    <x v="10"/>
    <x v="630"/>
    <x v="0"/>
    <x v="2"/>
    <x v="9"/>
    <s v="Kingston Digital DataTraveler 16GB USB 2.0"/>
    <n v="21.48"/>
    <n v="3"/>
    <n v="-0.27"/>
  </r>
  <r>
    <n v="3763"/>
    <d v="2015-11-29T00:00:00"/>
    <x v="1"/>
    <x v="10"/>
    <x v="630"/>
    <x v="0"/>
    <x v="0"/>
    <x v="3"/>
    <s v="GBC Imprintable Covers"/>
    <n v="8.7799999999999994"/>
    <n v="4"/>
    <n v="-13.62"/>
  </r>
  <r>
    <n v="3764"/>
    <d v="2015-11-29T00:00:00"/>
    <x v="1"/>
    <x v="10"/>
    <x v="1"/>
    <x v="3"/>
    <x v="0"/>
    <x v="3"/>
    <s v="Acco PRESSTEX Data Binder with Storage Hooks, Dark Blue, 14 7/8&quot; X 11&quot;"/>
    <n v="4.3"/>
    <n v="1"/>
    <n v="1.56"/>
  </r>
  <r>
    <n v="3765"/>
    <d v="2015-11-29T00:00:00"/>
    <x v="1"/>
    <x v="10"/>
    <x v="89"/>
    <x v="3"/>
    <x v="0"/>
    <x v="4"/>
    <s v="Boston Electric Pencil Sharpener, Model 1818, Charcoal Black"/>
    <n v="56.3"/>
    <n v="2"/>
    <n v="15.76"/>
  </r>
  <r>
    <n v="3766"/>
    <d v="2015-11-30T00:00:00"/>
    <x v="1"/>
    <x v="10"/>
    <x v="494"/>
    <x v="2"/>
    <x v="0"/>
    <x v="3"/>
    <s v="Fellowes PB200 Plastic Comb Binding Machine"/>
    <n v="152.99"/>
    <n v="3"/>
    <n v="-122.39"/>
  </r>
  <r>
    <n v="3767"/>
    <d v="2015-11-30T00:00:00"/>
    <x v="1"/>
    <x v="10"/>
    <x v="494"/>
    <x v="2"/>
    <x v="0"/>
    <x v="7"/>
    <s v="Revere Boxed Rubber Bands by Revere"/>
    <n v="10.58"/>
    <n v="7"/>
    <n v="-2.38"/>
  </r>
  <r>
    <n v="3768"/>
    <d v="2015-11-30T00:00:00"/>
    <x v="1"/>
    <x v="10"/>
    <x v="494"/>
    <x v="2"/>
    <x v="2"/>
    <x v="6"/>
    <s v="Motorla HX550 Universal Bluetooth Headset"/>
    <n v="94.92"/>
    <n v="4"/>
    <n v="15.82"/>
  </r>
  <r>
    <n v="3769"/>
    <d v="2015-11-30T00:00:00"/>
    <x v="1"/>
    <x v="10"/>
    <x v="35"/>
    <x v="0"/>
    <x v="0"/>
    <x v="3"/>
    <s v="GBC Instant Report Kit"/>
    <n v="3.88"/>
    <n v="3"/>
    <n v="-5.82"/>
  </r>
  <r>
    <n v="3770"/>
    <d v="2015-11-30T00:00:00"/>
    <x v="1"/>
    <x v="10"/>
    <x v="152"/>
    <x v="5"/>
    <x v="0"/>
    <x v="10"/>
    <s v="#10- 4 1/8&quot; x 9 1/2&quot; Recycled Envelopes"/>
    <n v="17.48"/>
    <n v="2"/>
    <n v="8.2200000000000006"/>
  </r>
  <r>
    <n v="3771"/>
    <d v="2015-11-30T00:00:00"/>
    <x v="1"/>
    <x v="10"/>
    <x v="152"/>
    <x v="5"/>
    <x v="0"/>
    <x v="10"/>
    <s v="Tyvek  Top-Opening Peel &amp; Seel  Envelopes, Gray"/>
    <n v="71.88"/>
    <n v="2"/>
    <n v="32.35"/>
  </r>
  <r>
    <n v="3772"/>
    <d v="2015-11-30T00:00:00"/>
    <x v="1"/>
    <x v="10"/>
    <x v="195"/>
    <x v="25"/>
    <x v="2"/>
    <x v="6"/>
    <s v="Avaya 4621SW VoIP phone"/>
    <n v="177.48"/>
    <n v="3"/>
    <n v="19.97"/>
  </r>
  <r>
    <n v="3773"/>
    <d v="2015-11-30T00:00:00"/>
    <x v="1"/>
    <x v="10"/>
    <x v="219"/>
    <x v="20"/>
    <x v="0"/>
    <x v="0"/>
    <s v="Avoid Verbal Orders Carbonless Minifold Book"/>
    <n v="23.66"/>
    <n v="7"/>
    <n v="10.88"/>
  </r>
  <r>
    <n v="3774"/>
    <d v="2015-11-30T00:00:00"/>
    <x v="1"/>
    <x v="10"/>
    <x v="219"/>
    <x v="20"/>
    <x v="1"/>
    <x v="11"/>
    <s v="Hon Metal Bookcases, Black"/>
    <n v="681.41"/>
    <n v="12"/>
    <n v="42.59"/>
  </r>
  <r>
    <n v="3775"/>
    <d v="2015-11-30T00:00:00"/>
    <x v="1"/>
    <x v="10"/>
    <x v="522"/>
    <x v="17"/>
    <x v="1"/>
    <x v="8"/>
    <s v="DAX Contemporary Wood Frame with Silver Metal Mat, Desktop, 11 x 14 Size"/>
    <n v="80.959999999999994"/>
    <n v="4"/>
    <n v="29.15"/>
  </r>
  <r>
    <n v="3776"/>
    <d v="2015-11-30T00:00:00"/>
    <x v="1"/>
    <x v="10"/>
    <x v="522"/>
    <x v="17"/>
    <x v="0"/>
    <x v="0"/>
    <s v="Xerox 1997"/>
    <n v="25.92"/>
    <n v="4"/>
    <n v="12.44"/>
  </r>
  <r>
    <n v="3777"/>
    <d v="2015-11-30T00:00:00"/>
    <x v="1"/>
    <x v="10"/>
    <x v="518"/>
    <x v="25"/>
    <x v="1"/>
    <x v="8"/>
    <s v="Dana Swing-Arm Lamps"/>
    <n v="17.09"/>
    <n v="2"/>
    <n v="1.07"/>
  </r>
  <r>
    <n v="3778"/>
    <d v="2015-11-30T00:00:00"/>
    <x v="1"/>
    <x v="10"/>
    <x v="336"/>
    <x v="25"/>
    <x v="0"/>
    <x v="3"/>
    <s v="Avery Durable Binders"/>
    <n v="6.05"/>
    <n v="7"/>
    <n v="-4.2300000000000004"/>
  </r>
  <r>
    <n v="3779"/>
    <d v="2015-11-30T00:00:00"/>
    <x v="1"/>
    <x v="10"/>
    <x v="336"/>
    <x v="25"/>
    <x v="0"/>
    <x v="12"/>
    <s v="Belkin 8 Outlet Surge Protector"/>
    <n v="98.35"/>
    <n v="3"/>
    <n v="9.84"/>
  </r>
  <r>
    <n v="3780"/>
    <d v="2015-11-30T00:00:00"/>
    <x v="1"/>
    <x v="10"/>
    <x v="336"/>
    <x v="25"/>
    <x v="1"/>
    <x v="8"/>
    <s v="Luxo Professional Fluorescent Magnifier Lamp with Clamp-Mount Base"/>
    <n v="335.74"/>
    <n v="2"/>
    <n v="25.18"/>
  </r>
  <r>
    <n v="3781"/>
    <d v="2015-12-01T00:00:00"/>
    <x v="1"/>
    <x v="11"/>
    <x v="391"/>
    <x v="22"/>
    <x v="0"/>
    <x v="3"/>
    <s v="Wilson Jones Heavy-Duty Casebound Ring Binders with Metal Hinges"/>
    <n v="55.42"/>
    <n v="2"/>
    <n v="19.399999999999999"/>
  </r>
  <r>
    <n v="3782"/>
    <d v="2015-12-01T00:00:00"/>
    <x v="1"/>
    <x v="11"/>
    <x v="685"/>
    <x v="0"/>
    <x v="1"/>
    <x v="8"/>
    <s v="Eldon Image Series Desk Accessories, Burgundy"/>
    <n v="6.69"/>
    <n v="4"/>
    <n v="-4.01"/>
  </r>
  <r>
    <n v="3783"/>
    <d v="2015-12-01T00:00:00"/>
    <x v="1"/>
    <x v="11"/>
    <x v="165"/>
    <x v="22"/>
    <x v="0"/>
    <x v="4"/>
    <s v="Prang Drawing Pencil Set"/>
    <n v="13.9"/>
    <n v="5"/>
    <n v="5.56"/>
  </r>
  <r>
    <n v="3784"/>
    <d v="2015-12-01T00:00:00"/>
    <x v="1"/>
    <x v="11"/>
    <x v="435"/>
    <x v="6"/>
    <x v="0"/>
    <x v="2"/>
    <s v="Decoflex Hanging Personal Folder File, Blue"/>
    <n v="61.68"/>
    <n v="4"/>
    <n v="16.649999999999999"/>
  </r>
  <r>
    <n v="3785"/>
    <d v="2015-12-01T00:00:00"/>
    <x v="1"/>
    <x v="11"/>
    <x v="435"/>
    <x v="6"/>
    <x v="0"/>
    <x v="3"/>
    <s v="GBC Pre-Punched Binding Paper, Plastic, White, 8-1/2&quot; x 11&quot;"/>
    <n v="63.96"/>
    <n v="4"/>
    <n v="30.7"/>
  </r>
  <r>
    <n v="3786"/>
    <d v="2015-12-01T00:00:00"/>
    <x v="1"/>
    <x v="11"/>
    <x v="581"/>
    <x v="22"/>
    <x v="1"/>
    <x v="5"/>
    <s v="Global Troy Executive Leather Low-Back Tilter"/>
    <n v="2003.92"/>
    <n v="5"/>
    <n v="125.25"/>
  </r>
  <r>
    <n v="3787"/>
    <d v="2015-12-01T00:00:00"/>
    <x v="1"/>
    <x v="11"/>
    <x v="581"/>
    <x v="22"/>
    <x v="0"/>
    <x v="0"/>
    <s v="Xerox 219"/>
    <n v="32.4"/>
    <n v="5"/>
    <n v="15.55"/>
  </r>
  <r>
    <n v="3788"/>
    <d v="2015-12-01T00:00:00"/>
    <x v="1"/>
    <x v="11"/>
    <x v="581"/>
    <x v="22"/>
    <x v="1"/>
    <x v="13"/>
    <s v="Bush Advantage Collection Round Conference Table"/>
    <n v="1913.4"/>
    <n v="9"/>
    <n v="401.81"/>
  </r>
  <r>
    <n v="3789"/>
    <d v="2015-12-01T00:00:00"/>
    <x v="1"/>
    <x v="11"/>
    <x v="581"/>
    <x v="22"/>
    <x v="0"/>
    <x v="2"/>
    <s v="Tennsco Industrial Shelving"/>
    <n v="146.72999999999999"/>
    <n v="3"/>
    <n v="2.93"/>
  </r>
  <r>
    <n v="3790"/>
    <d v="2015-12-01T00:00:00"/>
    <x v="1"/>
    <x v="11"/>
    <x v="581"/>
    <x v="22"/>
    <x v="0"/>
    <x v="0"/>
    <s v="Xerox Color Copier Paper, 11&quot; x 17&quot;, Ream"/>
    <n v="114.2"/>
    <n v="5"/>
    <n v="52.53"/>
  </r>
  <r>
    <n v="3791"/>
    <d v="2015-12-01T00:00:00"/>
    <x v="1"/>
    <x v="11"/>
    <x v="607"/>
    <x v="3"/>
    <x v="1"/>
    <x v="5"/>
    <s v="GuestStacker Chair with Chrome Finish Legs"/>
    <n v="2676.67"/>
    <n v="9"/>
    <n v="267.67"/>
  </r>
  <r>
    <n v="3792"/>
    <d v="2015-12-01T00:00:00"/>
    <x v="1"/>
    <x v="11"/>
    <x v="338"/>
    <x v="14"/>
    <x v="0"/>
    <x v="0"/>
    <s v="Xerox 207"/>
    <n v="19.440000000000001"/>
    <n v="3"/>
    <n v="9.33"/>
  </r>
  <r>
    <n v="3793"/>
    <d v="2015-12-01T00:00:00"/>
    <x v="1"/>
    <x v="11"/>
    <x v="338"/>
    <x v="14"/>
    <x v="0"/>
    <x v="4"/>
    <s v="Newell 307"/>
    <n v="3.64"/>
    <n v="2"/>
    <n v="1.02"/>
  </r>
  <r>
    <n v="3794"/>
    <d v="2015-12-01T00:00:00"/>
    <x v="1"/>
    <x v="11"/>
    <x v="338"/>
    <x v="14"/>
    <x v="0"/>
    <x v="0"/>
    <s v="Wirebound Message Books, Four 2 3/4&quot; x 5&quot; Forms per Page, 600 Sets per Book"/>
    <n v="18.54"/>
    <n v="2"/>
    <n v="8.7100000000000009"/>
  </r>
  <r>
    <n v="3795"/>
    <d v="2015-12-03T00:00:00"/>
    <x v="1"/>
    <x v="11"/>
    <x v="78"/>
    <x v="2"/>
    <x v="2"/>
    <x v="15"/>
    <s v="Lexmark MarkNet N8150 Wireless Print Server"/>
    <n v="482.34"/>
    <n v="4"/>
    <n v="-337.64"/>
  </r>
  <r>
    <n v="3796"/>
    <d v="2015-12-03T00:00:00"/>
    <x v="1"/>
    <x v="11"/>
    <x v="78"/>
    <x v="2"/>
    <x v="1"/>
    <x v="8"/>
    <s v="3M Hangers With Command Adhesive"/>
    <n v="2.96"/>
    <n v="1"/>
    <n v="0.78"/>
  </r>
  <r>
    <n v="3797"/>
    <d v="2015-12-03T00:00:00"/>
    <x v="1"/>
    <x v="11"/>
    <x v="114"/>
    <x v="20"/>
    <x v="0"/>
    <x v="3"/>
    <s v="Cardinal Poly Pocket Divider Pockets for Ring Binders"/>
    <n v="10.75"/>
    <n v="4"/>
    <n v="3.36"/>
  </r>
  <r>
    <n v="3798"/>
    <d v="2015-12-03T00:00:00"/>
    <x v="1"/>
    <x v="11"/>
    <x v="314"/>
    <x v="2"/>
    <x v="0"/>
    <x v="0"/>
    <s v="Message Book, Wirebound, Four 5 1/2&quot; X 4&quot; Forms/Pg., 200 Dupl. Sets/Book"/>
    <n v="16.45"/>
    <n v="2"/>
    <n v="5.55"/>
  </r>
  <r>
    <n v="3799"/>
    <d v="2015-12-03T00:00:00"/>
    <x v="1"/>
    <x v="11"/>
    <x v="314"/>
    <x v="2"/>
    <x v="2"/>
    <x v="9"/>
    <s v="Verbatim 25 GB 6x Blu-ray Single Layer Recordable Disc, 25/Pack"/>
    <n v="36.78"/>
    <n v="2"/>
    <n v="10.58"/>
  </r>
  <r>
    <n v="3800"/>
    <d v="2015-12-03T00:00:00"/>
    <x v="1"/>
    <x v="11"/>
    <x v="544"/>
    <x v="20"/>
    <x v="0"/>
    <x v="3"/>
    <s v="GBC Therma-A-Bind 250T Electric Binding System"/>
    <n v="590.35"/>
    <n v="6"/>
    <n v="206.62"/>
  </r>
  <r>
    <n v="3801"/>
    <d v="2015-12-03T00:00:00"/>
    <x v="1"/>
    <x v="11"/>
    <x v="517"/>
    <x v="3"/>
    <x v="1"/>
    <x v="11"/>
    <s v="Sauder Forest Hills Library, Woodland Oak Finish"/>
    <n v="359.5"/>
    <n v="3"/>
    <n v="-29.61"/>
  </r>
  <r>
    <n v="3802"/>
    <d v="2015-12-03T00:00:00"/>
    <x v="1"/>
    <x v="11"/>
    <x v="419"/>
    <x v="25"/>
    <x v="1"/>
    <x v="8"/>
    <s v="Seth Thomas 16&quot; Steel Case Clock"/>
    <n v="77.95"/>
    <n v="3"/>
    <n v="12.67"/>
  </r>
  <r>
    <n v="3803"/>
    <d v="2015-12-03T00:00:00"/>
    <x v="1"/>
    <x v="11"/>
    <x v="419"/>
    <x v="25"/>
    <x v="0"/>
    <x v="3"/>
    <s v="GBC DocuBind P50 Personal Binding Machine"/>
    <n v="95.97"/>
    <n v="5"/>
    <n v="-73.58"/>
  </r>
  <r>
    <n v="3804"/>
    <d v="2015-12-03T00:00:00"/>
    <x v="1"/>
    <x v="11"/>
    <x v="419"/>
    <x v="25"/>
    <x v="2"/>
    <x v="6"/>
    <s v="Panasonic KX-TG6844B Expandable Digital Cordless Telephone"/>
    <n v="105.58"/>
    <n v="2"/>
    <n v="9.24"/>
  </r>
  <r>
    <n v="3805"/>
    <d v="2015-12-03T00:00:00"/>
    <x v="1"/>
    <x v="11"/>
    <x v="419"/>
    <x v="25"/>
    <x v="0"/>
    <x v="4"/>
    <s v="Newell 312"/>
    <n v="9.34"/>
    <n v="2"/>
    <n v="1.17"/>
  </r>
  <r>
    <n v="3806"/>
    <d v="2015-12-03T00:00:00"/>
    <x v="1"/>
    <x v="11"/>
    <x v="187"/>
    <x v="38"/>
    <x v="0"/>
    <x v="0"/>
    <s v="Xerox 1935"/>
    <n v="184.66"/>
    <n v="7"/>
    <n v="84.94"/>
  </r>
  <r>
    <n v="3807"/>
    <d v="2015-12-04T00:00:00"/>
    <x v="1"/>
    <x v="11"/>
    <x v="718"/>
    <x v="16"/>
    <x v="0"/>
    <x v="3"/>
    <s v="SpineVue Locking Slant-D Ring Binders by Cardinal"/>
    <n v="8.23"/>
    <n v="3"/>
    <n v="-6.03"/>
  </r>
  <r>
    <n v="3808"/>
    <d v="2015-12-04T00:00:00"/>
    <x v="1"/>
    <x v="11"/>
    <x v="703"/>
    <x v="20"/>
    <x v="1"/>
    <x v="8"/>
    <s v="DAX Two-Tone Rosewood/Black Document Frame, Desktop, 5 x 7"/>
    <n v="28.44"/>
    <n v="3"/>
    <n v="11.38"/>
  </r>
  <r>
    <n v="3809"/>
    <d v="2015-12-04T00:00:00"/>
    <x v="1"/>
    <x v="11"/>
    <x v="703"/>
    <x v="20"/>
    <x v="1"/>
    <x v="5"/>
    <s v="Office Star - Ergonomically Designed Knee Chair"/>
    <n v="364.41"/>
    <n v="5"/>
    <n v="8.1"/>
  </r>
  <r>
    <n v="3810"/>
    <d v="2015-12-04T00:00:00"/>
    <x v="1"/>
    <x v="11"/>
    <x v="703"/>
    <x v="20"/>
    <x v="2"/>
    <x v="6"/>
    <s v="Square Credit Card Reader"/>
    <n v="39.96"/>
    <n v="4"/>
    <n v="10.39"/>
  </r>
  <r>
    <n v="3811"/>
    <d v="2015-12-04T00:00:00"/>
    <x v="1"/>
    <x v="11"/>
    <x v="703"/>
    <x v="20"/>
    <x v="1"/>
    <x v="5"/>
    <s v="Global Leather Highback Executive Chair with Pneumatic Height Adjustment, Black"/>
    <n v="361.76"/>
    <n v="2"/>
    <n v="68.33"/>
  </r>
  <r>
    <n v="3812"/>
    <d v="2015-12-04T00:00:00"/>
    <x v="1"/>
    <x v="11"/>
    <x v="389"/>
    <x v="20"/>
    <x v="0"/>
    <x v="10"/>
    <s v="Wausau Papers Astrobrights Colored Envelopes"/>
    <n v="17.940000000000001"/>
    <n v="3"/>
    <n v="8.7899999999999991"/>
  </r>
  <r>
    <n v="3813"/>
    <d v="2015-12-04T00:00:00"/>
    <x v="1"/>
    <x v="11"/>
    <x v="389"/>
    <x v="20"/>
    <x v="1"/>
    <x v="5"/>
    <s v="Global Armless Task Chair, Royal Blue"/>
    <n v="384.17"/>
    <n v="7"/>
    <n v="29.88"/>
  </r>
  <r>
    <n v="3814"/>
    <d v="2015-12-04T00:00:00"/>
    <x v="1"/>
    <x v="11"/>
    <x v="389"/>
    <x v="20"/>
    <x v="2"/>
    <x v="6"/>
    <s v="Wilson SignalBoost 841262 DB PRO Amplifier Kit"/>
    <n v="1799.75"/>
    <n v="5"/>
    <n v="539.92999999999995"/>
  </r>
  <r>
    <n v="3815"/>
    <d v="2015-12-04T00:00:00"/>
    <x v="1"/>
    <x v="11"/>
    <x v="279"/>
    <x v="24"/>
    <x v="0"/>
    <x v="0"/>
    <s v="Xerox 1881"/>
    <n v="85.96"/>
    <n v="7"/>
    <n v="40.4"/>
  </r>
  <r>
    <n v="3816"/>
    <d v="2015-12-04T00:00:00"/>
    <x v="1"/>
    <x v="11"/>
    <x v="644"/>
    <x v="15"/>
    <x v="0"/>
    <x v="3"/>
    <s v="GBC Ibimaster 500 Manual ProClick Binding System"/>
    <n v="1598.06"/>
    <n v="7"/>
    <n v="-1065.3699999999999"/>
  </r>
  <r>
    <n v="3817"/>
    <d v="2015-12-04T00:00:00"/>
    <x v="1"/>
    <x v="11"/>
    <x v="644"/>
    <x v="15"/>
    <x v="0"/>
    <x v="4"/>
    <s v="Deluxe Chalkboard Eraser Cleaner"/>
    <n v="36.96"/>
    <n v="4"/>
    <n v="12.01"/>
  </r>
  <r>
    <n v="3818"/>
    <d v="2015-12-04T00:00:00"/>
    <x v="1"/>
    <x v="11"/>
    <x v="312"/>
    <x v="3"/>
    <x v="0"/>
    <x v="10"/>
    <s v="Tyvek Side-Opening Peel &amp; Seel Expanding Envelopes"/>
    <n v="271.44"/>
    <n v="3"/>
    <n v="122.15"/>
  </r>
  <r>
    <n v="3819"/>
    <d v="2015-12-04T00:00:00"/>
    <x v="1"/>
    <x v="11"/>
    <x v="312"/>
    <x v="3"/>
    <x v="2"/>
    <x v="6"/>
    <s v="Jensen SMPS-640 -Â speaker phone"/>
    <n v="110.35"/>
    <n v="3"/>
    <n v="8.2799999999999994"/>
  </r>
  <r>
    <n v="3820"/>
    <d v="2015-12-04T00:00:00"/>
    <x v="1"/>
    <x v="11"/>
    <x v="312"/>
    <x v="3"/>
    <x v="1"/>
    <x v="8"/>
    <s v="Master Caster Door Stop, Large Brown"/>
    <n v="36.4"/>
    <n v="5"/>
    <n v="13.83"/>
  </r>
  <r>
    <n v="3821"/>
    <d v="2015-12-04T00:00:00"/>
    <x v="1"/>
    <x v="11"/>
    <x v="501"/>
    <x v="3"/>
    <x v="0"/>
    <x v="4"/>
    <s v="Avery Hi-Liter Fluorescent Desk Style Markers"/>
    <n v="16.899999999999999"/>
    <n v="5"/>
    <n v="6.25"/>
  </r>
  <r>
    <n v="3822"/>
    <d v="2015-12-04T00:00:00"/>
    <x v="1"/>
    <x v="11"/>
    <x v="501"/>
    <x v="3"/>
    <x v="1"/>
    <x v="8"/>
    <s v="Eldon Image Series Desk Accessories, Burgundy"/>
    <n v="25.08"/>
    <n v="6"/>
    <n v="9.0299999999999994"/>
  </r>
  <r>
    <n v="3823"/>
    <d v="2015-12-05T00:00:00"/>
    <x v="1"/>
    <x v="11"/>
    <x v="719"/>
    <x v="3"/>
    <x v="1"/>
    <x v="8"/>
    <s v="Executive Impressions 14&quot; Contract Wall Clock"/>
    <n v="44.46"/>
    <n v="2"/>
    <n v="14.67"/>
  </r>
  <r>
    <n v="3824"/>
    <d v="2015-12-05T00:00:00"/>
    <x v="1"/>
    <x v="11"/>
    <x v="308"/>
    <x v="2"/>
    <x v="2"/>
    <x v="9"/>
    <s v="Belkin F8E887 USB Wired Ergonomic Keyboard"/>
    <n v="47.98"/>
    <n v="2"/>
    <n v="0.6"/>
  </r>
  <r>
    <n v="3825"/>
    <d v="2015-12-05T00:00:00"/>
    <x v="1"/>
    <x v="11"/>
    <x v="308"/>
    <x v="2"/>
    <x v="0"/>
    <x v="3"/>
    <s v="GBC White Gloss Covers, Plain Front"/>
    <n v="26.06"/>
    <n v="6"/>
    <n v="-19.98"/>
  </r>
  <r>
    <n v="3826"/>
    <d v="2015-12-05T00:00:00"/>
    <x v="1"/>
    <x v="11"/>
    <x v="720"/>
    <x v="14"/>
    <x v="0"/>
    <x v="3"/>
    <s v="Surelock Post Binders"/>
    <n v="152.80000000000001"/>
    <n v="5"/>
    <n v="76.400000000000006"/>
  </r>
  <r>
    <n v="3827"/>
    <d v="2015-12-05T00:00:00"/>
    <x v="1"/>
    <x v="11"/>
    <x v="394"/>
    <x v="0"/>
    <x v="0"/>
    <x v="4"/>
    <s v="Boston Electric Pencil Sharpener, Model 1818, Charcoal Black"/>
    <n v="45.04"/>
    <n v="2"/>
    <n v="4.5"/>
  </r>
  <r>
    <n v="3828"/>
    <d v="2015-12-05T00:00:00"/>
    <x v="1"/>
    <x v="11"/>
    <x v="449"/>
    <x v="20"/>
    <x v="0"/>
    <x v="3"/>
    <s v="Avery Arch Ring Binders"/>
    <n v="232.4"/>
    <n v="5"/>
    <n v="78.44"/>
  </r>
  <r>
    <n v="3829"/>
    <d v="2015-12-05T00:00:00"/>
    <x v="1"/>
    <x v="11"/>
    <x v="449"/>
    <x v="20"/>
    <x v="1"/>
    <x v="5"/>
    <s v="Global Armless Task Chair, Royal Blue"/>
    <n v="164.65"/>
    <n v="3"/>
    <n v="12.81"/>
  </r>
  <r>
    <n v="3830"/>
    <d v="2015-12-05T00:00:00"/>
    <x v="1"/>
    <x v="11"/>
    <x v="449"/>
    <x v="20"/>
    <x v="0"/>
    <x v="0"/>
    <s v="Xerox 188"/>
    <n v="22.68"/>
    <n v="2"/>
    <n v="11.11"/>
  </r>
  <r>
    <n v="3831"/>
    <d v="2015-12-05T00:00:00"/>
    <x v="1"/>
    <x v="11"/>
    <x v="169"/>
    <x v="3"/>
    <x v="2"/>
    <x v="9"/>
    <s v="Memorex Micro Travel Drive 8 GB"/>
    <n v="39"/>
    <n v="3"/>
    <n v="17.55"/>
  </r>
  <r>
    <n v="3832"/>
    <d v="2015-12-05T00:00:00"/>
    <x v="1"/>
    <x v="11"/>
    <x v="169"/>
    <x v="3"/>
    <x v="0"/>
    <x v="1"/>
    <s v="Avery 488"/>
    <n v="12.6"/>
    <n v="4"/>
    <n v="6.05"/>
  </r>
  <r>
    <n v="3833"/>
    <d v="2015-12-05T00:00:00"/>
    <x v="1"/>
    <x v="11"/>
    <x v="390"/>
    <x v="15"/>
    <x v="1"/>
    <x v="5"/>
    <s v="Global Push Button Manager's Chair, Indigo"/>
    <n v="97.42"/>
    <n v="2"/>
    <n v="10.96"/>
  </r>
  <r>
    <n v="3834"/>
    <d v="2015-12-05T00:00:00"/>
    <x v="1"/>
    <x v="11"/>
    <x v="560"/>
    <x v="1"/>
    <x v="0"/>
    <x v="10"/>
    <s v="Security-Tint Envelopes"/>
    <n v="12.22"/>
    <n v="2"/>
    <n v="4.43"/>
  </r>
  <r>
    <n v="3835"/>
    <d v="2015-12-06T00:00:00"/>
    <x v="1"/>
    <x v="11"/>
    <x v="201"/>
    <x v="3"/>
    <x v="0"/>
    <x v="4"/>
    <s v="Stanley Contemporary Battery Pencil Sharpeners"/>
    <n v="120.15"/>
    <n v="9"/>
    <n v="33.64"/>
  </r>
  <r>
    <n v="3836"/>
    <d v="2015-12-06T00:00:00"/>
    <x v="1"/>
    <x v="11"/>
    <x v="201"/>
    <x v="3"/>
    <x v="2"/>
    <x v="6"/>
    <s v="AT&amp;T 1080 Corded phone"/>
    <n v="219.18"/>
    <n v="2"/>
    <n v="19.18"/>
  </r>
  <r>
    <n v="3837"/>
    <d v="2015-12-06T00:00:00"/>
    <x v="1"/>
    <x v="11"/>
    <x v="682"/>
    <x v="0"/>
    <x v="0"/>
    <x v="3"/>
    <s v="Avery Reinforcements for Hole-Punch Pages"/>
    <n v="2.77"/>
    <n v="7"/>
    <n v="-4.8499999999999996"/>
  </r>
  <r>
    <n v="3838"/>
    <d v="2015-12-06T00:00:00"/>
    <x v="1"/>
    <x v="11"/>
    <x v="258"/>
    <x v="12"/>
    <x v="1"/>
    <x v="8"/>
    <s v="Howard Miller 13&quot; Diameter Pewter Finish Round Wall Clock"/>
    <n v="206.11"/>
    <n v="6"/>
    <n v="48.95"/>
  </r>
  <r>
    <n v="3839"/>
    <d v="2015-12-06T00:00:00"/>
    <x v="1"/>
    <x v="11"/>
    <x v="258"/>
    <x v="12"/>
    <x v="0"/>
    <x v="0"/>
    <s v="Xerox 1970"/>
    <n v="19.920000000000002"/>
    <n v="5"/>
    <n v="6.72"/>
  </r>
  <r>
    <n v="3840"/>
    <d v="2015-12-06T00:00:00"/>
    <x v="1"/>
    <x v="11"/>
    <x v="258"/>
    <x v="12"/>
    <x v="0"/>
    <x v="0"/>
    <s v="Xerox 1960"/>
    <n v="198.27"/>
    <n v="8"/>
    <n v="61.96"/>
  </r>
  <r>
    <n v="3841"/>
    <d v="2015-12-06T00:00:00"/>
    <x v="1"/>
    <x v="11"/>
    <x v="258"/>
    <x v="12"/>
    <x v="0"/>
    <x v="2"/>
    <s v="Belkin 19&quot; Vented Equipment Shelf, Black"/>
    <n v="247.1"/>
    <n v="6"/>
    <n v="-58.69"/>
  </r>
  <r>
    <n v="3842"/>
    <d v="2015-12-06T00:00:00"/>
    <x v="1"/>
    <x v="11"/>
    <x v="258"/>
    <x v="12"/>
    <x v="0"/>
    <x v="4"/>
    <s v="BOSTON Model 1800 Electric Pencil Sharpeners, Putty/Woodgrain"/>
    <n v="86.3"/>
    <n v="6"/>
    <n v="9.7100000000000009"/>
  </r>
  <r>
    <n v="3843"/>
    <d v="2015-12-06T00:00:00"/>
    <x v="1"/>
    <x v="11"/>
    <x v="380"/>
    <x v="10"/>
    <x v="2"/>
    <x v="6"/>
    <s v="Polycom SoundStation2 EX ConferenceÂ phone"/>
    <n v="485.94"/>
    <n v="2"/>
    <n v="-89.09"/>
  </r>
  <r>
    <n v="3844"/>
    <d v="2015-12-06T00:00:00"/>
    <x v="1"/>
    <x v="11"/>
    <x v="380"/>
    <x v="10"/>
    <x v="0"/>
    <x v="4"/>
    <s v="Newell 312"/>
    <n v="37.380000000000003"/>
    <n v="8"/>
    <n v="4.67"/>
  </r>
  <r>
    <n v="3845"/>
    <d v="2015-12-06T00:00:00"/>
    <x v="1"/>
    <x v="11"/>
    <x v="380"/>
    <x v="10"/>
    <x v="1"/>
    <x v="5"/>
    <s v="Global Low Back Tilter Chair"/>
    <n v="70.69"/>
    <n v="1"/>
    <n v="-24.24"/>
  </r>
  <r>
    <n v="3846"/>
    <d v="2015-12-06T00:00:00"/>
    <x v="1"/>
    <x v="11"/>
    <x v="307"/>
    <x v="3"/>
    <x v="0"/>
    <x v="0"/>
    <s v="Message Book, Phone, Wirebound Standard Line Memo, 2 3/4&quot; X 5&quot;"/>
    <n v="32.75"/>
    <n v="5"/>
    <n v="15.07"/>
  </r>
  <r>
    <n v="3847"/>
    <d v="2015-12-06T00:00:00"/>
    <x v="1"/>
    <x v="11"/>
    <x v="25"/>
    <x v="20"/>
    <x v="0"/>
    <x v="0"/>
    <s v="Xerox 219"/>
    <n v="6.48"/>
    <n v="1"/>
    <n v="3.11"/>
  </r>
  <r>
    <n v="3848"/>
    <d v="2015-12-06T00:00:00"/>
    <x v="1"/>
    <x v="11"/>
    <x v="25"/>
    <x v="20"/>
    <x v="0"/>
    <x v="0"/>
    <s v="Xerox 1903"/>
    <n v="41.86"/>
    <n v="7"/>
    <n v="20.51"/>
  </r>
  <r>
    <n v="3849"/>
    <d v="2015-12-06T00:00:00"/>
    <x v="1"/>
    <x v="11"/>
    <x v="25"/>
    <x v="20"/>
    <x v="2"/>
    <x v="9"/>
    <s v="LogitechÂ VX Revolution Cordless Laser Mouse for Notebooks (Black)"/>
    <n v="1619.91"/>
    <n v="9"/>
    <n v="97.19"/>
  </r>
  <r>
    <n v="3850"/>
    <d v="2015-12-06T00:00:00"/>
    <x v="1"/>
    <x v="11"/>
    <x v="25"/>
    <x v="20"/>
    <x v="1"/>
    <x v="8"/>
    <s v="Seth Thomas 14&quot; Day/Date Wall Clock"/>
    <n v="113.92"/>
    <n v="4"/>
    <n v="42.15"/>
  </r>
  <r>
    <n v="3851"/>
    <d v="2015-12-06T00:00:00"/>
    <x v="1"/>
    <x v="11"/>
    <x v="70"/>
    <x v="18"/>
    <x v="2"/>
    <x v="16"/>
    <s v="Hewlett Packard 610 Color Digital Copier / Printer"/>
    <n v="999.98"/>
    <n v="2"/>
    <n v="449.99"/>
  </r>
  <r>
    <n v="3852"/>
    <d v="2015-12-06T00:00:00"/>
    <x v="1"/>
    <x v="11"/>
    <x v="325"/>
    <x v="17"/>
    <x v="0"/>
    <x v="0"/>
    <s v="Xerox 20"/>
    <n v="6.48"/>
    <n v="1"/>
    <n v="3.11"/>
  </r>
  <r>
    <n v="3853"/>
    <d v="2015-12-06T00:00:00"/>
    <x v="1"/>
    <x v="11"/>
    <x v="325"/>
    <x v="17"/>
    <x v="0"/>
    <x v="2"/>
    <s v="Tennsco 6- and 18-Compartment Lockers"/>
    <n v="1325.85"/>
    <n v="5"/>
    <n v="238.65"/>
  </r>
  <r>
    <n v="3854"/>
    <d v="2015-12-06T00:00:00"/>
    <x v="1"/>
    <x v="11"/>
    <x v="325"/>
    <x v="17"/>
    <x v="0"/>
    <x v="1"/>
    <s v="Avery 483"/>
    <n v="14.94"/>
    <n v="3"/>
    <n v="6.87"/>
  </r>
  <r>
    <n v="3855"/>
    <d v="2015-12-06T00:00:00"/>
    <x v="1"/>
    <x v="11"/>
    <x v="721"/>
    <x v="3"/>
    <x v="0"/>
    <x v="12"/>
    <s v="Commercial WindTunnel Clean Air Upright Vacuum, Replacement Belts, Filtration Bags"/>
    <n v="7.78"/>
    <n v="2"/>
    <n v="2.02"/>
  </r>
  <r>
    <n v="3856"/>
    <d v="2015-12-06T00:00:00"/>
    <x v="1"/>
    <x v="11"/>
    <x v="644"/>
    <x v="6"/>
    <x v="2"/>
    <x v="6"/>
    <s v="AT&amp;T CL82213"/>
    <n v="173.94"/>
    <n v="6"/>
    <n v="50.44"/>
  </r>
  <r>
    <n v="3857"/>
    <d v="2015-12-06T00:00:00"/>
    <x v="1"/>
    <x v="11"/>
    <x v="109"/>
    <x v="10"/>
    <x v="0"/>
    <x v="3"/>
    <s v="Ibico Standard Transparent Covers"/>
    <n v="14.83"/>
    <n v="3"/>
    <n v="-10.38"/>
  </r>
  <r>
    <n v="3858"/>
    <d v="2015-12-06T00:00:00"/>
    <x v="1"/>
    <x v="11"/>
    <x v="639"/>
    <x v="3"/>
    <x v="0"/>
    <x v="0"/>
    <s v="Spiral Phone Message Books with Labels by Adams"/>
    <n v="8.9600000000000009"/>
    <n v="2"/>
    <n v="4.3899999999999997"/>
  </r>
  <r>
    <n v="3859"/>
    <d v="2015-12-07T00:00:00"/>
    <x v="1"/>
    <x v="11"/>
    <x v="536"/>
    <x v="5"/>
    <x v="0"/>
    <x v="12"/>
    <s v="Eureka The Boss Cordless Rechargeable Stick Vac"/>
    <n v="152.94"/>
    <n v="3"/>
    <n v="41.29"/>
  </r>
  <r>
    <n v="3860"/>
    <d v="2015-12-07T00:00:00"/>
    <x v="1"/>
    <x v="11"/>
    <x v="536"/>
    <x v="5"/>
    <x v="1"/>
    <x v="5"/>
    <s v="Situations Contoured Folding Chairs, 4/Set"/>
    <n v="283.92"/>
    <n v="4"/>
    <n v="70.98"/>
  </r>
  <r>
    <n v="3861"/>
    <d v="2015-12-07T00:00:00"/>
    <x v="1"/>
    <x v="11"/>
    <x v="467"/>
    <x v="22"/>
    <x v="0"/>
    <x v="7"/>
    <s v="Alliance Big Bands Rubber Bands, 12/Pack"/>
    <n v="3.96"/>
    <n v="2"/>
    <n v="0"/>
  </r>
  <r>
    <n v="3862"/>
    <d v="2015-12-07T00:00:00"/>
    <x v="1"/>
    <x v="11"/>
    <x v="467"/>
    <x v="22"/>
    <x v="0"/>
    <x v="1"/>
    <s v="Avery 509"/>
    <n v="2.61"/>
    <n v="1"/>
    <n v="1.2"/>
  </r>
  <r>
    <n v="3863"/>
    <d v="2015-12-07T00:00:00"/>
    <x v="1"/>
    <x v="11"/>
    <x v="7"/>
    <x v="3"/>
    <x v="1"/>
    <x v="8"/>
    <s v="12-1/2 Diameter Round Wall Clock"/>
    <n v="79.92"/>
    <n v="4"/>
    <n v="28.77"/>
  </r>
  <r>
    <n v="3864"/>
    <d v="2015-12-07T00:00:00"/>
    <x v="1"/>
    <x v="11"/>
    <x v="545"/>
    <x v="20"/>
    <x v="0"/>
    <x v="3"/>
    <s v="Pressboard Data Binders by Wilson Jones"/>
    <n v="21.36"/>
    <n v="5"/>
    <n v="7.21"/>
  </r>
  <r>
    <n v="3865"/>
    <d v="2015-12-07T00:00:00"/>
    <x v="1"/>
    <x v="11"/>
    <x v="545"/>
    <x v="20"/>
    <x v="0"/>
    <x v="3"/>
    <s v="Avery Durable Slant Ring Binders With Label Holder"/>
    <n v="6.69"/>
    <n v="2"/>
    <n v="2.34"/>
  </r>
  <r>
    <n v="3866"/>
    <d v="2015-12-07T00:00:00"/>
    <x v="1"/>
    <x v="11"/>
    <x v="545"/>
    <x v="20"/>
    <x v="2"/>
    <x v="6"/>
    <s v="Digium D40 VoIP phone"/>
    <n v="773.94"/>
    <n v="6"/>
    <n v="224.44"/>
  </r>
  <r>
    <n v="3867"/>
    <d v="2015-12-07T00:00:00"/>
    <x v="1"/>
    <x v="11"/>
    <x v="94"/>
    <x v="3"/>
    <x v="0"/>
    <x v="0"/>
    <s v="Xerox 218"/>
    <n v="12.96"/>
    <n v="2"/>
    <n v="6.22"/>
  </r>
  <r>
    <n v="3868"/>
    <d v="2015-12-08T00:00:00"/>
    <x v="1"/>
    <x v="11"/>
    <x v="722"/>
    <x v="0"/>
    <x v="0"/>
    <x v="0"/>
    <s v="Xerox 1945"/>
    <n v="360.71"/>
    <n v="11"/>
    <n v="130.76"/>
  </r>
  <r>
    <n v="3869"/>
    <d v="2015-12-08T00:00:00"/>
    <x v="1"/>
    <x v="11"/>
    <x v="722"/>
    <x v="0"/>
    <x v="2"/>
    <x v="6"/>
    <s v="Wilson Electronics DB Pro Signal Booster"/>
    <n v="1718.4"/>
    <n v="6"/>
    <n v="150.36000000000001"/>
  </r>
  <r>
    <n v="3870"/>
    <d v="2015-12-08T00:00:00"/>
    <x v="1"/>
    <x v="11"/>
    <x v="701"/>
    <x v="0"/>
    <x v="2"/>
    <x v="6"/>
    <s v="Nokia Lumia 521 (T-Mobile)"/>
    <n v="119.96"/>
    <n v="5"/>
    <n v="12"/>
  </r>
  <r>
    <n v="3871"/>
    <d v="2015-12-08T00:00:00"/>
    <x v="1"/>
    <x v="11"/>
    <x v="598"/>
    <x v="3"/>
    <x v="0"/>
    <x v="2"/>
    <s v="Stur-D-Stor Shelving, Vertical 5-Shelf: 72&quot;H x 36&quot;W x 18 1/2&quot;D"/>
    <n v="221.96"/>
    <n v="2"/>
    <n v="4.4400000000000004"/>
  </r>
  <r>
    <n v="3872"/>
    <d v="2015-12-08T00:00:00"/>
    <x v="1"/>
    <x v="11"/>
    <x v="598"/>
    <x v="3"/>
    <x v="2"/>
    <x v="9"/>
    <s v="WD My Passport Ultra 500GB Portable External Hard Drive"/>
    <n v="236"/>
    <n v="4"/>
    <n v="40.119999999999997"/>
  </r>
  <r>
    <n v="3873"/>
    <d v="2015-12-08T00:00:00"/>
    <x v="1"/>
    <x v="11"/>
    <x v="418"/>
    <x v="26"/>
    <x v="0"/>
    <x v="0"/>
    <s v="Southworth Parchment Paper &amp; Envelopes"/>
    <n v="15.7"/>
    <n v="3"/>
    <n v="5.0999999999999996"/>
  </r>
  <r>
    <n v="3874"/>
    <d v="2015-12-09T00:00:00"/>
    <x v="1"/>
    <x v="11"/>
    <x v="590"/>
    <x v="18"/>
    <x v="0"/>
    <x v="0"/>
    <s v="Xerox 188"/>
    <n v="34.020000000000003"/>
    <n v="3"/>
    <n v="16.670000000000002"/>
  </r>
  <r>
    <n v="3875"/>
    <d v="2015-12-10T00:00:00"/>
    <x v="1"/>
    <x v="11"/>
    <x v="435"/>
    <x v="14"/>
    <x v="0"/>
    <x v="4"/>
    <s v="Avery Hi-Liter Comfort Grip Fluorescent Highlighter, Yellow Ink"/>
    <n v="3.9"/>
    <n v="2"/>
    <n v="1.52"/>
  </r>
  <r>
    <n v="3876"/>
    <d v="2015-12-10T00:00:00"/>
    <x v="1"/>
    <x v="11"/>
    <x v="435"/>
    <x v="14"/>
    <x v="1"/>
    <x v="13"/>
    <s v="Bretford CR8500 Series Meeting Room Furniture"/>
    <n v="801.96"/>
    <n v="2"/>
    <n v="200.49"/>
  </r>
  <r>
    <n v="3877"/>
    <d v="2015-12-10T00:00:00"/>
    <x v="1"/>
    <x v="11"/>
    <x v="435"/>
    <x v="14"/>
    <x v="1"/>
    <x v="5"/>
    <s v="Global Super Steno Chair"/>
    <n v="191.96"/>
    <n v="2"/>
    <n v="32.630000000000003"/>
  </r>
  <r>
    <n v="3878"/>
    <d v="2015-12-10T00:00:00"/>
    <x v="1"/>
    <x v="11"/>
    <x v="435"/>
    <x v="14"/>
    <x v="0"/>
    <x v="1"/>
    <s v="Permanent Self-Adhesive File Folder Labels for Typewriters by Universal"/>
    <n v="2.61"/>
    <n v="1"/>
    <n v="1.2"/>
  </r>
  <r>
    <n v="3879"/>
    <d v="2015-12-10T00:00:00"/>
    <x v="1"/>
    <x v="11"/>
    <x v="580"/>
    <x v="4"/>
    <x v="0"/>
    <x v="4"/>
    <s v="Staples in misc. colors"/>
    <n v="1.78"/>
    <n v="1"/>
    <n v="0.5"/>
  </r>
  <r>
    <n v="3880"/>
    <d v="2015-12-10T00:00:00"/>
    <x v="1"/>
    <x v="11"/>
    <x v="580"/>
    <x v="4"/>
    <x v="0"/>
    <x v="0"/>
    <s v="Xerox 201"/>
    <n v="25.92"/>
    <n v="4"/>
    <n v="12.44"/>
  </r>
  <r>
    <n v="3881"/>
    <d v="2015-12-10T00:00:00"/>
    <x v="1"/>
    <x v="11"/>
    <x v="580"/>
    <x v="4"/>
    <x v="2"/>
    <x v="9"/>
    <s v="Memorex 25GB 6X Branded Blu-Ray Recordable Disc, 15/Pack"/>
    <n v="101.94"/>
    <n v="6"/>
    <n v="21.41"/>
  </r>
  <r>
    <n v="3882"/>
    <d v="2015-12-10T00:00:00"/>
    <x v="1"/>
    <x v="11"/>
    <x v="338"/>
    <x v="20"/>
    <x v="0"/>
    <x v="1"/>
    <s v="Avery 486"/>
    <n v="7.31"/>
    <n v="1"/>
    <n v="3.44"/>
  </r>
  <r>
    <n v="3883"/>
    <d v="2015-12-10T00:00:00"/>
    <x v="1"/>
    <x v="11"/>
    <x v="338"/>
    <x v="20"/>
    <x v="2"/>
    <x v="16"/>
    <s v="Hewlett Packard 610 Color Digital Copier / Printer"/>
    <n v="799.98"/>
    <n v="2"/>
    <n v="250"/>
  </r>
  <r>
    <n v="3884"/>
    <d v="2015-12-10T00:00:00"/>
    <x v="1"/>
    <x v="11"/>
    <x v="338"/>
    <x v="20"/>
    <x v="0"/>
    <x v="0"/>
    <s v="Adams Phone Message Book, 200 Message Capacity, 8 1/16Â” x 11Â”"/>
    <n v="41.28"/>
    <n v="6"/>
    <n v="18.989999999999998"/>
  </r>
  <r>
    <n v="3885"/>
    <d v="2015-12-10T00:00:00"/>
    <x v="1"/>
    <x v="11"/>
    <x v="338"/>
    <x v="20"/>
    <x v="0"/>
    <x v="0"/>
    <s v="Xerox 1883"/>
    <n v="184.66"/>
    <n v="7"/>
    <n v="84.94"/>
  </r>
  <r>
    <n v="3886"/>
    <d v="2015-12-10T00:00:00"/>
    <x v="1"/>
    <x v="11"/>
    <x v="666"/>
    <x v="36"/>
    <x v="0"/>
    <x v="4"/>
    <s v="Manco Dry-Lighter Erasable Highlighter"/>
    <n v="27.36"/>
    <n v="9"/>
    <n v="9.3000000000000007"/>
  </r>
  <r>
    <n v="3887"/>
    <d v="2015-12-10T00:00:00"/>
    <x v="1"/>
    <x v="11"/>
    <x v="666"/>
    <x v="36"/>
    <x v="0"/>
    <x v="0"/>
    <s v="Recycled Desk Saver Line &quot;While You Were Out&quot; Book, 5 1/2&quot; X 4&quot;"/>
    <n v="44.75"/>
    <n v="5"/>
    <n v="20.59"/>
  </r>
  <r>
    <n v="3888"/>
    <d v="2015-12-10T00:00:00"/>
    <x v="1"/>
    <x v="11"/>
    <x v="666"/>
    <x v="36"/>
    <x v="2"/>
    <x v="6"/>
    <s v="Cisco 8x8 Inc. 6753i IP Business Phone System"/>
    <n v="134.99"/>
    <n v="1"/>
    <n v="36.450000000000003"/>
  </r>
  <r>
    <n v="3889"/>
    <d v="2015-12-10T00:00:00"/>
    <x v="1"/>
    <x v="11"/>
    <x v="666"/>
    <x v="36"/>
    <x v="0"/>
    <x v="0"/>
    <s v="Astroparche Fine Business Paper"/>
    <n v="26.4"/>
    <n v="5"/>
    <n v="12.67"/>
  </r>
  <r>
    <n v="3890"/>
    <d v="2015-12-10T00:00:00"/>
    <x v="1"/>
    <x v="11"/>
    <x v="666"/>
    <x v="36"/>
    <x v="1"/>
    <x v="5"/>
    <s v="Global Ergonomic Managers Chair"/>
    <n v="542.94000000000005"/>
    <n v="3"/>
    <n v="141.16"/>
  </r>
  <r>
    <n v="3891"/>
    <d v="2015-12-10T00:00:00"/>
    <x v="1"/>
    <x v="11"/>
    <x v="658"/>
    <x v="3"/>
    <x v="0"/>
    <x v="4"/>
    <s v="Boston Electric Pencil Sharpener, Model 1818, Charcoal Black"/>
    <n v="56.3"/>
    <n v="2"/>
    <n v="15.76"/>
  </r>
  <r>
    <n v="3892"/>
    <d v="2015-12-10T00:00:00"/>
    <x v="1"/>
    <x v="11"/>
    <x v="621"/>
    <x v="1"/>
    <x v="0"/>
    <x v="12"/>
    <s v="3M Replacement Filter for Office Air Cleaner for 20' x 33' Room"/>
    <n v="53.09"/>
    <n v="7"/>
    <n v="-108.83"/>
  </r>
  <r>
    <n v="3893"/>
    <d v="2015-12-10T00:00:00"/>
    <x v="1"/>
    <x v="11"/>
    <x v="711"/>
    <x v="3"/>
    <x v="0"/>
    <x v="1"/>
    <s v="Avery File Folder Labels"/>
    <n v="5.76"/>
    <n v="2"/>
    <n v="2.82"/>
  </r>
  <r>
    <n v="3894"/>
    <d v="2015-12-10T00:00:00"/>
    <x v="1"/>
    <x v="11"/>
    <x v="371"/>
    <x v="10"/>
    <x v="2"/>
    <x v="9"/>
    <s v="Maxell 4.7GB DVD-RW 3/Pack"/>
    <n v="25.49"/>
    <n v="2"/>
    <n v="4.46"/>
  </r>
  <r>
    <n v="3895"/>
    <d v="2015-12-11T00:00:00"/>
    <x v="1"/>
    <x v="11"/>
    <x v="661"/>
    <x v="6"/>
    <x v="0"/>
    <x v="1"/>
    <s v="Dot Matrix Printer Tape Reel Labels, White, 5000/Box"/>
    <n v="196.62"/>
    <n v="2"/>
    <n v="96.34"/>
  </r>
  <r>
    <n v="3896"/>
    <d v="2015-12-11T00:00:00"/>
    <x v="1"/>
    <x v="11"/>
    <x v="723"/>
    <x v="0"/>
    <x v="2"/>
    <x v="9"/>
    <s v="Logitech Wireless Performance Mouse MX for PC and Mac"/>
    <n v="159.97999999999999"/>
    <n v="2"/>
    <n v="36"/>
  </r>
  <r>
    <n v="3897"/>
    <d v="2015-12-11T00:00:00"/>
    <x v="1"/>
    <x v="11"/>
    <x v="723"/>
    <x v="0"/>
    <x v="0"/>
    <x v="2"/>
    <s v="Eldon ProFile File 'N Store Portable File Tub Letter/Legal Size Black"/>
    <n v="46.34"/>
    <n v="3"/>
    <n v="4.63"/>
  </r>
  <r>
    <n v="3898"/>
    <d v="2015-12-11T00:00:00"/>
    <x v="1"/>
    <x v="11"/>
    <x v="258"/>
    <x v="16"/>
    <x v="0"/>
    <x v="3"/>
    <s v="Acco D-Ring Binder w/DublLock"/>
    <n v="12.83"/>
    <n v="2"/>
    <n v="-8.98"/>
  </r>
  <r>
    <n v="3899"/>
    <d v="2015-12-11T00:00:00"/>
    <x v="1"/>
    <x v="11"/>
    <x v="576"/>
    <x v="26"/>
    <x v="0"/>
    <x v="4"/>
    <s v="Newell 313"/>
    <n v="13.12"/>
    <n v="5"/>
    <n v="1.1499999999999999"/>
  </r>
  <r>
    <n v="3900"/>
    <d v="2015-12-11T00:00:00"/>
    <x v="1"/>
    <x v="11"/>
    <x v="576"/>
    <x v="26"/>
    <x v="1"/>
    <x v="11"/>
    <s v="Bush Westfield Collection Bookcases, Dark Cherry Finish"/>
    <n v="69.58"/>
    <n v="4"/>
    <n v="-143.79"/>
  </r>
  <r>
    <n v="3901"/>
    <d v="2015-12-11T00:00:00"/>
    <x v="1"/>
    <x v="11"/>
    <x v="576"/>
    <x v="26"/>
    <x v="0"/>
    <x v="4"/>
    <s v="Newell 326"/>
    <n v="4.22"/>
    <n v="3"/>
    <n v="0.48"/>
  </r>
  <r>
    <n v="3902"/>
    <d v="2015-12-11T00:00:00"/>
    <x v="1"/>
    <x v="11"/>
    <x v="576"/>
    <x v="26"/>
    <x v="2"/>
    <x v="9"/>
    <s v="Logitech Keyboard K120"/>
    <n v="58.08"/>
    <n v="4"/>
    <n v="-6.53"/>
  </r>
  <r>
    <n v="3903"/>
    <d v="2015-12-11T00:00:00"/>
    <x v="1"/>
    <x v="11"/>
    <x v="576"/>
    <x v="26"/>
    <x v="1"/>
    <x v="8"/>
    <s v="Master Caster Door Stop, Large Neon Orange"/>
    <n v="52.42"/>
    <n v="9"/>
    <n v="15.07"/>
  </r>
  <r>
    <n v="3904"/>
    <d v="2015-12-11T00:00:00"/>
    <x v="1"/>
    <x v="11"/>
    <x v="576"/>
    <x v="26"/>
    <x v="1"/>
    <x v="8"/>
    <s v="DAX Wood Document Frame"/>
    <n v="54.92"/>
    <n v="5"/>
    <n v="10.98"/>
  </r>
  <r>
    <n v="3905"/>
    <d v="2015-12-11T00:00:00"/>
    <x v="1"/>
    <x v="11"/>
    <x v="576"/>
    <x v="26"/>
    <x v="1"/>
    <x v="13"/>
    <s v="Bevis Rectangular Conference Tables"/>
    <n v="364.95"/>
    <n v="5"/>
    <n v="-248.17"/>
  </r>
  <r>
    <n v="3906"/>
    <d v="2015-12-11T00:00:00"/>
    <x v="1"/>
    <x v="11"/>
    <x v="576"/>
    <x v="26"/>
    <x v="0"/>
    <x v="0"/>
    <s v="Xerox 1932"/>
    <n v="85.06"/>
    <n v="3"/>
    <n v="28.71"/>
  </r>
  <r>
    <n v="3907"/>
    <d v="2015-12-11T00:00:00"/>
    <x v="1"/>
    <x v="11"/>
    <x v="576"/>
    <x v="26"/>
    <x v="0"/>
    <x v="0"/>
    <s v="Avery Personal Creations Heavyweight Cards"/>
    <n v="27.7"/>
    <n v="3"/>
    <n v="9.69"/>
  </r>
  <r>
    <n v="3908"/>
    <d v="2015-12-11T00:00:00"/>
    <x v="1"/>
    <x v="11"/>
    <x v="164"/>
    <x v="10"/>
    <x v="0"/>
    <x v="3"/>
    <s v="GBC Plasticlear Binding Covers"/>
    <n v="10.33"/>
    <n v="3"/>
    <n v="-7.58"/>
  </r>
  <r>
    <n v="3909"/>
    <d v="2015-12-11T00:00:00"/>
    <x v="1"/>
    <x v="11"/>
    <x v="412"/>
    <x v="3"/>
    <x v="0"/>
    <x v="3"/>
    <s v="GBC Recycled Grain Textured Covers"/>
    <n v="110.53"/>
    <n v="4"/>
    <n v="38.68"/>
  </r>
  <r>
    <n v="3910"/>
    <d v="2015-12-11T00:00:00"/>
    <x v="1"/>
    <x v="11"/>
    <x v="273"/>
    <x v="14"/>
    <x v="2"/>
    <x v="9"/>
    <s v="Maxell 4.7GB DVD+RW 3/Pack"/>
    <n v="175.23"/>
    <n v="11"/>
    <n v="61.33"/>
  </r>
  <r>
    <n v="3911"/>
    <d v="2015-12-11T00:00:00"/>
    <x v="1"/>
    <x v="11"/>
    <x v="273"/>
    <x v="14"/>
    <x v="2"/>
    <x v="6"/>
    <s v="BlackBerry Q10"/>
    <n v="125.99"/>
    <n v="1"/>
    <n v="31.5"/>
  </r>
  <r>
    <n v="3912"/>
    <d v="2015-12-11T00:00:00"/>
    <x v="1"/>
    <x v="11"/>
    <x v="273"/>
    <x v="14"/>
    <x v="0"/>
    <x v="3"/>
    <s v="Ibico Covers for Plastic or Wire Binding Elements"/>
    <n v="23"/>
    <n v="2"/>
    <n v="10.35"/>
  </r>
  <r>
    <n v="3913"/>
    <d v="2015-12-12T00:00:00"/>
    <x v="1"/>
    <x v="11"/>
    <x v="235"/>
    <x v="3"/>
    <x v="1"/>
    <x v="5"/>
    <s v="Lifetime Advantage Folding Chairs, 4/Carton"/>
    <n v="348.93"/>
    <n v="2"/>
    <n v="34.89"/>
  </r>
  <r>
    <n v="3914"/>
    <d v="2015-12-12T00:00:00"/>
    <x v="1"/>
    <x v="11"/>
    <x v="380"/>
    <x v="3"/>
    <x v="0"/>
    <x v="7"/>
    <s v="Staples"/>
    <n v="7.86"/>
    <n v="2"/>
    <n v="3.62"/>
  </r>
  <r>
    <n v="3915"/>
    <d v="2015-12-12T00:00:00"/>
    <x v="1"/>
    <x v="11"/>
    <x v="380"/>
    <x v="3"/>
    <x v="0"/>
    <x v="3"/>
    <s v="Recycled Premium Regency Composition Covers"/>
    <n v="24.45"/>
    <n v="2"/>
    <n v="8.86"/>
  </r>
  <r>
    <n v="3916"/>
    <d v="2015-12-12T00:00:00"/>
    <x v="1"/>
    <x v="11"/>
    <x v="699"/>
    <x v="36"/>
    <x v="0"/>
    <x v="4"/>
    <s v="Rogers Handheld Barrel Pencil Sharpener"/>
    <n v="8.2200000000000006"/>
    <n v="3"/>
    <n v="2.2200000000000002"/>
  </r>
  <r>
    <n v="3917"/>
    <d v="2015-12-12T00:00:00"/>
    <x v="1"/>
    <x v="11"/>
    <x v="557"/>
    <x v="0"/>
    <x v="2"/>
    <x v="9"/>
    <s v="AmazonBasics 3-Button USB Wired Mouse"/>
    <n v="22.37"/>
    <n v="4"/>
    <n v="6.43"/>
  </r>
  <r>
    <n v="3918"/>
    <d v="2015-12-12T00:00:00"/>
    <x v="1"/>
    <x v="11"/>
    <x v="21"/>
    <x v="3"/>
    <x v="0"/>
    <x v="4"/>
    <s v="Newell 311"/>
    <n v="2.21"/>
    <n v="1"/>
    <n v="0.6"/>
  </r>
  <r>
    <n v="3919"/>
    <d v="2015-12-12T00:00:00"/>
    <x v="1"/>
    <x v="11"/>
    <x v="21"/>
    <x v="3"/>
    <x v="0"/>
    <x v="10"/>
    <s v="Peel &amp; Seel Envelopes"/>
    <n v="15.52"/>
    <n v="4"/>
    <n v="7.45"/>
  </r>
  <r>
    <n v="3920"/>
    <d v="2015-12-12T00:00:00"/>
    <x v="1"/>
    <x v="11"/>
    <x v="21"/>
    <x v="3"/>
    <x v="0"/>
    <x v="0"/>
    <s v="Black Print Carbonless Snap-Off Rapid Letter, 8 1/2&quot; x 7&quot;"/>
    <n v="36.44"/>
    <n v="4"/>
    <n v="16.399999999999999"/>
  </r>
  <r>
    <n v="3921"/>
    <d v="2015-12-12T00:00:00"/>
    <x v="1"/>
    <x v="11"/>
    <x v="276"/>
    <x v="3"/>
    <x v="1"/>
    <x v="8"/>
    <s v="Eldon Cleatmat Chair Mats for Medium Pile Carpets"/>
    <n v="166.5"/>
    <n v="3"/>
    <n v="21.65"/>
  </r>
  <r>
    <n v="3922"/>
    <d v="2015-12-12T00:00:00"/>
    <x v="1"/>
    <x v="11"/>
    <x v="276"/>
    <x v="3"/>
    <x v="0"/>
    <x v="2"/>
    <s v="Standard Rollaway File with Lock"/>
    <n v="360.38"/>
    <n v="2"/>
    <n v="93.7"/>
  </r>
  <r>
    <n v="3923"/>
    <d v="2015-12-12T00:00:00"/>
    <x v="1"/>
    <x v="11"/>
    <x v="104"/>
    <x v="17"/>
    <x v="0"/>
    <x v="0"/>
    <s v="Xerox 1930"/>
    <n v="32.4"/>
    <n v="5"/>
    <n v="15.88"/>
  </r>
  <r>
    <n v="3924"/>
    <d v="2015-12-12T00:00:00"/>
    <x v="1"/>
    <x v="11"/>
    <x v="104"/>
    <x v="17"/>
    <x v="0"/>
    <x v="0"/>
    <s v="Xerox 1916"/>
    <n v="97.88"/>
    <n v="2"/>
    <n v="48.94"/>
  </r>
  <r>
    <n v="3925"/>
    <d v="2015-12-12T00:00:00"/>
    <x v="1"/>
    <x v="11"/>
    <x v="502"/>
    <x v="3"/>
    <x v="2"/>
    <x v="9"/>
    <s v="Logitech Wireless Marathon Mouse M705"/>
    <n v="299.94"/>
    <n v="6"/>
    <n v="128.97"/>
  </r>
  <r>
    <n v="3926"/>
    <d v="2015-12-12T00:00:00"/>
    <x v="1"/>
    <x v="11"/>
    <x v="502"/>
    <x v="3"/>
    <x v="0"/>
    <x v="14"/>
    <s v="Staple remover"/>
    <n v="25.76"/>
    <n v="7"/>
    <n v="0.52"/>
  </r>
  <r>
    <n v="3927"/>
    <d v="2015-12-13T00:00:00"/>
    <x v="1"/>
    <x v="11"/>
    <x v="468"/>
    <x v="3"/>
    <x v="0"/>
    <x v="0"/>
    <s v="Xerox 213"/>
    <n v="12.96"/>
    <n v="2"/>
    <n v="6.22"/>
  </r>
  <r>
    <n v="3928"/>
    <d v="2015-12-13T00:00:00"/>
    <x v="1"/>
    <x v="11"/>
    <x v="468"/>
    <x v="3"/>
    <x v="0"/>
    <x v="12"/>
    <s v="Fellowes 8 Outlet Superior Workstation Surge Protector w/o Phone/Fax/Modem Protection"/>
    <n v="134.47999999999999"/>
    <n v="4"/>
    <n v="34.96"/>
  </r>
  <r>
    <n v="3929"/>
    <d v="2015-12-13T00:00:00"/>
    <x v="1"/>
    <x v="11"/>
    <x v="550"/>
    <x v="3"/>
    <x v="0"/>
    <x v="1"/>
    <s v="Avery 513"/>
    <n v="9.9600000000000009"/>
    <n v="2"/>
    <n v="4.58"/>
  </r>
  <r>
    <n v="3930"/>
    <d v="2015-12-13T00:00:00"/>
    <x v="1"/>
    <x v="11"/>
    <x v="122"/>
    <x v="3"/>
    <x v="2"/>
    <x v="6"/>
    <s v="Plantronics Voyager Pro Legend"/>
    <n v="494.38"/>
    <n v="3"/>
    <n v="49.44"/>
  </r>
  <r>
    <n v="3931"/>
    <d v="2015-12-13T00:00:00"/>
    <x v="1"/>
    <x v="11"/>
    <x v="122"/>
    <x v="3"/>
    <x v="0"/>
    <x v="3"/>
    <s v="Angle-D Binders with Locking Rings, Label Holders"/>
    <n v="29.2"/>
    <n v="5"/>
    <n v="9.86"/>
  </r>
  <r>
    <n v="3932"/>
    <d v="2015-12-13T00:00:00"/>
    <x v="1"/>
    <x v="11"/>
    <x v="122"/>
    <x v="3"/>
    <x v="2"/>
    <x v="9"/>
    <s v="Logitech K350 2.4Ghz Wireless Keyboard"/>
    <n v="248.85"/>
    <n v="5"/>
    <n v="27.37"/>
  </r>
  <r>
    <n v="3933"/>
    <d v="2015-12-13T00:00:00"/>
    <x v="1"/>
    <x v="11"/>
    <x v="122"/>
    <x v="3"/>
    <x v="2"/>
    <x v="9"/>
    <s v="Memorex Mini Travel Drive 64 GB USB 2.0 Flash Drive"/>
    <n v="36.24"/>
    <n v="1"/>
    <n v="15.22"/>
  </r>
  <r>
    <n v="3934"/>
    <d v="2015-12-13T00:00:00"/>
    <x v="1"/>
    <x v="11"/>
    <x v="222"/>
    <x v="32"/>
    <x v="0"/>
    <x v="0"/>
    <s v="Xerox 222"/>
    <n v="19.440000000000001"/>
    <n v="3"/>
    <n v="9.33"/>
  </r>
  <r>
    <n v="3935"/>
    <d v="2015-12-13T00:00:00"/>
    <x v="1"/>
    <x v="11"/>
    <x v="222"/>
    <x v="32"/>
    <x v="0"/>
    <x v="3"/>
    <s v="Flexible Leather- Look Classic Collection Ring Binder"/>
    <n v="37.880000000000003"/>
    <n v="2"/>
    <n v="18.940000000000001"/>
  </r>
  <r>
    <n v="3936"/>
    <d v="2015-12-14T00:00:00"/>
    <x v="1"/>
    <x v="11"/>
    <x v="22"/>
    <x v="4"/>
    <x v="0"/>
    <x v="3"/>
    <s v="3-ring staple pack"/>
    <n v="3.76"/>
    <n v="2"/>
    <n v="1.8"/>
  </r>
  <r>
    <n v="3937"/>
    <d v="2015-12-14T00:00:00"/>
    <x v="1"/>
    <x v="11"/>
    <x v="724"/>
    <x v="11"/>
    <x v="2"/>
    <x v="6"/>
    <s v="HTC One"/>
    <n v="319.97000000000003"/>
    <n v="4"/>
    <n v="36"/>
  </r>
  <r>
    <n v="3938"/>
    <d v="2015-12-14T00:00:00"/>
    <x v="1"/>
    <x v="11"/>
    <x v="247"/>
    <x v="3"/>
    <x v="0"/>
    <x v="3"/>
    <s v="Wilson Jones Standard D-Ring Binders"/>
    <n v="8.1"/>
    <n v="2"/>
    <n v="2.73"/>
  </r>
  <r>
    <n v="3939"/>
    <d v="2015-12-14T00:00:00"/>
    <x v="1"/>
    <x v="11"/>
    <x v="435"/>
    <x v="29"/>
    <x v="1"/>
    <x v="8"/>
    <s v="Stackable Trays"/>
    <n v="6.16"/>
    <n v="2"/>
    <n v="1.97"/>
  </r>
  <r>
    <n v="3940"/>
    <d v="2015-12-14T00:00:00"/>
    <x v="1"/>
    <x v="11"/>
    <x v="435"/>
    <x v="29"/>
    <x v="0"/>
    <x v="4"/>
    <s v="Boston Electric Pencil Sharpener, Model 1818, Charcoal Black"/>
    <n v="56.3"/>
    <n v="2"/>
    <n v="15.76"/>
  </r>
  <r>
    <n v="3941"/>
    <d v="2015-12-14T00:00:00"/>
    <x v="1"/>
    <x v="11"/>
    <x v="367"/>
    <x v="3"/>
    <x v="1"/>
    <x v="8"/>
    <s v="Master Caster Door Stop, Gray"/>
    <n v="15.24"/>
    <n v="3"/>
    <n v="5.18"/>
  </r>
  <r>
    <n v="3942"/>
    <d v="2015-12-14T00:00:00"/>
    <x v="1"/>
    <x v="11"/>
    <x v="281"/>
    <x v="3"/>
    <x v="1"/>
    <x v="8"/>
    <s v="Staple-based wall hangings"/>
    <n v="29.22"/>
    <n v="3"/>
    <n v="12.86"/>
  </r>
  <r>
    <n v="3943"/>
    <d v="2015-12-14T00:00:00"/>
    <x v="1"/>
    <x v="11"/>
    <x v="63"/>
    <x v="3"/>
    <x v="2"/>
    <x v="9"/>
    <s v="Micro Innovations USB RF Wireless Keyboard with Mouse"/>
    <n v="50"/>
    <n v="2"/>
    <n v="10.5"/>
  </r>
  <r>
    <n v="3944"/>
    <d v="2015-12-14T00:00:00"/>
    <x v="1"/>
    <x v="11"/>
    <x v="504"/>
    <x v="3"/>
    <x v="0"/>
    <x v="3"/>
    <s v="Ibico Recycled Grain-Textured Covers"/>
    <n v="55.26"/>
    <n v="2"/>
    <n v="20.72"/>
  </r>
  <r>
    <n v="3945"/>
    <d v="2015-12-14T00:00:00"/>
    <x v="1"/>
    <x v="11"/>
    <x v="504"/>
    <x v="3"/>
    <x v="0"/>
    <x v="0"/>
    <s v="Xerox 23"/>
    <n v="6.48"/>
    <n v="1"/>
    <n v="3.11"/>
  </r>
  <r>
    <n v="3946"/>
    <d v="2015-12-14T00:00:00"/>
    <x v="1"/>
    <x v="11"/>
    <x v="504"/>
    <x v="3"/>
    <x v="0"/>
    <x v="3"/>
    <s v="GBC Laser Imprintable Binding System Covers, Desert Sand"/>
    <n v="34.25"/>
    <n v="3"/>
    <n v="11.56"/>
  </r>
  <r>
    <n v="3947"/>
    <d v="2015-12-14T00:00:00"/>
    <x v="1"/>
    <x v="11"/>
    <x v="504"/>
    <x v="3"/>
    <x v="1"/>
    <x v="13"/>
    <s v="Bush Andora Conference Table, Maple/Graphite Gray Finish"/>
    <n v="273.57"/>
    <n v="2"/>
    <n v="10.26"/>
  </r>
  <r>
    <n v="3948"/>
    <d v="2015-12-15T00:00:00"/>
    <x v="1"/>
    <x v="11"/>
    <x v="412"/>
    <x v="20"/>
    <x v="0"/>
    <x v="4"/>
    <s v="Sanford Colorific Eraseable Coloring Pencils, 12 Count"/>
    <n v="3.28"/>
    <n v="1"/>
    <n v="1.41"/>
  </r>
  <r>
    <n v="3949"/>
    <d v="2015-12-15T00:00:00"/>
    <x v="1"/>
    <x v="11"/>
    <x v="343"/>
    <x v="22"/>
    <x v="0"/>
    <x v="12"/>
    <s v="3M Office Air Cleaner"/>
    <n v="103.92"/>
    <n v="4"/>
    <n v="36.369999999999997"/>
  </r>
  <r>
    <n v="3950"/>
    <d v="2015-12-15T00:00:00"/>
    <x v="1"/>
    <x v="11"/>
    <x v="343"/>
    <x v="22"/>
    <x v="2"/>
    <x v="9"/>
    <s v="Logitech G700s Rechargeable Gaming Mouse"/>
    <n v="899.91"/>
    <n v="9"/>
    <n v="377.96"/>
  </r>
  <r>
    <n v="3951"/>
    <d v="2015-12-15T00:00:00"/>
    <x v="1"/>
    <x v="11"/>
    <x v="343"/>
    <x v="22"/>
    <x v="0"/>
    <x v="3"/>
    <s v="Acco D-Ring Binder w/DublLock"/>
    <n v="51.31"/>
    <n v="3"/>
    <n v="18.600000000000001"/>
  </r>
  <r>
    <n v="3952"/>
    <d v="2015-12-15T00:00:00"/>
    <x v="1"/>
    <x v="11"/>
    <x v="40"/>
    <x v="10"/>
    <x v="2"/>
    <x v="9"/>
    <s v="Plantronics Savi W720 Multi-Device Wireless Headset System"/>
    <n v="2025.36"/>
    <n v="6"/>
    <n v="607.61"/>
  </r>
  <r>
    <n v="3953"/>
    <d v="2015-12-15T00:00:00"/>
    <x v="1"/>
    <x v="11"/>
    <x v="40"/>
    <x v="10"/>
    <x v="2"/>
    <x v="15"/>
    <s v="Cubify CubeX 3D Printer Double Head Print"/>
    <n v="1799.99"/>
    <n v="2"/>
    <n v="-2639.99"/>
  </r>
  <r>
    <n v="3954"/>
    <d v="2015-12-15T00:00:00"/>
    <x v="1"/>
    <x v="11"/>
    <x v="40"/>
    <x v="10"/>
    <x v="2"/>
    <x v="6"/>
    <s v="Panasonic KX TS3282W Corded phone"/>
    <n v="101.99"/>
    <n v="2"/>
    <n v="-17"/>
  </r>
  <r>
    <n v="3955"/>
    <d v="2015-12-15T00:00:00"/>
    <x v="1"/>
    <x v="11"/>
    <x v="40"/>
    <x v="10"/>
    <x v="1"/>
    <x v="8"/>
    <s v="Howard Miller 13&quot; Diameter Goldtone Round Wall Clock"/>
    <n v="262.86"/>
    <n v="7"/>
    <n v="69"/>
  </r>
  <r>
    <n v="3956"/>
    <d v="2015-12-15T00:00:00"/>
    <x v="1"/>
    <x v="11"/>
    <x v="390"/>
    <x v="25"/>
    <x v="2"/>
    <x v="6"/>
    <s v="Cisco Small Business SPA 502G VoIP phone"/>
    <n v="246.17"/>
    <n v="3"/>
    <n v="21.54"/>
  </r>
  <r>
    <n v="3957"/>
    <d v="2015-12-16T00:00:00"/>
    <x v="1"/>
    <x v="11"/>
    <x v="707"/>
    <x v="22"/>
    <x v="0"/>
    <x v="0"/>
    <s v="Xerox 190"/>
    <n v="4.9800000000000004"/>
    <n v="1"/>
    <n v="2.34"/>
  </r>
  <r>
    <n v="3958"/>
    <d v="2015-12-17T00:00:00"/>
    <x v="1"/>
    <x v="11"/>
    <x v="154"/>
    <x v="14"/>
    <x v="0"/>
    <x v="3"/>
    <s v="GBC Plastic Binding Combs"/>
    <n v="29.52"/>
    <n v="4"/>
    <n v="14.46"/>
  </r>
  <r>
    <n v="3959"/>
    <d v="2015-12-17T00:00:00"/>
    <x v="1"/>
    <x v="11"/>
    <x v="154"/>
    <x v="14"/>
    <x v="1"/>
    <x v="5"/>
    <s v="Hon Valutask Swivel Chairs"/>
    <n v="302.94"/>
    <n v="3"/>
    <n v="48.47"/>
  </r>
  <r>
    <n v="3960"/>
    <d v="2015-12-17T00:00:00"/>
    <x v="1"/>
    <x v="11"/>
    <x v="154"/>
    <x v="14"/>
    <x v="1"/>
    <x v="5"/>
    <s v="Harbour Creations 67200 Series Stacking Chairs"/>
    <n v="142.36000000000001"/>
    <n v="2"/>
    <n v="38.44"/>
  </r>
  <r>
    <n v="3961"/>
    <d v="2015-12-17T00:00:00"/>
    <x v="1"/>
    <x v="11"/>
    <x v="154"/>
    <x v="14"/>
    <x v="1"/>
    <x v="5"/>
    <s v="Global Value Steno Chair, Gray"/>
    <n v="546.66"/>
    <n v="9"/>
    <n v="136.66999999999999"/>
  </r>
  <r>
    <n v="3962"/>
    <d v="2015-12-17T00:00:00"/>
    <x v="1"/>
    <x v="11"/>
    <x v="154"/>
    <x v="14"/>
    <x v="1"/>
    <x v="8"/>
    <s v="Tenex Carpeted, Granite-Look or Clear Contemporary Contour Shape Chair Mats"/>
    <n v="212.13"/>
    <n v="3"/>
    <n v="14.85"/>
  </r>
  <r>
    <n v="3963"/>
    <d v="2015-12-17T00:00:00"/>
    <x v="1"/>
    <x v="11"/>
    <x v="260"/>
    <x v="1"/>
    <x v="0"/>
    <x v="2"/>
    <s v="Tennsco Double-Tier Lockers"/>
    <n v="180.02"/>
    <n v="1"/>
    <n v="-15.75"/>
  </r>
  <r>
    <n v="3964"/>
    <d v="2015-12-17T00:00:00"/>
    <x v="1"/>
    <x v="11"/>
    <x v="260"/>
    <x v="1"/>
    <x v="1"/>
    <x v="8"/>
    <s v="Howard Miller 11-1/2&quot; Diameter Ridgewood Wall Clock"/>
    <n v="41.55"/>
    <n v="2"/>
    <n v="-19.739999999999998"/>
  </r>
  <r>
    <n v="3965"/>
    <d v="2015-12-17T00:00:00"/>
    <x v="1"/>
    <x v="11"/>
    <x v="260"/>
    <x v="1"/>
    <x v="0"/>
    <x v="4"/>
    <s v="Newell 35"/>
    <n v="13.12"/>
    <n v="5"/>
    <n v="1.48"/>
  </r>
  <r>
    <n v="3966"/>
    <d v="2015-12-17T00:00:00"/>
    <x v="1"/>
    <x v="11"/>
    <x v="194"/>
    <x v="3"/>
    <x v="0"/>
    <x v="4"/>
    <s v="Sanford 52201 APSCO Electric Pencil Sharpener"/>
    <n v="204.85"/>
    <n v="5"/>
    <n v="53.26"/>
  </r>
  <r>
    <n v="3967"/>
    <d v="2015-12-17T00:00:00"/>
    <x v="1"/>
    <x v="11"/>
    <x v="194"/>
    <x v="3"/>
    <x v="2"/>
    <x v="6"/>
    <s v="Panasonic KX TS3282W Corded phone"/>
    <n v="135.97999999999999"/>
    <n v="2"/>
    <n v="17"/>
  </r>
  <r>
    <n v="3968"/>
    <d v="2015-12-17T00:00:00"/>
    <x v="1"/>
    <x v="11"/>
    <x v="194"/>
    <x v="3"/>
    <x v="0"/>
    <x v="4"/>
    <s v="Sanford Colorific Eraseable Coloring Pencils, 12 Count"/>
    <n v="16.399999999999999"/>
    <n v="5"/>
    <n v="7.05"/>
  </r>
  <r>
    <n v="3969"/>
    <d v="2015-12-17T00:00:00"/>
    <x v="1"/>
    <x v="11"/>
    <x v="194"/>
    <x v="3"/>
    <x v="0"/>
    <x v="3"/>
    <s v="Avery Arch Ring Binders"/>
    <n v="92.96"/>
    <n v="2"/>
    <n v="31.37"/>
  </r>
  <r>
    <n v="3970"/>
    <d v="2015-12-18T00:00:00"/>
    <x v="1"/>
    <x v="11"/>
    <x v="272"/>
    <x v="10"/>
    <x v="0"/>
    <x v="2"/>
    <s v="Fellowes Officeware Wire Shelving"/>
    <n v="646.78"/>
    <n v="9"/>
    <n v="-145.52000000000001"/>
  </r>
  <r>
    <n v="3971"/>
    <d v="2015-12-18T00:00:00"/>
    <x v="1"/>
    <x v="11"/>
    <x v="363"/>
    <x v="20"/>
    <x v="2"/>
    <x v="9"/>
    <s v="Imation Bio 8GB USBÂ Flash Drive ImationÂ Corp"/>
    <n v="166.24"/>
    <n v="1"/>
    <n v="24.94"/>
  </r>
  <r>
    <n v="3972"/>
    <d v="2015-12-18T00:00:00"/>
    <x v="1"/>
    <x v="11"/>
    <x v="521"/>
    <x v="26"/>
    <x v="0"/>
    <x v="4"/>
    <s v="Newell 320"/>
    <n v="6.85"/>
    <n v="2"/>
    <n v="0.6"/>
  </r>
  <r>
    <n v="3973"/>
    <d v="2015-12-18T00:00:00"/>
    <x v="1"/>
    <x v="11"/>
    <x v="357"/>
    <x v="15"/>
    <x v="0"/>
    <x v="10"/>
    <s v="#10- 4 1/8&quot; x 9 1/2&quot; Recycled Envelopes"/>
    <n v="55.94"/>
    <n v="8"/>
    <n v="18.88"/>
  </r>
  <r>
    <n v="3974"/>
    <d v="2015-12-18T00:00:00"/>
    <x v="1"/>
    <x v="11"/>
    <x v="357"/>
    <x v="15"/>
    <x v="0"/>
    <x v="1"/>
    <s v="Avery 507"/>
    <n v="18.43"/>
    <n v="8"/>
    <n v="5.99"/>
  </r>
  <r>
    <n v="3975"/>
    <d v="2015-12-18T00:00:00"/>
    <x v="1"/>
    <x v="11"/>
    <x v="357"/>
    <x v="15"/>
    <x v="1"/>
    <x v="8"/>
    <s v="Master Caster Door Stop, Brown"/>
    <n v="20.32"/>
    <n v="5"/>
    <n v="3.56"/>
  </r>
  <r>
    <n v="3976"/>
    <d v="2015-12-18T00:00:00"/>
    <x v="1"/>
    <x v="11"/>
    <x v="412"/>
    <x v="10"/>
    <x v="0"/>
    <x v="0"/>
    <s v="Xerox 226"/>
    <n v="20.74"/>
    <n v="4"/>
    <n v="7.26"/>
  </r>
  <r>
    <n v="3977"/>
    <d v="2015-12-19T00:00:00"/>
    <x v="1"/>
    <x v="11"/>
    <x v="229"/>
    <x v="3"/>
    <x v="2"/>
    <x v="6"/>
    <s v="ShoreTel ShorePhone IP 230 VoIP phone"/>
    <n v="675.96"/>
    <n v="5"/>
    <n v="84.5"/>
  </r>
  <r>
    <n v="3978"/>
    <d v="2015-12-19T00:00:00"/>
    <x v="1"/>
    <x v="11"/>
    <x v="229"/>
    <x v="3"/>
    <x v="2"/>
    <x v="9"/>
    <s v="Plantronics Savi W720 Multi-Device Wireless Headset System"/>
    <n v="1265.8499999999999"/>
    <n v="3"/>
    <n v="556.97"/>
  </r>
  <r>
    <n v="3979"/>
    <d v="2015-12-19T00:00:00"/>
    <x v="1"/>
    <x v="11"/>
    <x v="144"/>
    <x v="2"/>
    <x v="0"/>
    <x v="12"/>
    <s v="Avanti 4.4 Cu. Ft. Refrigerator"/>
    <n v="434.35"/>
    <n v="3"/>
    <n v="43.44"/>
  </r>
  <r>
    <n v="3980"/>
    <d v="2015-12-19T00:00:00"/>
    <x v="1"/>
    <x v="11"/>
    <x v="144"/>
    <x v="2"/>
    <x v="0"/>
    <x v="12"/>
    <s v="Hoover Replacement Belt for Commercial Guardsman Heavy-Duty Upright Vacuum"/>
    <n v="3.55"/>
    <n v="2"/>
    <n v="0.44"/>
  </r>
  <r>
    <n v="3981"/>
    <d v="2015-12-19T00:00:00"/>
    <x v="1"/>
    <x v="11"/>
    <x v="144"/>
    <x v="2"/>
    <x v="0"/>
    <x v="12"/>
    <s v="Fellowes Advanced 8 Outlet Surge Suppressor with Phone/Fax Protection"/>
    <n v="88.83"/>
    <n v="4"/>
    <n v="7.77"/>
  </r>
  <r>
    <n v="3982"/>
    <d v="2015-12-19T00:00:00"/>
    <x v="1"/>
    <x v="11"/>
    <x v="436"/>
    <x v="40"/>
    <x v="0"/>
    <x v="3"/>
    <s v="Self-Adhesive Ring Binder Labels"/>
    <n v="7.04"/>
    <n v="2"/>
    <n v="3.31"/>
  </r>
  <r>
    <n v="3983"/>
    <d v="2015-12-19T00:00:00"/>
    <x v="1"/>
    <x v="11"/>
    <x v="436"/>
    <x v="40"/>
    <x v="0"/>
    <x v="7"/>
    <s v="Bagged Rubber Bands"/>
    <n v="5.04"/>
    <n v="4"/>
    <n v="0.2"/>
  </r>
  <r>
    <n v="3984"/>
    <d v="2015-12-19T00:00:00"/>
    <x v="1"/>
    <x v="11"/>
    <x v="436"/>
    <x v="40"/>
    <x v="0"/>
    <x v="0"/>
    <s v="White Computer Printout Paper by Universal"/>
    <n v="116.28"/>
    <n v="3"/>
    <n v="56.98"/>
  </r>
  <r>
    <n v="3985"/>
    <d v="2015-12-19T00:00:00"/>
    <x v="1"/>
    <x v="11"/>
    <x v="378"/>
    <x v="1"/>
    <x v="2"/>
    <x v="6"/>
    <s v="Samsung Rugby III"/>
    <n v="158.38"/>
    <n v="3"/>
    <n v="13.86"/>
  </r>
  <r>
    <n v="3986"/>
    <d v="2015-12-19T00:00:00"/>
    <x v="1"/>
    <x v="11"/>
    <x v="725"/>
    <x v="38"/>
    <x v="0"/>
    <x v="0"/>
    <s v="Xerox 1903"/>
    <n v="29.9"/>
    <n v="5"/>
    <n v="14.65"/>
  </r>
  <r>
    <n v="3987"/>
    <d v="2015-12-19T00:00:00"/>
    <x v="1"/>
    <x v="11"/>
    <x v="725"/>
    <x v="38"/>
    <x v="2"/>
    <x v="9"/>
    <s v="Logitech diNovo Edge Keyboard"/>
    <n v="2249.91"/>
    <n v="9"/>
    <n v="517.48"/>
  </r>
  <r>
    <n v="3988"/>
    <d v="2015-12-19T00:00:00"/>
    <x v="1"/>
    <x v="11"/>
    <x v="725"/>
    <x v="38"/>
    <x v="1"/>
    <x v="13"/>
    <s v="Bretford Rectangular Conference Table Tops"/>
    <n v="1053.1600000000001"/>
    <n v="4"/>
    <n v="-105.32"/>
  </r>
  <r>
    <n v="3989"/>
    <d v="2015-12-19T00:00:00"/>
    <x v="1"/>
    <x v="11"/>
    <x v="89"/>
    <x v="1"/>
    <x v="2"/>
    <x v="9"/>
    <s v="Maxell 4.7GB DVD+RW 3/Pack"/>
    <n v="25.49"/>
    <n v="2"/>
    <n v="4.78"/>
  </r>
  <r>
    <n v="3990"/>
    <d v="2015-12-19T00:00:00"/>
    <x v="1"/>
    <x v="11"/>
    <x v="316"/>
    <x v="2"/>
    <x v="0"/>
    <x v="1"/>
    <s v="Avery 474"/>
    <n v="6.91"/>
    <n v="3"/>
    <n v="2.5099999999999998"/>
  </r>
  <r>
    <n v="3991"/>
    <d v="2015-12-20T00:00:00"/>
    <x v="1"/>
    <x v="11"/>
    <x v="330"/>
    <x v="0"/>
    <x v="0"/>
    <x v="2"/>
    <s v="Fellowes Super Stor/Drawer"/>
    <n v="88.8"/>
    <n v="4"/>
    <n v="-2.2200000000000002"/>
  </r>
  <r>
    <n v="3992"/>
    <d v="2015-12-20T00:00:00"/>
    <x v="1"/>
    <x v="11"/>
    <x v="223"/>
    <x v="20"/>
    <x v="0"/>
    <x v="0"/>
    <s v="Eaton Premium Continuous-Feed Paper, 25% Cotton, Letter Size, White, 1000 Shts/Box"/>
    <n v="55.48"/>
    <n v="1"/>
    <n v="26.63"/>
  </r>
  <r>
    <n v="3993"/>
    <d v="2015-12-20T00:00:00"/>
    <x v="1"/>
    <x v="11"/>
    <x v="375"/>
    <x v="1"/>
    <x v="2"/>
    <x v="6"/>
    <s v="Apple iPhone 5C"/>
    <n v="159.97999999999999"/>
    <n v="2"/>
    <n v="12"/>
  </r>
  <r>
    <n v="3994"/>
    <d v="2015-12-20T00:00:00"/>
    <x v="1"/>
    <x v="11"/>
    <x v="375"/>
    <x v="1"/>
    <x v="2"/>
    <x v="9"/>
    <s v="Logitech G600 MMO Gaming Mouse"/>
    <n v="255.97"/>
    <n v="4"/>
    <n v="51.19"/>
  </r>
  <r>
    <n v="3995"/>
    <d v="2015-12-20T00:00:00"/>
    <x v="1"/>
    <x v="11"/>
    <x v="375"/>
    <x v="1"/>
    <x v="1"/>
    <x v="11"/>
    <s v="Sauder Facets Collection Library, Sky Alder Finish"/>
    <n v="359.06"/>
    <n v="3"/>
    <n v="-71.81"/>
  </r>
  <r>
    <n v="3996"/>
    <d v="2015-12-20T00:00:00"/>
    <x v="1"/>
    <x v="11"/>
    <x v="333"/>
    <x v="12"/>
    <x v="0"/>
    <x v="10"/>
    <s v="#6 3/4 Gummed Flap White Envelopes"/>
    <n v="7.92"/>
    <n v="1"/>
    <n v="2.77"/>
  </r>
  <r>
    <n v="3997"/>
    <d v="2015-12-20T00:00:00"/>
    <x v="1"/>
    <x v="11"/>
    <x v="333"/>
    <x v="12"/>
    <x v="1"/>
    <x v="8"/>
    <s v="Nu-Dell Float Frame 11 x 14 1/2"/>
    <n v="14.37"/>
    <n v="2"/>
    <n v="3.95"/>
  </r>
  <r>
    <n v="3998"/>
    <d v="2015-12-20T00:00:00"/>
    <x v="1"/>
    <x v="11"/>
    <x v="726"/>
    <x v="16"/>
    <x v="0"/>
    <x v="1"/>
    <s v="Avery 486"/>
    <n v="11.7"/>
    <n v="2"/>
    <n v="3.95"/>
  </r>
  <r>
    <n v="3999"/>
    <d v="2015-12-20T00:00:00"/>
    <x v="1"/>
    <x v="11"/>
    <x v="170"/>
    <x v="3"/>
    <x v="0"/>
    <x v="0"/>
    <s v="Easy-staple paper"/>
    <n v="17.12"/>
    <n v="4"/>
    <n v="7.7"/>
  </r>
  <r>
    <n v="4000"/>
    <d v="2015-12-20T00:00:00"/>
    <x v="1"/>
    <x v="11"/>
    <x v="522"/>
    <x v="6"/>
    <x v="0"/>
    <x v="12"/>
    <s v="Acco 6 Outlet Guardian Standard Surge Suppressor"/>
    <n v="36.270000000000003"/>
    <n v="3"/>
    <n v="10.88"/>
  </r>
  <r>
    <n v="4001"/>
    <d v="2015-12-20T00:00:00"/>
    <x v="1"/>
    <x v="11"/>
    <x v="341"/>
    <x v="0"/>
    <x v="2"/>
    <x v="9"/>
    <s v="Hypercom P1300 Pinpad"/>
    <n v="100.8"/>
    <n v="2"/>
    <n v="21.42"/>
  </r>
  <r>
    <n v="4002"/>
    <d v="2015-12-21T00:00:00"/>
    <x v="1"/>
    <x v="11"/>
    <x v="143"/>
    <x v="22"/>
    <x v="1"/>
    <x v="13"/>
    <s v="Bevis 36 x 72 Conference Tables"/>
    <n v="1618.37"/>
    <n v="13"/>
    <n v="356.04"/>
  </r>
  <r>
    <n v="4003"/>
    <d v="2015-12-21T00:00:00"/>
    <x v="1"/>
    <x v="11"/>
    <x v="143"/>
    <x v="22"/>
    <x v="2"/>
    <x v="9"/>
    <s v="Enermax Acrylux Wireless Keyboard"/>
    <n v="99.6"/>
    <n v="1"/>
    <n v="36.85"/>
  </r>
  <r>
    <n v="4004"/>
    <d v="2015-12-21T00:00:00"/>
    <x v="1"/>
    <x v="11"/>
    <x v="727"/>
    <x v="26"/>
    <x v="0"/>
    <x v="12"/>
    <s v="Belkin 6 Outlet Metallic Surge Strip"/>
    <n v="60.98"/>
    <n v="7"/>
    <n v="4.57"/>
  </r>
  <r>
    <n v="4005"/>
    <d v="2015-12-21T00:00:00"/>
    <x v="1"/>
    <x v="11"/>
    <x v="462"/>
    <x v="25"/>
    <x v="2"/>
    <x v="6"/>
    <s v="Anker 36W 4-Port USB Wall Charger Travel Power Adapter for iPhone 5s 5c 5"/>
    <n v="47.98"/>
    <n v="3"/>
    <n v="4.8"/>
  </r>
  <r>
    <n v="4006"/>
    <d v="2015-12-21T00:00:00"/>
    <x v="1"/>
    <x v="11"/>
    <x v="310"/>
    <x v="16"/>
    <x v="2"/>
    <x v="9"/>
    <s v="Memorex Micro Travel Drive 4 GB"/>
    <n v="50.88"/>
    <n v="6"/>
    <n v="14.63"/>
  </r>
  <r>
    <n v="4007"/>
    <d v="2015-12-21T00:00:00"/>
    <x v="1"/>
    <x v="11"/>
    <x v="310"/>
    <x v="16"/>
    <x v="0"/>
    <x v="10"/>
    <s v="Recycled Interoffice Envelopes with Re-Use-A-Seal Closure, 10 x 13"/>
    <n v="27.31"/>
    <n v="2"/>
    <n v="9.2200000000000006"/>
  </r>
  <r>
    <n v="4008"/>
    <d v="2015-12-21T00:00:00"/>
    <x v="1"/>
    <x v="11"/>
    <x v="512"/>
    <x v="10"/>
    <x v="0"/>
    <x v="4"/>
    <s v="OIC #2 Pencils, Medium Soft"/>
    <n v="3.01"/>
    <n v="2"/>
    <n v="0.34"/>
  </r>
  <r>
    <n v="4009"/>
    <d v="2015-12-21T00:00:00"/>
    <x v="1"/>
    <x v="11"/>
    <x v="381"/>
    <x v="1"/>
    <x v="2"/>
    <x v="15"/>
    <s v="Star Micronics TSP800 TSP847IIU Receipt Printer"/>
    <n v="600.53"/>
    <n v="2"/>
    <n v="137.26"/>
  </r>
  <r>
    <n v="4010"/>
    <d v="2015-12-21T00:00:00"/>
    <x v="1"/>
    <x v="11"/>
    <x v="381"/>
    <x v="1"/>
    <x v="0"/>
    <x v="4"/>
    <s v="Sanford Prismacolor Professional Thick Lead Art Pencils, 36-Color Set"/>
    <n v="59.9"/>
    <n v="2"/>
    <n v="14.23"/>
  </r>
  <r>
    <n v="4011"/>
    <d v="2015-12-21T00:00:00"/>
    <x v="1"/>
    <x v="11"/>
    <x v="381"/>
    <x v="1"/>
    <x v="2"/>
    <x v="9"/>
    <s v="Enermax Acrylux Wireless Keyboard"/>
    <n v="637.44000000000005"/>
    <n v="8"/>
    <n v="135.46"/>
  </r>
  <r>
    <n v="4012"/>
    <d v="2015-12-21T00:00:00"/>
    <x v="1"/>
    <x v="11"/>
    <x v="381"/>
    <x v="1"/>
    <x v="1"/>
    <x v="8"/>
    <s v="Howard Miller 11-1/2&quot; Diameter Grantwood Wall Clock"/>
    <n v="51.76"/>
    <n v="3"/>
    <n v="-33.64"/>
  </r>
  <r>
    <n v="4013"/>
    <d v="2015-12-22T00:00:00"/>
    <x v="1"/>
    <x v="11"/>
    <x v="165"/>
    <x v="21"/>
    <x v="0"/>
    <x v="4"/>
    <s v="Newell 336"/>
    <n v="17.12"/>
    <n v="4"/>
    <n v="4.96"/>
  </r>
  <r>
    <n v="4014"/>
    <d v="2015-12-22T00:00:00"/>
    <x v="1"/>
    <x v="11"/>
    <x v="535"/>
    <x v="2"/>
    <x v="0"/>
    <x v="2"/>
    <s v="Tennsco Lockers, Sand"/>
    <n v="33.57"/>
    <n v="2"/>
    <n v="1.68"/>
  </r>
  <r>
    <n v="4015"/>
    <d v="2015-12-22T00:00:00"/>
    <x v="1"/>
    <x v="11"/>
    <x v="535"/>
    <x v="2"/>
    <x v="1"/>
    <x v="5"/>
    <s v="Harbour Creations Steel Folding Chair"/>
    <n v="422.63"/>
    <n v="7"/>
    <n v="0"/>
  </r>
  <r>
    <n v="4016"/>
    <d v="2015-12-23T00:00:00"/>
    <x v="1"/>
    <x v="11"/>
    <x v="32"/>
    <x v="6"/>
    <x v="0"/>
    <x v="12"/>
    <s v="Belkin Premiere Surge Master II 8-outlet surge protector"/>
    <n v="194.32"/>
    <n v="4"/>
    <n v="56.35"/>
  </r>
  <r>
    <n v="4017"/>
    <d v="2015-12-24T00:00:00"/>
    <x v="1"/>
    <x v="11"/>
    <x v="557"/>
    <x v="10"/>
    <x v="0"/>
    <x v="7"/>
    <s v="OIC Bulk Pack Metal Binder Clips"/>
    <n v="5.58"/>
    <n v="2"/>
    <n v="1.81"/>
  </r>
  <r>
    <n v="4018"/>
    <d v="2015-12-24T00:00:00"/>
    <x v="1"/>
    <x v="11"/>
    <x v="557"/>
    <x v="10"/>
    <x v="0"/>
    <x v="0"/>
    <s v="While You Were Out Pads, 50 per Pad, 4 x 5 1/4, Green Cycle"/>
    <n v="22.7"/>
    <n v="6"/>
    <n v="8.23"/>
  </r>
  <r>
    <n v="4019"/>
    <d v="2015-12-24T00:00:00"/>
    <x v="1"/>
    <x v="11"/>
    <x v="557"/>
    <x v="10"/>
    <x v="0"/>
    <x v="3"/>
    <s v="Ibico Standard Transparent Covers"/>
    <n v="19.78"/>
    <n v="4"/>
    <n v="-13.84"/>
  </r>
  <r>
    <n v="4020"/>
    <d v="2015-12-24T00:00:00"/>
    <x v="1"/>
    <x v="11"/>
    <x v="557"/>
    <x v="10"/>
    <x v="1"/>
    <x v="8"/>
    <s v="Executive Impressions 14&quot; Two-Color Numerals Wall Clock"/>
    <n v="72.7"/>
    <n v="4"/>
    <n v="19.079999999999998"/>
  </r>
  <r>
    <n v="4021"/>
    <d v="2015-12-24T00:00:00"/>
    <x v="1"/>
    <x v="11"/>
    <x v="557"/>
    <x v="10"/>
    <x v="2"/>
    <x v="15"/>
    <s v="Swingline SM12-08 MicroCut Jam Free Shredder"/>
    <n v="479.99"/>
    <n v="4"/>
    <n v="-383.99"/>
  </r>
  <r>
    <n v="4022"/>
    <d v="2015-12-24T00:00:00"/>
    <x v="1"/>
    <x v="11"/>
    <x v="557"/>
    <x v="10"/>
    <x v="0"/>
    <x v="4"/>
    <s v="Stanley Bostitch Contemporary Electric Pencil Sharpeners"/>
    <n v="27.17"/>
    <n v="2"/>
    <n v="2.72"/>
  </r>
  <r>
    <n v="4023"/>
    <d v="2015-12-24T00:00:00"/>
    <x v="1"/>
    <x v="11"/>
    <x v="639"/>
    <x v="20"/>
    <x v="0"/>
    <x v="0"/>
    <s v="Xerox 1887"/>
    <n v="132.79"/>
    <n v="7"/>
    <n v="63.74"/>
  </r>
  <r>
    <n v="4024"/>
    <d v="2015-12-24T00:00:00"/>
    <x v="1"/>
    <x v="11"/>
    <x v="639"/>
    <x v="20"/>
    <x v="0"/>
    <x v="0"/>
    <s v="Xerox 1967"/>
    <n v="12.96"/>
    <n v="2"/>
    <n v="6.22"/>
  </r>
  <r>
    <n v="4025"/>
    <d v="2015-12-24T00:00:00"/>
    <x v="1"/>
    <x v="11"/>
    <x v="639"/>
    <x v="20"/>
    <x v="0"/>
    <x v="1"/>
    <s v="Smead Alpha-Z Color-Coded Second Alphabetical Labels and Starter Set"/>
    <n v="21.56"/>
    <n v="7"/>
    <n v="10.35"/>
  </r>
  <r>
    <n v="4026"/>
    <d v="2015-12-24T00:00:00"/>
    <x v="1"/>
    <x v="11"/>
    <x v="728"/>
    <x v="26"/>
    <x v="1"/>
    <x v="11"/>
    <s v="Atlantic Metals Mobile 4-Shelf Bookcases, Custom Colors"/>
    <n v="590.05999999999995"/>
    <n v="7"/>
    <n v="-786.74"/>
  </r>
  <r>
    <n v="4027"/>
    <d v="2015-12-24T00:00:00"/>
    <x v="1"/>
    <x v="11"/>
    <x v="728"/>
    <x v="26"/>
    <x v="0"/>
    <x v="4"/>
    <s v="Dixon My First Ticonderoga Pencil, #2"/>
    <n v="14.04"/>
    <n v="3"/>
    <n v="1.58"/>
  </r>
  <r>
    <n v="4028"/>
    <d v="2015-12-24T00:00:00"/>
    <x v="1"/>
    <x v="11"/>
    <x v="389"/>
    <x v="12"/>
    <x v="0"/>
    <x v="0"/>
    <s v="Computer Printout Paper with Letter-Trim Perforations"/>
    <n v="106.23"/>
    <n v="7"/>
    <n v="37.18"/>
  </r>
  <r>
    <n v="4029"/>
    <d v="2015-12-24T00:00:00"/>
    <x v="1"/>
    <x v="11"/>
    <x v="389"/>
    <x v="12"/>
    <x v="2"/>
    <x v="6"/>
    <s v="ClearSounds CSC500 Amplified Spirit Phone Corded phone"/>
    <n v="111.98"/>
    <n v="2"/>
    <n v="11.2"/>
  </r>
  <r>
    <n v="4030"/>
    <d v="2015-12-24T00:00:00"/>
    <x v="1"/>
    <x v="11"/>
    <x v="389"/>
    <x v="12"/>
    <x v="1"/>
    <x v="8"/>
    <s v="Magna Visual Magnetic Picture Hangers"/>
    <n v="7.71"/>
    <n v="2"/>
    <n v="1.74"/>
  </r>
  <r>
    <n v="4031"/>
    <d v="2015-12-24T00:00:00"/>
    <x v="1"/>
    <x v="11"/>
    <x v="535"/>
    <x v="12"/>
    <x v="1"/>
    <x v="5"/>
    <s v="SAFCO Arco Folding Chair"/>
    <n v="883.84"/>
    <n v="4"/>
    <n v="99.43"/>
  </r>
  <r>
    <n v="4032"/>
    <d v="2015-12-24T00:00:00"/>
    <x v="1"/>
    <x v="11"/>
    <x v="388"/>
    <x v="3"/>
    <x v="0"/>
    <x v="3"/>
    <s v="Avery Hole Reinforcements"/>
    <n v="19.940000000000001"/>
    <n v="4"/>
    <n v="7.23"/>
  </r>
  <r>
    <n v="4033"/>
    <d v="2015-12-24T00:00:00"/>
    <x v="1"/>
    <x v="11"/>
    <x v="388"/>
    <x v="3"/>
    <x v="0"/>
    <x v="7"/>
    <s v="Vinyl Coated Wire Paper Clips in Organizer Box, 800/Box"/>
    <n v="45.92"/>
    <n v="4"/>
    <n v="21.58"/>
  </r>
  <r>
    <n v="4034"/>
    <d v="2015-12-24T00:00:00"/>
    <x v="1"/>
    <x v="11"/>
    <x v="312"/>
    <x v="24"/>
    <x v="1"/>
    <x v="8"/>
    <s v="Eldon Regeneration Recycled Desk Accessories, Black"/>
    <n v="9.68"/>
    <n v="2"/>
    <n v="3.78"/>
  </r>
  <r>
    <n v="4035"/>
    <d v="2015-12-24T00:00:00"/>
    <x v="1"/>
    <x v="11"/>
    <x v="312"/>
    <x v="24"/>
    <x v="2"/>
    <x v="16"/>
    <s v="Canon PC1060 Personal Laser Copier"/>
    <n v="4899.93"/>
    <n v="7"/>
    <n v="2302.9699999999998"/>
  </r>
  <r>
    <n v="4036"/>
    <d v="2015-12-25T00:00:00"/>
    <x v="1"/>
    <x v="11"/>
    <x v="514"/>
    <x v="2"/>
    <x v="1"/>
    <x v="8"/>
    <s v="Tenex Antistatic Computer Chair Mats"/>
    <n v="547.14"/>
    <n v="4"/>
    <n v="-68.39"/>
  </r>
  <r>
    <n v="4037"/>
    <d v="2015-12-25T00:00:00"/>
    <x v="1"/>
    <x v="11"/>
    <x v="337"/>
    <x v="15"/>
    <x v="0"/>
    <x v="1"/>
    <s v="Avery 474"/>
    <n v="9.2200000000000006"/>
    <n v="4"/>
    <n v="3.34"/>
  </r>
  <r>
    <n v="4038"/>
    <d v="2015-12-25T00:00:00"/>
    <x v="1"/>
    <x v="11"/>
    <x v="337"/>
    <x v="15"/>
    <x v="0"/>
    <x v="0"/>
    <s v="Xerox 227"/>
    <n v="10.37"/>
    <n v="2"/>
    <n v="3.63"/>
  </r>
  <r>
    <n v="4039"/>
    <d v="2015-12-25T00:00:00"/>
    <x v="1"/>
    <x v="11"/>
    <x v="729"/>
    <x v="14"/>
    <x v="2"/>
    <x v="6"/>
    <s v="Logitech B530 USBÂ HeadsetÂ -Â headsetÂ - Full size, Binaural"/>
    <n v="73.98"/>
    <n v="2"/>
    <n v="19.97"/>
  </r>
  <r>
    <n v="4040"/>
    <d v="2015-12-25T00:00:00"/>
    <x v="1"/>
    <x v="11"/>
    <x v="729"/>
    <x v="14"/>
    <x v="1"/>
    <x v="11"/>
    <s v="Rush Hierlooms Collection Rich Wood Bookcases"/>
    <n v="160.97999999999999"/>
    <n v="1"/>
    <n v="20.93"/>
  </r>
  <r>
    <n v="4041"/>
    <d v="2015-12-25T00:00:00"/>
    <x v="1"/>
    <x v="11"/>
    <x v="729"/>
    <x v="14"/>
    <x v="0"/>
    <x v="0"/>
    <s v="Xerox 1978"/>
    <n v="17.34"/>
    <n v="3"/>
    <n v="8.5"/>
  </r>
  <r>
    <n v="4042"/>
    <d v="2015-12-25T00:00:00"/>
    <x v="1"/>
    <x v="11"/>
    <x v="729"/>
    <x v="14"/>
    <x v="0"/>
    <x v="4"/>
    <s v="Newell 351"/>
    <n v="3.28"/>
    <n v="1"/>
    <n v="0.95"/>
  </r>
  <r>
    <n v="4043"/>
    <d v="2015-12-25T00:00:00"/>
    <x v="1"/>
    <x v="11"/>
    <x v="412"/>
    <x v="20"/>
    <x v="0"/>
    <x v="12"/>
    <s v="Kensington 7 Outlet MasterPiece Power Center with Fax/Phone Line Protection"/>
    <n v="414.96"/>
    <n v="2"/>
    <n v="124.49"/>
  </r>
  <r>
    <n v="4044"/>
    <d v="2015-12-25T00:00:00"/>
    <x v="1"/>
    <x v="11"/>
    <x v="565"/>
    <x v="3"/>
    <x v="2"/>
    <x v="16"/>
    <s v="Brother DCP1000 Digital 3 in 1 Multifunction Machine"/>
    <n v="1199.96"/>
    <n v="5"/>
    <n v="224.99"/>
  </r>
  <r>
    <n v="4045"/>
    <d v="2015-12-25T00:00:00"/>
    <x v="1"/>
    <x v="11"/>
    <x v="565"/>
    <x v="3"/>
    <x v="0"/>
    <x v="0"/>
    <s v="Important Message Pads, 50 4-1/4 x 5-1/2 Forms per Pad"/>
    <n v="12.6"/>
    <n v="3"/>
    <n v="6.17"/>
  </r>
  <r>
    <n v="4046"/>
    <d v="2015-12-25T00:00:00"/>
    <x v="1"/>
    <x v="11"/>
    <x v="565"/>
    <x v="3"/>
    <x v="0"/>
    <x v="0"/>
    <s v="Great White Multi-Use Recycled Paper (20Lb. and 84 Bright)"/>
    <n v="17.940000000000001"/>
    <n v="3"/>
    <n v="8.07"/>
  </r>
  <r>
    <n v="4047"/>
    <d v="2015-12-25T00:00:00"/>
    <x v="1"/>
    <x v="11"/>
    <x v="352"/>
    <x v="4"/>
    <x v="1"/>
    <x v="8"/>
    <s v="Tenex B1-RE Series Chair Mats for Low Pile Carpets"/>
    <n v="275.88"/>
    <n v="6"/>
    <n v="46.9"/>
  </r>
  <r>
    <n v="4048"/>
    <d v="2015-12-25T00:00:00"/>
    <x v="1"/>
    <x v="11"/>
    <x v="352"/>
    <x v="4"/>
    <x v="0"/>
    <x v="3"/>
    <s v="Tuf-Vin Binders"/>
    <n v="157.9"/>
    <n v="5"/>
    <n v="74.209999999999994"/>
  </r>
  <r>
    <n v="4049"/>
    <d v="2015-12-25T00:00:00"/>
    <x v="1"/>
    <x v="11"/>
    <x v="232"/>
    <x v="20"/>
    <x v="2"/>
    <x v="9"/>
    <s v="Plantronics Savi W720 Multi-Device Wireless Headset System"/>
    <n v="843.9"/>
    <n v="2"/>
    <n v="371.32"/>
  </r>
  <r>
    <n v="4050"/>
    <d v="2015-12-25T00:00:00"/>
    <x v="1"/>
    <x v="11"/>
    <x v="232"/>
    <x v="20"/>
    <x v="1"/>
    <x v="11"/>
    <s v="Atlantic Metals Mobile 4-Shelf Bookcases, Custom Colors"/>
    <n v="449.57"/>
    <n v="2"/>
    <n v="56.2"/>
  </r>
  <r>
    <n v="4051"/>
    <d v="2015-12-25T00:00:00"/>
    <x v="1"/>
    <x v="11"/>
    <x v="88"/>
    <x v="3"/>
    <x v="0"/>
    <x v="0"/>
    <s v="Xerox 1949"/>
    <n v="9.9600000000000009"/>
    <n v="2"/>
    <n v="4.88"/>
  </r>
  <r>
    <n v="4052"/>
    <d v="2015-12-26T00:00:00"/>
    <x v="1"/>
    <x v="11"/>
    <x v="12"/>
    <x v="32"/>
    <x v="0"/>
    <x v="7"/>
    <s v="Staples"/>
    <n v="22.2"/>
    <n v="5"/>
    <n v="10.43"/>
  </r>
  <r>
    <n v="4053"/>
    <d v="2015-12-26T00:00:00"/>
    <x v="1"/>
    <x v="11"/>
    <x v="260"/>
    <x v="10"/>
    <x v="1"/>
    <x v="13"/>
    <s v="KI Adjustable-Height Table"/>
    <n v="51.59"/>
    <n v="1"/>
    <n v="-15.48"/>
  </r>
  <r>
    <n v="4054"/>
    <d v="2015-12-26T00:00:00"/>
    <x v="1"/>
    <x v="11"/>
    <x v="680"/>
    <x v="0"/>
    <x v="1"/>
    <x v="5"/>
    <s v="Office Star - Contemporary Task Swivel chair with 2-way adjustable arms, Plum"/>
    <n v="275.06"/>
    <n v="3"/>
    <n v="-90.38"/>
  </r>
  <r>
    <n v="4055"/>
    <d v="2015-12-26T00:00:00"/>
    <x v="1"/>
    <x v="11"/>
    <x v="447"/>
    <x v="20"/>
    <x v="0"/>
    <x v="0"/>
    <s v="Xerox 1906"/>
    <n v="212.64"/>
    <n v="6"/>
    <n v="99.94"/>
  </r>
  <r>
    <n v="4056"/>
    <d v="2015-12-27T00:00:00"/>
    <x v="1"/>
    <x v="11"/>
    <x v="188"/>
    <x v="0"/>
    <x v="0"/>
    <x v="10"/>
    <s v="#10-4 1/8&quot; x 9 1/2&quot; Premium Diagonal Seam Envelopes"/>
    <n v="113.33"/>
    <n v="9"/>
    <n v="35.42"/>
  </r>
  <r>
    <n v="4057"/>
    <d v="2015-12-27T00:00:00"/>
    <x v="1"/>
    <x v="11"/>
    <x v="188"/>
    <x v="0"/>
    <x v="1"/>
    <x v="11"/>
    <s v="Atlantic Metals Mobile 3-Shelf Bookcases, Custom Colors"/>
    <n v="532.4"/>
    <n v="3"/>
    <n v="-46.98"/>
  </r>
  <r>
    <n v="4058"/>
    <d v="2015-12-27T00:00:00"/>
    <x v="1"/>
    <x v="11"/>
    <x v="188"/>
    <x v="0"/>
    <x v="1"/>
    <x v="5"/>
    <s v="Global Fabric Manager's Chair, Dark Gray"/>
    <n v="212.06"/>
    <n v="3"/>
    <n v="-15.15"/>
  </r>
  <r>
    <n v="4059"/>
    <d v="2015-12-27T00:00:00"/>
    <x v="1"/>
    <x v="11"/>
    <x v="188"/>
    <x v="0"/>
    <x v="2"/>
    <x v="6"/>
    <s v="Plantronics HL10 Handset Lifter"/>
    <n v="371.17"/>
    <n v="4"/>
    <n v="41.76"/>
  </r>
  <r>
    <n v="4060"/>
    <d v="2015-12-27T00:00:00"/>
    <x v="1"/>
    <x v="11"/>
    <x v="496"/>
    <x v="13"/>
    <x v="0"/>
    <x v="10"/>
    <s v="Strathmore #10 Envelopes, Ultimate White"/>
    <n v="105.42"/>
    <n v="2"/>
    <n v="51.66"/>
  </r>
  <r>
    <n v="4061"/>
    <d v="2015-12-27T00:00:00"/>
    <x v="1"/>
    <x v="11"/>
    <x v="730"/>
    <x v="36"/>
    <x v="0"/>
    <x v="0"/>
    <s v="Xerox 1950"/>
    <n v="28.9"/>
    <n v="5"/>
    <n v="14.16"/>
  </r>
  <r>
    <n v="4062"/>
    <d v="2015-12-27T00:00:00"/>
    <x v="1"/>
    <x v="11"/>
    <x v="730"/>
    <x v="36"/>
    <x v="0"/>
    <x v="12"/>
    <s v="Kensington 7 Outlet MasterPiece Power Center"/>
    <n v="355.96"/>
    <n v="2"/>
    <n v="103.23"/>
  </r>
  <r>
    <n v="4063"/>
    <d v="2015-12-27T00:00:00"/>
    <x v="1"/>
    <x v="11"/>
    <x v="316"/>
    <x v="3"/>
    <x v="0"/>
    <x v="12"/>
    <s v="Belkin F9G930V10-GRY 9 Outlet Surge"/>
    <n v="106.96"/>
    <n v="2"/>
    <n v="31.02"/>
  </r>
  <r>
    <n v="4064"/>
    <d v="2015-12-27T00:00:00"/>
    <x v="1"/>
    <x v="11"/>
    <x v="316"/>
    <x v="3"/>
    <x v="0"/>
    <x v="1"/>
    <s v="Avery 497"/>
    <n v="21.56"/>
    <n v="7"/>
    <n v="10.35"/>
  </r>
  <r>
    <n v="4065"/>
    <d v="2015-12-27T00:00:00"/>
    <x v="1"/>
    <x v="11"/>
    <x v="108"/>
    <x v="1"/>
    <x v="0"/>
    <x v="2"/>
    <s v="Sterilite Show Offs Storage Containers"/>
    <n v="12.67"/>
    <n v="3"/>
    <n v="-3.17"/>
  </r>
  <r>
    <n v="4066"/>
    <d v="2015-12-27T00:00:00"/>
    <x v="1"/>
    <x v="11"/>
    <x v="148"/>
    <x v="3"/>
    <x v="2"/>
    <x v="9"/>
    <s v="Maxell 4.7GB DVD-R 5/Pack"/>
    <n v="7.92"/>
    <n v="8"/>
    <n v="3.48"/>
  </r>
  <r>
    <n v="4067"/>
    <d v="2015-12-27T00:00:00"/>
    <x v="1"/>
    <x v="11"/>
    <x v="238"/>
    <x v="21"/>
    <x v="0"/>
    <x v="0"/>
    <s v="Xerox 1917"/>
    <n v="195.64"/>
    <n v="4"/>
    <n v="91.95"/>
  </r>
  <r>
    <n v="4068"/>
    <d v="2015-12-27T00:00:00"/>
    <x v="1"/>
    <x v="11"/>
    <x v="238"/>
    <x v="21"/>
    <x v="2"/>
    <x v="6"/>
    <s v="Cisco SPA 502G IP Phone"/>
    <n v="239.9"/>
    <n v="2"/>
    <n v="71.97"/>
  </r>
  <r>
    <n v="4069"/>
    <d v="2015-12-27T00:00:00"/>
    <x v="1"/>
    <x v="11"/>
    <x v="639"/>
    <x v="10"/>
    <x v="1"/>
    <x v="13"/>
    <s v="Riverside Furniture Oval Coffee Table, Oval End Table, End Table with Drawer"/>
    <n v="1548.99"/>
    <n v="9"/>
    <n v="-464.7"/>
  </r>
  <r>
    <n v="4070"/>
    <d v="2015-12-27T00:00:00"/>
    <x v="1"/>
    <x v="11"/>
    <x v="639"/>
    <x v="10"/>
    <x v="0"/>
    <x v="10"/>
    <s v="Staple envelope"/>
    <n v="19.87"/>
    <n v="3"/>
    <n v="6.71"/>
  </r>
  <r>
    <n v="4071"/>
    <d v="2015-12-27T00:00:00"/>
    <x v="1"/>
    <x v="11"/>
    <x v="569"/>
    <x v="15"/>
    <x v="2"/>
    <x v="9"/>
    <s v="Maxell CD-R Discs"/>
    <n v="4.7300000000000004"/>
    <n v="3"/>
    <n v="0.71"/>
  </r>
  <r>
    <n v="4072"/>
    <d v="2015-12-27T00:00:00"/>
    <x v="1"/>
    <x v="11"/>
    <x v="569"/>
    <x v="15"/>
    <x v="1"/>
    <x v="8"/>
    <s v="Executive Impressions 14&quot; Contract Wall Clock with Quartz Movement"/>
    <n v="53.35"/>
    <n v="3"/>
    <n v="16.010000000000002"/>
  </r>
  <r>
    <n v="4073"/>
    <d v="2015-12-27T00:00:00"/>
    <x v="1"/>
    <x v="11"/>
    <x v="569"/>
    <x v="15"/>
    <x v="1"/>
    <x v="11"/>
    <s v="O'Sullivan 5-Shelf Heavy-Duty Bookcases"/>
    <n v="131.1"/>
    <n v="2"/>
    <n v="8.19"/>
  </r>
  <r>
    <n v="4074"/>
    <d v="2015-12-27T00:00:00"/>
    <x v="1"/>
    <x v="11"/>
    <x v="569"/>
    <x v="15"/>
    <x v="0"/>
    <x v="2"/>
    <s v="Staple magnet"/>
    <n v="22.51"/>
    <n v="3"/>
    <n v="2.25"/>
  </r>
  <r>
    <n v="4075"/>
    <d v="2015-12-27T00:00:00"/>
    <x v="1"/>
    <x v="11"/>
    <x v="569"/>
    <x v="15"/>
    <x v="2"/>
    <x v="9"/>
    <s v="SanDisk Ultra 16 GB MicroSDHC Class 10 Memory Card"/>
    <n v="72.739999999999995"/>
    <n v="7"/>
    <n v="-12.73"/>
  </r>
  <r>
    <n v="4076"/>
    <d v="2015-12-27T00:00:00"/>
    <x v="1"/>
    <x v="11"/>
    <x v="160"/>
    <x v="3"/>
    <x v="0"/>
    <x v="2"/>
    <s v="Fellowes Super Stor/Drawer Files"/>
    <n v="323.10000000000002"/>
    <n v="2"/>
    <n v="61.39"/>
  </r>
  <r>
    <n v="4077"/>
    <d v="2015-12-27T00:00:00"/>
    <x v="1"/>
    <x v="11"/>
    <x v="160"/>
    <x v="3"/>
    <x v="2"/>
    <x v="6"/>
    <s v="Geemarc AmpliPOWER60"/>
    <n v="668.16"/>
    <n v="9"/>
    <n v="75.17"/>
  </r>
  <r>
    <n v="4078"/>
    <d v="2015-12-28T00:00:00"/>
    <x v="1"/>
    <x v="11"/>
    <x v="699"/>
    <x v="2"/>
    <x v="2"/>
    <x v="9"/>
    <s v="Lenovo 17-Key USB Numeric Keypad"/>
    <n v="54.38"/>
    <n v="2"/>
    <n v="1.36"/>
  </r>
  <r>
    <n v="4079"/>
    <d v="2015-12-28T00:00:00"/>
    <x v="1"/>
    <x v="11"/>
    <x v="681"/>
    <x v="1"/>
    <x v="0"/>
    <x v="2"/>
    <s v="Tenex Personal Filing Tote With Secure Closure Lid, Black/Frost"/>
    <n v="24.82"/>
    <n v="2"/>
    <n v="1.55"/>
  </r>
  <r>
    <n v="4080"/>
    <d v="2015-12-29T00:00:00"/>
    <x v="1"/>
    <x v="11"/>
    <x v="503"/>
    <x v="20"/>
    <x v="0"/>
    <x v="14"/>
    <s v="Acme Serrated Blade Letter Opener"/>
    <n v="6.36"/>
    <n v="2"/>
    <n v="0.06"/>
  </r>
  <r>
    <n v="4081"/>
    <d v="2015-12-30T00:00:00"/>
    <x v="1"/>
    <x v="11"/>
    <x v="68"/>
    <x v="3"/>
    <x v="0"/>
    <x v="0"/>
    <s v="Xerox 1929"/>
    <n v="68.52"/>
    <n v="3"/>
    <n v="31.52"/>
  </r>
  <r>
    <n v="4082"/>
    <d v="2015-12-30T00:00:00"/>
    <x v="1"/>
    <x v="11"/>
    <x v="68"/>
    <x v="3"/>
    <x v="0"/>
    <x v="2"/>
    <s v="2300 Heavy-Duty Transfer File Systems by Perma"/>
    <n v="74.94"/>
    <n v="3"/>
    <n v="14.24"/>
  </r>
  <r>
    <n v="4083"/>
    <d v="2015-12-30T00:00:00"/>
    <x v="1"/>
    <x v="11"/>
    <x v="68"/>
    <x v="3"/>
    <x v="2"/>
    <x v="15"/>
    <s v="Zebra GX420t Direct Thermal/Thermal Transfer Printer"/>
    <n v="2548.56"/>
    <n v="6"/>
    <n v="286.70999999999998"/>
  </r>
  <r>
    <n v="4084"/>
    <d v="2015-12-30T00:00:00"/>
    <x v="1"/>
    <x v="11"/>
    <x v="68"/>
    <x v="3"/>
    <x v="0"/>
    <x v="10"/>
    <s v="Tyvek Side-Opening Peel &amp; Seel Expanding Envelopes"/>
    <n v="271.44"/>
    <n v="3"/>
    <n v="122.15"/>
  </r>
  <r>
    <n v="4085"/>
    <d v="2015-12-30T00:00:00"/>
    <x v="1"/>
    <x v="11"/>
    <x v="68"/>
    <x v="3"/>
    <x v="2"/>
    <x v="6"/>
    <s v="Cisco SPA 502G IP Phone"/>
    <n v="287.88"/>
    <n v="3"/>
    <n v="35.99"/>
  </r>
  <r>
    <n v="4086"/>
    <d v="2015-12-31T00:00:00"/>
    <x v="1"/>
    <x v="11"/>
    <x v="117"/>
    <x v="35"/>
    <x v="0"/>
    <x v="3"/>
    <s v="Ibico Hi-Tech Manual Binding System"/>
    <n v="487.98"/>
    <n v="2"/>
    <n v="152.5"/>
  </r>
  <r>
    <n v="4087"/>
    <d v="2015-12-31T00:00:00"/>
    <x v="1"/>
    <x v="11"/>
    <x v="335"/>
    <x v="0"/>
    <x v="1"/>
    <x v="8"/>
    <s v="Eldon Expressions Wood Desk Accessories, Oak"/>
    <n v="14.76"/>
    <n v="5"/>
    <n v="-11.44"/>
  </r>
  <r>
    <n v="4088"/>
    <d v="2015-12-31T00:00:00"/>
    <x v="1"/>
    <x v="11"/>
    <x v="335"/>
    <x v="0"/>
    <x v="0"/>
    <x v="3"/>
    <s v="Newell 3-Hole Punched Plastic Slotted Magazine Holders for Binders"/>
    <n v="3.66"/>
    <n v="4"/>
    <n v="-5.85"/>
  </r>
  <r>
    <n v="4089"/>
    <d v="2015-12-31T00:00:00"/>
    <x v="1"/>
    <x v="11"/>
    <x v="385"/>
    <x v="5"/>
    <x v="0"/>
    <x v="3"/>
    <s v="Tuf-Vin Binders"/>
    <n v="94.74"/>
    <n v="3"/>
    <n v="44.53"/>
  </r>
  <r>
    <n v="4090"/>
    <d v="2015-12-31T00:00:00"/>
    <x v="1"/>
    <x v="11"/>
    <x v="385"/>
    <x v="5"/>
    <x v="0"/>
    <x v="3"/>
    <s v="GBC Clear Cover, 8-1/2 x 11, unpunched, 25 covers per pack"/>
    <n v="60.64"/>
    <n v="4"/>
    <n v="27.89"/>
  </r>
  <r>
    <n v="4091"/>
    <d v="2015-12-31T00:00:00"/>
    <x v="1"/>
    <x v="11"/>
    <x v="385"/>
    <x v="5"/>
    <x v="0"/>
    <x v="3"/>
    <s v="Aluminum Screw Posts"/>
    <n v="76.3"/>
    <n v="5"/>
    <n v="38.15"/>
  </r>
  <r>
    <n v="4092"/>
    <d v="2015-12-31T00:00:00"/>
    <x v="1"/>
    <x v="11"/>
    <x v="385"/>
    <x v="5"/>
    <x v="0"/>
    <x v="3"/>
    <s v="Ibico Plastic Spiral Binding Combs"/>
    <n v="364.8"/>
    <n v="12"/>
    <n v="167.81"/>
  </r>
  <r>
    <n v="4093"/>
    <d v="2015-12-31T00:00:00"/>
    <x v="1"/>
    <x v="11"/>
    <x v="497"/>
    <x v="0"/>
    <x v="0"/>
    <x v="2"/>
    <s v="Fellowes Stor/Drawer Steel Plus Storage Drawers"/>
    <n v="152.69"/>
    <n v="2"/>
    <n v="-26.72"/>
  </r>
  <r>
    <n v="4094"/>
    <d v="2015-12-31T00:00:00"/>
    <x v="1"/>
    <x v="11"/>
    <x v="497"/>
    <x v="0"/>
    <x v="0"/>
    <x v="7"/>
    <s v="Stockwell Push Pins"/>
    <n v="3.49"/>
    <n v="2"/>
    <n v="0.56999999999999995"/>
  </r>
  <r>
    <n v="4095"/>
    <d v="2015-12-31T00:00:00"/>
    <x v="1"/>
    <x v="11"/>
    <x v="497"/>
    <x v="0"/>
    <x v="0"/>
    <x v="14"/>
    <s v="Staple remover"/>
    <n v="5.89"/>
    <n v="2"/>
    <n v="-1.32"/>
  </r>
  <r>
    <n v="4096"/>
    <d v="2015-12-31T00:00:00"/>
    <x v="1"/>
    <x v="11"/>
    <x v="123"/>
    <x v="14"/>
    <x v="0"/>
    <x v="3"/>
    <s v="Fellowes Presentation Covers for Comb Binding Machines"/>
    <n v="116.4"/>
    <n v="8"/>
    <n v="52.38"/>
  </r>
  <r>
    <n v="4097"/>
    <d v="2016-01-02T00:00:00"/>
    <x v="2"/>
    <x v="0"/>
    <x v="688"/>
    <x v="36"/>
    <x v="1"/>
    <x v="11"/>
    <s v="Bush Westfield Collection Bookcases, Medium Cherry Finish"/>
    <n v="173.94"/>
    <n v="3"/>
    <n v="38.270000000000003"/>
  </r>
  <r>
    <n v="4098"/>
    <d v="2016-01-02T00:00:00"/>
    <x v="2"/>
    <x v="0"/>
    <x v="688"/>
    <x v="36"/>
    <x v="2"/>
    <x v="6"/>
    <s v="GE 30522EE2"/>
    <n v="231.98"/>
    <n v="2"/>
    <n v="67.27"/>
  </r>
  <r>
    <n v="4099"/>
    <d v="2016-01-03T00:00:00"/>
    <x v="2"/>
    <x v="0"/>
    <x v="336"/>
    <x v="3"/>
    <x v="0"/>
    <x v="2"/>
    <s v="Recycled Steel Personal File for Hanging File Folders"/>
    <n v="114.46"/>
    <n v="2"/>
    <n v="28.62"/>
  </r>
  <r>
    <n v="4100"/>
    <d v="2016-01-03T00:00:00"/>
    <x v="2"/>
    <x v="0"/>
    <x v="305"/>
    <x v="0"/>
    <x v="2"/>
    <x v="9"/>
    <s v="ImationÂ Clip USBÂ flash driveÂ - 8 GB"/>
    <n v="30.08"/>
    <n v="2"/>
    <n v="-5.26"/>
  </r>
  <r>
    <n v="4101"/>
    <d v="2016-01-03T00:00:00"/>
    <x v="2"/>
    <x v="0"/>
    <x v="305"/>
    <x v="0"/>
    <x v="2"/>
    <x v="9"/>
    <s v="WD My Passport Ultra 1TB Portable External Hard Drive"/>
    <n v="165.6"/>
    <n v="3"/>
    <n v="-6.21"/>
  </r>
  <r>
    <n v="4102"/>
    <d v="2016-01-03T00:00:00"/>
    <x v="2"/>
    <x v="0"/>
    <x v="305"/>
    <x v="0"/>
    <x v="2"/>
    <x v="6"/>
    <s v="AT&amp;T 17929 Lendline Telephone"/>
    <n v="180.96"/>
    <n v="5"/>
    <n v="13.57"/>
  </r>
  <r>
    <n v="4103"/>
    <d v="2016-01-03T00:00:00"/>
    <x v="2"/>
    <x v="0"/>
    <x v="731"/>
    <x v="39"/>
    <x v="1"/>
    <x v="13"/>
    <s v="Hon Practical Foundations 30 x 60 Training Table, Light Gray/Charcoal"/>
    <n v="1592.85"/>
    <n v="7"/>
    <n v="350.43"/>
  </r>
  <r>
    <n v="4104"/>
    <d v="2016-01-03T00:00:00"/>
    <x v="2"/>
    <x v="0"/>
    <x v="731"/>
    <x v="39"/>
    <x v="0"/>
    <x v="3"/>
    <s v="Storex Dura Pro Binders"/>
    <n v="11.88"/>
    <n v="2"/>
    <n v="5.35"/>
  </r>
  <r>
    <n v="4105"/>
    <d v="2016-01-04T00:00:00"/>
    <x v="2"/>
    <x v="0"/>
    <x v="732"/>
    <x v="25"/>
    <x v="2"/>
    <x v="16"/>
    <s v="Hewlett Packard 310 Color Digital Copier"/>
    <n v="959.97"/>
    <n v="4"/>
    <n v="120"/>
  </r>
  <r>
    <n v="4106"/>
    <d v="2016-01-04T00:00:00"/>
    <x v="2"/>
    <x v="0"/>
    <x v="624"/>
    <x v="2"/>
    <x v="0"/>
    <x v="4"/>
    <s v="Newell 312"/>
    <n v="4.67"/>
    <n v="1"/>
    <n v="0.57999999999999996"/>
  </r>
  <r>
    <n v="4107"/>
    <d v="2016-01-04T00:00:00"/>
    <x v="2"/>
    <x v="0"/>
    <x v="624"/>
    <x v="2"/>
    <x v="0"/>
    <x v="3"/>
    <s v="Avery Arch Ring Binders"/>
    <n v="104.58"/>
    <n v="6"/>
    <n v="-80.180000000000007"/>
  </r>
  <r>
    <n v="4108"/>
    <d v="2016-01-05T00:00:00"/>
    <x v="2"/>
    <x v="0"/>
    <x v="202"/>
    <x v="16"/>
    <x v="2"/>
    <x v="9"/>
    <s v="LogitechÂ MX Performance Wireless Mouse"/>
    <n v="191.47"/>
    <n v="6"/>
    <n v="40.69"/>
  </r>
  <r>
    <n v="4109"/>
    <d v="2016-01-05T00:00:00"/>
    <x v="2"/>
    <x v="0"/>
    <x v="202"/>
    <x v="16"/>
    <x v="0"/>
    <x v="4"/>
    <s v="Newell 337"/>
    <n v="5.25"/>
    <n v="2"/>
    <n v="0.59"/>
  </r>
  <r>
    <n v="4110"/>
    <d v="2016-01-05T00:00:00"/>
    <x v="2"/>
    <x v="0"/>
    <x v="202"/>
    <x v="16"/>
    <x v="2"/>
    <x v="6"/>
    <s v="Logitech B530 USBÂ HeadsetÂ -Â headsetÂ - Full size, Binaural"/>
    <n v="59.18"/>
    <n v="2"/>
    <n v="5.18"/>
  </r>
  <r>
    <n v="4111"/>
    <d v="2016-01-07T00:00:00"/>
    <x v="2"/>
    <x v="0"/>
    <x v="233"/>
    <x v="3"/>
    <x v="0"/>
    <x v="4"/>
    <s v="Panasonic KP-350BK Electric Pencil Sharpener with Auto Stop"/>
    <n v="34.58"/>
    <n v="1"/>
    <n v="10.029999999999999"/>
  </r>
  <r>
    <n v="4112"/>
    <d v="2016-01-07T00:00:00"/>
    <x v="2"/>
    <x v="0"/>
    <x v="685"/>
    <x v="0"/>
    <x v="1"/>
    <x v="8"/>
    <s v="Executive Impressions 13&quot; Clairmont Wall Clock"/>
    <n v="23.08"/>
    <n v="3"/>
    <n v="-10.96"/>
  </r>
  <r>
    <n v="4113"/>
    <d v="2016-01-07T00:00:00"/>
    <x v="2"/>
    <x v="0"/>
    <x v="685"/>
    <x v="0"/>
    <x v="0"/>
    <x v="0"/>
    <s v="Xerox 212"/>
    <n v="25.92"/>
    <n v="5"/>
    <n v="9.07"/>
  </r>
  <r>
    <n v="4114"/>
    <d v="2016-01-08T00:00:00"/>
    <x v="2"/>
    <x v="0"/>
    <x v="4"/>
    <x v="21"/>
    <x v="1"/>
    <x v="11"/>
    <s v="Atlantic Metals Mobile 3-Shelf Bookcases, Custom Colors"/>
    <n v="1565.88"/>
    <n v="6"/>
    <n v="407.13"/>
  </r>
  <r>
    <n v="4115"/>
    <d v="2016-01-08T00:00:00"/>
    <x v="2"/>
    <x v="0"/>
    <x v="4"/>
    <x v="21"/>
    <x v="0"/>
    <x v="3"/>
    <s v="Plastic Binding Combs"/>
    <n v="106.05"/>
    <n v="7"/>
    <n v="49.84"/>
  </r>
  <r>
    <n v="4116"/>
    <d v="2016-01-08T00:00:00"/>
    <x v="2"/>
    <x v="0"/>
    <x v="6"/>
    <x v="25"/>
    <x v="0"/>
    <x v="3"/>
    <s v="XtraLife ClearVue Slant-D Ring Binder, White, 3&quot;"/>
    <n v="30.83"/>
    <n v="7"/>
    <n v="-24.66"/>
  </r>
  <r>
    <n v="4117"/>
    <d v="2016-01-08T00:00:00"/>
    <x v="2"/>
    <x v="0"/>
    <x v="6"/>
    <x v="25"/>
    <x v="0"/>
    <x v="4"/>
    <s v="Newell 319"/>
    <n v="47.62"/>
    <n v="3"/>
    <n v="5.95"/>
  </r>
  <r>
    <n v="4118"/>
    <d v="2016-01-08T00:00:00"/>
    <x v="2"/>
    <x v="0"/>
    <x v="6"/>
    <x v="25"/>
    <x v="2"/>
    <x v="6"/>
    <s v="Avaya 5410 Digital phone"/>
    <n v="108.78"/>
    <n v="2"/>
    <n v="10.88"/>
  </r>
  <r>
    <n v="4119"/>
    <d v="2016-01-09T00:00:00"/>
    <x v="2"/>
    <x v="0"/>
    <x v="174"/>
    <x v="3"/>
    <x v="2"/>
    <x v="9"/>
    <s v="Logitech G500s Laser Gaming Mouse with Adjustable Weight Tuning"/>
    <n v="349.95"/>
    <n v="5"/>
    <n v="118.98"/>
  </r>
  <r>
    <n v="4120"/>
    <d v="2016-01-09T00:00:00"/>
    <x v="2"/>
    <x v="0"/>
    <x v="174"/>
    <x v="3"/>
    <x v="2"/>
    <x v="6"/>
    <s v="netTALK DUO VoIP Telephone Service"/>
    <n v="377.93"/>
    <n v="9"/>
    <n v="141.72"/>
  </r>
  <r>
    <n v="4121"/>
    <d v="2016-01-09T00:00:00"/>
    <x v="2"/>
    <x v="0"/>
    <x v="591"/>
    <x v="10"/>
    <x v="1"/>
    <x v="8"/>
    <s v="DAX Two-Tone Rosewood/Black Document Frame, Desktop, 5 x 7"/>
    <n v="15.17"/>
    <n v="2"/>
    <n v="3.79"/>
  </r>
  <r>
    <n v="4122"/>
    <d v="2016-01-10T00:00:00"/>
    <x v="2"/>
    <x v="0"/>
    <x v="127"/>
    <x v="22"/>
    <x v="1"/>
    <x v="8"/>
    <s v="24-Hour Round Wall Clock"/>
    <n v="79.92"/>
    <n v="4"/>
    <n v="34.369999999999997"/>
  </r>
  <r>
    <n v="4123"/>
    <d v="2016-01-10T00:00:00"/>
    <x v="2"/>
    <x v="0"/>
    <x v="127"/>
    <x v="22"/>
    <x v="2"/>
    <x v="9"/>
    <s v="Logitech Media Keyboard K200"/>
    <n v="69.98"/>
    <n v="2"/>
    <n v="13.3"/>
  </r>
  <r>
    <n v="4124"/>
    <d v="2016-01-10T00:00:00"/>
    <x v="2"/>
    <x v="0"/>
    <x v="733"/>
    <x v="22"/>
    <x v="1"/>
    <x v="8"/>
    <s v="DAX Value U-Channel Document Frames, Easel Back"/>
    <n v="24.85"/>
    <n v="5"/>
    <n v="7.7"/>
  </r>
  <r>
    <n v="4125"/>
    <d v="2016-01-11T00:00:00"/>
    <x v="2"/>
    <x v="0"/>
    <x v="354"/>
    <x v="10"/>
    <x v="0"/>
    <x v="0"/>
    <s v="Xerox 2"/>
    <n v="15.55"/>
    <n v="3"/>
    <n v="5.44"/>
  </r>
  <r>
    <n v="4126"/>
    <d v="2016-01-11T00:00:00"/>
    <x v="2"/>
    <x v="0"/>
    <x v="354"/>
    <x v="10"/>
    <x v="0"/>
    <x v="0"/>
    <s v="Xerox 1935"/>
    <n v="63.31"/>
    <n v="3"/>
    <n v="20.58"/>
  </r>
  <r>
    <n v="4127"/>
    <d v="2016-01-11T00:00:00"/>
    <x v="2"/>
    <x v="0"/>
    <x v="354"/>
    <x v="10"/>
    <x v="2"/>
    <x v="6"/>
    <s v="Cyber Acoustics AC-202b Speech Recognition Stereo Headset"/>
    <n v="15.59"/>
    <n v="2"/>
    <n v="-9.8699999999999992"/>
  </r>
  <r>
    <n v="4128"/>
    <d v="2016-01-11T00:00:00"/>
    <x v="2"/>
    <x v="0"/>
    <x v="114"/>
    <x v="10"/>
    <x v="1"/>
    <x v="8"/>
    <s v="Ultra Door Push Plate"/>
    <n v="54.99"/>
    <n v="14"/>
    <n v="8.94"/>
  </r>
  <r>
    <n v="4129"/>
    <d v="2016-01-14T00:00:00"/>
    <x v="2"/>
    <x v="0"/>
    <x v="643"/>
    <x v="25"/>
    <x v="0"/>
    <x v="0"/>
    <s v="Xerox 1882"/>
    <n v="89.57"/>
    <n v="2"/>
    <n v="32.47"/>
  </r>
  <r>
    <n v="4130"/>
    <d v="2016-01-14T00:00:00"/>
    <x v="2"/>
    <x v="0"/>
    <x v="643"/>
    <x v="25"/>
    <x v="1"/>
    <x v="8"/>
    <s v="Electrix Fluorescent Magnifier Lamps &amp; Weighted Base"/>
    <n v="315.77999999999997"/>
    <n v="8"/>
    <n v="31.58"/>
  </r>
  <r>
    <n v="4131"/>
    <d v="2016-01-15T00:00:00"/>
    <x v="2"/>
    <x v="0"/>
    <x v="222"/>
    <x v="23"/>
    <x v="0"/>
    <x v="10"/>
    <s v="Quality Park Security Envelopes"/>
    <n v="52.34"/>
    <n v="2"/>
    <n v="24.6"/>
  </r>
  <r>
    <n v="4132"/>
    <d v="2016-01-15T00:00:00"/>
    <x v="2"/>
    <x v="0"/>
    <x v="222"/>
    <x v="23"/>
    <x v="0"/>
    <x v="4"/>
    <s v="American Pencil"/>
    <n v="4.66"/>
    <n v="2"/>
    <n v="1.35"/>
  </r>
  <r>
    <n v="4133"/>
    <d v="2016-01-15T00:00:00"/>
    <x v="2"/>
    <x v="0"/>
    <x v="222"/>
    <x v="23"/>
    <x v="2"/>
    <x v="9"/>
    <s v="LogitechÂ Gaming G510s - Keyboard"/>
    <n v="254.97"/>
    <n v="3"/>
    <n v="91.79"/>
  </r>
  <r>
    <n v="4134"/>
    <d v="2016-01-15T00:00:00"/>
    <x v="2"/>
    <x v="0"/>
    <x v="554"/>
    <x v="37"/>
    <x v="1"/>
    <x v="13"/>
    <s v="Bevis Round Bullnose 29&quot; High Table Top"/>
    <n v="181.8"/>
    <n v="1"/>
    <n v="-15.58"/>
  </r>
  <r>
    <n v="4135"/>
    <d v="2016-01-15T00:00:00"/>
    <x v="2"/>
    <x v="0"/>
    <x v="494"/>
    <x v="20"/>
    <x v="0"/>
    <x v="10"/>
    <s v="#10 Gummed Flap White Envelopes, 100/Box"/>
    <n v="16.52"/>
    <n v="4"/>
    <n v="7.6"/>
  </r>
  <r>
    <n v="4136"/>
    <d v="2016-01-15T00:00:00"/>
    <x v="2"/>
    <x v="0"/>
    <x v="494"/>
    <x v="20"/>
    <x v="0"/>
    <x v="0"/>
    <s v="Xerox 1959"/>
    <n v="60.12"/>
    <n v="9"/>
    <n v="28.86"/>
  </r>
  <r>
    <n v="4137"/>
    <d v="2016-01-15T00:00:00"/>
    <x v="2"/>
    <x v="0"/>
    <x v="494"/>
    <x v="20"/>
    <x v="0"/>
    <x v="3"/>
    <s v="Square Ring Data Binders, Rigid 75 Pt. Covers, 11&quot; x 14-7/8&quot;"/>
    <n v="49.54"/>
    <n v="3"/>
    <n v="17.34"/>
  </r>
  <r>
    <n v="4138"/>
    <d v="2016-01-15T00:00:00"/>
    <x v="2"/>
    <x v="0"/>
    <x v="734"/>
    <x v="20"/>
    <x v="0"/>
    <x v="0"/>
    <s v="Xerox 1893"/>
    <n v="81.98"/>
    <n v="2"/>
    <n v="40.17"/>
  </r>
  <r>
    <n v="4139"/>
    <d v="2016-01-16T00:00:00"/>
    <x v="2"/>
    <x v="0"/>
    <x v="281"/>
    <x v="3"/>
    <x v="0"/>
    <x v="3"/>
    <s v="Wilson Jones Active Use Binders"/>
    <n v="11.65"/>
    <n v="2"/>
    <n v="4.22"/>
  </r>
  <r>
    <n v="4140"/>
    <d v="2016-01-16T00:00:00"/>
    <x v="2"/>
    <x v="0"/>
    <x v="281"/>
    <x v="3"/>
    <x v="2"/>
    <x v="9"/>
    <s v="ImationÂ 8GB Mini TravelDrive USB 2.0Â Flash Drive"/>
    <n v="90.57"/>
    <n v="3"/>
    <n v="11.77"/>
  </r>
  <r>
    <n v="4141"/>
    <d v="2016-01-17T00:00:00"/>
    <x v="2"/>
    <x v="0"/>
    <x v="684"/>
    <x v="38"/>
    <x v="1"/>
    <x v="8"/>
    <s v="Tenex Contemporary Contur Chairmats for Low and Medium Pile Carpet, Computer, 39&quot; x 49&quot;"/>
    <n v="322.58999999999997"/>
    <n v="3"/>
    <n v="64.52"/>
  </r>
  <r>
    <n v="4142"/>
    <d v="2016-01-17T00:00:00"/>
    <x v="2"/>
    <x v="0"/>
    <x v="684"/>
    <x v="38"/>
    <x v="2"/>
    <x v="9"/>
    <s v="Logitech 910-002974 M325 Wireless Mouse for Web Scrolling"/>
    <n v="29.99"/>
    <n v="1"/>
    <n v="13.2"/>
  </r>
  <r>
    <n v="4143"/>
    <d v="2016-01-17T00:00:00"/>
    <x v="2"/>
    <x v="0"/>
    <x v="684"/>
    <x v="38"/>
    <x v="2"/>
    <x v="9"/>
    <s v="Logitech G19 Programmable Gaming Keyboard"/>
    <n v="371.97"/>
    <n v="3"/>
    <n v="66.95"/>
  </r>
  <r>
    <n v="4144"/>
    <d v="2016-01-17T00:00:00"/>
    <x v="2"/>
    <x v="0"/>
    <x v="729"/>
    <x v="4"/>
    <x v="2"/>
    <x v="9"/>
    <s v="First Data FD10 PIN Pad"/>
    <n v="316"/>
    <n v="4"/>
    <n v="31.6"/>
  </r>
  <r>
    <n v="4145"/>
    <d v="2016-01-21T00:00:00"/>
    <x v="2"/>
    <x v="0"/>
    <x v="210"/>
    <x v="3"/>
    <x v="1"/>
    <x v="5"/>
    <s v="Global Super Steno Chair"/>
    <n v="153.57"/>
    <n v="2"/>
    <n v="-5.76"/>
  </r>
  <r>
    <n v="4146"/>
    <d v="2016-01-21T00:00:00"/>
    <x v="2"/>
    <x v="0"/>
    <x v="210"/>
    <x v="3"/>
    <x v="1"/>
    <x v="5"/>
    <s v="Global Ergonomic Managers Chair"/>
    <n v="1013.49"/>
    <n v="7"/>
    <n v="76.010000000000005"/>
  </r>
  <r>
    <n v="4147"/>
    <d v="2016-01-22T00:00:00"/>
    <x v="2"/>
    <x v="0"/>
    <x v="194"/>
    <x v="23"/>
    <x v="0"/>
    <x v="7"/>
    <s v="Bagged Rubber Bands"/>
    <n v="7.56"/>
    <n v="6"/>
    <n v="0.3"/>
  </r>
  <r>
    <n v="4148"/>
    <d v="2016-01-22T00:00:00"/>
    <x v="2"/>
    <x v="0"/>
    <x v="695"/>
    <x v="25"/>
    <x v="1"/>
    <x v="8"/>
    <s v="Eldon Pizzaz Desk Accessories"/>
    <n v="14.27"/>
    <n v="8"/>
    <n v="4.28"/>
  </r>
  <r>
    <n v="4149"/>
    <d v="2016-01-22T00:00:00"/>
    <x v="2"/>
    <x v="0"/>
    <x v="695"/>
    <x v="25"/>
    <x v="1"/>
    <x v="11"/>
    <s v="Sauder Forest Hills Library, Woodland Oak Finish"/>
    <n v="451.14"/>
    <n v="4"/>
    <n v="-67.67"/>
  </r>
  <r>
    <n v="4150"/>
    <d v="2016-01-22T00:00:00"/>
    <x v="2"/>
    <x v="0"/>
    <x v="695"/>
    <x v="25"/>
    <x v="0"/>
    <x v="12"/>
    <s v="Fellowes Mighty 8 Compact Surge Protector"/>
    <n v="64.86"/>
    <n v="4"/>
    <n v="6.49"/>
  </r>
  <r>
    <n v="4151"/>
    <d v="2016-01-22T00:00:00"/>
    <x v="2"/>
    <x v="0"/>
    <x v="202"/>
    <x v="22"/>
    <x v="1"/>
    <x v="8"/>
    <s v="Contract Clock, 14&quot;, Brown"/>
    <n v="109.9"/>
    <n v="5"/>
    <n v="37.369999999999997"/>
  </r>
  <r>
    <n v="4152"/>
    <d v="2016-01-22T00:00:00"/>
    <x v="2"/>
    <x v="0"/>
    <x v="387"/>
    <x v="22"/>
    <x v="0"/>
    <x v="0"/>
    <s v="Xerox 218"/>
    <n v="12.96"/>
    <n v="2"/>
    <n v="6.22"/>
  </r>
  <r>
    <n v="4153"/>
    <d v="2016-01-22T00:00:00"/>
    <x v="2"/>
    <x v="0"/>
    <x v="558"/>
    <x v="3"/>
    <x v="0"/>
    <x v="1"/>
    <s v="Avery 475"/>
    <n v="44.4"/>
    <n v="3"/>
    <n v="22.2"/>
  </r>
  <r>
    <n v="4154"/>
    <d v="2016-01-22T00:00:00"/>
    <x v="2"/>
    <x v="0"/>
    <x v="558"/>
    <x v="3"/>
    <x v="0"/>
    <x v="1"/>
    <s v="Avery 476"/>
    <n v="20.65"/>
    <n v="5"/>
    <n v="9.5"/>
  </r>
  <r>
    <n v="4155"/>
    <d v="2016-01-22T00:00:00"/>
    <x v="2"/>
    <x v="0"/>
    <x v="214"/>
    <x v="10"/>
    <x v="2"/>
    <x v="6"/>
    <s v="Panasonic Kx-TS550"/>
    <n v="110.38"/>
    <n v="4"/>
    <n v="-20.239999999999998"/>
  </r>
  <r>
    <n v="4156"/>
    <d v="2016-01-22T00:00:00"/>
    <x v="2"/>
    <x v="0"/>
    <x v="214"/>
    <x v="10"/>
    <x v="2"/>
    <x v="9"/>
    <s v="Verbatim 25 GB 6x Blu-ray Single Layer Recordable Disc, 25/Pack"/>
    <n v="55.18"/>
    <n v="3"/>
    <n v="15.86"/>
  </r>
  <r>
    <n v="4157"/>
    <d v="2016-01-22T00:00:00"/>
    <x v="2"/>
    <x v="0"/>
    <x v="263"/>
    <x v="20"/>
    <x v="0"/>
    <x v="3"/>
    <s v="Wilson Jones data.warehouse D-Ring Binders with DublLock"/>
    <n v="26.34"/>
    <n v="4"/>
    <n v="9.2200000000000006"/>
  </r>
  <r>
    <n v="4158"/>
    <d v="2016-01-23T00:00:00"/>
    <x v="2"/>
    <x v="0"/>
    <x v="710"/>
    <x v="3"/>
    <x v="1"/>
    <x v="8"/>
    <s v="DAX Cubicle Frames, 8-1/2 x 11"/>
    <n v="59.99"/>
    <n v="7"/>
    <n v="21.6"/>
  </r>
  <r>
    <n v="4159"/>
    <d v="2016-01-23T00:00:00"/>
    <x v="2"/>
    <x v="0"/>
    <x v="595"/>
    <x v="45"/>
    <x v="2"/>
    <x v="9"/>
    <s v="Logitech Wireless Marathon Mouse M705"/>
    <n v="99.98"/>
    <n v="2"/>
    <n v="42.99"/>
  </r>
  <r>
    <n v="4160"/>
    <d v="2016-01-23T00:00:00"/>
    <x v="2"/>
    <x v="0"/>
    <x v="595"/>
    <x v="45"/>
    <x v="0"/>
    <x v="4"/>
    <s v="4009 Highlighters"/>
    <n v="8.0399999999999991"/>
    <n v="6"/>
    <n v="2.73"/>
  </r>
  <r>
    <n v="4161"/>
    <d v="2016-01-23T00:00:00"/>
    <x v="2"/>
    <x v="0"/>
    <x v="595"/>
    <x v="45"/>
    <x v="0"/>
    <x v="2"/>
    <s v="Iceberg Mobile Mega Data/Printer Cart"/>
    <n v="1564.29"/>
    <n v="13"/>
    <n v="406.72"/>
  </r>
  <r>
    <n v="4162"/>
    <d v="2016-01-24T00:00:00"/>
    <x v="2"/>
    <x v="0"/>
    <x v="418"/>
    <x v="29"/>
    <x v="0"/>
    <x v="3"/>
    <s v="XtraLife ClearVue Slant-D Ring Binders by Cardinal"/>
    <n v="31.36"/>
    <n v="4"/>
    <n v="15.68"/>
  </r>
  <r>
    <n v="4163"/>
    <d v="2016-01-25T00:00:00"/>
    <x v="2"/>
    <x v="0"/>
    <x v="735"/>
    <x v="23"/>
    <x v="0"/>
    <x v="4"/>
    <s v="Dixon Ticonderoga Maple Cedar Pencil, #2"/>
    <n v="9.2100000000000009"/>
    <n v="3"/>
    <n v="2.2999999999999998"/>
  </r>
  <r>
    <n v="4164"/>
    <d v="2016-01-25T00:00:00"/>
    <x v="2"/>
    <x v="0"/>
    <x v="735"/>
    <x v="23"/>
    <x v="0"/>
    <x v="0"/>
    <s v="Telephone Message Books with Fax/Mobile Section, 4 1/4&quot; x 6&quot;"/>
    <n v="18"/>
    <n v="5"/>
    <n v="8.2799999999999994"/>
  </r>
  <r>
    <n v="4165"/>
    <d v="2016-01-25T00:00:00"/>
    <x v="2"/>
    <x v="0"/>
    <x v="104"/>
    <x v="20"/>
    <x v="0"/>
    <x v="3"/>
    <s v="GBC Standard Recycled Report Covers, Clear Plastic Sheets"/>
    <n v="43.12"/>
    <n v="5"/>
    <n v="15.09"/>
  </r>
  <r>
    <n v="4166"/>
    <d v="2016-01-25T00:00:00"/>
    <x v="2"/>
    <x v="0"/>
    <x v="104"/>
    <x v="20"/>
    <x v="1"/>
    <x v="13"/>
    <s v="Chromcraft Round Conference Tables"/>
    <n v="313.72000000000003"/>
    <n v="3"/>
    <n v="-99.35"/>
  </r>
  <r>
    <n v="4167"/>
    <d v="2016-01-25T00:00:00"/>
    <x v="2"/>
    <x v="0"/>
    <x v="104"/>
    <x v="20"/>
    <x v="1"/>
    <x v="8"/>
    <s v="Tenex B1-RE Series Chair Mats for Low Pile Carpets"/>
    <n v="45.98"/>
    <n v="1"/>
    <n v="7.82"/>
  </r>
  <r>
    <n v="4168"/>
    <d v="2016-01-25T00:00:00"/>
    <x v="2"/>
    <x v="0"/>
    <x v="104"/>
    <x v="20"/>
    <x v="0"/>
    <x v="2"/>
    <s v="SAFCO Commercial Wire Shelving, 72h"/>
    <n v="428.68"/>
    <n v="7"/>
    <n v="0"/>
  </r>
  <r>
    <n v="4169"/>
    <d v="2016-01-28T00:00:00"/>
    <x v="2"/>
    <x v="0"/>
    <x v="418"/>
    <x v="3"/>
    <x v="0"/>
    <x v="4"/>
    <s v="Newell 345"/>
    <n v="39.68"/>
    <n v="2"/>
    <n v="10.32"/>
  </r>
  <r>
    <n v="4170"/>
    <d v="2016-01-30T00:00:00"/>
    <x v="2"/>
    <x v="0"/>
    <x v="467"/>
    <x v="3"/>
    <x v="0"/>
    <x v="3"/>
    <s v="Heavy-Duty E-Z-D Binders"/>
    <n v="17.46"/>
    <n v="2"/>
    <n v="5.89"/>
  </r>
  <r>
    <n v="4171"/>
    <d v="2016-01-30T00:00:00"/>
    <x v="2"/>
    <x v="0"/>
    <x v="236"/>
    <x v="3"/>
    <x v="0"/>
    <x v="2"/>
    <s v="File Shuttle II and Handi-File, Black"/>
    <n v="305.01"/>
    <n v="9"/>
    <n v="76.25"/>
  </r>
  <r>
    <n v="4172"/>
    <d v="2016-01-30T00:00:00"/>
    <x v="2"/>
    <x v="0"/>
    <x v="236"/>
    <x v="3"/>
    <x v="0"/>
    <x v="3"/>
    <s v="GBC Wire Binding Strips"/>
    <n v="50.78"/>
    <n v="2"/>
    <n v="17.77"/>
  </r>
  <r>
    <n v="4173"/>
    <d v="2016-01-30T00:00:00"/>
    <x v="2"/>
    <x v="0"/>
    <x v="236"/>
    <x v="3"/>
    <x v="0"/>
    <x v="1"/>
    <s v="Avery 512"/>
    <n v="26.01"/>
    <n v="9"/>
    <n v="12.22"/>
  </r>
  <r>
    <n v="4174"/>
    <d v="2016-01-30T00:00:00"/>
    <x v="2"/>
    <x v="0"/>
    <x v="560"/>
    <x v="22"/>
    <x v="1"/>
    <x v="5"/>
    <s v="Global Deluxe High-Back Office Chair in Storm"/>
    <n v="435.17"/>
    <n v="4"/>
    <n v="-59.84"/>
  </r>
  <r>
    <n v="4175"/>
    <d v="2016-01-30T00:00:00"/>
    <x v="2"/>
    <x v="0"/>
    <x v="560"/>
    <x v="22"/>
    <x v="1"/>
    <x v="11"/>
    <s v="O'Sullivan 2-Shelf Heavy-Duty Bookcases"/>
    <n v="48.58"/>
    <n v="1"/>
    <n v="7.77"/>
  </r>
  <r>
    <n v="4176"/>
    <d v="2016-01-30T00:00:00"/>
    <x v="2"/>
    <x v="0"/>
    <x v="736"/>
    <x v="1"/>
    <x v="0"/>
    <x v="0"/>
    <s v="Xerox 1943"/>
    <n v="156.51"/>
    <n v="4"/>
    <n v="52.82"/>
  </r>
  <r>
    <n v="4177"/>
    <d v="2016-01-30T00:00:00"/>
    <x v="2"/>
    <x v="0"/>
    <x v="447"/>
    <x v="1"/>
    <x v="2"/>
    <x v="6"/>
    <s v="Nokia Lumia 1020"/>
    <n v="1439.97"/>
    <n v="4"/>
    <n v="144"/>
  </r>
  <r>
    <n v="4178"/>
    <d v="2016-01-30T00:00:00"/>
    <x v="2"/>
    <x v="0"/>
    <x v="447"/>
    <x v="1"/>
    <x v="0"/>
    <x v="3"/>
    <s v="Avery Durable Binders"/>
    <n v="1.73"/>
    <n v="3"/>
    <n v="-2.68"/>
  </r>
  <r>
    <n v="4179"/>
    <d v="2016-01-30T00:00:00"/>
    <x v="2"/>
    <x v="0"/>
    <x v="447"/>
    <x v="1"/>
    <x v="1"/>
    <x v="13"/>
    <s v="Bretford Â“Just In TimeÂ” Height-Adjustable Multi-Task Work Tables"/>
    <n v="626.1"/>
    <n v="3"/>
    <n v="-538.45000000000005"/>
  </r>
  <r>
    <n v="4180"/>
    <d v="2016-01-31T00:00:00"/>
    <x v="2"/>
    <x v="0"/>
    <x v="90"/>
    <x v="3"/>
    <x v="2"/>
    <x v="6"/>
    <s v="AT&amp;T 1080 Phone"/>
    <n v="109.59"/>
    <n v="1"/>
    <n v="8.2200000000000006"/>
  </r>
  <r>
    <n v="4181"/>
    <d v="2016-01-31T00:00:00"/>
    <x v="2"/>
    <x v="0"/>
    <x v="90"/>
    <x v="3"/>
    <x v="0"/>
    <x v="0"/>
    <s v="Easy-staple paper"/>
    <n v="56.7"/>
    <n v="5"/>
    <n v="27.78"/>
  </r>
  <r>
    <n v="4182"/>
    <d v="2016-01-31T00:00:00"/>
    <x v="2"/>
    <x v="0"/>
    <x v="69"/>
    <x v="0"/>
    <x v="0"/>
    <x v="0"/>
    <s v="Xerox 1994"/>
    <n v="15.55"/>
    <n v="3"/>
    <n v="5.44"/>
  </r>
  <r>
    <n v="4183"/>
    <d v="2016-01-31T00:00:00"/>
    <x v="2"/>
    <x v="0"/>
    <x v="527"/>
    <x v="23"/>
    <x v="0"/>
    <x v="10"/>
    <s v="Staple envelope"/>
    <n v="23.36"/>
    <n v="2"/>
    <n v="11.68"/>
  </r>
  <r>
    <n v="4184"/>
    <d v="2016-01-31T00:00:00"/>
    <x v="2"/>
    <x v="0"/>
    <x v="151"/>
    <x v="4"/>
    <x v="0"/>
    <x v="3"/>
    <s v="Fellowes PB500 Electric Punch Plastic Comb Binding Machine with Manual Bind"/>
    <n v="1270.99"/>
    <n v="1"/>
    <n v="635.5"/>
  </r>
  <r>
    <n v="4185"/>
    <d v="2016-01-31T00:00:00"/>
    <x v="2"/>
    <x v="0"/>
    <x v="151"/>
    <x v="4"/>
    <x v="0"/>
    <x v="10"/>
    <s v="#10 White Business Envelopes,4 1/8 x 9 1/2"/>
    <n v="125.36"/>
    <n v="8"/>
    <n v="58.92"/>
  </r>
  <r>
    <n v="4186"/>
    <d v="2016-02-01T00:00:00"/>
    <x v="2"/>
    <x v="1"/>
    <x v="38"/>
    <x v="6"/>
    <x v="0"/>
    <x v="2"/>
    <s v="X-Rack File for Hanging Folders"/>
    <n v="56.45"/>
    <n v="5"/>
    <n v="14.68"/>
  </r>
  <r>
    <n v="4187"/>
    <d v="2016-02-01T00:00:00"/>
    <x v="2"/>
    <x v="1"/>
    <x v="436"/>
    <x v="3"/>
    <x v="0"/>
    <x v="0"/>
    <s v="Xerox 1883"/>
    <n v="105.52"/>
    <n v="4"/>
    <n v="48.54"/>
  </r>
  <r>
    <n v="4188"/>
    <d v="2016-02-02T00:00:00"/>
    <x v="2"/>
    <x v="1"/>
    <x v="579"/>
    <x v="20"/>
    <x v="0"/>
    <x v="2"/>
    <s v="Belkin 19&quot; Center-Weighted Shelf, Gray"/>
    <n v="117.96"/>
    <n v="2"/>
    <n v="5.9"/>
  </r>
  <r>
    <n v="4189"/>
    <d v="2016-02-02T00:00:00"/>
    <x v="2"/>
    <x v="1"/>
    <x v="145"/>
    <x v="6"/>
    <x v="2"/>
    <x v="15"/>
    <s v="HP Designjet T520 Inkjet Large Format Printer - 24&quot; Color"/>
    <n v="8749.9500000000007"/>
    <n v="5"/>
    <n v="2799.98"/>
  </r>
  <r>
    <n v="4190"/>
    <d v="2016-02-02T00:00:00"/>
    <x v="2"/>
    <x v="1"/>
    <x v="145"/>
    <x v="6"/>
    <x v="0"/>
    <x v="3"/>
    <s v="Presstex Flexible Ring Binders"/>
    <n v="36.4"/>
    <n v="8"/>
    <n v="18.2"/>
  </r>
  <r>
    <n v="4191"/>
    <d v="2016-02-02T00:00:00"/>
    <x v="2"/>
    <x v="1"/>
    <x v="145"/>
    <x v="6"/>
    <x v="1"/>
    <x v="8"/>
    <s v="Acrylic Self-Standing Desk Frames"/>
    <n v="18.690000000000001"/>
    <n v="7"/>
    <n v="7.1"/>
  </r>
  <r>
    <n v="4192"/>
    <d v="2016-02-02T00:00:00"/>
    <x v="2"/>
    <x v="1"/>
    <x v="270"/>
    <x v="0"/>
    <x v="1"/>
    <x v="8"/>
    <s v="Deflect-o RollaMat Studded, Beveled Mat for Medium Pile Carpeting"/>
    <n v="73.78"/>
    <n v="2"/>
    <n v="-77.47"/>
  </r>
  <r>
    <n v="4193"/>
    <d v="2016-02-03T00:00:00"/>
    <x v="2"/>
    <x v="1"/>
    <x v="31"/>
    <x v="5"/>
    <x v="1"/>
    <x v="5"/>
    <s v="Hon Multipurpose Stacking Arm Chairs"/>
    <n v="866.4"/>
    <n v="4"/>
    <n v="225.26"/>
  </r>
  <r>
    <n v="4194"/>
    <d v="2016-02-04T00:00:00"/>
    <x v="2"/>
    <x v="1"/>
    <x v="463"/>
    <x v="12"/>
    <x v="1"/>
    <x v="8"/>
    <s v="Nu-Dell Float Frame 11 x 14 1/2"/>
    <n v="14.37"/>
    <n v="2"/>
    <n v="3.95"/>
  </r>
  <r>
    <n v="4195"/>
    <d v="2016-02-04T00:00:00"/>
    <x v="2"/>
    <x v="1"/>
    <x v="389"/>
    <x v="36"/>
    <x v="2"/>
    <x v="6"/>
    <s v="AT&amp;T 17929 Lendline Telephone"/>
    <n v="90.48"/>
    <n v="2"/>
    <n v="23.52"/>
  </r>
  <r>
    <n v="4196"/>
    <d v="2016-02-04T00:00:00"/>
    <x v="2"/>
    <x v="1"/>
    <x v="403"/>
    <x v="3"/>
    <x v="0"/>
    <x v="2"/>
    <s v="Safco Commercial Shelving"/>
    <n v="93.02"/>
    <n v="2"/>
    <n v="3.72"/>
  </r>
  <r>
    <n v="4197"/>
    <d v="2016-02-05T00:00:00"/>
    <x v="2"/>
    <x v="1"/>
    <x v="367"/>
    <x v="4"/>
    <x v="0"/>
    <x v="2"/>
    <s v="Carina 42&quot;Hx23 3/4&quot;W Media Storage Unit"/>
    <n v="80.98"/>
    <n v="1"/>
    <n v="1.62"/>
  </r>
  <r>
    <n v="4198"/>
    <d v="2016-02-05T00:00:00"/>
    <x v="2"/>
    <x v="1"/>
    <x v="367"/>
    <x v="4"/>
    <x v="0"/>
    <x v="0"/>
    <s v="White Computer Printout Paper by Universal"/>
    <n v="348.84"/>
    <n v="9"/>
    <n v="170.93"/>
  </r>
  <r>
    <n v="4199"/>
    <d v="2016-02-05T00:00:00"/>
    <x v="2"/>
    <x v="1"/>
    <x v="367"/>
    <x v="4"/>
    <x v="0"/>
    <x v="7"/>
    <s v="Revere Boxed Rubber Bands by Revere"/>
    <n v="9.4499999999999993"/>
    <n v="5"/>
    <n v="0.19"/>
  </r>
  <r>
    <n v="4200"/>
    <d v="2016-02-05T00:00:00"/>
    <x v="2"/>
    <x v="1"/>
    <x v="367"/>
    <x v="4"/>
    <x v="1"/>
    <x v="8"/>
    <s v="Eldon 200 Class Desk Accessories, Black"/>
    <n v="18.84"/>
    <n v="3"/>
    <n v="7.16"/>
  </r>
  <r>
    <n v="4201"/>
    <d v="2016-02-05T00:00:00"/>
    <x v="2"/>
    <x v="1"/>
    <x v="367"/>
    <x v="4"/>
    <x v="1"/>
    <x v="11"/>
    <s v="Bush Andora Bookcase, Maple/Graphite Gray Finish"/>
    <n v="239.98"/>
    <n v="2"/>
    <n v="52.8"/>
  </r>
  <r>
    <n v="4202"/>
    <d v="2016-02-05T00:00:00"/>
    <x v="2"/>
    <x v="1"/>
    <x v="367"/>
    <x v="4"/>
    <x v="0"/>
    <x v="10"/>
    <s v="Ames Color-File Green Diamond Border X-ray Mailers"/>
    <n v="167.96"/>
    <n v="2"/>
    <n v="78.94"/>
  </r>
  <r>
    <n v="4203"/>
    <d v="2016-02-05T00:00:00"/>
    <x v="2"/>
    <x v="1"/>
    <x v="367"/>
    <x v="4"/>
    <x v="2"/>
    <x v="6"/>
    <s v="Plantronics CordlessÂ Phone HeadsetÂ with In-line Volume - M214C"/>
    <n v="104.85"/>
    <n v="3"/>
    <n v="28.31"/>
  </r>
  <r>
    <n v="4204"/>
    <d v="2016-02-05T00:00:00"/>
    <x v="2"/>
    <x v="1"/>
    <x v="367"/>
    <x v="4"/>
    <x v="2"/>
    <x v="6"/>
    <s v="Aastra 57i VoIP phone"/>
    <n v="484.83"/>
    <n v="3"/>
    <n v="126.06"/>
  </r>
  <r>
    <n v="4205"/>
    <d v="2016-02-05T00:00:00"/>
    <x v="2"/>
    <x v="1"/>
    <x v="367"/>
    <x v="4"/>
    <x v="0"/>
    <x v="0"/>
    <s v="White Dual Perf Computer Printout Paper, 2700 Sheets, 1 Part, Heavyweight, 20 lbs., 14 7/8 x 11"/>
    <n v="122.97"/>
    <n v="3"/>
    <n v="60.26"/>
  </r>
  <r>
    <n v="4206"/>
    <d v="2016-02-05T00:00:00"/>
    <x v="2"/>
    <x v="1"/>
    <x v="367"/>
    <x v="4"/>
    <x v="0"/>
    <x v="2"/>
    <s v="Belkin 19&quot; Vented Equipment Shelf, Black"/>
    <n v="154.44"/>
    <n v="3"/>
    <n v="1.54"/>
  </r>
  <r>
    <n v="4207"/>
    <d v="2016-02-05T00:00:00"/>
    <x v="2"/>
    <x v="1"/>
    <x v="367"/>
    <x v="4"/>
    <x v="0"/>
    <x v="0"/>
    <s v="Xerox 1943"/>
    <n v="342.37"/>
    <n v="7"/>
    <n v="160.91"/>
  </r>
  <r>
    <n v="4208"/>
    <d v="2016-02-05T00:00:00"/>
    <x v="2"/>
    <x v="1"/>
    <x v="86"/>
    <x v="3"/>
    <x v="0"/>
    <x v="1"/>
    <s v="Avery 508"/>
    <n v="14.73"/>
    <n v="3"/>
    <n v="7.22"/>
  </r>
  <r>
    <n v="4209"/>
    <d v="2016-02-05T00:00:00"/>
    <x v="2"/>
    <x v="1"/>
    <x v="86"/>
    <x v="3"/>
    <x v="0"/>
    <x v="2"/>
    <s v="Fellowes Mobile File Cart, Black"/>
    <n v="186.54"/>
    <n v="3"/>
    <n v="50.37"/>
  </r>
  <r>
    <n v="4210"/>
    <d v="2016-02-05T00:00:00"/>
    <x v="2"/>
    <x v="1"/>
    <x v="86"/>
    <x v="3"/>
    <x v="1"/>
    <x v="13"/>
    <s v="Chromcraft Round Conference Tables"/>
    <n v="557.73"/>
    <n v="4"/>
    <n v="6.97"/>
  </r>
  <r>
    <n v="4211"/>
    <d v="2016-02-05T00:00:00"/>
    <x v="2"/>
    <x v="1"/>
    <x v="86"/>
    <x v="3"/>
    <x v="2"/>
    <x v="6"/>
    <s v="Anker Astro 15000mAh USB Portable Charger"/>
    <n v="159.97"/>
    <n v="4"/>
    <n v="-31.99"/>
  </r>
  <r>
    <n v="4212"/>
    <d v="2016-02-06T00:00:00"/>
    <x v="2"/>
    <x v="1"/>
    <x v="119"/>
    <x v="15"/>
    <x v="1"/>
    <x v="8"/>
    <s v="Deflect-o EconoMat Studded, No Bevel Mat for Low Pile Carpeting"/>
    <n v="132.22"/>
    <n v="4"/>
    <n v="-18.18"/>
  </r>
  <r>
    <n v="4213"/>
    <d v="2016-02-07T00:00:00"/>
    <x v="2"/>
    <x v="1"/>
    <x v="103"/>
    <x v="6"/>
    <x v="2"/>
    <x v="9"/>
    <s v="Micro Innovations USB RF Wireless Keyboard with Mouse"/>
    <n v="100"/>
    <n v="4"/>
    <n v="21"/>
  </r>
  <r>
    <n v="4214"/>
    <d v="2016-02-07T00:00:00"/>
    <x v="2"/>
    <x v="1"/>
    <x v="103"/>
    <x v="6"/>
    <x v="0"/>
    <x v="1"/>
    <s v="Permanent Self-Adhesive File Folder Labels for Typewriters by Universal"/>
    <n v="7.83"/>
    <n v="3"/>
    <n v="3.6"/>
  </r>
  <r>
    <n v="4215"/>
    <d v="2016-02-07T00:00:00"/>
    <x v="2"/>
    <x v="1"/>
    <x v="737"/>
    <x v="10"/>
    <x v="0"/>
    <x v="0"/>
    <s v="Xerox 1912"/>
    <n v="30.35"/>
    <n v="2"/>
    <n v="10.62"/>
  </r>
  <r>
    <n v="4216"/>
    <d v="2016-02-07T00:00:00"/>
    <x v="2"/>
    <x v="1"/>
    <x v="732"/>
    <x v="3"/>
    <x v="2"/>
    <x v="6"/>
    <s v="Motorola L703CM"/>
    <n v="623.96"/>
    <n v="5"/>
    <n v="39"/>
  </r>
  <r>
    <n v="4217"/>
    <d v="2016-02-08T00:00:00"/>
    <x v="2"/>
    <x v="1"/>
    <x v="662"/>
    <x v="25"/>
    <x v="2"/>
    <x v="6"/>
    <s v="Samsung Galaxy S4 Mini"/>
    <n v="1127.98"/>
    <n v="3"/>
    <n v="126.9"/>
  </r>
  <r>
    <n v="4218"/>
    <d v="2016-02-08T00:00:00"/>
    <x v="2"/>
    <x v="1"/>
    <x v="36"/>
    <x v="0"/>
    <x v="1"/>
    <x v="5"/>
    <s v="Harbour Creations Steel Folding Chair"/>
    <n v="241.5"/>
    <n v="4"/>
    <n v="0"/>
  </r>
  <r>
    <n v="4219"/>
    <d v="2016-02-09T00:00:00"/>
    <x v="2"/>
    <x v="1"/>
    <x v="691"/>
    <x v="3"/>
    <x v="2"/>
    <x v="9"/>
    <s v="Logitech 910-002974 M325 Wireless Mouse for Web Scrolling"/>
    <n v="89.97"/>
    <n v="3"/>
    <n v="39.590000000000003"/>
  </r>
  <r>
    <n v="4220"/>
    <d v="2016-02-09T00:00:00"/>
    <x v="2"/>
    <x v="1"/>
    <x v="691"/>
    <x v="3"/>
    <x v="2"/>
    <x v="9"/>
    <s v="Maxell 4.7GB DVD+RW 3/Pack"/>
    <n v="31.86"/>
    <n v="2"/>
    <n v="11.15"/>
  </r>
  <r>
    <n v="4221"/>
    <d v="2016-02-11T00:00:00"/>
    <x v="2"/>
    <x v="1"/>
    <x v="532"/>
    <x v="39"/>
    <x v="2"/>
    <x v="6"/>
    <s v="Mediabridge Sport Armband iPhone 5s"/>
    <n v="69.930000000000007"/>
    <n v="7"/>
    <n v="0.7"/>
  </r>
  <r>
    <n v="4222"/>
    <d v="2016-02-12T00:00:00"/>
    <x v="2"/>
    <x v="1"/>
    <x v="143"/>
    <x v="4"/>
    <x v="0"/>
    <x v="2"/>
    <s v="Tennsco Double-Tier Lockers"/>
    <n v="1350.12"/>
    <n v="6"/>
    <n v="175.52"/>
  </r>
  <r>
    <n v="4223"/>
    <d v="2016-02-12T00:00:00"/>
    <x v="2"/>
    <x v="1"/>
    <x v="143"/>
    <x v="4"/>
    <x v="0"/>
    <x v="3"/>
    <s v="Avery Durable Slant Ring Binders, No Labels"/>
    <n v="15.92"/>
    <n v="4"/>
    <n v="7.48"/>
  </r>
  <r>
    <n v="4224"/>
    <d v="2016-02-13T00:00:00"/>
    <x v="2"/>
    <x v="1"/>
    <x v="476"/>
    <x v="3"/>
    <x v="0"/>
    <x v="0"/>
    <s v="Tops Green Bar Computer Printout Paper"/>
    <n v="146.82"/>
    <n v="3"/>
    <n v="73.41"/>
  </r>
  <r>
    <n v="4225"/>
    <d v="2016-02-14T00:00:00"/>
    <x v="2"/>
    <x v="1"/>
    <x v="610"/>
    <x v="36"/>
    <x v="0"/>
    <x v="0"/>
    <s v="Wirebound Message Books, Four 2 3/4 x 5 Forms per Page, 200 Sets per Book"/>
    <n v="4.7699999999999996"/>
    <n v="1"/>
    <n v="2.15"/>
  </r>
  <r>
    <n v="4226"/>
    <d v="2016-02-14T00:00:00"/>
    <x v="2"/>
    <x v="1"/>
    <x v="610"/>
    <x v="36"/>
    <x v="0"/>
    <x v="4"/>
    <s v="Economy #2 Pencils"/>
    <n v="7.98"/>
    <n v="3"/>
    <n v="2.0699999999999998"/>
  </r>
  <r>
    <n v="4227"/>
    <d v="2016-02-14T00:00:00"/>
    <x v="2"/>
    <x v="1"/>
    <x v="610"/>
    <x v="36"/>
    <x v="1"/>
    <x v="13"/>
    <s v="Bevis Boat-Shaped Conference Table"/>
    <n v="550.42999999999995"/>
    <n v="3"/>
    <n v="-47.18"/>
  </r>
  <r>
    <n v="4228"/>
    <d v="2016-02-14T00:00:00"/>
    <x v="2"/>
    <x v="1"/>
    <x v="610"/>
    <x v="36"/>
    <x v="1"/>
    <x v="8"/>
    <s v="Regeneration Desk Collection"/>
    <n v="10.56"/>
    <n v="6"/>
    <n v="4.6500000000000004"/>
  </r>
  <r>
    <n v="4229"/>
    <d v="2016-02-14T00:00:00"/>
    <x v="2"/>
    <x v="1"/>
    <x v="667"/>
    <x v="29"/>
    <x v="0"/>
    <x v="4"/>
    <s v="Panasonic KP-150 Electric Pencil Sharpener"/>
    <n v="264.18"/>
    <n v="7"/>
    <n v="68.69"/>
  </r>
  <r>
    <n v="4230"/>
    <d v="2016-02-15T00:00:00"/>
    <x v="2"/>
    <x v="1"/>
    <x v="190"/>
    <x v="20"/>
    <x v="0"/>
    <x v="3"/>
    <s v="GBC DocuBind P100 Manual Binding Machine"/>
    <n v="398.35"/>
    <n v="3"/>
    <n v="124.49"/>
  </r>
  <r>
    <n v="4231"/>
    <d v="2016-02-15T00:00:00"/>
    <x v="2"/>
    <x v="1"/>
    <x v="190"/>
    <x v="20"/>
    <x v="0"/>
    <x v="7"/>
    <s v="Advantus Push Pins"/>
    <n v="8.7200000000000006"/>
    <n v="4"/>
    <n v="3.58"/>
  </r>
  <r>
    <n v="4232"/>
    <d v="2016-02-16T00:00:00"/>
    <x v="2"/>
    <x v="1"/>
    <x v="400"/>
    <x v="1"/>
    <x v="0"/>
    <x v="12"/>
    <s v="Honeywell Enviracaire Portable Air Cleaner for up to 8 x 10 Room"/>
    <n v="92.06"/>
    <n v="6"/>
    <n v="-225.56"/>
  </r>
  <r>
    <n v="4233"/>
    <d v="2016-02-16T00:00:00"/>
    <x v="2"/>
    <x v="1"/>
    <x v="400"/>
    <x v="1"/>
    <x v="0"/>
    <x v="7"/>
    <s v="Advantus Push Pins"/>
    <n v="6.98"/>
    <n v="4"/>
    <n v="1.83"/>
  </r>
  <r>
    <n v="4234"/>
    <d v="2016-02-16T00:00:00"/>
    <x v="2"/>
    <x v="1"/>
    <x v="400"/>
    <x v="1"/>
    <x v="1"/>
    <x v="5"/>
    <s v="Global Stack Chair with Arms, Black"/>
    <n v="62.96"/>
    <n v="3"/>
    <n v="-2.7"/>
  </r>
  <r>
    <n v="4235"/>
    <d v="2016-02-16T00:00:00"/>
    <x v="2"/>
    <x v="1"/>
    <x v="400"/>
    <x v="1"/>
    <x v="0"/>
    <x v="0"/>
    <s v="Xerox 206"/>
    <n v="5.18"/>
    <n v="1"/>
    <n v="1.81"/>
  </r>
  <r>
    <n v="4236"/>
    <d v="2016-02-16T00:00:00"/>
    <x v="2"/>
    <x v="1"/>
    <x v="628"/>
    <x v="23"/>
    <x v="1"/>
    <x v="5"/>
    <s v="Hon Comfortask Task/Swivel Chairs"/>
    <n v="227.96"/>
    <n v="2"/>
    <n v="36.47"/>
  </r>
  <r>
    <n v="4237"/>
    <d v="2016-02-16T00:00:00"/>
    <x v="2"/>
    <x v="1"/>
    <x v="60"/>
    <x v="5"/>
    <x v="1"/>
    <x v="8"/>
    <s v="Eldon Cleatmat Plus Chair Mats for High Pile Carpets"/>
    <n v="318.08"/>
    <n v="4"/>
    <n v="34.99"/>
  </r>
  <r>
    <n v="4238"/>
    <d v="2016-02-16T00:00:00"/>
    <x v="2"/>
    <x v="1"/>
    <x v="60"/>
    <x v="5"/>
    <x v="0"/>
    <x v="3"/>
    <s v="Wilson Jones Â“SnapÂ” Scratch Pad Binder Tool for Ring Binders"/>
    <n v="5.8"/>
    <n v="1"/>
    <n v="2.61"/>
  </r>
  <r>
    <n v="4239"/>
    <d v="2016-02-16T00:00:00"/>
    <x v="2"/>
    <x v="1"/>
    <x v="453"/>
    <x v="20"/>
    <x v="1"/>
    <x v="5"/>
    <s v="Hon Every-Day Chair Series Swivel Task Chairs"/>
    <n v="326.64999999999998"/>
    <n v="3"/>
    <n v="39.92"/>
  </r>
  <r>
    <n v="4240"/>
    <d v="2016-02-16T00:00:00"/>
    <x v="2"/>
    <x v="1"/>
    <x v="453"/>
    <x v="20"/>
    <x v="2"/>
    <x v="9"/>
    <s v="Logitech 910-002974 M325 Wireless Mouse for Web Scrolling"/>
    <n v="89.97"/>
    <n v="3"/>
    <n v="39.590000000000003"/>
  </r>
  <r>
    <n v="4241"/>
    <d v="2016-02-19T00:00:00"/>
    <x v="2"/>
    <x v="1"/>
    <x v="217"/>
    <x v="20"/>
    <x v="1"/>
    <x v="8"/>
    <s v="Executive Impressions 14&quot; Contract Wall Clock"/>
    <n v="44.46"/>
    <n v="2"/>
    <n v="14.67"/>
  </r>
  <r>
    <n v="4242"/>
    <d v="2016-02-19T00:00:00"/>
    <x v="2"/>
    <x v="1"/>
    <x v="217"/>
    <x v="20"/>
    <x v="0"/>
    <x v="2"/>
    <s v="Carina Double Wide Media Storage Towers in Natural &amp; Black"/>
    <n v="242.94"/>
    <n v="3"/>
    <n v="9.7200000000000006"/>
  </r>
  <r>
    <n v="4243"/>
    <d v="2016-02-19T00:00:00"/>
    <x v="2"/>
    <x v="1"/>
    <x v="38"/>
    <x v="20"/>
    <x v="0"/>
    <x v="1"/>
    <s v="Staple-on labels"/>
    <n v="8.67"/>
    <n v="3"/>
    <n v="4.07"/>
  </r>
  <r>
    <n v="4244"/>
    <d v="2016-02-19T00:00:00"/>
    <x v="2"/>
    <x v="1"/>
    <x v="38"/>
    <x v="20"/>
    <x v="0"/>
    <x v="14"/>
    <s v="Acme Office Executive Series Stainless Steel Trimmers"/>
    <n v="25.71"/>
    <n v="3"/>
    <n v="6.68"/>
  </r>
  <r>
    <n v="4245"/>
    <d v="2016-02-19T00:00:00"/>
    <x v="2"/>
    <x v="1"/>
    <x v="217"/>
    <x v="3"/>
    <x v="0"/>
    <x v="0"/>
    <s v="Xerox 1880"/>
    <n v="70.88"/>
    <n v="2"/>
    <n v="33.31"/>
  </r>
  <r>
    <n v="4246"/>
    <d v="2016-02-20T00:00:00"/>
    <x v="2"/>
    <x v="1"/>
    <x v="545"/>
    <x v="15"/>
    <x v="0"/>
    <x v="0"/>
    <s v="Speediset Carbonless Redi-Letter 7&quot; x 8 1/2&quot;"/>
    <n v="16.5"/>
    <n v="2"/>
    <n v="5.57"/>
  </r>
  <r>
    <n v="4247"/>
    <d v="2016-02-21T00:00:00"/>
    <x v="2"/>
    <x v="1"/>
    <x v="543"/>
    <x v="3"/>
    <x v="2"/>
    <x v="9"/>
    <s v="SanDisk Ultra 16 GB MicroSDHC Class 10 Memory Card"/>
    <n v="12.99"/>
    <n v="1"/>
    <n v="0.78"/>
  </r>
  <r>
    <n v="4248"/>
    <d v="2016-02-21T00:00:00"/>
    <x v="2"/>
    <x v="1"/>
    <x v="543"/>
    <x v="3"/>
    <x v="0"/>
    <x v="3"/>
    <s v="Wilson Jones Clip &amp; Carry Folder Binder Tool for Ring Binders, Clear"/>
    <n v="18.559999999999999"/>
    <n v="4"/>
    <n v="6.5"/>
  </r>
  <r>
    <n v="4249"/>
    <d v="2016-02-21T00:00:00"/>
    <x v="2"/>
    <x v="1"/>
    <x v="543"/>
    <x v="3"/>
    <x v="0"/>
    <x v="2"/>
    <s v="Fellowes Officeware Wire Shelving"/>
    <n v="449.15"/>
    <n v="5"/>
    <n v="8.98"/>
  </r>
  <r>
    <n v="4250"/>
    <d v="2016-02-21T00:00:00"/>
    <x v="2"/>
    <x v="1"/>
    <x v="543"/>
    <x v="3"/>
    <x v="0"/>
    <x v="3"/>
    <s v="Avery Heavy-Duty EZD  Binder With Locking Rings"/>
    <n v="31.25"/>
    <n v="7"/>
    <n v="10.94"/>
  </r>
  <r>
    <n v="4251"/>
    <d v="2016-02-21T00:00:00"/>
    <x v="2"/>
    <x v="1"/>
    <x v="625"/>
    <x v="20"/>
    <x v="1"/>
    <x v="8"/>
    <s v="9-3/4 Diameter Round Wall Clock"/>
    <n v="68.95"/>
    <n v="5"/>
    <n v="28.96"/>
  </r>
  <r>
    <n v="4252"/>
    <d v="2016-02-21T00:00:00"/>
    <x v="2"/>
    <x v="1"/>
    <x v="625"/>
    <x v="20"/>
    <x v="0"/>
    <x v="2"/>
    <s v="Recycled Data-Pak for Archival Bound Computer Printouts, 12-1/2 x 12-1/2 x 16"/>
    <n v="296.37"/>
    <n v="3"/>
    <n v="80.02"/>
  </r>
  <r>
    <n v="4253"/>
    <d v="2016-02-21T00:00:00"/>
    <x v="2"/>
    <x v="1"/>
    <x v="625"/>
    <x v="20"/>
    <x v="2"/>
    <x v="6"/>
    <s v="iOttie HLCRIO102 Car Mount"/>
    <n v="39.979999999999997"/>
    <n v="2"/>
    <n v="2"/>
  </r>
  <r>
    <n v="4254"/>
    <d v="2016-02-21T00:00:00"/>
    <x v="2"/>
    <x v="1"/>
    <x v="607"/>
    <x v="16"/>
    <x v="0"/>
    <x v="3"/>
    <s v="Avery Durable Slant Ring Binders With Label Holder"/>
    <n v="3.76"/>
    <n v="3"/>
    <n v="-2.76"/>
  </r>
  <r>
    <n v="4255"/>
    <d v="2016-02-21T00:00:00"/>
    <x v="2"/>
    <x v="1"/>
    <x v="607"/>
    <x v="16"/>
    <x v="0"/>
    <x v="3"/>
    <s v="Avery Arch Ring Binders"/>
    <n v="34.86"/>
    <n v="2"/>
    <n v="-26.73"/>
  </r>
  <r>
    <n v="4256"/>
    <d v="2016-02-21T00:00:00"/>
    <x v="2"/>
    <x v="1"/>
    <x v="607"/>
    <x v="16"/>
    <x v="0"/>
    <x v="2"/>
    <s v="Standard Rollaway File with Lock"/>
    <n v="432.46"/>
    <n v="3"/>
    <n v="32.43"/>
  </r>
  <r>
    <n v="4257"/>
    <d v="2016-02-21T00:00:00"/>
    <x v="2"/>
    <x v="1"/>
    <x v="400"/>
    <x v="20"/>
    <x v="1"/>
    <x v="8"/>
    <s v="Floodlight Indoor Halogen Bulbs, 1 Bulb per Pack, 60 Watts"/>
    <n v="135.80000000000001"/>
    <n v="7"/>
    <n v="66.540000000000006"/>
  </r>
  <r>
    <n v="4258"/>
    <d v="2016-02-22T00:00:00"/>
    <x v="2"/>
    <x v="1"/>
    <x v="298"/>
    <x v="21"/>
    <x v="0"/>
    <x v="12"/>
    <s v="Belkin 5 Outlet SurgeMaster Power Centers"/>
    <n v="490.32"/>
    <n v="9"/>
    <n v="137.29"/>
  </r>
  <r>
    <n v="4259"/>
    <d v="2016-02-22T00:00:00"/>
    <x v="2"/>
    <x v="1"/>
    <x v="501"/>
    <x v="3"/>
    <x v="2"/>
    <x v="6"/>
    <s v="AT&amp;T 1070 Corded Phone"/>
    <n v="445.96"/>
    <n v="5"/>
    <n v="55.75"/>
  </r>
  <r>
    <n v="4260"/>
    <d v="2016-02-22T00:00:00"/>
    <x v="2"/>
    <x v="1"/>
    <x v="501"/>
    <x v="3"/>
    <x v="2"/>
    <x v="9"/>
    <s v="Memorex Mini Travel Drive 64 GB USB 2.0 Flash Drive"/>
    <n v="36.24"/>
    <n v="1"/>
    <n v="15.22"/>
  </r>
  <r>
    <n v="4261"/>
    <d v="2016-02-22T00:00:00"/>
    <x v="2"/>
    <x v="1"/>
    <x v="501"/>
    <x v="3"/>
    <x v="0"/>
    <x v="7"/>
    <s v="Acco Clips to Go Binder Clips, 24 Clips in Two Sizes"/>
    <n v="10.65"/>
    <n v="3"/>
    <n v="5.01"/>
  </r>
  <r>
    <n v="4262"/>
    <d v="2016-02-23T00:00:00"/>
    <x v="2"/>
    <x v="1"/>
    <x v="296"/>
    <x v="2"/>
    <x v="0"/>
    <x v="10"/>
    <s v="Recycled Interoffice Envelopes with String and Button Closure, 10 x 13"/>
    <n v="57.58"/>
    <n v="3"/>
    <n v="21.59"/>
  </r>
  <r>
    <n v="4263"/>
    <d v="2016-02-25T00:00:00"/>
    <x v="2"/>
    <x v="1"/>
    <x v="664"/>
    <x v="10"/>
    <x v="0"/>
    <x v="10"/>
    <s v="Staple envelope"/>
    <n v="46.72"/>
    <n v="5"/>
    <n v="17.52"/>
  </r>
  <r>
    <n v="4264"/>
    <d v="2016-02-27T00:00:00"/>
    <x v="2"/>
    <x v="1"/>
    <x v="275"/>
    <x v="20"/>
    <x v="0"/>
    <x v="12"/>
    <s v="Conquest 14 Commercial Heavy-Duty Upright Vacuum, Collection System, Accessory Kit"/>
    <n v="170.88"/>
    <n v="3"/>
    <n v="49.56"/>
  </r>
  <r>
    <n v="4265"/>
    <d v="2016-02-27T00:00:00"/>
    <x v="2"/>
    <x v="1"/>
    <x v="34"/>
    <x v="21"/>
    <x v="0"/>
    <x v="3"/>
    <s v="Flexible Leather- Look Classic Collection Ring Binder"/>
    <n v="56.82"/>
    <n v="3"/>
    <n v="28.41"/>
  </r>
  <r>
    <n v="4266"/>
    <d v="2016-02-27T00:00:00"/>
    <x v="2"/>
    <x v="1"/>
    <x v="738"/>
    <x v="0"/>
    <x v="1"/>
    <x v="8"/>
    <s v="DAX Two-Tone Silver Metal Document Frame"/>
    <n v="16.190000000000001"/>
    <n v="2"/>
    <n v="-6.88"/>
  </r>
  <r>
    <n v="4267"/>
    <d v="2016-02-28T00:00:00"/>
    <x v="2"/>
    <x v="1"/>
    <x v="390"/>
    <x v="20"/>
    <x v="0"/>
    <x v="7"/>
    <s v="Staples"/>
    <n v="36.479999999999997"/>
    <n v="6"/>
    <n v="18.239999999999998"/>
  </r>
  <r>
    <n v="4268"/>
    <d v="2016-02-29T00:00:00"/>
    <x v="2"/>
    <x v="1"/>
    <x v="641"/>
    <x v="10"/>
    <x v="0"/>
    <x v="4"/>
    <s v="Newell 34"/>
    <n v="111.1"/>
    <n v="7"/>
    <n v="8.33"/>
  </r>
  <r>
    <n v="4269"/>
    <d v="2016-03-01T00:00:00"/>
    <x v="2"/>
    <x v="2"/>
    <x v="502"/>
    <x v="20"/>
    <x v="1"/>
    <x v="13"/>
    <s v="Chromcraft Round Conference Tables"/>
    <n v="836.59"/>
    <n v="8"/>
    <n v="-264.92"/>
  </r>
  <r>
    <n v="4270"/>
    <d v="2016-03-01T00:00:00"/>
    <x v="2"/>
    <x v="2"/>
    <x v="502"/>
    <x v="20"/>
    <x v="0"/>
    <x v="0"/>
    <s v="Easy-staple paper"/>
    <n v="26.38"/>
    <n v="1"/>
    <n v="12.13"/>
  </r>
  <r>
    <n v="4271"/>
    <d v="2016-03-01T00:00:00"/>
    <x v="2"/>
    <x v="2"/>
    <x v="502"/>
    <x v="20"/>
    <x v="0"/>
    <x v="2"/>
    <s v="Adjustable Depth Letter/Legal Cart"/>
    <n v="362.92"/>
    <n v="2"/>
    <n v="105.25"/>
  </r>
  <r>
    <n v="4272"/>
    <d v="2016-03-01T00:00:00"/>
    <x v="2"/>
    <x v="2"/>
    <x v="502"/>
    <x v="20"/>
    <x v="2"/>
    <x v="15"/>
    <s v="Ativa V4110MDD Micro-Cut Shredder"/>
    <n v="4899.93"/>
    <n v="7"/>
    <n v="2400.9699999999998"/>
  </r>
  <r>
    <n v="4273"/>
    <d v="2016-03-01T00:00:00"/>
    <x v="2"/>
    <x v="2"/>
    <x v="402"/>
    <x v="26"/>
    <x v="2"/>
    <x v="6"/>
    <s v="RCA ViSYS 25423RE1 Corded phone"/>
    <n v="159.97999999999999"/>
    <n v="2"/>
    <n v="14"/>
  </r>
  <r>
    <n v="4274"/>
    <d v="2016-03-03T00:00:00"/>
    <x v="2"/>
    <x v="2"/>
    <x v="248"/>
    <x v="7"/>
    <x v="0"/>
    <x v="3"/>
    <s v="GBC ProClick Punch Binding System"/>
    <n v="447.86"/>
    <n v="7"/>
    <n v="219.45"/>
  </r>
  <r>
    <n v="4275"/>
    <d v="2016-03-03T00:00:00"/>
    <x v="2"/>
    <x v="2"/>
    <x v="248"/>
    <x v="7"/>
    <x v="2"/>
    <x v="6"/>
    <s v="Pyle PMP37LED"/>
    <n v="479.95"/>
    <n v="5"/>
    <n v="129.59"/>
  </r>
  <r>
    <n v="4276"/>
    <d v="2016-03-03T00:00:00"/>
    <x v="2"/>
    <x v="2"/>
    <x v="248"/>
    <x v="7"/>
    <x v="0"/>
    <x v="0"/>
    <s v="Xerox 194"/>
    <n v="166.44"/>
    <n v="3"/>
    <n v="79.89"/>
  </r>
  <r>
    <n v="4277"/>
    <d v="2016-03-03T00:00:00"/>
    <x v="2"/>
    <x v="2"/>
    <x v="739"/>
    <x v="0"/>
    <x v="0"/>
    <x v="0"/>
    <s v="Rediform Wirebound &quot;Phone Memo&quot; Message Book, 11 x 5-3/4"/>
    <n v="42.78"/>
    <n v="7"/>
    <n v="15.51"/>
  </r>
  <r>
    <n v="4278"/>
    <d v="2016-03-03T00:00:00"/>
    <x v="2"/>
    <x v="2"/>
    <x v="739"/>
    <x v="0"/>
    <x v="1"/>
    <x v="5"/>
    <s v="Office Star - Mid Back Dual function Ergonomic High Back Chair with 2-Way Adjustable Arms"/>
    <n v="563.42999999999995"/>
    <n v="5"/>
    <n v="-56.34"/>
  </r>
  <r>
    <n v="4279"/>
    <d v="2016-03-03T00:00:00"/>
    <x v="2"/>
    <x v="2"/>
    <x v="583"/>
    <x v="18"/>
    <x v="2"/>
    <x v="6"/>
    <s v="Plantronics Encore H101 Dual EarpiecesÂ Headset"/>
    <n v="134.85"/>
    <n v="3"/>
    <n v="37.76"/>
  </r>
  <r>
    <n v="4280"/>
    <d v="2016-03-03T00:00:00"/>
    <x v="2"/>
    <x v="2"/>
    <x v="393"/>
    <x v="0"/>
    <x v="1"/>
    <x v="13"/>
    <s v="Office Impressions End Table, 20-1/2&quot;H x 24&quot;W x 20&quot;D"/>
    <n v="637.9"/>
    <n v="3"/>
    <n v="-127.58"/>
  </r>
  <r>
    <n v="4281"/>
    <d v="2016-03-03T00:00:00"/>
    <x v="2"/>
    <x v="2"/>
    <x v="393"/>
    <x v="0"/>
    <x v="2"/>
    <x v="15"/>
    <s v="Canon PC170 Desktop Personal Copier"/>
    <n v="287.91000000000003"/>
    <n v="3"/>
    <n v="33.590000000000003"/>
  </r>
  <r>
    <n v="4282"/>
    <d v="2016-03-03T00:00:00"/>
    <x v="2"/>
    <x v="2"/>
    <x v="393"/>
    <x v="0"/>
    <x v="0"/>
    <x v="10"/>
    <s v="White Envelopes, White Envelopes with Clear Poly Window"/>
    <n v="36.6"/>
    <n v="3"/>
    <n v="11.9"/>
  </r>
  <r>
    <n v="4283"/>
    <d v="2016-03-03T00:00:00"/>
    <x v="2"/>
    <x v="2"/>
    <x v="161"/>
    <x v="3"/>
    <x v="0"/>
    <x v="14"/>
    <s v="Elite 5&quot; Scissors"/>
    <n v="25.35"/>
    <n v="3"/>
    <n v="7.61"/>
  </r>
  <r>
    <n v="4284"/>
    <d v="2016-03-03T00:00:00"/>
    <x v="2"/>
    <x v="2"/>
    <x v="161"/>
    <x v="3"/>
    <x v="1"/>
    <x v="8"/>
    <s v="Executive Impressions 10&quot; Spectator Wall Clock"/>
    <n v="35.28"/>
    <n v="3"/>
    <n v="12"/>
  </r>
  <r>
    <n v="4285"/>
    <d v="2016-03-03T00:00:00"/>
    <x v="2"/>
    <x v="2"/>
    <x v="116"/>
    <x v="0"/>
    <x v="0"/>
    <x v="14"/>
    <s v="High Speed Automatic Electric Letter Opener"/>
    <n v="3930.07"/>
    <n v="3"/>
    <n v="-786.01"/>
  </r>
  <r>
    <n v="4286"/>
    <d v="2016-03-03T00:00:00"/>
    <x v="2"/>
    <x v="2"/>
    <x v="116"/>
    <x v="0"/>
    <x v="0"/>
    <x v="7"/>
    <s v="Acco Banker's Clasps, 5 3/4&quot;-Long"/>
    <n v="2.2999999999999998"/>
    <n v="1"/>
    <n v="0.78"/>
  </r>
  <r>
    <n v="4287"/>
    <d v="2016-03-03T00:00:00"/>
    <x v="2"/>
    <x v="2"/>
    <x v="116"/>
    <x v="0"/>
    <x v="2"/>
    <x v="6"/>
    <s v="Polycom VVX 310 VoIP phone"/>
    <n v="431.98"/>
    <n v="3"/>
    <n v="32.4"/>
  </r>
  <r>
    <n v="4288"/>
    <d v="2016-03-03T00:00:00"/>
    <x v="2"/>
    <x v="2"/>
    <x v="116"/>
    <x v="0"/>
    <x v="2"/>
    <x v="9"/>
    <s v="Verbatim 25 GB 6x Blu-ray Single Layer Recordable Disc, 1/Pack"/>
    <n v="41.72"/>
    <n v="7"/>
    <n v="5.74"/>
  </r>
  <r>
    <n v="4289"/>
    <d v="2016-03-04T00:00:00"/>
    <x v="2"/>
    <x v="2"/>
    <x v="588"/>
    <x v="3"/>
    <x v="0"/>
    <x v="4"/>
    <s v="Berol Giant Pencil Sharpener"/>
    <n v="16.989999999999998"/>
    <n v="1"/>
    <n v="4.93"/>
  </r>
  <r>
    <n v="4290"/>
    <d v="2016-03-04T00:00:00"/>
    <x v="2"/>
    <x v="2"/>
    <x v="211"/>
    <x v="16"/>
    <x v="0"/>
    <x v="1"/>
    <s v="Avery 518"/>
    <n v="10.08"/>
    <n v="4"/>
    <n v="3.53"/>
  </r>
  <r>
    <n v="4291"/>
    <d v="2016-03-04T00:00:00"/>
    <x v="2"/>
    <x v="2"/>
    <x v="247"/>
    <x v="18"/>
    <x v="0"/>
    <x v="3"/>
    <s v="Green Canvas Binder for 8-1/2&quot; x 14&quot; Sheets"/>
    <n v="128.4"/>
    <n v="3"/>
    <n v="64.2"/>
  </r>
  <r>
    <n v="4292"/>
    <d v="2016-03-04T00:00:00"/>
    <x v="2"/>
    <x v="2"/>
    <x v="654"/>
    <x v="38"/>
    <x v="2"/>
    <x v="9"/>
    <s v="Logitech G602 Wireless Gaming Mouse"/>
    <n v="159.97999999999999"/>
    <n v="2"/>
    <n v="57.59"/>
  </r>
  <r>
    <n v="4293"/>
    <d v="2016-03-05T00:00:00"/>
    <x v="2"/>
    <x v="2"/>
    <x v="274"/>
    <x v="0"/>
    <x v="0"/>
    <x v="10"/>
    <s v="Cameo Buff Policy Envelopes"/>
    <n v="149.35"/>
    <n v="3"/>
    <n v="50.41"/>
  </r>
  <r>
    <n v="4294"/>
    <d v="2016-03-05T00:00:00"/>
    <x v="2"/>
    <x v="2"/>
    <x v="274"/>
    <x v="0"/>
    <x v="0"/>
    <x v="2"/>
    <s v="Acco Perma 4000 Stacking Storage Drawers"/>
    <n v="12.99"/>
    <n v="1"/>
    <n v="-0.81"/>
  </r>
  <r>
    <n v="4295"/>
    <d v="2016-03-06T00:00:00"/>
    <x v="2"/>
    <x v="2"/>
    <x v="640"/>
    <x v="2"/>
    <x v="2"/>
    <x v="6"/>
    <s v="Wilson SignalBoost 841262 DB PRO Amplifier Kit"/>
    <n v="431.94"/>
    <n v="2"/>
    <n v="-71.989999999999995"/>
  </r>
  <r>
    <n v="4296"/>
    <d v="2016-03-06T00:00:00"/>
    <x v="2"/>
    <x v="2"/>
    <x v="640"/>
    <x v="2"/>
    <x v="0"/>
    <x v="3"/>
    <s v="Avery Self-Adhesive Photo Pockets for Polaroid Photos"/>
    <n v="2.04"/>
    <n v="1"/>
    <n v="-1.5"/>
  </r>
  <r>
    <n v="4297"/>
    <d v="2016-03-06T00:00:00"/>
    <x v="2"/>
    <x v="2"/>
    <x v="640"/>
    <x v="2"/>
    <x v="2"/>
    <x v="6"/>
    <s v="Grandstream GXP1160 VoIP phone"/>
    <n v="68.239999999999995"/>
    <n v="3"/>
    <n v="-12.51"/>
  </r>
  <r>
    <n v="4298"/>
    <d v="2016-03-06T00:00:00"/>
    <x v="2"/>
    <x v="2"/>
    <x v="641"/>
    <x v="1"/>
    <x v="0"/>
    <x v="12"/>
    <s v="Commercial WindTunnel Clean Air Upright Vacuum, Replacement Belts, Filtration Bags"/>
    <n v="2.33"/>
    <n v="3"/>
    <n v="-6.3"/>
  </r>
  <r>
    <n v="4299"/>
    <d v="2016-03-06T00:00:00"/>
    <x v="2"/>
    <x v="2"/>
    <x v="641"/>
    <x v="1"/>
    <x v="0"/>
    <x v="3"/>
    <s v="Peel &amp; Stick Add-On Corner Pockets"/>
    <n v="1.73"/>
    <n v="4"/>
    <n v="-2.76"/>
  </r>
  <r>
    <n v="4300"/>
    <d v="2016-03-06T00:00:00"/>
    <x v="2"/>
    <x v="2"/>
    <x v="641"/>
    <x v="1"/>
    <x v="1"/>
    <x v="8"/>
    <s v="Eldon Cleatmat Plus Chair Mats for High Pile Carpets"/>
    <n v="159.04"/>
    <n v="5"/>
    <n v="-194.82"/>
  </r>
  <r>
    <n v="4301"/>
    <d v="2016-03-06T00:00:00"/>
    <x v="2"/>
    <x v="2"/>
    <x v="641"/>
    <x v="1"/>
    <x v="1"/>
    <x v="13"/>
    <s v="Bevis Rectangular Conference Tables"/>
    <n v="145.97999999999999"/>
    <n v="2"/>
    <n v="-99.27"/>
  </r>
  <r>
    <n v="4302"/>
    <d v="2016-03-07T00:00:00"/>
    <x v="2"/>
    <x v="2"/>
    <x v="290"/>
    <x v="0"/>
    <x v="2"/>
    <x v="6"/>
    <s v="Belkin Grip Candy Sheer Case / Cover for iPhone 5 and 5S"/>
    <n v="21.07"/>
    <n v="3"/>
    <n v="1.58"/>
  </r>
  <r>
    <n v="4303"/>
    <d v="2016-03-08T00:00:00"/>
    <x v="2"/>
    <x v="2"/>
    <x v="456"/>
    <x v="16"/>
    <x v="2"/>
    <x v="6"/>
    <s v="Cisco Unified IP Phone 7945G VoIP phone"/>
    <n v="1363.96"/>
    <n v="5"/>
    <n v="85.25"/>
  </r>
  <r>
    <n v="4304"/>
    <d v="2016-03-08T00:00:00"/>
    <x v="2"/>
    <x v="2"/>
    <x v="456"/>
    <x v="16"/>
    <x v="1"/>
    <x v="8"/>
    <s v="Deflect-o DuraMat Lighweight, Studded, Beveled Mat for Low Pile Carpeting"/>
    <n v="102.36"/>
    <n v="3"/>
    <n v="-3.84"/>
  </r>
  <r>
    <n v="4305"/>
    <d v="2016-03-08T00:00:00"/>
    <x v="2"/>
    <x v="2"/>
    <x v="190"/>
    <x v="12"/>
    <x v="0"/>
    <x v="3"/>
    <s v="GBC Standard Recycled Report Covers, Clear Plastic Sheets"/>
    <n v="9.6999999999999993"/>
    <n v="3"/>
    <n v="-7.11"/>
  </r>
  <r>
    <n v="4306"/>
    <d v="2016-03-08T00:00:00"/>
    <x v="2"/>
    <x v="2"/>
    <x v="280"/>
    <x v="2"/>
    <x v="2"/>
    <x v="6"/>
    <s v="AT&amp;T 17929 Lendline Telephone"/>
    <n v="108.58"/>
    <n v="4"/>
    <n v="-25.33"/>
  </r>
  <r>
    <n v="4307"/>
    <d v="2016-03-08T00:00:00"/>
    <x v="2"/>
    <x v="2"/>
    <x v="280"/>
    <x v="2"/>
    <x v="0"/>
    <x v="7"/>
    <s v="Rubber Band Ball"/>
    <n v="5.98"/>
    <n v="2"/>
    <n v="-1.35"/>
  </r>
  <r>
    <n v="4308"/>
    <d v="2016-03-08T00:00:00"/>
    <x v="2"/>
    <x v="2"/>
    <x v="656"/>
    <x v="20"/>
    <x v="1"/>
    <x v="8"/>
    <s v="Coloredge Poster Frame"/>
    <n v="113.6"/>
    <n v="8"/>
    <n v="44.3"/>
  </r>
  <r>
    <n v="4309"/>
    <d v="2016-03-08T00:00:00"/>
    <x v="2"/>
    <x v="2"/>
    <x v="656"/>
    <x v="20"/>
    <x v="0"/>
    <x v="0"/>
    <s v="Xerox 1993"/>
    <n v="12.96"/>
    <n v="2"/>
    <n v="6.35"/>
  </r>
  <r>
    <n v="4310"/>
    <d v="2016-03-08T00:00:00"/>
    <x v="2"/>
    <x v="2"/>
    <x v="656"/>
    <x v="20"/>
    <x v="0"/>
    <x v="3"/>
    <s v="Satellite Sectional Post Binders"/>
    <n v="69.459999999999994"/>
    <n v="2"/>
    <n v="22.57"/>
  </r>
  <r>
    <n v="4311"/>
    <d v="2016-03-08T00:00:00"/>
    <x v="2"/>
    <x v="2"/>
    <x v="694"/>
    <x v="0"/>
    <x v="0"/>
    <x v="3"/>
    <s v="Pressboard Hanging Data Binders for Unburst Sheets"/>
    <n v="8.86"/>
    <n v="9"/>
    <n v="-14.17"/>
  </r>
  <r>
    <n v="4312"/>
    <d v="2016-03-08T00:00:00"/>
    <x v="2"/>
    <x v="2"/>
    <x v="694"/>
    <x v="0"/>
    <x v="2"/>
    <x v="9"/>
    <s v="Verbatim 25 GB 6x Blu-ray Single Layer Recordable Disc, 3/Pack"/>
    <n v="27.96"/>
    <n v="5"/>
    <n v="8.39"/>
  </r>
  <r>
    <n v="4313"/>
    <d v="2016-03-08T00:00:00"/>
    <x v="2"/>
    <x v="2"/>
    <x v="694"/>
    <x v="0"/>
    <x v="0"/>
    <x v="10"/>
    <s v="Tyvek Interoffice Envelopes, 9 1/2&quot; x 12 1/2&quot;, 100/Box"/>
    <n v="146.35"/>
    <n v="3"/>
    <n v="49.39"/>
  </r>
  <r>
    <n v="4314"/>
    <d v="2016-03-08T00:00:00"/>
    <x v="2"/>
    <x v="2"/>
    <x v="153"/>
    <x v="14"/>
    <x v="0"/>
    <x v="12"/>
    <s v="Honeywell Enviracaire Portable Air Cleaner for up to 8 x 10 Room"/>
    <n v="207.14"/>
    <n v="3"/>
    <n v="48.33"/>
  </r>
  <r>
    <n v="4315"/>
    <d v="2016-03-08T00:00:00"/>
    <x v="2"/>
    <x v="2"/>
    <x v="153"/>
    <x v="14"/>
    <x v="0"/>
    <x v="4"/>
    <s v="Prang Drawing Pencil Set"/>
    <n v="13.9"/>
    <n v="5"/>
    <n v="3.75"/>
  </r>
  <r>
    <n v="4316"/>
    <d v="2016-03-09T00:00:00"/>
    <x v="2"/>
    <x v="2"/>
    <x v="81"/>
    <x v="37"/>
    <x v="2"/>
    <x v="9"/>
    <s v="Microsoft Sculpt Comfort Mouse"/>
    <n v="199.75"/>
    <n v="5"/>
    <n v="87.89"/>
  </r>
  <r>
    <n v="4317"/>
    <d v="2016-03-09T00:00:00"/>
    <x v="2"/>
    <x v="2"/>
    <x v="255"/>
    <x v="32"/>
    <x v="0"/>
    <x v="2"/>
    <s v="Personal Folder Holder, Ebony"/>
    <n v="11.21"/>
    <n v="1"/>
    <n v="3.36"/>
  </r>
  <r>
    <n v="4318"/>
    <d v="2016-03-09T00:00:00"/>
    <x v="2"/>
    <x v="2"/>
    <x v="255"/>
    <x v="32"/>
    <x v="1"/>
    <x v="5"/>
    <s v="Situations Contoured Folding Chairs, 4/Set"/>
    <n v="354.9"/>
    <n v="5"/>
    <n v="88.73"/>
  </r>
  <r>
    <n v="4319"/>
    <d v="2016-03-09T00:00:00"/>
    <x v="2"/>
    <x v="2"/>
    <x v="255"/>
    <x v="32"/>
    <x v="0"/>
    <x v="0"/>
    <s v="Xerox 193"/>
    <n v="17.940000000000001"/>
    <n v="3"/>
    <n v="8.7899999999999991"/>
  </r>
  <r>
    <n v="4320"/>
    <d v="2016-03-09T00:00:00"/>
    <x v="2"/>
    <x v="2"/>
    <x v="255"/>
    <x v="32"/>
    <x v="0"/>
    <x v="3"/>
    <s v="GBC Binding covers"/>
    <n v="51.8"/>
    <n v="4"/>
    <n v="23.31"/>
  </r>
  <r>
    <n v="4321"/>
    <d v="2016-03-10T00:00:00"/>
    <x v="2"/>
    <x v="2"/>
    <x v="740"/>
    <x v="20"/>
    <x v="1"/>
    <x v="11"/>
    <s v="O'Sullivan Living Dimensions 5-Shelf Bookcases"/>
    <n v="176.78"/>
    <n v="1"/>
    <n v="-22.1"/>
  </r>
  <r>
    <n v="4322"/>
    <d v="2016-03-10T00:00:00"/>
    <x v="2"/>
    <x v="2"/>
    <x v="741"/>
    <x v="2"/>
    <x v="2"/>
    <x v="9"/>
    <s v="Plantronics Audio 478 Stereo USB Headset"/>
    <n v="39.99"/>
    <n v="1"/>
    <n v="7.5"/>
  </r>
  <r>
    <n v="4323"/>
    <d v="2016-03-10T00:00:00"/>
    <x v="2"/>
    <x v="2"/>
    <x v="432"/>
    <x v="3"/>
    <x v="0"/>
    <x v="0"/>
    <s v="Rediform Voice Mail Log Books"/>
    <n v="14.9"/>
    <n v="5"/>
    <n v="7.15"/>
  </r>
  <r>
    <n v="4324"/>
    <d v="2016-03-10T00:00:00"/>
    <x v="2"/>
    <x v="2"/>
    <x v="432"/>
    <x v="3"/>
    <x v="2"/>
    <x v="6"/>
    <s v="Apple iPhone 5"/>
    <n v="4158.91"/>
    <n v="8"/>
    <n v="363.9"/>
  </r>
  <r>
    <n v="4325"/>
    <d v="2016-03-10T00:00:00"/>
    <x v="2"/>
    <x v="2"/>
    <x v="511"/>
    <x v="3"/>
    <x v="2"/>
    <x v="9"/>
    <s v="Kingston Digital DataTraveler 16GB USB 2.0"/>
    <n v="26.85"/>
    <n v="3"/>
    <n v="5.0999999999999996"/>
  </r>
  <r>
    <n v="4326"/>
    <d v="2016-03-10T00:00:00"/>
    <x v="2"/>
    <x v="2"/>
    <x v="511"/>
    <x v="3"/>
    <x v="2"/>
    <x v="15"/>
    <s v="Okidata MB760 Printer"/>
    <n v="3357.6"/>
    <n v="3"/>
    <n v="377.73"/>
  </r>
  <r>
    <n v="4327"/>
    <d v="2016-03-10T00:00:00"/>
    <x v="2"/>
    <x v="2"/>
    <x v="223"/>
    <x v="12"/>
    <x v="0"/>
    <x v="2"/>
    <s v="Mini 13-1/2 Capacity Data Binder Rack, Pearl"/>
    <n v="104.7"/>
    <n v="1"/>
    <n v="6.54"/>
  </r>
  <r>
    <n v="4328"/>
    <d v="2016-03-11T00:00:00"/>
    <x v="2"/>
    <x v="2"/>
    <x v="402"/>
    <x v="28"/>
    <x v="2"/>
    <x v="9"/>
    <s v="Verbatim 25 GB 6x Blu-ray Single Layer Recordable Disc, 25/Pack"/>
    <n v="45.98"/>
    <n v="2"/>
    <n v="19.77"/>
  </r>
  <r>
    <n v="4329"/>
    <d v="2016-03-11T00:00:00"/>
    <x v="2"/>
    <x v="2"/>
    <x v="402"/>
    <x v="28"/>
    <x v="0"/>
    <x v="3"/>
    <s v="Wilson Jones Leather-Like Binders with DublLock Round Rings"/>
    <n v="17.46"/>
    <n v="2"/>
    <n v="8.2100000000000009"/>
  </r>
  <r>
    <n v="4330"/>
    <d v="2016-03-11T00:00:00"/>
    <x v="2"/>
    <x v="2"/>
    <x v="2"/>
    <x v="23"/>
    <x v="1"/>
    <x v="13"/>
    <s v="Chromcraft Round Conference Tables"/>
    <n v="244.01"/>
    <n v="2"/>
    <n v="-31.37"/>
  </r>
  <r>
    <n v="4331"/>
    <d v="2016-03-11T00:00:00"/>
    <x v="2"/>
    <x v="2"/>
    <x v="425"/>
    <x v="4"/>
    <x v="1"/>
    <x v="8"/>
    <s v="Executive Impressions 13&quot; Clairmont Wall Clock"/>
    <n v="76.92"/>
    <n v="4"/>
    <n v="31.54"/>
  </r>
  <r>
    <n v="4332"/>
    <d v="2016-03-11T00:00:00"/>
    <x v="2"/>
    <x v="2"/>
    <x v="425"/>
    <x v="4"/>
    <x v="0"/>
    <x v="2"/>
    <s v="Iceberg Mobile Mega Data/Printer Cart"/>
    <n v="481.32"/>
    <n v="4"/>
    <n v="125.14"/>
  </r>
  <r>
    <n v="4333"/>
    <d v="2016-03-11T00:00:00"/>
    <x v="2"/>
    <x v="2"/>
    <x v="730"/>
    <x v="2"/>
    <x v="1"/>
    <x v="8"/>
    <s v="DAX Charcoal/Nickel-Tone Document Frame, 5 x 7"/>
    <n v="30.34"/>
    <n v="4"/>
    <n v="9.48"/>
  </r>
  <r>
    <n v="4334"/>
    <d v="2016-03-12T00:00:00"/>
    <x v="2"/>
    <x v="2"/>
    <x v="411"/>
    <x v="8"/>
    <x v="0"/>
    <x v="0"/>
    <s v="Xerox 218"/>
    <n v="12.96"/>
    <n v="2"/>
    <n v="6.22"/>
  </r>
  <r>
    <n v="4335"/>
    <d v="2016-03-12T00:00:00"/>
    <x v="2"/>
    <x v="2"/>
    <x v="584"/>
    <x v="20"/>
    <x v="0"/>
    <x v="10"/>
    <s v="Staple envelope"/>
    <n v="29.34"/>
    <n v="3"/>
    <n v="13.5"/>
  </r>
  <r>
    <n v="4336"/>
    <d v="2016-03-12T00:00:00"/>
    <x v="2"/>
    <x v="2"/>
    <x v="78"/>
    <x v="3"/>
    <x v="0"/>
    <x v="2"/>
    <s v="Tennsco Stur-D-Stor Boltless Shelving, 5 Shelves, 24&quot; Deep, Sand"/>
    <n v="676.55"/>
    <n v="5"/>
    <n v="6.77"/>
  </r>
  <r>
    <n v="4337"/>
    <d v="2016-03-12T00:00:00"/>
    <x v="2"/>
    <x v="2"/>
    <x v="78"/>
    <x v="3"/>
    <x v="0"/>
    <x v="12"/>
    <s v="Euro-Pro Shark Turbo Vacuum"/>
    <n v="154.9"/>
    <n v="5"/>
    <n v="40.270000000000003"/>
  </r>
  <r>
    <n v="4338"/>
    <d v="2016-03-12T00:00:00"/>
    <x v="2"/>
    <x v="2"/>
    <x v="78"/>
    <x v="3"/>
    <x v="0"/>
    <x v="10"/>
    <s v="Security-Tint Envelopes"/>
    <n v="30.56"/>
    <n v="4"/>
    <n v="14.97"/>
  </r>
  <r>
    <n v="4339"/>
    <d v="2016-03-12T00:00:00"/>
    <x v="2"/>
    <x v="2"/>
    <x v="78"/>
    <x v="3"/>
    <x v="1"/>
    <x v="5"/>
    <s v="Hon 4070 Series Pagoda Round Back Stacking Chairs"/>
    <n v="770.35"/>
    <n v="3"/>
    <n v="77.040000000000006"/>
  </r>
  <r>
    <n v="4340"/>
    <d v="2016-03-12T00:00:00"/>
    <x v="2"/>
    <x v="2"/>
    <x v="308"/>
    <x v="3"/>
    <x v="0"/>
    <x v="0"/>
    <s v="Hammermill Color Copier Paper (28Lb. and 96 Bright)"/>
    <n v="19.98"/>
    <n v="2"/>
    <n v="8.99"/>
  </r>
  <r>
    <n v="4341"/>
    <d v="2016-03-13T00:00:00"/>
    <x v="2"/>
    <x v="2"/>
    <x v="581"/>
    <x v="12"/>
    <x v="0"/>
    <x v="12"/>
    <s v="Belkin 7 Outlet SurgeMaster Surge Protector with Phone Protection"/>
    <n v="157.91999999999999"/>
    <n v="5"/>
    <n v="17.77"/>
  </r>
  <r>
    <n v="4342"/>
    <d v="2016-03-13T00:00:00"/>
    <x v="2"/>
    <x v="2"/>
    <x v="581"/>
    <x v="12"/>
    <x v="2"/>
    <x v="6"/>
    <s v="Jabra BIZ 2300 Duo QD Duo CordedÂ Headset"/>
    <n v="203.18"/>
    <n v="2"/>
    <n v="15.24"/>
  </r>
  <r>
    <n v="4343"/>
    <d v="2016-03-13T00:00:00"/>
    <x v="2"/>
    <x v="2"/>
    <x v="235"/>
    <x v="0"/>
    <x v="0"/>
    <x v="0"/>
    <s v="TOPS Carbonless Receipt Book, Four 2-3/4 x 7-1/4 Money Receipts per Page"/>
    <n v="70.08"/>
    <n v="5"/>
    <n v="24.53"/>
  </r>
  <r>
    <n v="4344"/>
    <d v="2016-03-13T00:00:00"/>
    <x v="2"/>
    <x v="2"/>
    <x v="235"/>
    <x v="0"/>
    <x v="0"/>
    <x v="3"/>
    <s v="Insertable Tab Indexes For Data Binders"/>
    <n v="1.27"/>
    <n v="2"/>
    <n v="-2.16"/>
  </r>
  <r>
    <n v="4345"/>
    <d v="2016-03-13T00:00:00"/>
    <x v="2"/>
    <x v="2"/>
    <x v="235"/>
    <x v="0"/>
    <x v="1"/>
    <x v="13"/>
    <s v="Hon Non-Folding Utility Tables"/>
    <n v="557.59"/>
    <n v="5"/>
    <n v="0"/>
  </r>
  <r>
    <n v="4346"/>
    <d v="2016-03-13T00:00:00"/>
    <x v="2"/>
    <x v="2"/>
    <x v="692"/>
    <x v="6"/>
    <x v="1"/>
    <x v="8"/>
    <s v="Howard Miller 14-1/2&quot; Diameter Chrome Round Wall Clock"/>
    <n v="127.88"/>
    <n v="2"/>
    <n v="40.92"/>
  </r>
  <r>
    <n v="4347"/>
    <d v="2016-03-13T00:00:00"/>
    <x v="2"/>
    <x v="2"/>
    <x v="692"/>
    <x v="6"/>
    <x v="0"/>
    <x v="12"/>
    <s v="Eureka The Boss Lite 10-Amp Upright Vacuum, Blue"/>
    <n v="160.32"/>
    <n v="2"/>
    <n v="44.89"/>
  </r>
  <r>
    <n v="4348"/>
    <d v="2016-03-13T00:00:00"/>
    <x v="2"/>
    <x v="2"/>
    <x v="692"/>
    <x v="6"/>
    <x v="0"/>
    <x v="3"/>
    <s v="Ibico Covers for Plastic or Wire Binding Elements"/>
    <n v="46"/>
    <n v="4"/>
    <n v="20.7"/>
  </r>
  <r>
    <n v="4349"/>
    <d v="2016-03-13T00:00:00"/>
    <x v="2"/>
    <x v="2"/>
    <x v="150"/>
    <x v="3"/>
    <x v="1"/>
    <x v="8"/>
    <s v="Westinghouse Mesh Shade Clip-On Gooseneck Lamp, Black"/>
    <n v="28.28"/>
    <n v="2"/>
    <n v="7.35"/>
  </r>
  <r>
    <n v="4350"/>
    <d v="2016-03-13T00:00:00"/>
    <x v="2"/>
    <x v="2"/>
    <x v="150"/>
    <x v="3"/>
    <x v="0"/>
    <x v="14"/>
    <s v="High Speed Automatic Electric Letter Opener"/>
    <n v="4912.59"/>
    <n v="3"/>
    <n v="196.5"/>
  </r>
  <r>
    <n v="4351"/>
    <d v="2016-03-13T00:00:00"/>
    <x v="2"/>
    <x v="2"/>
    <x v="660"/>
    <x v="2"/>
    <x v="1"/>
    <x v="5"/>
    <s v="SAFCO Arco Folding Chair"/>
    <n v="386.68"/>
    <n v="2"/>
    <n v="-5.52"/>
  </r>
  <r>
    <n v="4352"/>
    <d v="2016-03-13T00:00:00"/>
    <x v="2"/>
    <x v="2"/>
    <x v="660"/>
    <x v="2"/>
    <x v="2"/>
    <x v="9"/>
    <s v="Kensington Expert Mouse Optical USB Trackball for PC or Mac"/>
    <n v="379.96"/>
    <n v="5"/>
    <n v="47.5"/>
  </r>
  <r>
    <n v="4353"/>
    <d v="2016-03-13T00:00:00"/>
    <x v="2"/>
    <x v="2"/>
    <x v="660"/>
    <x v="2"/>
    <x v="2"/>
    <x v="6"/>
    <s v="Polycom CX600 IP Phone VoIP phone"/>
    <n v="539.91"/>
    <n v="3"/>
    <n v="-116.98"/>
  </r>
  <r>
    <n v="4354"/>
    <d v="2016-03-13T00:00:00"/>
    <x v="2"/>
    <x v="2"/>
    <x v="660"/>
    <x v="2"/>
    <x v="0"/>
    <x v="0"/>
    <s v="Speediset Carbonless Redi-Letter 7&quot; x 8 1/2&quot;"/>
    <n v="41.24"/>
    <n v="5"/>
    <n v="13.92"/>
  </r>
  <r>
    <n v="4355"/>
    <d v="2016-03-13T00:00:00"/>
    <x v="2"/>
    <x v="2"/>
    <x v="660"/>
    <x v="2"/>
    <x v="0"/>
    <x v="3"/>
    <s v="Ibico EB-19 Dual Function Manual Binding System"/>
    <n v="51.9"/>
    <n v="1"/>
    <n v="-41.52"/>
  </r>
  <r>
    <n v="4356"/>
    <d v="2016-03-13T00:00:00"/>
    <x v="2"/>
    <x v="2"/>
    <x v="660"/>
    <x v="2"/>
    <x v="0"/>
    <x v="2"/>
    <s v="SAFCO Commercial Wire Shelving, Black"/>
    <n v="552.55999999999995"/>
    <n v="5"/>
    <n v="-138.13999999999999"/>
  </r>
  <r>
    <n v="4357"/>
    <d v="2016-03-13T00:00:00"/>
    <x v="2"/>
    <x v="2"/>
    <x v="660"/>
    <x v="2"/>
    <x v="0"/>
    <x v="3"/>
    <s v="GBC VeloBind Cover Sets"/>
    <n v="23.16"/>
    <n v="5"/>
    <n v="-15.44"/>
  </r>
  <r>
    <n v="4358"/>
    <d v="2016-03-13T00:00:00"/>
    <x v="2"/>
    <x v="2"/>
    <x v="660"/>
    <x v="2"/>
    <x v="0"/>
    <x v="2"/>
    <s v="Space Solutions Industrial Galvanized Steel Shelving."/>
    <n v="126.08"/>
    <n v="2"/>
    <n v="-28.37"/>
  </r>
  <r>
    <n v="4359"/>
    <d v="2016-03-13T00:00:00"/>
    <x v="2"/>
    <x v="2"/>
    <x v="660"/>
    <x v="2"/>
    <x v="2"/>
    <x v="15"/>
    <s v="Okidata MB491 Multifunction Printer"/>
    <n v="449.1"/>
    <n v="3"/>
    <n v="-643.71"/>
  </r>
  <r>
    <n v="4360"/>
    <d v="2016-03-13T00:00:00"/>
    <x v="2"/>
    <x v="2"/>
    <x v="524"/>
    <x v="3"/>
    <x v="0"/>
    <x v="3"/>
    <s v="Cardinal EasyOpen D-Ring Binders"/>
    <n v="51.18"/>
    <n v="7"/>
    <n v="19.190000000000001"/>
  </r>
  <r>
    <n v="4361"/>
    <d v="2016-03-14T00:00:00"/>
    <x v="2"/>
    <x v="2"/>
    <x v="742"/>
    <x v="10"/>
    <x v="1"/>
    <x v="8"/>
    <s v="Advantus Panel Wall Acrylic Frame"/>
    <n v="21.88"/>
    <n v="5"/>
    <n v="6.29"/>
  </r>
  <r>
    <n v="4362"/>
    <d v="2016-03-14T00:00:00"/>
    <x v="2"/>
    <x v="2"/>
    <x v="143"/>
    <x v="0"/>
    <x v="1"/>
    <x v="11"/>
    <s v="Safco Value Mate Series Steel Bookcases, Baked Enamel Finish on Steel, Gray"/>
    <n v="241.33"/>
    <n v="5"/>
    <n v="-14.2"/>
  </r>
  <r>
    <n v="4363"/>
    <d v="2016-03-14T00:00:00"/>
    <x v="2"/>
    <x v="2"/>
    <x v="143"/>
    <x v="0"/>
    <x v="0"/>
    <x v="0"/>
    <s v="Xerox 1993"/>
    <n v="5.18"/>
    <n v="1"/>
    <n v="1.88"/>
  </r>
  <r>
    <n v="4364"/>
    <d v="2016-03-14T00:00:00"/>
    <x v="2"/>
    <x v="2"/>
    <x v="143"/>
    <x v="0"/>
    <x v="0"/>
    <x v="4"/>
    <s v="BOSTON Ranger #55 Pencil Sharpener, Black"/>
    <n v="145.54"/>
    <n v="7"/>
    <n v="16.37"/>
  </r>
  <r>
    <n v="4365"/>
    <d v="2016-03-14T00:00:00"/>
    <x v="2"/>
    <x v="2"/>
    <x v="22"/>
    <x v="22"/>
    <x v="1"/>
    <x v="5"/>
    <s v="Global High-Back Leather Tilter, Burgundy"/>
    <n v="196.78"/>
    <n v="2"/>
    <n v="-22.14"/>
  </r>
  <r>
    <n v="4366"/>
    <d v="2016-03-14T00:00:00"/>
    <x v="2"/>
    <x v="2"/>
    <x v="153"/>
    <x v="3"/>
    <x v="0"/>
    <x v="3"/>
    <s v="Wilson Jones Leather-Like Binders with DublLock Round Rings"/>
    <n v="41.9"/>
    <n v="6"/>
    <n v="14.14"/>
  </r>
  <r>
    <n v="4367"/>
    <d v="2016-03-14T00:00:00"/>
    <x v="2"/>
    <x v="2"/>
    <x v="457"/>
    <x v="21"/>
    <x v="1"/>
    <x v="8"/>
    <s v="Westinghouse Clip-On Gooseneck Lamps"/>
    <n v="16.739999999999998"/>
    <n v="2"/>
    <n v="4.3499999999999996"/>
  </r>
  <r>
    <n v="4368"/>
    <d v="2016-03-15T00:00:00"/>
    <x v="2"/>
    <x v="2"/>
    <x v="485"/>
    <x v="2"/>
    <x v="2"/>
    <x v="9"/>
    <s v="V7 USB Numeric Keypad"/>
    <n v="83.98"/>
    <n v="3"/>
    <n v="-13.65"/>
  </r>
  <r>
    <n v="4369"/>
    <d v="2016-03-15T00:00:00"/>
    <x v="2"/>
    <x v="2"/>
    <x v="452"/>
    <x v="3"/>
    <x v="0"/>
    <x v="3"/>
    <s v="Avery Round Ring Poly Binders"/>
    <n v="4.54"/>
    <n v="2"/>
    <n v="1.65"/>
  </r>
  <r>
    <n v="4370"/>
    <d v="2016-03-15T00:00:00"/>
    <x v="2"/>
    <x v="2"/>
    <x v="452"/>
    <x v="3"/>
    <x v="1"/>
    <x v="5"/>
    <s v="Global Comet Stacking Arm Chair"/>
    <n v="1352.03"/>
    <n v="4"/>
    <n v="84.5"/>
  </r>
  <r>
    <n v="4371"/>
    <d v="2016-03-15T00:00:00"/>
    <x v="2"/>
    <x v="2"/>
    <x v="694"/>
    <x v="29"/>
    <x v="0"/>
    <x v="0"/>
    <s v="Xerox 1964"/>
    <n v="319.76"/>
    <n v="14"/>
    <n v="147.09"/>
  </r>
  <r>
    <n v="4372"/>
    <d v="2016-03-15T00:00:00"/>
    <x v="2"/>
    <x v="2"/>
    <x v="694"/>
    <x v="29"/>
    <x v="0"/>
    <x v="0"/>
    <s v="Xerox 1964"/>
    <n v="45.68"/>
    <n v="2"/>
    <n v="21.01"/>
  </r>
  <r>
    <n v="4373"/>
    <d v="2016-03-15T00:00:00"/>
    <x v="2"/>
    <x v="2"/>
    <x v="168"/>
    <x v="0"/>
    <x v="1"/>
    <x v="5"/>
    <s v="Novimex Swivel Fabric Task Chair"/>
    <n v="528.42999999999995"/>
    <n v="5"/>
    <n v="-143.43"/>
  </r>
  <r>
    <n v="4374"/>
    <d v="2016-03-15T00:00:00"/>
    <x v="2"/>
    <x v="2"/>
    <x v="168"/>
    <x v="0"/>
    <x v="0"/>
    <x v="3"/>
    <s v="GBC Pre-Punched Binding Paper, Plastic, White, 8-1/2&quot; x 11&quot;"/>
    <n v="22.39"/>
    <n v="7"/>
    <n v="-35.82"/>
  </r>
  <r>
    <n v="4375"/>
    <d v="2016-03-17T00:00:00"/>
    <x v="2"/>
    <x v="2"/>
    <x v="349"/>
    <x v="32"/>
    <x v="0"/>
    <x v="4"/>
    <s v="Newell 345"/>
    <n v="39.68"/>
    <n v="2"/>
    <n v="10.32"/>
  </r>
  <r>
    <n v="4376"/>
    <d v="2016-03-17T00:00:00"/>
    <x v="2"/>
    <x v="2"/>
    <x v="98"/>
    <x v="7"/>
    <x v="2"/>
    <x v="6"/>
    <s v="Plantronics Voyager Pro HD - Bluetooth Headset"/>
    <n v="129.97999999999999"/>
    <n v="2"/>
    <n v="62.39"/>
  </r>
  <r>
    <n v="4377"/>
    <d v="2016-03-17T00:00:00"/>
    <x v="2"/>
    <x v="2"/>
    <x v="98"/>
    <x v="7"/>
    <x v="0"/>
    <x v="3"/>
    <s v="Acco Flexible ACCOHIDE Square Ring Data Binder, Dark Blue, 11 1/2&quot; X 14&quot; 7/8&quot;"/>
    <n v="32.54"/>
    <n v="2"/>
    <n v="15.94"/>
  </r>
  <r>
    <n v="4378"/>
    <d v="2016-03-17T00:00:00"/>
    <x v="2"/>
    <x v="2"/>
    <x v="333"/>
    <x v="36"/>
    <x v="0"/>
    <x v="10"/>
    <s v="Blue String-Tie &amp; Button Interoffice Envelopes, 10 x 13"/>
    <n v="199.9"/>
    <n v="5"/>
    <n v="89.96"/>
  </r>
  <r>
    <n v="4379"/>
    <d v="2016-03-17T00:00:00"/>
    <x v="2"/>
    <x v="2"/>
    <x v="333"/>
    <x v="36"/>
    <x v="0"/>
    <x v="12"/>
    <s v="Honeywell Enviracaire Portable HEPA Air Cleaner for 17' x 22' Room"/>
    <n v="901.95"/>
    <n v="3"/>
    <n v="297.64"/>
  </r>
  <r>
    <n v="4380"/>
    <d v="2016-03-17T00:00:00"/>
    <x v="2"/>
    <x v="2"/>
    <x v="333"/>
    <x v="36"/>
    <x v="1"/>
    <x v="8"/>
    <s v="Electrix Halogen Magnifier Lamp"/>
    <n v="971.5"/>
    <n v="5"/>
    <n v="252.59"/>
  </r>
  <r>
    <n v="4381"/>
    <d v="2016-03-17T00:00:00"/>
    <x v="2"/>
    <x v="2"/>
    <x v="461"/>
    <x v="3"/>
    <x v="2"/>
    <x v="6"/>
    <s v="i.Sound Portable Power - 8000 mAh"/>
    <n v="84.78"/>
    <n v="2"/>
    <n v="-20.14"/>
  </r>
  <r>
    <n v="4382"/>
    <d v="2016-03-18T00:00:00"/>
    <x v="2"/>
    <x v="2"/>
    <x v="644"/>
    <x v="15"/>
    <x v="1"/>
    <x v="13"/>
    <s v="Balt Solid Wood Rectangular Table"/>
    <n v="189.88"/>
    <n v="3"/>
    <n v="-94.94"/>
  </r>
  <r>
    <n v="4383"/>
    <d v="2016-03-18T00:00:00"/>
    <x v="2"/>
    <x v="2"/>
    <x v="56"/>
    <x v="15"/>
    <x v="0"/>
    <x v="12"/>
    <s v="Hoover WindTunnel Plus Canister Vacuum"/>
    <n v="871.8"/>
    <n v="3"/>
    <n v="87.18"/>
  </r>
  <r>
    <n v="4384"/>
    <d v="2016-03-19T00:00:00"/>
    <x v="2"/>
    <x v="2"/>
    <x v="239"/>
    <x v="26"/>
    <x v="1"/>
    <x v="11"/>
    <s v="Atlantic Metals Mobile 2-Shelf Bookcases, Custom Colors"/>
    <n v="72.290000000000006"/>
    <n v="1"/>
    <n v="-98.8"/>
  </r>
  <r>
    <n v="4385"/>
    <d v="2016-03-19T00:00:00"/>
    <x v="2"/>
    <x v="2"/>
    <x v="743"/>
    <x v="20"/>
    <x v="1"/>
    <x v="8"/>
    <s v="GE 4 Foot Flourescent Tube, 40 Watt"/>
    <n v="14.98"/>
    <n v="1"/>
    <n v="6.89"/>
  </r>
  <r>
    <n v="4386"/>
    <d v="2016-03-19T00:00:00"/>
    <x v="2"/>
    <x v="2"/>
    <x v="743"/>
    <x v="20"/>
    <x v="1"/>
    <x v="8"/>
    <s v="Master Caster Door Stop, Brown"/>
    <n v="20.32"/>
    <n v="4"/>
    <n v="6.91"/>
  </r>
  <r>
    <n v="4387"/>
    <d v="2016-03-19T00:00:00"/>
    <x v="2"/>
    <x v="2"/>
    <x v="369"/>
    <x v="15"/>
    <x v="0"/>
    <x v="3"/>
    <s v="Ibico Recycled Grain-Textured Covers"/>
    <n v="31.09"/>
    <n v="3"/>
    <n v="-20.72"/>
  </r>
  <r>
    <n v="4388"/>
    <d v="2016-03-20T00:00:00"/>
    <x v="2"/>
    <x v="2"/>
    <x v="456"/>
    <x v="11"/>
    <x v="2"/>
    <x v="6"/>
    <s v="i.Sound Portable Power - 8000 mAh"/>
    <n v="84.78"/>
    <n v="2"/>
    <n v="-20.14"/>
  </r>
  <r>
    <n v="4389"/>
    <d v="2016-03-20T00:00:00"/>
    <x v="2"/>
    <x v="2"/>
    <x v="456"/>
    <x v="11"/>
    <x v="0"/>
    <x v="0"/>
    <s v="Xerox 225"/>
    <n v="20.74"/>
    <n v="4"/>
    <n v="7.26"/>
  </r>
  <r>
    <n v="4390"/>
    <d v="2016-03-20T00:00:00"/>
    <x v="2"/>
    <x v="2"/>
    <x v="456"/>
    <x v="11"/>
    <x v="0"/>
    <x v="3"/>
    <s v="Clear Mylar Reinforcing Strips"/>
    <n v="16.82"/>
    <n v="3"/>
    <n v="-12.9"/>
  </r>
  <r>
    <n v="4391"/>
    <d v="2016-03-20T00:00:00"/>
    <x v="2"/>
    <x v="2"/>
    <x v="456"/>
    <x v="11"/>
    <x v="0"/>
    <x v="0"/>
    <s v="Xerox 1894"/>
    <n v="10.37"/>
    <n v="2"/>
    <n v="3.63"/>
  </r>
  <r>
    <n v="4392"/>
    <d v="2016-03-20T00:00:00"/>
    <x v="2"/>
    <x v="2"/>
    <x v="510"/>
    <x v="1"/>
    <x v="2"/>
    <x v="6"/>
    <s v="Belkin iPhone and iPad Lightning Cable"/>
    <n v="11.99"/>
    <n v="1"/>
    <n v="0.9"/>
  </r>
  <r>
    <n v="4393"/>
    <d v="2016-03-20T00:00:00"/>
    <x v="2"/>
    <x v="2"/>
    <x v="629"/>
    <x v="24"/>
    <x v="1"/>
    <x v="13"/>
    <s v="Chromcraft Round Conference Tables"/>
    <n v="697.16"/>
    <n v="4"/>
    <n v="146.4"/>
  </r>
  <r>
    <n v="4394"/>
    <d v="2016-03-20T00:00:00"/>
    <x v="2"/>
    <x v="2"/>
    <x v="160"/>
    <x v="29"/>
    <x v="1"/>
    <x v="8"/>
    <s v="Eldon Image Series Desk Accessories, Ebony"/>
    <n v="86.45"/>
    <n v="7"/>
    <n v="38.04"/>
  </r>
  <r>
    <n v="4395"/>
    <d v="2016-03-21T00:00:00"/>
    <x v="2"/>
    <x v="2"/>
    <x v="388"/>
    <x v="1"/>
    <x v="0"/>
    <x v="3"/>
    <s v="Avery Durable Slant Ring Binders"/>
    <n v="3.17"/>
    <n v="2"/>
    <n v="-4.75"/>
  </r>
  <r>
    <n v="4396"/>
    <d v="2016-03-21T00:00:00"/>
    <x v="2"/>
    <x v="2"/>
    <x v="388"/>
    <x v="1"/>
    <x v="1"/>
    <x v="5"/>
    <s v="Global Airflow Leather Mesh Back Chair, Black"/>
    <n v="528.42999999999995"/>
    <n v="5"/>
    <n v="0"/>
  </r>
  <r>
    <n v="4397"/>
    <d v="2016-03-21T00:00:00"/>
    <x v="2"/>
    <x v="2"/>
    <x v="388"/>
    <x v="1"/>
    <x v="0"/>
    <x v="4"/>
    <s v="Newell 33"/>
    <n v="13.39"/>
    <n v="3"/>
    <n v="1.51"/>
  </r>
  <r>
    <n v="4398"/>
    <d v="2016-03-21T00:00:00"/>
    <x v="2"/>
    <x v="2"/>
    <x v="441"/>
    <x v="0"/>
    <x v="1"/>
    <x v="13"/>
    <s v="Safco Drafting Table"/>
    <n v="99.37"/>
    <n v="2"/>
    <n v="-1.42"/>
  </r>
  <r>
    <n v="4399"/>
    <d v="2016-03-21T00:00:00"/>
    <x v="2"/>
    <x v="2"/>
    <x v="441"/>
    <x v="0"/>
    <x v="0"/>
    <x v="4"/>
    <s v="Prang Dustless Chalk Sticks"/>
    <n v="1.34"/>
    <n v="1"/>
    <n v="0.5"/>
  </r>
  <r>
    <n v="4400"/>
    <d v="2016-03-22T00:00:00"/>
    <x v="2"/>
    <x v="2"/>
    <x v="357"/>
    <x v="17"/>
    <x v="2"/>
    <x v="9"/>
    <s v="Logitech ClearChat Comfort/USB Headset H390"/>
    <n v="58.58"/>
    <n v="2"/>
    <n v="19.329999999999998"/>
  </r>
  <r>
    <n v="4401"/>
    <d v="2016-03-22T00:00:00"/>
    <x v="2"/>
    <x v="2"/>
    <x v="387"/>
    <x v="22"/>
    <x v="1"/>
    <x v="5"/>
    <s v="Global Stack Chair with Arms, Black"/>
    <n v="167.89"/>
    <n v="7"/>
    <n v="14.69"/>
  </r>
  <r>
    <n v="4402"/>
    <d v="2016-03-24T00:00:00"/>
    <x v="2"/>
    <x v="2"/>
    <x v="696"/>
    <x v="11"/>
    <x v="2"/>
    <x v="6"/>
    <s v="BlackBerry Q10"/>
    <n v="403.17"/>
    <n v="4"/>
    <n v="25.2"/>
  </r>
  <r>
    <n v="4403"/>
    <d v="2016-03-24T00:00:00"/>
    <x v="2"/>
    <x v="2"/>
    <x v="422"/>
    <x v="18"/>
    <x v="0"/>
    <x v="0"/>
    <s v="Ink Jet Note and Greeting Cards, 8-1/2&quot; x 5-1/2&quot; Card Size"/>
    <n v="22.48"/>
    <n v="1"/>
    <n v="10.34"/>
  </r>
  <r>
    <n v="4404"/>
    <d v="2016-03-24T00:00:00"/>
    <x v="2"/>
    <x v="2"/>
    <x v="284"/>
    <x v="10"/>
    <x v="1"/>
    <x v="11"/>
    <s v="O'Sullivan Living Dimensions 3-Shelf Bookcases"/>
    <n v="301.47000000000003"/>
    <n v="3"/>
    <n v="-241.18"/>
  </r>
  <r>
    <n v="4405"/>
    <d v="2016-03-24T00:00:00"/>
    <x v="2"/>
    <x v="2"/>
    <x v="284"/>
    <x v="10"/>
    <x v="0"/>
    <x v="4"/>
    <s v="Hunt BOSTON Vista Battery-Operated Pencil Sharpener, Black"/>
    <n v="18.66"/>
    <n v="2"/>
    <n v="1.63"/>
  </r>
  <r>
    <n v="4406"/>
    <d v="2016-03-25T00:00:00"/>
    <x v="2"/>
    <x v="2"/>
    <x v="263"/>
    <x v="39"/>
    <x v="2"/>
    <x v="9"/>
    <s v="LogitechÂ P710e Mobile Speakerphone"/>
    <n v="1287.45"/>
    <n v="5"/>
    <n v="244.62"/>
  </r>
  <r>
    <n v="4407"/>
    <d v="2016-03-25T00:00:00"/>
    <x v="2"/>
    <x v="2"/>
    <x v="105"/>
    <x v="20"/>
    <x v="0"/>
    <x v="4"/>
    <s v="Newell 319"/>
    <n v="59.52"/>
    <n v="3"/>
    <n v="17.86"/>
  </r>
  <r>
    <n v="4408"/>
    <d v="2016-03-26T00:00:00"/>
    <x v="2"/>
    <x v="2"/>
    <x v="457"/>
    <x v="20"/>
    <x v="0"/>
    <x v="2"/>
    <s v="Gould Plastics 18-Pocket Panel Bin, 34w x 5-1/4d x 20-1/2h"/>
    <n v="459.95"/>
    <n v="5"/>
    <n v="18.399999999999999"/>
  </r>
  <r>
    <n v="4409"/>
    <d v="2016-03-26T00:00:00"/>
    <x v="2"/>
    <x v="2"/>
    <x v="622"/>
    <x v="25"/>
    <x v="0"/>
    <x v="2"/>
    <s v="Tenex Personal Self-Stacking Standard File Box, Black/Gray"/>
    <n v="67.64"/>
    <n v="5"/>
    <n v="5.92"/>
  </r>
  <r>
    <n v="4410"/>
    <d v="2016-03-26T00:00:00"/>
    <x v="2"/>
    <x v="2"/>
    <x v="622"/>
    <x v="25"/>
    <x v="2"/>
    <x v="9"/>
    <s v="Case Logic 2.4GHz Wireless Keyboard"/>
    <n v="119.98"/>
    <n v="3"/>
    <n v="-18"/>
  </r>
  <r>
    <n v="4411"/>
    <d v="2016-03-26T00:00:00"/>
    <x v="2"/>
    <x v="2"/>
    <x v="20"/>
    <x v="34"/>
    <x v="0"/>
    <x v="0"/>
    <s v="Adams Telephone Message Book W/Dividers/Space For Phone Numbers, 5 1/4&quot;X8 1/2&quot;, 300/Messages"/>
    <n v="17.64"/>
    <n v="3"/>
    <n v="8.64"/>
  </r>
  <r>
    <n v="4412"/>
    <d v="2016-03-26T00:00:00"/>
    <x v="2"/>
    <x v="2"/>
    <x v="20"/>
    <x v="34"/>
    <x v="0"/>
    <x v="3"/>
    <s v="Wilson Jones Hanging View Binder, White, 1&quot;"/>
    <n v="17.04"/>
    <n v="3"/>
    <n v="5.54"/>
  </r>
  <r>
    <n v="4413"/>
    <d v="2016-03-27T00:00:00"/>
    <x v="2"/>
    <x v="2"/>
    <x v="171"/>
    <x v="4"/>
    <x v="1"/>
    <x v="8"/>
    <s v="DAX Two-Tone Silver Metal Document Frame"/>
    <n v="20.239999999999998"/>
    <n v="1"/>
    <n v="8.6999999999999993"/>
  </r>
  <r>
    <n v="4414"/>
    <d v="2016-03-27T00:00:00"/>
    <x v="2"/>
    <x v="2"/>
    <x v="171"/>
    <x v="4"/>
    <x v="1"/>
    <x v="8"/>
    <s v="Eldon Expressions Wood and Plastic Desk Accessories, Oak"/>
    <n v="39.92"/>
    <n v="4"/>
    <n v="11.18"/>
  </r>
  <r>
    <n v="4415"/>
    <d v="2016-03-27T00:00:00"/>
    <x v="2"/>
    <x v="2"/>
    <x v="171"/>
    <x v="4"/>
    <x v="0"/>
    <x v="3"/>
    <s v="Acco Flexible ACCOHIDE Square Ring Data Binder, Dark Blue, 11 1/2&quot; X 14&quot; 7/8&quot;"/>
    <n v="32.54"/>
    <n v="2"/>
    <n v="15.94"/>
  </r>
  <r>
    <n v="4416"/>
    <d v="2016-03-28T00:00:00"/>
    <x v="2"/>
    <x v="2"/>
    <x v="322"/>
    <x v="6"/>
    <x v="0"/>
    <x v="2"/>
    <s v="Hanging Personal Folder File"/>
    <n v="31.4"/>
    <n v="2"/>
    <n v="7.85"/>
  </r>
  <r>
    <n v="4417"/>
    <d v="2016-03-28T00:00:00"/>
    <x v="2"/>
    <x v="2"/>
    <x v="393"/>
    <x v="3"/>
    <x v="0"/>
    <x v="2"/>
    <s v="Rogers Deluxe File Chest"/>
    <n v="87.92"/>
    <n v="4"/>
    <n v="0.88"/>
  </r>
  <r>
    <n v="4418"/>
    <d v="2016-03-28T00:00:00"/>
    <x v="2"/>
    <x v="2"/>
    <x v="393"/>
    <x v="3"/>
    <x v="0"/>
    <x v="0"/>
    <s v="Xerox 1983"/>
    <n v="5.98"/>
    <n v="1"/>
    <n v="2.93"/>
  </r>
  <r>
    <n v="4419"/>
    <d v="2016-03-29T00:00:00"/>
    <x v="2"/>
    <x v="2"/>
    <x v="5"/>
    <x v="1"/>
    <x v="0"/>
    <x v="0"/>
    <s v="Computer Printout Paper with Letter-Trim Perforations"/>
    <n v="45.53"/>
    <n v="3"/>
    <n v="15.93"/>
  </r>
  <r>
    <n v="4420"/>
    <d v="2016-03-29T00:00:00"/>
    <x v="2"/>
    <x v="2"/>
    <x v="5"/>
    <x v="1"/>
    <x v="1"/>
    <x v="5"/>
    <s v="Global Leather Highback Executive Chair with Pneumatic Height Adjustment, Black"/>
    <n v="844.12"/>
    <n v="6"/>
    <n v="-36.18"/>
  </r>
  <r>
    <n v="4421"/>
    <d v="2016-03-29T00:00:00"/>
    <x v="2"/>
    <x v="2"/>
    <x v="5"/>
    <x v="1"/>
    <x v="2"/>
    <x v="6"/>
    <s v="Jabra BIZ 2300 Duo QD Duo CordedÂ Headset"/>
    <n v="812.74"/>
    <n v="8"/>
    <n v="60.96"/>
  </r>
  <r>
    <n v="4422"/>
    <d v="2016-03-29T00:00:00"/>
    <x v="2"/>
    <x v="2"/>
    <x v="744"/>
    <x v="20"/>
    <x v="0"/>
    <x v="0"/>
    <s v="Memo Book, 100 Message Capacity, 5 3/8Â” x 11Â”"/>
    <n v="13.48"/>
    <n v="2"/>
    <n v="6.74"/>
  </r>
  <r>
    <n v="4423"/>
    <d v="2016-03-29T00:00:00"/>
    <x v="2"/>
    <x v="2"/>
    <x v="744"/>
    <x v="20"/>
    <x v="0"/>
    <x v="3"/>
    <s v="Acco Four Pocket Poly Ring Binder with Label Holder, Smoke, 1&quot;"/>
    <n v="29.8"/>
    <n v="5"/>
    <n v="9.31"/>
  </r>
  <r>
    <n v="4424"/>
    <d v="2016-03-29T00:00:00"/>
    <x v="2"/>
    <x v="2"/>
    <x v="744"/>
    <x v="20"/>
    <x v="1"/>
    <x v="8"/>
    <s v="Howard Miller 13-3/4&quot; Diameter Brushed Chrome Round Wall Clock"/>
    <n v="414"/>
    <n v="8"/>
    <n v="124.2"/>
  </r>
  <r>
    <n v="4425"/>
    <d v="2016-03-29T00:00:00"/>
    <x v="2"/>
    <x v="2"/>
    <x v="744"/>
    <x v="20"/>
    <x v="0"/>
    <x v="3"/>
    <s v="GBC Plastic Binding Combs"/>
    <n v="41.33"/>
    <n v="7"/>
    <n v="14.98"/>
  </r>
  <r>
    <n v="4426"/>
    <d v="2016-03-29T00:00:00"/>
    <x v="2"/>
    <x v="2"/>
    <x v="47"/>
    <x v="10"/>
    <x v="1"/>
    <x v="11"/>
    <s v="Bush Andora Bookcase, Maple/Graphite Gray Finish"/>
    <n v="299.98"/>
    <n v="5"/>
    <n v="-167.99"/>
  </r>
  <r>
    <n v="4427"/>
    <d v="2016-03-29T00:00:00"/>
    <x v="2"/>
    <x v="2"/>
    <x v="47"/>
    <x v="10"/>
    <x v="2"/>
    <x v="6"/>
    <s v="Clearsounds A400"/>
    <n v="158.38"/>
    <n v="4"/>
    <n v="-36.950000000000003"/>
  </r>
  <r>
    <n v="4428"/>
    <d v="2016-03-30T00:00:00"/>
    <x v="2"/>
    <x v="2"/>
    <x v="552"/>
    <x v="37"/>
    <x v="0"/>
    <x v="0"/>
    <s v="Xerox 188"/>
    <n v="11.34"/>
    <n v="1"/>
    <n v="5.56"/>
  </r>
  <r>
    <n v="4429"/>
    <d v="2016-03-31T00:00:00"/>
    <x v="2"/>
    <x v="2"/>
    <x v="246"/>
    <x v="2"/>
    <x v="2"/>
    <x v="6"/>
    <s v="LG Exalt"/>
    <n v="280.77999999999997"/>
    <n v="3"/>
    <n v="-60.84"/>
  </r>
  <r>
    <n v="4430"/>
    <d v="2016-03-31T00:00:00"/>
    <x v="2"/>
    <x v="2"/>
    <x v="246"/>
    <x v="2"/>
    <x v="2"/>
    <x v="9"/>
    <s v="Anker Ultra-Slim Mini Bluetooth 3.0 Wireless Keyboard"/>
    <n v="31.98"/>
    <n v="2"/>
    <n v="1.2"/>
  </r>
  <r>
    <n v="4431"/>
    <d v="2016-03-31T00:00:00"/>
    <x v="2"/>
    <x v="2"/>
    <x v="15"/>
    <x v="20"/>
    <x v="1"/>
    <x v="5"/>
    <s v="Global Value Steno Chair, Gray"/>
    <n v="328"/>
    <n v="6"/>
    <n v="54.67"/>
  </r>
  <r>
    <n v="4432"/>
    <d v="2016-04-01T00:00:00"/>
    <x v="2"/>
    <x v="3"/>
    <x v="745"/>
    <x v="20"/>
    <x v="0"/>
    <x v="4"/>
    <s v="Newell 345"/>
    <n v="59.52"/>
    <n v="3"/>
    <n v="15.48"/>
  </r>
  <r>
    <n v="4433"/>
    <d v="2016-04-01T00:00:00"/>
    <x v="2"/>
    <x v="3"/>
    <x v="745"/>
    <x v="20"/>
    <x v="0"/>
    <x v="2"/>
    <s v="Fellowes Bankers Box Recycled Super Stor/Drawer"/>
    <n v="161.94"/>
    <n v="3"/>
    <n v="9.7200000000000006"/>
  </r>
  <r>
    <n v="4434"/>
    <d v="2016-04-01T00:00:00"/>
    <x v="2"/>
    <x v="3"/>
    <x v="745"/>
    <x v="20"/>
    <x v="0"/>
    <x v="4"/>
    <s v="Boston 1645 Deluxe Heavier-Duty Electric Pencil Sharpener"/>
    <n v="263.88"/>
    <n v="6"/>
    <n v="71.25"/>
  </r>
  <r>
    <n v="4435"/>
    <d v="2016-04-01T00:00:00"/>
    <x v="2"/>
    <x v="3"/>
    <x v="745"/>
    <x v="20"/>
    <x v="0"/>
    <x v="4"/>
    <s v="50 Colored Long Pencils"/>
    <n v="30.48"/>
    <n v="3"/>
    <n v="7.92"/>
  </r>
  <r>
    <n v="4436"/>
    <d v="2016-04-01T00:00:00"/>
    <x v="2"/>
    <x v="3"/>
    <x v="745"/>
    <x v="20"/>
    <x v="0"/>
    <x v="4"/>
    <s v="Newell 342"/>
    <n v="9.84"/>
    <n v="3"/>
    <n v="2.85"/>
  </r>
  <r>
    <n v="4437"/>
    <d v="2016-04-01T00:00:00"/>
    <x v="2"/>
    <x v="3"/>
    <x v="745"/>
    <x v="20"/>
    <x v="2"/>
    <x v="6"/>
    <s v="Belkin Grip Candy Sheer Case / Cover for iPhone 5 and 5S"/>
    <n v="35.119999999999997"/>
    <n v="4"/>
    <n v="9.1300000000000008"/>
  </r>
  <r>
    <n v="4438"/>
    <d v="2016-04-01T00:00:00"/>
    <x v="2"/>
    <x v="3"/>
    <x v="323"/>
    <x v="12"/>
    <x v="0"/>
    <x v="7"/>
    <s v="Staples"/>
    <n v="31.56"/>
    <n v="5"/>
    <n v="9.86"/>
  </r>
  <r>
    <n v="4439"/>
    <d v="2016-04-01T00:00:00"/>
    <x v="2"/>
    <x v="3"/>
    <x v="323"/>
    <x v="12"/>
    <x v="0"/>
    <x v="12"/>
    <s v="Belkin F9H710-06 7 Outlet SurgeMaster Surge Protector"/>
    <n v="30.14"/>
    <n v="2"/>
    <n v="3.01"/>
  </r>
  <r>
    <n v="4440"/>
    <d v="2016-04-01T00:00:00"/>
    <x v="2"/>
    <x v="3"/>
    <x v="738"/>
    <x v="20"/>
    <x v="0"/>
    <x v="4"/>
    <s v="Boston 16801 Nautilus Battery Pencil Sharpener"/>
    <n v="88.04"/>
    <n v="4"/>
    <n v="22.89"/>
  </r>
  <r>
    <n v="4441"/>
    <d v="2016-04-01T00:00:00"/>
    <x v="2"/>
    <x v="3"/>
    <x v="559"/>
    <x v="20"/>
    <x v="0"/>
    <x v="1"/>
    <s v="Avery 473"/>
    <n v="20.7"/>
    <n v="2"/>
    <n v="9.94"/>
  </r>
  <r>
    <n v="4442"/>
    <d v="2016-04-01T00:00:00"/>
    <x v="2"/>
    <x v="3"/>
    <x v="559"/>
    <x v="20"/>
    <x v="0"/>
    <x v="14"/>
    <s v="Acme Value Line Scissors"/>
    <n v="10.95"/>
    <n v="3"/>
    <n v="3.29"/>
  </r>
  <r>
    <n v="4443"/>
    <d v="2016-04-01T00:00:00"/>
    <x v="2"/>
    <x v="3"/>
    <x v="559"/>
    <x v="20"/>
    <x v="0"/>
    <x v="3"/>
    <s v="Avery Hanging File Binders"/>
    <n v="14.35"/>
    <n v="3"/>
    <n v="4.66"/>
  </r>
  <r>
    <n v="4444"/>
    <d v="2016-04-01T00:00:00"/>
    <x v="2"/>
    <x v="3"/>
    <x v="558"/>
    <x v="20"/>
    <x v="1"/>
    <x v="5"/>
    <s v="Hon Deluxe Fabric Upholstered Stacking Chairs, Rounded Back"/>
    <n v="1317.49"/>
    <n v="6"/>
    <n v="292.77999999999997"/>
  </r>
  <r>
    <n v="4445"/>
    <d v="2016-04-01T00:00:00"/>
    <x v="2"/>
    <x v="3"/>
    <x v="558"/>
    <x v="20"/>
    <x v="0"/>
    <x v="14"/>
    <s v="Staple remover"/>
    <n v="63.84"/>
    <n v="8"/>
    <n v="18.510000000000002"/>
  </r>
  <r>
    <n v="4446"/>
    <d v="2016-04-01T00:00:00"/>
    <x v="2"/>
    <x v="3"/>
    <x v="558"/>
    <x v="20"/>
    <x v="0"/>
    <x v="3"/>
    <s v="Avery Non-Stick Binders"/>
    <n v="3.59"/>
    <n v="1"/>
    <n v="1.1200000000000001"/>
  </r>
  <r>
    <n v="4447"/>
    <d v="2016-04-01T00:00:00"/>
    <x v="2"/>
    <x v="3"/>
    <x v="474"/>
    <x v="4"/>
    <x v="1"/>
    <x v="8"/>
    <s v="Regeneration Desk Collection"/>
    <n v="7.04"/>
    <n v="4"/>
    <n v="3.1"/>
  </r>
  <r>
    <n v="4448"/>
    <d v="2016-04-01T00:00:00"/>
    <x v="2"/>
    <x v="3"/>
    <x v="168"/>
    <x v="21"/>
    <x v="2"/>
    <x v="6"/>
    <s v="Cyber Acoustics AC-202b Speech Recognition Stereo Headset"/>
    <n v="12.99"/>
    <n v="1"/>
    <n v="0.26"/>
  </r>
  <r>
    <n v="4449"/>
    <d v="2016-04-02T00:00:00"/>
    <x v="2"/>
    <x v="3"/>
    <x v="561"/>
    <x v="21"/>
    <x v="1"/>
    <x v="5"/>
    <s v="Global Executive Mid-Back Manager's Chair"/>
    <n v="1454.9"/>
    <n v="5"/>
    <n v="378.27"/>
  </r>
  <r>
    <n v="4450"/>
    <d v="2016-04-03T00:00:00"/>
    <x v="2"/>
    <x v="3"/>
    <x v="246"/>
    <x v="2"/>
    <x v="0"/>
    <x v="3"/>
    <s v="GBC Velobind Prepunched Cover Sets, Regency Series"/>
    <n v="99.85"/>
    <n v="9"/>
    <n v="-83.21"/>
  </r>
  <r>
    <n v="4451"/>
    <d v="2016-04-03T00:00:00"/>
    <x v="2"/>
    <x v="3"/>
    <x v="368"/>
    <x v="18"/>
    <x v="1"/>
    <x v="8"/>
    <s v="Seth Thomas 13 1/2&quot; Wall Clock"/>
    <n v="71.12"/>
    <n v="4"/>
    <n v="22.05"/>
  </r>
  <r>
    <n v="4452"/>
    <d v="2016-04-03T00:00:00"/>
    <x v="2"/>
    <x v="3"/>
    <x v="368"/>
    <x v="18"/>
    <x v="2"/>
    <x v="6"/>
    <s v="Plantronics Voyager Pro HD - Bluetooth Headset"/>
    <n v="259.95999999999998"/>
    <n v="4"/>
    <n v="124.78"/>
  </r>
  <r>
    <n v="4453"/>
    <d v="2016-04-03T00:00:00"/>
    <x v="2"/>
    <x v="3"/>
    <x v="50"/>
    <x v="0"/>
    <x v="0"/>
    <x v="0"/>
    <s v="Xerox 1962"/>
    <n v="10.27"/>
    <n v="3"/>
    <n v="3.21"/>
  </r>
  <r>
    <n v="4454"/>
    <d v="2016-04-04T00:00:00"/>
    <x v="2"/>
    <x v="3"/>
    <x v="5"/>
    <x v="6"/>
    <x v="2"/>
    <x v="6"/>
    <s v="Anker Astro 15000mAh USB Portable Charger"/>
    <n v="149.97"/>
    <n v="3"/>
    <n v="6"/>
  </r>
  <r>
    <n v="4455"/>
    <d v="2016-04-04T00:00:00"/>
    <x v="2"/>
    <x v="3"/>
    <x v="5"/>
    <x v="6"/>
    <x v="0"/>
    <x v="0"/>
    <s v="Wirebound Message Books, Four 2 3/4&quot; x 5&quot; Forms per Page, 600 Sets per Book"/>
    <n v="27.81"/>
    <n v="3"/>
    <n v="13.07"/>
  </r>
  <r>
    <n v="4456"/>
    <d v="2016-04-04T00:00:00"/>
    <x v="2"/>
    <x v="3"/>
    <x v="216"/>
    <x v="20"/>
    <x v="0"/>
    <x v="3"/>
    <s v="Ibico Ibimaster 300 Manual Binding System"/>
    <n v="588.78"/>
    <n v="2"/>
    <n v="184"/>
  </r>
  <r>
    <n v="4457"/>
    <d v="2016-04-04T00:00:00"/>
    <x v="2"/>
    <x v="3"/>
    <x v="288"/>
    <x v="20"/>
    <x v="1"/>
    <x v="8"/>
    <s v="Deflect-o EconoMat Studded, No Bevel Mat for Low Pile Carpeting"/>
    <n v="82.64"/>
    <n v="2"/>
    <n v="7.44"/>
  </r>
  <r>
    <n v="4458"/>
    <d v="2016-04-04T00:00:00"/>
    <x v="2"/>
    <x v="3"/>
    <x v="288"/>
    <x v="20"/>
    <x v="0"/>
    <x v="2"/>
    <s v="Tenex File Box, Personal Filing Tote with Lid, Black"/>
    <n v="31.02"/>
    <n v="2"/>
    <n v="8.07"/>
  </r>
  <r>
    <n v="4459"/>
    <d v="2016-04-04T00:00:00"/>
    <x v="2"/>
    <x v="3"/>
    <x v="288"/>
    <x v="20"/>
    <x v="2"/>
    <x v="9"/>
    <s v="Logitech Trackman Marble Mouse"/>
    <n v="89.97"/>
    <n v="3"/>
    <n v="37.79"/>
  </r>
  <r>
    <n v="4460"/>
    <d v="2016-04-05T00:00:00"/>
    <x v="2"/>
    <x v="3"/>
    <x v="146"/>
    <x v="0"/>
    <x v="0"/>
    <x v="2"/>
    <s v="Eldon Portable Mobile Manager"/>
    <n v="158.37"/>
    <n v="7"/>
    <n v="13.86"/>
  </r>
  <r>
    <n v="4461"/>
    <d v="2016-04-05T00:00:00"/>
    <x v="2"/>
    <x v="3"/>
    <x v="645"/>
    <x v="2"/>
    <x v="2"/>
    <x v="6"/>
    <s v="Clearsounds A400"/>
    <n v="118.78"/>
    <n v="3"/>
    <n v="-27.72"/>
  </r>
  <r>
    <n v="4462"/>
    <d v="2016-04-05T00:00:00"/>
    <x v="2"/>
    <x v="3"/>
    <x v="645"/>
    <x v="2"/>
    <x v="0"/>
    <x v="14"/>
    <s v="Premier Automatic Letter Opener"/>
    <n v="769.18"/>
    <n v="4"/>
    <n v="-163.44999999999999"/>
  </r>
  <r>
    <n v="4463"/>
    <d v="2016-04-06T00:00:00"/>
    <x v="2"/>
    <x v="3"/>
    <x v="139"/>
    <x v="45"/>
    <x v="2"/>
    <x v="6"/>
    <s v="Nortel Meridian M5316 Digital phone"/>
    <n v="1294.75"/>
    <n v="5"/>
    <n v="336.64"/>
  </r>
  <r>
    <n v="4464"/>
    <d v="2016-04-07T00:00:00"/>
    <x v="2"/>
    <x v="3"/>
    <x v="515"/>
    <x v="3"/>
    <x v="2"/>
    <x v="16"/>
    <s v="Hewlett Packard 610 Color Digital Copier / Printer"/>
    <n v="1199.98"/>
    <n v="3"/>
    <n v="374.99"/>
  </r>
  <r>
    <n v="4465"/>
    <d v="2016-04-07T00:00:00"/>
    <x v="2"/>
    <x v="3"/>
    <x v="112"/>
    <x v="20"/>
    <x v="1"/>
    <x v="5"/>
    <s v="Hon Deluxe Fabric Upholstered Stacking Chairs, Rounded Back"/>
    <n v="658.75"/>
    <n v="3"/>
    <n v="146.38999999999999"/>
  </r>
  <r>
    <n v="4466"/>
    <d v="2016-04-07T00:00:00"/>
    <x v="2"/>
    <x v="3"/>
    <x v="582"/>
    <x v="20"/>
    <x v="0"/>
    <x v="4"/>
    <s v="Newell 322"/>
    <n v="3.64"/>
    <n v="2"/>
    <n v="0.98"/>
  </r>
  <r>
    <n v="4467"/>
    <d v="2016-04-07T00:00:00"/>
    <x v="2"/>
    <x v="3"/>
    <x v="442"/>
    <x v="23"/>
    <x v="0"/>
    <x v="0"/>
    <s v="Xerox 1939"/>
    <n v="37.94"/>
    <n v="2"/>
    <n v="18.21"/>
  </r>
  <r>
    <n v="4468"/>
    <d v="2016-04-07T00:00:00"/>
    <x v="2"/>
    <x v="3"/>
    <x v="83"/>
    <x v="2"/>
    <x v="0"/>
    <x v="12"/>
    <s v="Belkin 7-Outlet SurgeMaster Home Series"/>
    <n v="33.53"/>
    <n v="3"/>
    <n v="2.5099999999999998"/>
  </r>
  <r>
    <n v="4469"/>
    <d v="2016-04-07T00:00:00"/>
    <x v="2"/>
    <x v="3"/>
    <x v="83"/>
    <x v="2"/>
    <x v="0"/>
    <x v="2"/>
    <s v="Eldon Jumbo ProFile Portable File Boxes Graphite/Black"/>
    <n v="36.74"/>
    <n v="3"/>
    <n v="3.67"/>
  </r>
  <r>
    <n v="4470"/>
    <d v="2016-04-08T00:00:00"/>
    <x v="2"/>
    <x v="3"/>
    <x v="506"/>
    <x v="20"/>
    <x v="1"/>
    <x v="11"/>
    <s v="Sauder Barrister Bookcases"/>
    <n v="388.7"/>
    <n v="6"/>
    <n v="-4.8600000000000003"/>
  </r>
  <r>
    <n v="4471"/>
    <d v="2016-04-08T00:00:00"/>
    <x v="2"/>
    <x v="3"/>
    <x v="506"/>
    <x v="20"/>
    <x v="0"/>
    <x v="10"/>
    <s v="#10 Gummed Flap White Envelopes, 100/Box"/>
    <n v="8.26"/>
    <n v="2"/>
    <n v="3.8"/>
  </r>
  <r>
    <n v="4472"/>
    <d v="2016-04-08T00:00:00"/>
    <x v="2"/>
    <x v="3"/>
    <x v="506"/>
    <x v="20"/>
    <x v="0"/>
    <x v="4"/>
    <s v="Dixon Prang Watercolor Pencils, 10-Color Set with Brush"/>
    <n v="17.04"/>
    <n v="4"/>
    <n v="6.99"/>
  </r>
  <r>
    <n v="4473"/>
    <d v="2016-04-08T00:00:00"/>
    <x v="2"/>
    <x v="3"/>
    <x v="506"/>
    <x v="20"/>
    <x v="0"/>
    <x v="0"/>
    <s v="Adams Phone Message Book, 200 Message Capacity, 8 1/16Â” x 11Â”"/>
    <n v="34.4"/>
    <n v="5"/>
    <n v="15.82"/>
  </r>
  <r>
    <n v="4474"/>
    <d v="2016-04-08T00:00:00"/>
    <x v="2"/>
    <x v="3"/>
    <x v="391"/>
    <x v="3"/>
    <x v="0"/>
    <x v="0"/>
    <s v="Xerox 1923"/>
    <n v="20.04"/>
    <n v="3"/>
    <n v="9.6199999999999992"/>
  </r>
  <r>
    <n v="4475"/>
    <d v="2016-04-08T00:00:00"/>
    <x v="2"/>
    <x v="3"/>
    <x v="391"/>
    <x v="3"/>
    <x v="0"/>
    <x v="2"/>
    <s v="Fellowes Neat Ideas Storage Cubes"/>
    <n v="64.959999999999994"/>
    <n v="2"/>
    <n v="2.6"/>
  </r>
  <r>
    <n v="4476"/>
    <d v="2016-04-08T00:00:00"/>
    <x v="2"/>
    <x v="3"/>
    <x v="391"/>
    <x v="3"/>
    <x v="0"/>
    <x v="0"/>
    <s v="Xerox 1931"/>
    <n v="12.96"/>
    <n v="2"/>
    <n v="6.22"/>
  </r>
  <r>
    <n v="4477"/>
    <d v="2016-04-08T00:00:00"/>
    <x v="2"/>
    <x v="3"/>
    <x v="456"/>
    <x v="0"/>
    <x v="2"/>
    <x v="9"/>
    <s v="Kensington Orbit Wireless Mobile Trackball for PC and Mac"/>
    <n v="431.93"/>
    <n v="9"/>
    <n v="64.790000000000006"/>
  </r>
  <r>
    <n v="4478"/>
    <d v="2016-04-08T00:00:00"/>
    <x v="2"/>
    <x v="3"/>
    <x v="456"/>
    <x v="0"/>
    <x v="1"/>
    <x v="5"/>
    <s v="Global Chrome Stack Chair"/>
    <n v="95.98"/>
    <n v="4"/>
    <n v="-4.1100000000000003"/>
  </r>
  <r>
    <n v="4479"/>
    <d v="2016-04-08T00:00:00"/>
    <x v="2"/>
    <x v="3"/>
    <x v="456"/>
    <x v="0"/>
    <x v="0"/>
    <x v="3"/>
    <s v="GBC DocuBind P400 Electric Binding System"/>
    <n v="1088.79"/>
    <n v="4"/>
    <n v="-1850.95"/>
  </r>
  <r>
    <n v="4480"/>
    <d v="2016-04-08T00:00:00"/>
    <x v="2"/>
    <x v="3"/>
    <x v="469"/>
    <x v="10"/>
    <x v="0"/>
    <x v="10"/>
    <s v="#10 Self-Seal White Envelopes"/>
    <n v="8.8699999999999992"/>
    <n v="1"/>
    <n v="3.22"/>
  </r>
  <r>
    <n v="4481"/>
    <d v="2016-04-08T00:00:00"/>
    <x v="2"/>
    <x v="3"/>
    <x v="469"/>
    <x v="10"/>
    <x v="0"/>
    <x v="3"/>
    <s v="Catalog Binders with Expanding Posts"/>
    <n v="121.1"/>
    <n v="6"/>
    <n v="-100.92"/>
  </r>
  <r>
    <n v="4482"/>
    <d v="2016-04-08T00:00:00"/>
    <x v="2"/>
    <x v="3"/>
    <x v="584"/>
    <x v="3"/>
    <x v="1"/>
    <x v="8"/>
    <s v="C-Line Magnetic Cubicle Keepers, Clear Polypropylene"/>
    <n v="24.7"/>
    <n v="5"/>
    <n v="10.37"/>
  </r>
  <r>
    <n v="4483"/>
    <d v="2016-04-08T00:00:00"/>
    <x v="2"/>
    <x v="3"/>
    <x v="190"/>
    <x v="4"/>
    <x v="0"/>
    <x v="10"/>
    <s v="Ampad #10 Peel &amp; Seel Holiday Envelopes"/>
    <n v="17.920000000000002"/>
    <n v="4"/>
    <n v="8.6"/>
  </r>
  <r>
    <n v="4484"/>
    <d v="2016-04-08T00:00:00"/>
    <x v="2"/>
    <x v="3"/>
    <x v="195"/>
    <x v="4"/>
    <x v="1"/>
    <x v="11"/>
    <s v="Hon Metal Bookcases, Black"/>
    <n v="354.9"/>
    <n v="5"/>
    <n v="88.73"/>
  </r>
  <r>
    <n v="4485"/>
    <d v="2016-04-08T00:00:00"/>
    <x v="2"/>
    <x v="3"/>
    <x v="79"/>
    <x v="13"/>
    <x v="0"/>
    <x v="7"/>
    <s v="Advantus Plastic Paper Clips"/>
    <n v="30"/>
    <n v="6"/>
    <n v="14.4"/>
  </r>
  <r>
    <n v="4486"/>
    <d v="2016-04-08T00:00:00"/>
    <x v="2"/>
    <x v="3"/>
    <x v="79"/>
    <x v="13"/>
    <x v="0"/>
    <x v="0"/>
    <s v="Xerox 1993"/>
    <n v="25.92"/>
    <n v="4"/>
    <n v="12.7"/>
  </r>
  <r>
    <n v="4487"/>
    <d v="2016-04-08T00:00:00"/>
    <x v="2"/>
    <x v="3"/>
    <x v="79"/>
    <x v="13"/>
    <x v="1"/>
    <x v="8"/>
    <s v="Eldon Radial Chair Mat for Low to Medium Pile Carpets"/>
    <n v="159.91999999999999"/>
    <n v="4"/>
    <n v="31.98"/>
  </r>
  <r>
    <n v="4488"/>
    <d v="2016-04-09T00:00:00"/>
    <x v="2"/>
    <x v="3"/>
    <x v="615"/>
    <x v="22"/>
    <x v="0"/>
    <x v="3"/>
    <s v="Acco Pressboard Covers with Storage Hooks, 14 7/8&quot; x 11&quot;, Light Blue"/>
    <n v="35.35"/>
    <n v="9"/>
    <n v="12.82"/>
  </r>
  <r>
    <n v="4489"/>
    <d v="2016-04-09T00:00:00"/>
    <x v="2"/>
    <x v="3"/>
    <x v="746"/>
    <x v="14"/>
    <x v="2"/>
    <x v="6"/>
    <s v="Nortel Meridian M5316 Digital phone"/>
    <n v="517.9"/>
    <n v="2"/>
    <n v="134.65"/>
  </r>
  <r>
    <n v="4490"/>
    <d v="2016-04-09T00:00:00"/>
    <x v="2"/>
    <x v="3"/>
    <x v="746"/>
    <x v="14"/>
    <x v="0"/>
    <x v="3"/>
    <s v="Storex Flexible Poly Binders with Double Pockets"/>
    <n v="5.28"/>
    <n v="2"/>
    <n v="2.4300000000000002"/>
  </r>
  <r>
    <n v="4491"/>
    <d v="2016-04-09T00:00:00"/>
    <x v="2"/>
    <x v="3"/>
    <x v="221"/>
    <x v="3"/>
    <x v="1"/>
    <x v="11"/>
    <s v="Bush Somerset Collection Bookcase"/>
    <n v="556.66999999999996"/>
    <n v="5"/>
    <n v="6.55"/>
  </r>
  <r>
    <n v="4492"/>
    <d v="2016-04-10T00:00:00"/>
    <x v="2"/>
    <x v="3"/>
    <x v="691"/>
    <x v="10"/>
    <x v="0"/>
    <x v="3"/>
    <s v="Wilson Jones Hanging Recycled Pressboard Data Binders"/>
    <n v="8.9"/>
    <n v="2"/>
    <n v="-6.53"/>
  </r>
  <r>
    <n v="4493"/>
    <d v="2016-04-10T00:00:00"/>
    <x v="2"/>
    <x v="3"/>
    <x v="76"/>
    <x v="3"/>
    <x v="0"/>
    <x v="0"/>
    <s v="Xerox 227"/>
    <n v="12.96"/>
    <n v="2"/>
    <n v="6.22"/>
  </r>
  <r>
    <n v="4494"/>
    <d v="2016-04-10T00:00:00"/>
    <x v="2"/>
    <x v="3"/>
    <x v="76"/>
    <x v="3"/>
    <x v="0"/>
    <x v="3"/>
    <s v="Wilson Jones Clip &amp; Carry Folder Binder Tool for Ring Binders, Clear"/>
    <n v="23.2"/>
    <n v="5"/>
    <n v="8.1199999999999992"/>
  </r>
  <r>
    <n v="4495"/>
    <d v="2016-04-10T00:00:00"/>
    <x v="2"/>
    <x v="3"/>
    <x v="542"/>
    <x v="3"/>
    <x v="0"/>
    <x v="12"/>
    <s v="3M Replacement Filter for Office Air Cleaner for 20' x 33' Room"/>
    <n v="113.76"/>
    <n v="3"/>
    <n v="44.37"/>
  </r>
  <r>
    <n v="4496"/>
    <d v="2016-04-10T00:00:00"/>
    <x v="2"/>
    <x v="3"/>
    <x v="542"/>
    <x v="3"/>
    <x v="0"/>
    <x v="2"/>
    <s v="Fellowes Staxonsteel Drawer Files"/>
    <n v="579.51"/>
    <n v="3"/>
    <n v="81.13"/>
  </r>
  <r>
    <n v="4497"/>
    <d v="2016-04-10T00:00:00"/>
    <x v="2"/>
    <x v="3"/>
    <x v="542"/>
    <x v="3"/>
    <x v="0"/>
    <x v="2"/>
    <s v="Rogers Profile Extra Capacity Storage Tub"/>
    <n v="150.66"/>
    <n v="9"/>
    <n v="6.03"/>
  </r>
  <r>
    <n v="4498"/>
    <d v="2016-04-10T00:00:00"/>
    <x v="2"/>
    <x v="3"/>
    <x v="542"/>
    <x v="3"/>
    <x v="0"/>
    <x v="3"/>
    <s v="GBC Prepunched Paper, 19-Hole, for Binding Systems, 24-lb"/>
    <n v="48.03"/>
    <n v="4"/>
    <n v="15.61"/>
  </r>
  <r>
    <n v="4499"/>
    <d v="2016-04-10T00:00:00"/>
    <x v="2"/>
    <x v="3"/>
    <x v="87"/>
    <x v="1"/>
    <x v="0"/>
    <x v="4"/>
    <s v="BIC Brite Liner Grip Highlighters, Assorted, 5/Pack"/>
    <n v="13.57"/>
    <n v="4"/>
    <n v="3.22"/>
  </r>
  <r>
    <n v="4500"/>
    <d v="2016-04-12T00:00:00"/>
    <x v="2"/>
    <x v="3"/>
    <x v="12"/>
    <x v="6"/>
    <x v="1"/>
    <x v="13"/>
    <s v="KI Adjustable-Height Table"/>
    <n v="343.92"/>
    <n v="4"/>
    <n v="75.66"/>
  </r>
  <r>
    <n v="4501"/>
    <d v="2016-04-12T00:00:00"/>
    <x v="2"/>
    <x v="3"/>
    <x v="12"/>
    <x v="6"/>
    <x v="0"/>
    <x v="0"/>
    <s v="Xerox 1945"/>
    <n v="40.99"/>
    <n v="1"/>
    <n v="20.09"/>
  </r>
  <r>
    <n v="4502"/>
    <d v="2016-04-12T00:00:00"/>
    <x v="2"/>
    <x v="3"/>
    <x v="12"/>
    <x v="6"/>
    <x v="0"/>
    <x v="10"/>
    <s v="Globe Weis Peel &amp; Seel First Class Envelopes"/>
    <n v="63.9"/>
    <n v="5"/>
    <n v="28.76"/>
  </r>
  <r>
    <n v="4503"/>
    <d v="2016-04-12T00:00:00"/>
    <x v="2"/>
    <x v="3"/>
    <x v="443"/>
    <x v="3"/>
    <x v="1"/>
    <x v="5"/>
    <s v="Hon Comfortask Task/Swivel Chairs"/>
    <n v="638.29"/>
    <n v="7"/>
    <n v="-31.91"/>
  </r>
  <r>
    <n v="4504"/>
    <d v="2016-04-12T00:00:00"/>
    <x v="2"/>
    <x v="3"/>
    <x v="443"/>
    <x v="3"/>
    <x v="0"/>
    <x v="3"/>
    <s v="JM Magazine Binder"/>
    <n v="13.21"/>
    <n v="1"/>
    <n v="4.62"/>
  </r>
  <r>
    <n v="4505"/>
    <d v="2016-04-12T00:00:00"/>
    <x v="2"/>
    <x v="3"/>
    <x v="80"/>
    <x v="3"/>
    <x v="0"/>
    <x v="0"/>
    <s v="Xerox 206"/>
    <n v="19.440000000000001"/>
    <n v="3"/>
    <n v="9.33"/>
  </r>
  <r>
    <n v="4506"/>
    <d v="2016-04-12T00:00:00"/>
    <x v="2"/>
    <x v="3"/>
    <x v="80"/>
    <x v="3"/>
    <x v="1"/>
    <x v="5"/>
    <s v="Global Geo Office Task Chair, Gray"/>
    <n v="194.35"/>
    <n v="3"/>
    <n v="-36.44"/>
  </r>
  <r>
    <n v="4507"/>
    <d v="2016-04-12T00:00:00"/>
    <x v="2"/>
    <x v="3"/>
    <x v="80"/>
    <x v="3"/>
    <x v="0"/>
    <x v="3"/>
    <s v="Aluminum Screw Posts"/>
    <n v="36.619999999999997"/>
    <n v="3"/>
    <n v="13.73"/>
  </r>
  <r>
    <n v="4508"/>
    <d v="2016-04-12T00:00:00"/>
    <x v="2"/>
    <x v="3"/>
    <x v="559"/>
    <x v="25"/>
    <x v="0"/>
    <x v="2"/>
    <s v="Fellowes Bankers Box Recycled Super Stor/Drawer"/>
    <n v="129.55000000000001"/>
    <n v="3"/>
    <n v="-22.67"/>
  </r>
  <r>
    <n v="4509"/>
    <d v="2016-04-12T00:00:00"/>
    <x v="2"/>
    <x v="3"/>
    <x v="559"/>
    <x v="25"/>
    <x v="0"/>
    <x v="2"/>
    <s v="Fellowes Bankers Box Staxonsteel Drawer File/Stacking System"/>
    <n v="51.98"/>
    <n v="1"/>
    <n v="-5.2"/>
  </r>
  <r>
    <n v="4510"/>
    <d v="2016-04-12T00:00:00"/>
    <x v="2"/>
    <x v="3"/>
    <x v="559"/>
    <x v="25"/>
    <x v="0"/>
    <x v="0"/>
    <s v="TOPS &quot;Important Message&quot; Pads, Canary, 4-1/4 x 5-1/2, 50 Sheets per Pad"/>
    <n v="10.27"/>
    <n v="3"/>
    <n v="3.47"/>
  </r>
  <r>
    <n v="4511"/>
    <d v="2016-04-13T00:00:00"/>
    <x v="2"/>
    <x v="3"/>
    <x v="530"/>
    <x v="3"/>
    <x v="0"/>
    <x v="10"/>
    <s v="Poly String Tie Envelopes"/>
    <n v="6.12"/>
    <n v="3"/>
    <n v="2.88"/>
  </r>
  <r>
    <n v="4512"/>
    <d v="2016-04-14T00:00:00"/>
    <x v="2"/>
    <x v="3"/>
    <x v="300"/>
    <x v="3"/>
    <x v="1"/>
    <x v="5"/>
    <s v="Bevis Steel Folding Chairs"/>
    <n v="383.8"/>
    <n v="5"/>
    <n v="38.380000000000003"/>
  </r>
  <r>
    <n v="4513"/>
    <d v="2016-04-14T00:00:00"/>
    <x v="2"/>
    <x v="3"/>
    <x v="388"/>
    <x v="12"/>
    <x v="1"/>
    <x v="5"/>
    <s v="Hon 4070 Series Pagoda Armless Upholstered Stacking Chairs"/>
    <n v="933.54"/>
    <n v="4"/>
    <n v="105.02"/>
  </r>
  <r>
    <n v="4514"/>
    <d v="2016-04-14T00:00:00"/>
    <x v="2"/>
    <x v="3"/>
    <x v="388"/>
    <x v="12"/>
    <x v="0"/>
    <x v="2"/>
    <s v="Fellowes Personal Hanging Folder Files, Navy"/>
    <n v="42.98"/>
    <n v="4"/>
    <n v="4.3"/>
  </r>
  <r>
    <n v="4515"/>
    <d v="2016-04-14T00:00:00"/>
    <x v="2"/>
    <x v="3"/>
    <x v="23"/>
    <x v="6"/>
    <x v="0"/>
    <x v="2"/>
    <s v="Acco Perma 4000 Stacking Storage Drawers"/>
    <n v="81.2"/>
    <n v="5"/>
    <n v="12.18"/>
  </r>
  <r>
    <n v="4516"/>
    <d v="2016-04-14T00:00:00"/>
    <x v="2"/>
    <x v="3"/>
    <x v="747"/>
    <x v="36"/>
    <x v="0"/>
    <x v="3"/>
    <s v="GBC ProClick Spines for 32-Hole Punch"/>
    <n v="25.06"/>
    <n v="2"/>
    <n v="11.78"/>
  </r>
  <r>
    <n v="4517"/>
    <d v="2016-04-15T00:00:00"/>
    <x v="2"/>
    <x v="3"/>
    <x v="237"/>
    <x v="25"/>
    <x v="0"/>
    <x v="3"/>
    <s v="GBC ProClick 150 Presentation Binding System"/>
    <n v="189.59"/>
    <n v="2"/>
    <n v="-145.35"/>
  </r>
  <r>
    <n v="4518"/>
    <d v="2016-04-15T00:00:00"/>
    <x v="2"/>
    <x v="3"/>
    <x v="237"/>
    <x v="25"/>
    <x v="2"/>
    <x v="9"/>
    <s v="ImationÂ Secure+ Hardware Encrypted USB 2.0Â Flash Drive; 16GB"/>
    <n v="408.74"/>
    <n v="7"/>
    <n v="76.64"/>
  </r>
  <r>
    <n v="4519"/>
    <d v="2016-04-15T00:00:00"/>
    <x v="2"/>
    <x v="3"/>
    <x v="237"/>
    <x v="25"/>
    <x v="2"/>
    <x v="9"/>
    <s v="ImationÂ Secure+ Hardware Encrypted USB 2.0Â Flash Drive; 16GB"/>
    <n v="291.95999999999998"/>
    <n v="5"/>
    <n v="54.74"/>
  </r>
  <r>
    <n v="4520"/>
    <d v="2016-04-15T00:00:00"/>
    <x v="2"/>
    <x v="3"/>
    <x v="237"/>
    <x v="25"/>
    <x v="0"/>
    <x v="2"/>
    <s v="Woodgrain Magazine Files by Perma"/>
    <n v="4.7699999999999996"/>
    <n v="2"/>
    <n v="-0.77"/>
  </r>
  <r>
    <n v="4521"/>
    <d v="2016-04-15T00:00:00"/>
    <x v="2"/>
    <x v="3"/>
    <x v="649"/>
    <x v="3"/>
    <x v="1"/>
    <x v="5"/>
    <s v="HON 5400 Series Task Chairs for Big and Tall"/>
    <n v="1121.57"/>
    <n v="2"/>
    <n v="0"/>
  </r>
  <r>
    <n v="4522"/>
    <d v="2016-04-15T00:00:00"/>
    <x v="2"/>
    <x v="3"/>
    <x v="168"/>
    <x v="0"/>
    <x v="0"/>
    <x v="4"/>
    <s v="Dixon Ticonderoga Erasable Colored Pencil Set, 12-Color"/>
    <n v="33.49"/>
    <n v="7"/>
    <n v="5.86"/>
  </r>
  <r>
    <n v="4523"/>
    <d v="2016-04-15T00:00:00"/>
    <x v="2"/>
    <x v="3"/>
    <x v="168"/>
    <x v="0"/>
    <x v="0"/>
    <x v="7"/>
    <s v="Ideal Clamps"/>
    <n v="8.0399999999999991"/>
    <n v="5"/>
    <n v="2.91"/>
  </r>
  <r>
    <n v="4524"/>
    <d v="2016-04-15T00:00:00"/>
    <x v="2"/>
    <x v="3"/>
    <x v="488"/>
    <x v="3"/>
    <x v="0"/>
    <x v="0"/>
    <s v="Xerox 1911"/>
    <n v="143.69999999999999"/>
    <n v="3"/>
    <n v="68.98"/>
  </r>
  <r>
    <n v="4525"/>
    <d v="2016-04-16T00:00:00"/>
    <x v="2"/>
    <x v="3"/>
    <x v="358"/>
    <x v="4"/>
    <x v="0"/>
    <x v="4"/>
    <s v="Newell 341"/>
    <n v="12.84"/>
    <n v="3"/>
    <n v="3.72"/>
  </r>
  <r>
    <n v="4526"/>
    <d v="2016-04-16T00:00:00"/>
    <x v="2"/>
    <x v="3"/>
    <x v="183"/>
    <x v="23"/>
    <x v="2"/>
    <x v="15"/>
    <s v="3D Systems Cube Printer, 2nd Generation, Magenta"/>
    <n v="9099.93"/>
    <n v="7"/>
    <n v="2365.98"/>
  </r>
  <r>
    <n v="4527"/>
    <d v="2016-04-16T00:00:00"/>
    <x v="2"/>
    <x v="3"/>
    <x v="183"/>
    <x v="23"/>
    <x v="1"/>
    <x v="8"/>
    <s v="Stacking Trays by OIC"/>
    <n v="9.9600000000000009"/>
    <n v="2"/>
    <n v="3.29"/>
  </r>
  <r>
    <n v="4528"/>
    <d v="2016-04-16T00:00:00"/>
    <x v="2"/>
    <x v="3"/>
    <x v="183"/>
    <x v="23"/>
    <x v="0"/>
    <x v="3"/>
    <s v="Wilson Jones Standard D-Ring Binders"/>
    <n v="25.3"/>
    <n v="5"/>
    <n v="11.89"/>
  </r>
  <r>
    <n v="4529"/>
    <d v="2016-04-16T00:00:00"/>
    <x v="2"/>
    <x v="3"/>
    <x v="240"/>
    <x v="22"/>
    <x v="0"/>
    <x v="14"/>
    <s v="Stiletto Hand Letter Openers"/>
    <n v="28.8"/>
    <n v="3"/>
    <n v="0.86"/>
  </r>
  <r>
    <n v="4530"/>
    <d v="2016-04-16T00:00:00"/>
    <x v="2"/>
    <x v="3"/>
    <x v="500"/>
    <x v="15"/>
    <x v="2"/>
    <x v="9"/>
    <s v="Memorex Froggy Flash Drive 4 GB"/>
    <n v="35.17"/>
    <n v="4"/>
    <n v="8.35"/>
  </r>
  <r>
    <n v="4531"/>
    <d v="2016-04-16T00:00:00"/>
    <x v="2"/>
    <x v="3"/>
    <x v="500"/>
    <x v="15"/>
    <x v="0"/>
    <x v="0"/>
    <s v="Standard Line Â“While You Were OutÂ” Hardbound Telephone Message Book"/>
    <n v="123.09"/>
    <n v="7"/>
    <n v="40"/>
  </r>
  <r>
    <n v="4532"/>
    <d v="2016-04-17T00:00:00"/>
    <x v="2"/>
    <x v="3"/>
    <x v="151"/>
    <x v="25"/>
    <x v="2"/>
    <x v="6"/>
    <s v="Motorola L804"/>
    <n v="36.79"/>
    <n v="1"/>
    <n v="4.1399999999999997"/>
  </r>
  <r>
    <n v="4533"/>
    <d v="2016-04-17T00:00:00"/>
    <x v="2"/>
    <x v="3"/>
    <x v="151"/>
    <x v="25"/>
    <x v="1"/>
    <x v="8"/>
    <s v="GE General Purpose, Extra Long Life, Showcase &amp; Floodlight Incandescent Bulbs"/>
    <n v="18.62"/>
    <n v="8"/>
    <n v="6.29"/>
  </r>
  <r>
    <n v="4534"/>
    <d v="2016-04-17T00:00:00"/>
    <x v="2"/>
    <x v="3"/>
    <x v="746"/>
    <x v="40"/>
    <x v="0"/>
    <x v="7"/>
    <s v="Advantus Push Pins, Aluminum Head"/>
    <n v="29.05"/>
    <n v="5"/>
    <n v="9.01"/>
  </r>
  <r>
    <n v="4535"/>
    <d v="2016-04-17T00:00:00"/>
    <x v="2"/>
    <x v="3"/>
    <x v="401"/>
    <x v="3"/>
    <x v="1"/>
    <x v="11"/>
    <s v="Bush Westfield Collection Bookcases, Fully Assembled"/>
    <n v="257.5"/>
    <n v="3"/>
    <n v="24.24"/>
  </r>
  <r>
    <n v="4536"/>
    <d v="2016-04-17T00:00:00"/>
    <x v="2"/>
    <x v="3"/>
    <x v="345"/>
    <x v="15"/>
    <x v="1"/>
    <x v="8"/>
    <s v="Ultra Door Kickplate, 8&quot;H x 34&quot;W"/>
    <n v="79.12"/>
    <n v="5"/>
    <n v="13.85"/>
  </r>
  <r>
    <n v="4537"/>
    <d v="2016-04-18T00:00:00"/>
    <x v="2"/>
    <x v="3"/>
    <x v="748"/>
    <x v="1"/>
    <x v="0"/>
    <x v="2"/>
    <s v="Safco Industrial Wire Shelving"/>
    <n v="230.38"/>
    <n v="3"/>
    <n v="-48.95"/>
  </r>
  <r>
    <n v="4538"/>
    <d v="2016-04-18T00:00:00"/>
    <x v="2"/>
    <x v="3"/>
    <x v="748"/>
    <x v="1"/>
    <x v="0"/>
    <x v="0"/>
    <s v="Adams Telephone Message Books, 5 1/4Â” x 11Â”"/>
    <n v="9.66"/>
    <n v="2"/>
    <n v="3.26"/>
  </r>
  <r>
    <n v="4539"/>
    <d v="2016-04-18T00:00:00"/>
    <x v="2"/>
    <x v="3"/>
    <x v="503"/>
    <x v="6"/>
    <x v="0"/>
    <x v="12"/>
    <s v="Eureka The Boss Cordless Rechargeable Stick Vac"/>
    <n v="203.92"/>
    <n v="4"/>
    <n v="55.06"/>
  </r>
  <r>
    <n v="4540"/>
    <d v="2016-04-18T00:00:00"/>
    <x v="2"/>
    <x v="3"/>
    <x v="503"/>
    <x v="6"/>
    <x v="2"/>
    <x v="6"/>
    <s v="SKILCRAFT Telephone Shoulder Rest, 2&quot; x 6.5&quot; x 2.5&quot;, Black"/>
    <n v="29.56"/>
    <n v="4"/>
    <n v="7.98"/>
  </r>
  <r>
    <n v="4541"/>
    <d v="2016-04-18T00:00:00"/>
    <x v="2"/>
    <x v="3"/>
    <x v="424"/>
    <x v="0"/>
    <x v="1"/>
    <x v="5"/>
    <s v="Global High-Back Leather Tilter, Burgundy"/>
    <n v="344.37"/>
    <n v="4"/>
    <n v="-93.47"/>
  </r>
  <r>
    <n v="4542"/>
    <d v="2016-04-18T00:00:00"/>
    <x v="2"/>
    <x v="3"/>
    <x v="424"/>
    <x v="0"/>
    <x v="0"/>
    <x v="2"/>
    <s v="Tennsco 16-Compartment Lockers with Coat Rack"/>
    <n v="1554.94"/>
    <n v="3"/>
    <n v="77.75"/>
  </r>
  <r>
    <n v="4543"/>
    <d v="2016-04-18T00:00:00"/>
    <x v="2"/>
    <x v="3"/>
    <x v="424"/>
    <x v="0"/>
    <x v="1"/>
    <x v="8"/>
    <s v="Howard Miller 16&quot; Diameter Gallery Wall Clock"/>
    <n v="127.88"/>
    <n v="5"/>
    <n v="-67.14"/>
  </r>
  <r>
    <n v="4544"/>
    <d v="2016-04-18T00:00:00"/>
    <x v="2"/>
    <x v="3"/>
    <x v="599"/>
    <x v="20"/>
    <x v="0"/>
    <x v="4"/>
    <s v="American Pencil"/>
    <n v="6.99"/>
    <n v="3"/>
    <n v="2.0299999999999998"/>
  </r>
  <r>
    <n v="4545"/>
    <d v="2016-04-18T00:00:00"/>
    <x v="2"/>
    <x v="3"/>
    <x v="599"/>
    <x v="20"/>
    <x v="0"/>
    <x v="14"/>
    <s v="Acme Design Line 8&quot; Stainless Steel Bent Scissors w/Champagne Handles, 3-1/8&quot; Cut"/>
    <n v="6.84"/>
    <n v="1"/>
    <n v="1.85"/>
  </r>
  <r>
    <n v="4546"/>
    <d v="2016-04-19T00:00:00"/>
    <x v="2"/>
    <x v="3"/>
    <x v="146"/>
    <x v="10"/>
    <x v="1"/>
    <x v="13"/>
    <s v="Bush Andora Conference Table, Maple/Graphite Gray Finish"/>
    <n v="205.18"/>
    <n v="2"/>
    <n v="-58.13"/>
  </r>
  <r>
    <n v="4547"/>
    <d v="2016-04-19T00:00:00"/>
    <x v="2"/>
    <x v="3"/>
    <x v="146"/>
    <x v="10"/>
    <x v="0"/>
    <x v="0"/>
    <s v="Xerox 189"/>
    <n v="419.4"/>
    <n v="5"/>
    <n v="146.79"/>
  </r>
  <r>
    <n v="4548"/>
    <d v="2016-04-19T00:00:00"/>
    <x v="2"/>
    <x v="3"/>
    <x v="117"/>
    <x v="3"/>
    <x v="2"/>
    <x v="6"/>
    <s v="PowerGen Dual USB Car Charger"/>
    <n v="39.96"/>
    <n v="5"/>
    <n v="12.99"/>
  </r>
  <r>
    <n v="4549"/>
    <d v="2016-04-19T00:00:00"/>
    <x v="2"/>
    <x v="3"/>
    <x v="117"/>
    <x v="3"/>
    <x v="0"/>
    <x v="4"/>
    <s v="Newell 307"/>
    <n v="5.46"/>
    <n v="3"/>
    <n v="1.53"/>
  </r>
  <r>
    <n v="4550"/>
    <d v="2016-04-19T00:00:00"/>
    <x v="2"/>
    <x v="3"/>
    <x v="117"/>
    <x v="3"/>
    <x v="0"/>
    <x v="4"/>
    <s v="Panasonic KP-4ABK Battery-Operated Pencil Sharpener"/>
    <n v="73.2"/>
    <n v="5"/>
    <n v="21.23"/>
  </r>
  <r>
    <n v="4551"/>
    <d v="2016-04-19T00:00:00"/>
    <x v="2"/>
    <x v="3"/>
    <x v="117"/>
    <x v="3"/>
    <x v="0"/>
    <x v="3"/>
    <s v="Angle-D Binders with Locking Rings, Label Holders"/>
    <n v="5.84"/>
    <n v="1"/>
    <n v="1.97"/>
  </r>
  <r>
    <n v="4552"/>
    <d v="2016-04-19T00:00:00"/>
    <x v="2"/>
    <x v="3"/>
    <x v="117"/>
    <x v="3"/>
    <x v="0"/>
    <x v="0"/>
    <s v="Adams Telephone Message Book W/Dividers/Space For Phone Numbers, 5 1/4&quot;X8 1/2&quot;, 200/Messages"/>
    <n v="22.72"/>
    <n v="4"/>
    <n v="10.220000000000001"/>
  </r>
  <r>
    <n v="4553"/>
    <d v="2016-04-19T00:00:00"/>
    <x v="2"/>
    <x v="3"/>
    <x v="117"/>
    <x v="3"/>
    <x v="0"/>
    <x v="3"/>
    <s v="Avery Binder Labels"/>
    <n v="9.34"/>
    <n v="3"/>
    <n v="3.27"/>
  </r>
  <r>
    <n v="4554"/>
    <d v="2016-04-19T00:00:00"/>
    <x v="2"/>
    <x v="3"/>
    <x v="111"/>
    <x v="20"/>
    <x v="2"/>
    <x v="6"/>
    <s v="Gear Head AU3700S Headset"/>
    <n v="25.98"/>
    <n v="2"/>
    <n v="0.78"/>
  </r>
  <r>
    <n v="4555"/>
    <d v="2016-04-19T00:00:00"/>
    <x v="2"/>
    <x v="3"/>
    <x v="111"/>
    <x v="20"/>
    <x v="0"/>
    <x v="4"/>
    <s v="BIC Brite Liner Grip Highlighters"/>
    <n v="3.28"/>
    <n v="2"/>
    <n v="1.48"/>
  </r>
  <r>
    <n v="4556"/>
    <d v="2016-04-19T00:00:00"/>
    <x v="2"/>
    <x v="3"/>
    <x v="111"/>
    <x v="20"/>
    <x v="0"/>
    <x v="2"/>
    <s v="Space Solutions HD Industrial Steel Shelving."/>
    <n v="459.88"/>
    <n v="4"/>
    <n v="13.8"/>
  </r>
  <r>
    <n v="4557"/>
    <d v="2016-04-19T00:00:00"/>
    <x v="2"/>
    <x v="3"/>
    <x v="111"/>
    <x v="20"/>
    <x v="0"/>
    <x v="14"/>
    <s v="Acme Kleen Earth Office Shears"/>
    <n v="7.76"/>
    <n v="2"/>
    <n v="2.25"/>
  </r>
  <r>
    <n v="4558"/>
    <d v="2016-04-19T00:00:00"/>
    <x v="2"/>
    <x v="3"/>
    <x v="111"/>
    <x v="20"/>
    <x v="0"/>
    <x v="4"/>
    <s v="Panasonic KP-380BK Classic Electric Pencil Sharpener"/>
    <n v="71.959999999999994"/>
    <n v="2"/>
    <n v="17.989999999999998"/>
  </r>
  <r>
    <n v="4559"/>
    <d v="2016-04-19T00:00:00"/>
    <x v="2"/>
    <x v="3"/>
    <x v="111"/>
    <x v="20"/>
    <x v="0"/>
    <x v="14"/>
    <s v="Fiskars Softgrip Scissors"/>
    <n v="54.9"/>
    <n v="5"/>
    <n v="15.37"/>
  </r>
  <r>
    <n v="4560"/>
    <d v="2016-04-19T00:00:00"/>
    <x v="2"/>
    <x v="3"/>
    <x v="111"/>
    <x v="20"/>
    <x v="0"/>
    <x v="3"/>
    <s v="Wilson Jones Clip &amp; Carry Folder Binder Tool for Ring Binders, Clear"/>
    <n v="9.2799999999999994"/>
    <n v="2"/>
    <n v="3.25"/>
  </r>
  <r>
    <n v="4561"/>
    <d v="2016-04-21T00:00:00"/>
    <x v="2"/>
    <x v="3"/>
    <x v="457"/>
    <x v="1"/>
    <x v="0"/>
    <x v="2"/>
    <s v="Fellowes Bankers Box Stor/Drawer Steel Plus"/>
    <n v="102.34"/>
    <n v="4"/>
    <n v="-12.79"/>
  </r>
  <r>
    <n v="4562"/>
    <d v="2016-04-21T00:00:00"/>
    <x v="2"/>
    <x v="3"/>
    <x v="457"/>
    <x v="1"/>
    <x v="0"/>
    <x v="12"/>
    <s v="Kensington 4 Outlet MasterPiece Compact Power Control Center"/>
    <n v="48.79"/>
    <n v="3"/>
    <n v="-126.86"/>
  </r>
  <r>
    <n v="4563"/>
    <d v="2016-04-21T00:00:00"/>
    <x v="2"/>
    <x v="3"/>
    <x v="457"/>
    <x v="1"/>
    <x v="0"/>
    <x v="3"/>
    <s v="Performers Binder/Pad Holder, Black"/>
    <n v="44.85"/>
    <n v="8"/>
    <n v="-67.27"/>
  </r>
  <r>
    <n v="4564"/>
    <d v="2016-04-21T00:00:00"/>
    <x v="2"/>
    <x v="3"/>
    <x v="416"/>
    <x v="22"/>
    <x v="0"/>
    <x v="3"/>
    <s v="Round Ring Binders"/>
    <n v="8.32"/>
    <n v="5"/>
    <n v="2.81"/>
  </r>
  <r>
    <n v="4565"/>
    <d v="2016-04-21T00:00:00"/>
    <x v="2"/>
    <x v="3"/>
    <x v="542"/>
    <x v="37"/>
    <x v="0"/>
    <x v="4"/>
    <s v="Colorific Watercolor Pencils"/>
    <n v="15.48"/>
    <n v="3"/>
    <n v="4.49"/>
  </r>
  <r>
    <n v="4566"/>
    <d v="2016-04-21T00:00:00"/>
    <x v="2"/>
    <x v="3"/>
    <x v="542"/>
    <x v="37"/>
    <x v="0"/>
    <x v="0"/>
    <s v="Xerox 209"/>
    <n v="51.84"/>
    <n v="8"/>
    <n v="24.88"/>
  </r>
  <r>
    <n v="4567"/>
    <d v="2016-04-22T00:00:00"/>
    <x v="2"/>
    <x v="3"/>
    <x v="451"/>
    <x v="12"/>
    <x v="1"/>
    <x v="8"/>
    <s v="Eldon Wave Desk Accessories"/>
    <n v="23.56"/>
    <n v="5"/>
    <n v="7.07"/>
  </r>
  <r>
    <n v="4568"/>
    <d v="2016-04-22T00:00:00"/>
    <x v="2"/>
    <x v="3"/>
    <x v="451"/>
    <x v="12"/>
    <x v="1"/>
    <x v="13"/>
    <s v="Bush Advantage Collection Racetrack Conference Table"/>
    <n v="1272.6300000000001"/>
    <n v="6"/>
    <n v="-814.48"/>
  </r>
  <r>
    <n v="4569"/>
    <d v="2016-04-22T00:00:00"/>
    <x v="2"/>
    <x v="3"/>
    <x v="451"/>
    <x v="12"/>
    <x v="0"/>
    <x v="3"/>
    <s v="Poly Designer Cover &amp; Back"/>
    <n v="28.49"/>
    <n v="5"/>
    <n v="-20.89"/>
  </r>
  <r>
    <n v="4570"/>
    <d v="2016-04-22T00:00:00"/>
    <x v="2"/>
    <x v="3"/>
    <x v="451"/>
    <x v="12"/>
    <x v="0"/>
    <x v="14"/>
    <s v="Premier Electric Letter Opener"/>
    <n v="185.38"/>
    <n v="2"/>
    <n v="-34.76"/>
  </r>
  <r>
    <n v="4571"/>
    <d v="2016-04-22T00:00:00"/>
    <x v="2"/>
    <x v="3"/>
    <x v="451"/>
    <x v="12"/>
    <x v="0"/>
    <x v="12"/>
    <s v="Fellowes Premier Superior Surge Suppressor, 10-Outlet, With Phone and Remote"/>
    <n v="78.27"/>
    <n v="2"/>
    <n v="5.87"/>
  </r>
  <r>
    <n v="4572"/>
    <d v="2016-04-22T00:00:00"/>
    <x v="2"/>
    <x v="3"/>
    <x v="749"/>
    <x v="24"/>
    <x v="1"/>
    <x v="8"/>
    <s v="Eldon Advantage Chair Mats for Low to Medium Pile Carpets"/>
    <n v="86.62"/>
    <n v="2"/>
    <n v="8.66"/>
  </r>
  <r>
    <n v="4573"/>
    <d v="2016-04-22T00:00:00"/>
    <x v="2"/>
    <x v="3"/>
    <x v="722"/>
    <x v="1"/>
    <x v="0"/>
    <x v="2"/>
    <s v="Pizazz Global Quick File"/>
    <n v="23.95"/>
    <n v="2"/>
    <n v="2.4"/>
  </r>
  <r>
    <n v="4574"/>
    <d v="2016-04-22T00:00:00"/>
    <x v="2"/>
    <x v="3"/>
    <x v="194"/>
    <x v="3"/>
    <x v="1"/>
    <x v="8"/>
    <s v="Ultra Door Pull Handle"/>
    <n v="31.56"/>
    <n v="3"/>
    <n v="10.41"/>
  </r>
  <r>
    <n v="4575"/>
    <d v="2016-04-22T00:00:00"/>
    <x v="2"/>
    <x v="3"/>
    <x v="13"/>
    <x v="20"/>
    <x v="0"/>
    <x v="4"/>
    <s v="Barrel Sharpener"/>
    <n v="32.130000000000003"/>
    <n v="9"/>
    <n v="8.35"/>
  </r>
  <r>
    <n v="4576"/>
    <d v="2016-04-22T00:00:00"/>
    <x v="2"/>
    <x v="3"/>
    <x v="13"/>
    <x v="20"/>
    <x v="0"/>
    <x v="4"/>
    <s v="Newell 32"/>
    <n v="2.88"/>
    <n v="1"/>
    <n v="0.81"/>
  </r>
  <r>
    <n v="4577"/>
    <d v="2016-04-23T00:00:00"/>
    <x v="2"/>
    <x v="3"/>
    <x v="271"/>
    <x v="3"/>
    <x v="0"/>
    <x v="3"/>
    <s v="Ibico Laser Imprintable Binding System Covers"/>
    <n v="251.52"/>
    <n v="6"/>
    <n v="81.739999999999995"/>
  </r>
  <r>
    <n v="4578"/>
    <d v="2016-04-23T00:00:00"/>
    <x v="2"/>
    <x v="3"/>
    <x v="271"/>
    <x v="3"/>
    <x v="2"/>
    <x v="9"/>
    <s v="Logitech Wireless Headset h800"/>
    <n v="99.99"/>
    <n v="1"/>
    <n v="35"/>
  </r>
  <r>
    <n v="4579"/>
    <d v="2016-04-23T00:00:00"/>
    <x v="2"/>
    <x v="3"/>
    <x v="252"/>
    <x v="25"/>
    <x v="0"/>
    <x v="0"/>
    <s v="Southworth 25% Cotton Linen-Finish Paper &amp; Envelopes"/>
    <n v="36.24"/>
    <n v="5"/>
    <n v="11.33"/>
  </r>
  <r>
    <n v="4580"/>
    <d v="2016-04-23T00:00:00"/>
    <x v="2"/>
    <x v="3"/>
    <x v="655"/>
    <x v="10"/>
    <x v="0"/>
    <x v="0"/>
    <s v="Embossed Ink Jet Note Cards"/>
    <n v="108.34"/>
    <n v="6"/>
    <n v="37.92"/>
  </r>
  <r>
    <n v="4581"/>
    <d v="2016-04-23T00:00:00"/>
    <x v="2"/>
    <x v="3"/>
    <x v="655"/>
    <x v="10"/>
    <x v="0"/>
    <x v="2"/>
    <s v="Eldon Fold 'N Roll Cart System"/>
    <n v="55.92"/>
    <n v="5"/>
    <n v="6.29"/>
  </r>
  <r>
    <n v="4582"/>
    <d v="2016-04-23T00:00:00"/>
    <x v="2"/>
    <x v="3"/>
    <x v="655"/>
    <x v="10"/>
    <x v="0"/>
    <x v="0"/>
    <s v="Xerox 1942"/>
    <n v="78.3"/>
    <n v="2"/>
    <n v="29.36"/>
  </r>
  <r>
    <n v="4583"/>
    <d v="2016-04-23T00:00:00"/>
    <x v="2"/>
    <x v="3"/>
    <x v="721"/>
    <x v="3"/>
    <x v="0"/>
    <x v="3"/>
    <s v="Recycled Pressboard Report Cover with Reinforced Top Hinge"/>
    <n v="18.09"/>
    <n v="7"/>
    <n v="6.56"/>
  </r>
  <r>
    <n v="4584"/>
    <d v="2016-04-23T00:00:00"/>
    <x v="2"/>
    <x v="3"/>
    <x v="721"/>
    <x v="3"/>
    <x v="0"/>
    <x v="10"/>
    <s v="Recycled Interoffice Envelopes with String and Button Closure, 10 x 13"/>
    <n v="71.97"/>
    <n v="3"/>
    <n v="35.99"/>
  </r>
  <r>
    <n v="4585"/>
    <d v="2016-04-24T00:00:00"/>
    <x v="2"/>
    <x v="3"/>
    <x v="683"/>
    <x v="0"/>
    <x v="2"/>
    <x v="9"/>
    <s v="Plantronics S12 Corded Telephone Headset System"/>
    <n v="258.7"/>
    <n v="3"/>
    <n v="64.67"/>
  </r>
  <r>
    <n v="4586"/>
    <d v="2016-04-24T00:00:00"/>
    <x v="2"/>
    <x v="3"/>
    <x v="304"/>
    <x v="3"/>
    <x v="0"/>
    <x v="3"/>
    <s v="Cardinal Holdit Business Card Pockets"/>
    <n v="3.98"/>
    <n v="1"/>
    <n v="1.39"/>
  </r>
  <r>
    <n v="4587"/>
    <d v="2016-04-24T00:00:00"/>
    <x v="2"/>
    <x v="3"/>
    <x v="750"/>
    <x v="26"/>
    <x v="0"/>
    <x v="0"/>
    <s v="Xerox 226"/>
    <n v="15.55"/>
    <n v="3"/>
    <n v="5.44"/>
  </r>
  <r>
    <n v="4588"/>
    <d v="2016-04-24T00:00:00"/>
    <x v="2"/>
    <x v="3"/>
    <x v="750"/>
    <x v="26"/>
    <x v="1"/>
    <x v="5"/>
    <s v="SAFCO Arco Folding Chair"/>
    <n v="1325.76"/>
    <n v="6"/>
    <n v="149.15"/>
  </r>
  <r>
    <n v="4589"/>
    <d v="2016-04-24T00:00:00"/>
    <x v="2"/>
    <x v="3"/>
    <x v="750"/>
    <x v="26"/>
    <x v="0"/>
    <x v="3"/>
    <s v="Wilson Jones Impact Binders"/>
    <n v="3.11"/>
    <n v="2"/>
    <n v="-2.1800000000000002"/>
  </r>
  <r>
    <n v="4590"/>
    <d v="2016-04-25T00:00:00"/>
    <x v="2"/>
    <x v="3"/>
    <x v="315"/>
    <x v="2"/>
    <x v="2"/>
    <x v="6"/>
    <s v="AT&amp;T 841000 Phone"/>
    <n v="82.8"/>
    <n v="2"/>
    <n v="-20.7"/>
  </r>
  <r>
    <n v="4591"/>
    <d v="2016-04-25T00:00:00"/>
    <x v="2"/>
    <x v="3"/>
    <x v="315"/>
    <x v="2"/>
    <x v="0"/>
    <x v="3"/>
    <s v="Ibico Recycled Grain-Textured Covers"/>
    <n v="20.72"/>
    <n v="2"/>
    <n v="-13.82"/>
  </r>
  <r>
    <n v="4592"/>
    <d v="2016-04-25T00:00:00"/>
    <x v="2"/>
    <x v="3"/>
    <x v="315"/>
    <x v="2"/>
    <x v="0"/>
    <x v="3"/>
    <s v="Wilson Jones Custom Binder Spines &amp; Labels"/>
    <n v="4.9000000000000004"/>
    <n v="3"/>
    <n v="-3.43"/>
  </r>
  <r>
    <n v="4593"/>
    <d v="2016-04-26T00:00:00"/>
    <x v="2"/>
    <x v="3"/>
    <x v="524"/>
    <x v="20"/>
    <x v="1"/>
    <x v="5"/>
    <s v="Office Star - Mid Back Dual function Ergonomic High Back Chair with 2-Way Adjustable Arms"/>
    <n v="434.65"/>
    <n v="3"/>
    <n v="62.78"/>
  </r>
  <r>
    <n v="4594"/>
    <d v="2016-04-28T00:00:00"/>
    <x v="2"/>
    <x v="3"/>
    <x v="555"/>
    <x v="0"/>
    <x v="2"/>
    <x v="6"/>
    <s v="Nortel Meridian M3904 Professional Digital phone"/>
    <n v="369.58"/>
    <n v="3"/>
    <n v="41.58"/>
  </r>
  <r>
    <n v="4595"/>
    <d v="2016-04-28T00:00:00"/>
    <x v="2"/>
    <x v="3"/>
    <x v="555"/>
    <x v="0"/>
    <x v="0"/>
    <x v="1"/>
    <s v="Avery 493"/>
    <n v="15.71"/>
    <n v="4"/>
    <n v="5.7"/>
  </r>
  <r>
    <n v="4596"/>
    <d v="2016-04-28T00:00:00"/>
    <x v="2"/>
    <x v="3"/>
    <x v="200"/>
    <x v="26"/>
    <x v="0"/>
    <x v="0"/>
    <s v="Xerox 1881"/>
    <n v="29.47"/>
    <n v="3"/>
    <n v="9.9499999999999993"/>
  </r>
  <r>
    <n v="4597"/>
    <d v="2016-04-28T00:00:00"/>
    <x v="2"/>
    <x v="3"/>
    <x v="731"/>
    <x v="3"/>
    <x v="1"/>
    <x v="5"/>
    <s v="Global Stack Chair without Arms, Black"/>
    <n v="41.57"/>
    <n v="2"/>
    <n v="2.6"/>
  </r>
  <r>
    <n v="4598"/>
    <d v="2016-04-28T00:00:00"/>
    <x v="2"/>
    <x v="3"/>
    <x v="751"/>
    <x v="1"/>
    <x v="1"/>
    <x v="8"/>
    <s v="Eldon Delta Triangular Chair Mat, 52&quot; x 58&quot;, Clear"/>
    <n v="30.34"/>
    <n v="2"/>
    <n v="-31.86"/>
  </r>
  <r>
    <n v="4599"/>
    <d v="2016-04-30T00:00:00"/>
    <x v="2"/>
    <x v="3"/>
    <x v="154"/>
    <x v="20"/>
    <x v="0"/>
    <x v="3"/>
    <s v="Tuff Stuff Recycled Round Ring Binders"/>
    <n v="7.71"/>
    <n v="2"/>
    <n v="2.8"/>
  </r>
  <r>
    <n v="4600"/>
    <d v="2016-04-30T00:00:00"/>
    <x v="2"/>
    <x v="3"/>
    <x v="151"/>
    <x v="0"/>
    <x v="1"/>
    <x v="8"/>
    <s v="Flat Face Poster Frame"/>
    <n v="22.61"/>
    <n v="3"/>
    <n v="-10.17"/>
  </r>
  <r>
    <n v="4601"/>
    <d v="2016-04-30T00:00:00"/>
    <x v="2"/>
    <x v="3"/>
    <x v="687"/>
    <x v="12"/>
    <x v="1"/>
    <x v="8"/>
    <s v="12-1/2 Diameter Round Wall Clock"/>
    <n v="111.89"/>
    <n v="7"/>
    <n v="22.38"/>
  </r>
  <r>
    <n v="4602"/>
    <d v="2016-05-01T00:00:00"/>
    <x v="2"/>
    <x v="4"/>
    <x v="221"/>
    <x v="15"/>
    <x v="0"/>
    <x v="1"/>
    <s v="Avery 499"/>
    <n v="3.98"/>
    <n v="1"/>
    <n v="1.29"/>
  </r>
  <r>
    <n v="4603"/>
    <d v="2016-05-01T00:00:00"/>
    <x v="2"/>
    <x v="4"/>
    <x v="221"/>
    <x v="15"/>
    <x v="1"/>
    <x v="13"/>
    <s v="Bevis 44 x 96 Conference Tables"/>
    <n v="370.62"/>
    <n v="3"/>
    <n v="-142.07"/>
  </r>
  <r>
    <n v="4604"/>
    <d v="2016-05-01T00:00:00"/>
    <x v="2"/>
    <x v="4"/>
    <x v="221"/>
    <x v="15"/>
    <x v="0"/>
    <x v="3"/>
    <s v="Newell 3-Hole Punched Plastic Slotted Magazine Holders for Binders"/>
    <n v="2.74"/>
    <n v="2"/>
    <n v="-2.0099999999999998"/>
  </r>
  <r>
    <n v="4605"/>
    <d v="2016-05-01T00:00:00"/>
    <x v="2"/>
    <x v="4"/>
    <x v="752"/>
    <x v="13"/>
    <x v="0"/>
    <x v="0"/>
    <s v="Xerox 1914"/>
    <n v="109.92"/>
    <n v="2"/>
    <n v="53.86"/>
  </r>
  <r>
    <n v="4606"/>
    <d v="2016-05-01T00:00:00"/>
    <x v="2"/>
    <x v="4"/>
    <x v="752"/>
    <x v="13"/>
    <x v="0"/>
    <x v="0"/>
    <s v="Xerox 1994"/>
    <n v="19.440000000000001"/>
    <n v="3"/>
    <n v="9.33"/>
  </r>
  <r>
    <n v="4607"/>
    <d v="2016-05-01T00:00:00"/>
    <x v="2"/>
    <x v="4"/>
    <x v="752"/>
    <x v="13"/>
    <x v="0"/>
    <x v="4"/>
    <s v="DIXON Ticonderoga Erasable Checking Pencils"/>
    <n v="11.16"/>
    <n v="2"/>
    <n v="4.3499999999999996"/>
  </r>
  <r>
    <n v="4608"/>
    <d v="2016-05-02T00:00:00"/>
    <x v="2"/>
    <x v="4"/>
    <x v="741"/>
    <x v="0"/>
    <x v="0"/>
    <x v="4"/>
    <s v="Panasonic KP-380BK Classic Electric Pencil Sharpener"/>
    <n v="86.35"/>
    <n v="3"/>
    <n v="5.4"/>
  </r>
  <r>
    <n v="4609"/>
    <d v="2016-05-02T00:00:00"/>
    <x v="2"/>
    <x v="4"/>
    <x v="204"/>
    <x v="20"/>
    <x v="0"/>
    <x v="2"/>
    <s v="Super Decoflex Portable Personal File"/>
    <n v="44.94"/>
    <n v="3"/>
    <n v="12.58"/>
  </r>
  <r>
    <n v="4610"/>
    <d v="2016-05-02T00:00:00"/>
    <x v="2"/>
    <x v="4"/>
    <x v="204"/>
    <x v="20"/>
    <x v="0"/>
    <x v="3"/>
    <s v="Poly Designer Cover &amp; Back"/>
    <n v="45.58"/>
    <n v="3"/>
    <n v="15.95"/>
  </r>
  <r>
    <n v="4611"/>
    <d v="2016-05-02T00:00:00"/>
    <x v="2"/>
    <x v="4"/>
    <x v="275"/>
    <x v="25"/>
    <x v="1"/>
    <x v="5"/>
    <s v="Global Stack Chair without Arms, Black"/>
    <n v="187.06"/>
    <n v="9"/>
    <n v="11.69"/>
  </r>
  <r>
    <n v="4612"/>
    <d v="2016-05-02T00:00:00"/>
    <x v="2"/>
    <x v="4"/>
    <x v="423"/>
    <x v="0"/>
    <x v="0"/>
    <x v="2"/>
    <s v="Akro Stacking Bins"/>
    <n v="18.940000000000001"/>
    <n v="3"/>
    <n v="-3.79"/>
  </r>
  <r>
    <n v="4613"/>
    <d v="2016-05-02T00:00:00"/>
    <x v="2"/>
    <x v="4"/>
    <x v="423"/>
    <x v="0"/>
    <x v="0"/>
    <x v="2"/>
    <s v="Sterilite Show Offs Storage Containers"/>
    <n v="12.67"/>
    <n v="3"/>
    <n v="-3.17"/>
  </r>
  <r>
    <n v="4614"/>
    <d v="2016-05-02T00:00:00"/>
    <x v="2"/>
    <x v="4"/>
    <x v="423"/>
    <x v="0"/>
    <x v="0"/>
    <x v="1"/>
    <s v="Avery 502"/>
    <n v="5.04"/>
    <n v="2"/>
    <n v="1.76"/>
  </r>
  <r>
    <n v="4615"/>
    <d v="2016-05-02T00:00:00"/>
    <x v="2"/>
    <x v="4"/>
    <x v="245"/>
    <x v="0"/>
    <x v="1"/>
    <x v="5"/>
    <s v="Office Star - Contemporary Task Swivel chair with Loop Arms, Charcoal"/>
    <n v="366.74"/>
    <n v="4"/>
    <n v="-110.02"/>
  </r>
  <r>
    <n v="4616"/>
    <d v="2016-05-02T00:00:00"/>
    <x v="2"/>
    <x v="4"/>
    <x v="150"/>
    <x v="20"/>
    <x v="1"/>
    <x v="8"/>
    <s v="Eldon 200 Class Desk Accessories"/>
    <n v="12.56"/>
    <n v="2"/>
    <n v="4.0199999999999996"/>
  </r>
  <r>
    <n v="4617"/>
    <d v="2016-05-02T00:00:00"/>
    <x v="2"/>
    <x v="4"/>
    <x v="150"/>
    <x v="20"/>
    <x v="0"/>
    <x v="3"/>
    <s v="Vinyl Sectional Post Binders"/>
    <n v="90.48"/>
    <n v="3"/>
    <n v="33.93"/>
  </r>
  <r>
    <n v="4618"/>
    <d v="2016-05-02T00:00:00"/>
    <x v="2"/>
    <x v="4"/>
    <x v="150"/>
    <x v="20"/>
    <x v="0"/>
    <x v="0"/>
    <s v="Southworth Parchment Paper &amp; Envelopes"/>
    <n v="13.08"/>
    <n v="2"/>
    <n v="6.02"/>
  </r>
  <r>
    <n v="4619"/>
    <d v="2016-05-02T00:00:00"/>
    <x v="2"/>
    <x v="4"/>
    <x v="150"/>
    <x v="20"/>
    <x v="1"/>
    <x v="8"/>
    <s v="Howard Miller 13&quot; Diameter Pewter Finish Round Wall Clock"/>
    <n v="214.7"/>
    <n v="5"/>
    <n v="83.73"/>
  </r>
  <r>
    <n v="4620"/>
    <d v="2016-05-03T00:00:00"/>
    <x v="2"/>
    <x v="4"/>
    <x v="710"/>
    <x v="1"/>
    <x v="0"/>
    <x v="3"/>
    <s v="Heavy-Duty E-Z-D Binders"/>
    <n v="2.1800000000000002"/>
    <n v="1"/>
    <n v="-3.6"/>
  </r>
  <r>
    <n v="4621"/>
    <d v="2016-05-03T00:00:00"/>
    <x v="2"/>
    <x v="4"/>
    <x v="710"/>
    <x v="1"/>
    <x v="0"/>
    <x v="4"/>
    <s v="Newell 316"/>
    <n v="27.38"/>
    <n v="7"/>
    <n v="2.74"/>
  </r>
  <r>
    <n v="4622"/>
    <d v="2016-05-03T00:00:00"/>
    <x v="2"/>
    <x v="4"/>
    <x v="710"/>
    <x v="1"/>
    <x v="0"/>
    <x v="12"/>
    <s v="Acco Smartsocket Color-Coded Six-Outlet AC Adapter Model Surge Protectors"/>
    <n v="26.41"/>
    <n v="3"/>
    <n v="-71.3"/>
  </r>
  <r>
    <n v="4623"/>
    <d v="2016-05-03T00:00:00"/>
    <x v="2"/>
    <x v="4"/>
    <x v="753"/>
    <x v="10"/>
    <x v="2"/>
    <x v="9"/>
    <s v="ImationÂ 16GB Mini TravelDrive USB 2.0Â Flash Drive"/>
    <n v="132.52000000000001"/>
    <n v="5"/>
    <n v="34.79"/>
  </r>
  <r>
    <n v="4624"/>
    <d v="2016-05-03T00:00:00"/>
    <x v="2"/>
    <x v="4"/>
    <x v="753"/>
    <x v="10"/>
    <x v="0"/>
    <x v="2"/>
    <s v="Tennsco Industrial Shelving"/>
    <n v="195.64"/>
    <n v="5"/>
    <n v="-44.02"/>
  </r>
  <r>
    <n v="4625"/>
    <d v="2016-05-03T00:00:00"/>
    <x v="2"/>
    <x v="4"/>
    <x v="753"/>
    <x v="10"/>
    <x v="1"/>
    <x v="8"/>
    <s v="Computer Room Manger, 14&quot;"/>
    <n v="51.97"/>
    <n v="2"/>
    <n v="10.39"/>
  </r>
  <r>
    <n v="4626"/>
    <d v="2016-05-03T00:00:00"/>
    <x v="2"/>
    <x v="4"/>
    <x v="753"/>
    <x v="10"/>
    <x v="2"/>
    <x v="9"/>
    <s v="LogitechÂ VX Revolution Cordless Laser Mouse for Notebooks (Black)"/>
    <n v="431.98"/>
    <n v="3"/>
    <n v="-75.599999999999994"/>
  </r>
  <r>
    <n v="4627"/>
    <d v="2016-05-03T00:00:00"/>
    <x v="2"/>
    <x v="4"/>
    <x v="753"/>
    <x v="10"/>
    <x v="2"/>
    <x v="15"/>
    <s v="Cisco 8961 IP Phone Charcoal"/>
    <n v="224.94"/>
    <n v="3"/>
    <n v="-164.95"/>
  </r>
  <r>
    <n v="4628"/>
    <d v="2016-05-03T00:00:00"/>
    <x v="2"/>
    <x v="4"/>
    <x v="753"/>
    <x v="10"/>
    <x v="0"/>
    <x v="1"/>
    <s v="Avery 496"/>
    <n v="6"/>
    <n v="2"/>
    <n v="2.1"/>
  </r>
  <r>
    <n v="4629"/>
    <d v="2016-05-05T00:00:00"/>
    <x v="2"/>
    <x v="4"/>
    <x v="11"/>
    <x v="5"/>
    <x v="0"/>
    <x v="0"/>
    <s v="Xerox 1909"/>
    <n v="79.14"/>
    <n v="3"/>
    <n v="36.4"/>
  </r>
  <r>
    <n v="4630"/>
    <d v="2016-05-05T00:00:00"/>
    <x v="2"/>
    <x v="4"/>
    <x v="225"/>
    <x v="15"/>
    <x v="0"/>
    <x v="0"/>
    <s v="Xerox 1965"/>
    <n v="14.35"/>
    <n v="3"/>
    <n v="5.2"/>
  </r>
  <r>
    <n v="4631"/>
    <d v="2016-05-05T00:00:00"/>
    <x v="2"/>
    <x v="4"/>
    <x v="429"/>
    <x v="3"/>
    <x v="0"/>
    <x v="2"/>
    <s v="Perma STOR-ALL Hanging File Box, 13 1/8&quot;W x 12 1/4&quot;D x 10 1/2&quot;H"/>
    <n v="5.98"/>
    <n v="1"/>
    <n v="1.02"/>
  </r>
  <r>
    <n v="4632"/>
    <d v="2016-05-05T00:00:00"/>
    <x v="2"/>
    <x v="4"/>
    <x v="429"/>
    <x v="3"/>
    <x v="2"/>
    <x v="6"/>
    <s v="Cisco Small Business SPA 502G VoIP phone"/>
    <n v="246.17"/>
    <n v="3"/>
    <n v="21.54"/>
  </r>
  <r>
    <n v="4633"/>
    <d v="2016-05-05T00:00:00"/>
    <x v="2"/>
    <x v="4"/>
    <x v="406"/>
    <x v="3"/>
    <x v="0"/>
    <x v="3"/>
    <s v="Computer Printout Index Tabs"/>
    <n v="6.72"/>
    <n v="5"/>
    <n v="2.35"/>
  </r>
  <r>
    <n v="4634"/>
    <d v="2016-05-05T00:00:00"/>
    <x v="2"/>
    <x v="4"/>
    <x v="406"/>
    <x v="3"/>
    <x v="1"/>
    <x v="13"/>
    <s v="Bevis 36 x 72 Conference Tables"/>
    <n v="298.77999999999997"/>
    <n v="3"/>
    <n v="7.47"/>
  </r>
  <r>
    <n v="4635"/>
    <d v="2016-05-05T00:00:00"/>
    <x v="2"/>
    <x v="4"/>
    <x v="368"/>
    <x v="15"/>
    <x v="1"/>
    <x v="8"/>
    <s v="Eldon Image Series Desk Accessories, Burgundy"/>
    <n v="16.72"/>
    <n v="5"/>
    <n v="3.34"/>
  </r>
  <r>
    <n v="4636"/>
    <d v="2016-05-05T00:00:00"/>
    <x v="2"/>
    <x v="4"/>
    <x v="596"/>
    <x v="3"/>
    <x v="1"/>
    <x v="13"/>
    <s v="Hon 61000 Series Interactive Training Tables"/>
    <n v="71.09"/>
    <n v="2"/>
    <n v="-1.78"/>
  </r>
  <r>
    <n v="4637"/>
    <d v="2016-05-05T00:00:00"/>
    <x v="2"/>
    <x v="4"/>
    <x v="754"/>
    <x v="17"/>
    <x v="1"/>
    <x v="13"/>
    <s v="Global Adaptabilities Conference Tables"/>
    <n v="1685.88"/>
    <n v="6"/>
    <n v="320.32"/>
  </r>
  <r>
    <n v="4638"/>
    <d v="2016-05-05T00:00:00"/>
    <x v="2"/>
    <x v="4"/>
    <x v="754"/>
    <x v="17"/>
    <x v="0"/>
    <x v="3"/>
    <s v="Avery Poly Binder Pockets"/>
    <n v="5.73"/>
    <n v="2"/>
    <n v="2"/>
  </r>
  <r>
    <n v="4639"/>
    <d v="2016-05-05T00:00:00"/>
    <x v="2"/>
    <x v="4"/>
    <x v="81"/>
    <x v="16"/>
    <x v="0"/>
    <x v="0"/>
    <s v="Snap-A-Way Black Print Carbonless Speed Message, No Reply Area, Duplicate"/>
    <n v="93.25"/>
    <n v="4"/>
    <n v="31.47"/>
  </r>
  <r>
    <n v="4640"/>
    <d v="2016-05-05T00:00:00"/>
    <x v="2"/>
    <x v="4"/>
    <x v="81"/>
    <x v="16"/>
    <x v="2"/>
    <x v="6"/>
    <s v="Avaya 4621SW VoIP phone"/>
    <n v="177.48"/>
    <n v="3"/>
    <n v="19.97"/>
  </r>
  <r>
    <n v="4641"/>
    <d v="2016-05-06T00:00:00"/>
    <x v="2"/>
    <x v="4"/>
    <x v="671"/>
    <x v="10"/>
    <x v="0"/>
    <x v="7"/>
    <s v="Advantus T-Pin Paper Clips"/>
    <n v="7.22"/>
    <n v="2"/>
    <n v="1.71"/>
  </r>
  <r>
    <n v="4642"/>
    <d v="2016-05-06T00:00:00"/>
    <x v="2"/>
    <x v="4"/>
    <x v="671"/>
    <x v="10"/>
    <x v="0"/>
    <x v="0"/>
    <s v="Xerox 1951"/>
    <n v="49.57"/>
    <n v="2"/>
    <n v="15.49"/>
  </r>
  <r>
    <n v="4643"/>
    <d v="2016-05-06T00:00:00"/>
    <x v="2"/>
    <x v="4"/>
    <x v="671"/>
    <x v="10"/>
    <x v="1"/>
    <x v="8"/>
    <s v="DAX Solid Wood Frames"/>
    <n v="54.71"/>
    <n v="7"/>
    <n v="11.63"/>
  </r>
  <r>
    <n v="4644"/>
    <d v="2016-05-06T00:00:00"/>
    <x v="2"/>
    <x v="4"/>
    <x v="721"/>
    <x v="1"/>
    <x v="0"/>
    <x v="3"/>
    <s v="Insertable Tab Post Binder Dividers"/>
    <n v="3.21"/>
    <n v="2"/>
    <n v="-5.29"/>
  </r>
  <r>
    <n v="4645"/>
    <d v="2016-05-06T00:00:00"/>
    <x v="2"/>
    <x v="4"/>
    <x v="721"/>
    <x v="1"/>
    <x v="2"/>
    <x v="9"/>
    <s v="Logitech Desktop MK120 Mouse and keyboard Combo"/>
    <n v="26.18"/>
    <n v="2"/>
    <n v="-3.27"/>
  </r>
  <r>
    <n v="4646"/>
    <d v="2016-05-06T00:00:00"/>
    <x v="2"/>
    <x v="4"/>
    <x v="671"/>
    <x v="24"/>
    <x v="0"/>
    <x v="12"/>
    <s v="Belkin 5 Outlet SurgeMaster Power Centers"/>
    <n v="54.48"/>
    <n v="1"/>
    <n v="15.25"/>
  </r>
  <r>
    <n v="4647"/>
    <d v="2016-05-06T00:00:00"/>
    <x v="2"/>
    <x v="4"/>
    <x v="344"/>
    <x v="3"/>
    <x v="1"/>
    <x v="8"/>
    <s v="Executive Impressions 8-1/2&quot; Career Panel/Partition Cubicle Clock"/>
    <n v="41.6"/>
    <n v="4"/>
    <n v="14.14"/>
  </r>
  <r>
    <n v="4648"/>
    <d v="2016-05-07T00:00:00"/>
    <x v="2"/>
    <x v="4"/>
    <x v="740"/>
    <x v="20"/>
    <x v="0"/>
    <x v="3"/>
    <s v="GBC Twin Loop Wire Binding Elements, 9/16&quot; Spine, Black"/>
    <n v="85.23"/>
    <n v="7"/>
    <n v="30.9"/>
  </r>
  <r>
    <n v="4649"/>
    <d v="2016-05-07T00:00:00"/>
    <x v="2"/>
    <x v="4"/>
    <x v="740"/>
    <x v="20"/>
    <x v="0"/>
    <x v="1"/>
    <s v="Alphabetical Labels for Top Tab Filing"/>
    <n v="44.4"/>
    <n v="3"/>
    <n v="22.2"/>
  </r>
  <r>
    <n v="4650"/>
    <d v="2016-05-07T00:00:00"/>
    <x v="2"/>
    <x v="4"/>
    <x v="740"/>
    <x v="20"/>
    <x v="1"/>
    <x v="5"/>
    <s v="Hon Mobius Operator's Chair"/>
    <n v="442.76"/>
    <n v="4"/>
    <n v="59.04"/>
  </r>
  <r>
    <n v="4651"/>
    <d v="2016-05-07T00:00:00"/>
    <x v="2"/>
    <x v="4"/>
    <x v="740"/>
    <x v="20"/>
    <x v="2"/>
    <x v="15"/>
    <s v="Bady BDG101FRU Card Printer"/>
    <n v="3999.95"/>
    <n v="5"/>
    <n v="1159.99"/>
  </r>
  <r>
    <n v="4652"/>
    <d v="2016-05-07T00:00:00"/>
    <x v="2"/>
    <x v="4"/>
    <x v="740"/>
    <x v="20"/>
    <x v="2"/>
    <x v="9"/>
    <s v="SanDisk Ultra 64 GB MicroSDHC Class 10 Memory Card"/>
    <n v="199.95"/>
    <n v="5"/>
    <n v="21.99"/>
  </r>
  <r>
    <n v="4653"/>
    <d v="2016-05-07T00:00:00"/>
    <x v="2"/>
    <x v="4"/>
    <x v="740"/>
    <x v="20"/>
    <x v="1"/>
    <x v="8"/>
    <s v="Staple-based wall hangings"/>
    <n v="63.68"/>
    <n v="8"/>
    <n v="28.02"/>
  </r>
  <r>
    <n v="4654"/>
    <d v="2016-05-08T00:00:00"/>
    <x v="2"/>
    <x v="4"/>
    <x v="169"/>
    <x v="7"/>
    <x v="1"/>
    <x v="8"/>
    <s v="Tenex 46&quot; x 60&quot; Computer Anti-Static Chairmat, Rectangular Shaped"/>
    <n v="211.96"/>
    <n v="2"/>
    <n v="42.39"/>
  </r>
  <r>
    <n v="4655"/>
    <d v="2016-05-08T00:00:00"/>
    <x v="2"/>
    <x v="4"/>
    <x v="68"/>
    <x v="10"/>
    <x v="0"/>
    <x v="2"/>
    <s v="Smead Adjustable Mobile File Trolley with Lockable Top"/>
    <n v="1006.06"/>
    <n v="3"/>
    <n v="88.03"/>
  </r>
  <r>
    <n v="4656"/>
    <d v="2016-05-08T00:00:00"/>
    <x v="2"/>
    <x v="4"/>
    <x v="68"/>
    <x v="10"/>
    <x v="0"/>
    <x v="0"/>
    <s v="Xerox 1898"/>
    <n v="10.69"/>
    <n v="2"/>
    <n v="3.74"/>
  </r>
  <r>
    <n v="4657"/>
    <d v="2016-05-08T00:00:00"/>
    <x v="2"/>
    <x v="4"/>
    <x v="68"/>
    <x v="10"/>
    <x v="0"/>
    <x v="0"/>
    <s v="Xerox 222"/>
    <n v="10.37"/>
    <n v="2"/>
    <n v="3.63"/>
  </r>
  <r>
    <n v="4658"/>
    <d v="2016-05-08T00:00:00"/>
    <x v="2"/>
    <x v="4"/>
    <x v="68"/>
    <x v="10"/>
    <x v="0"/>
    <x v="2"/>
    <s v="Hanging Personal Folder File"/>
    <n v="25.12"/>
    <n v="2"/>
    <n v="1.57"/>
  </r>
  <r>
    <n v="4659"/>
    <d v="2016-05-08T00:00:00"/>
    <x v="2"/>
    <x v="4"/>
    <x v="68"/>
    <x v="10"/>
    <x v="2"/>
    <x v="9"/>
    <s v="SanDisk Cruzer 64 GB USB Flash Drive"/>
    <n v="58.11"/>
    <n v="2"/>
    <n v="7.26"/>
  </r>
  <r>
    <n v="4660"/>
    <d v="2016-05-08T00:00:00"/>
    <x v="2"/>
    <x v="4"/>
    <x v="335"/>
    <x v="3"/>
    <x v="0"/>
    <x v="0"/>
    <s v="Xerox 1920"/>
    <n v="17.940000000000001"/>
    <n v="3"/>
    <n v="8.07"/>
  </r>
  <r>
    <n v="4661"/>
    <d v="2016-05-09T00:00:00"/>
    <x v="2"/>
    <x v="4"/>
    <x v="331"/>
    <x v="22"/>
    <x v="2"/>
    <x v="9"/>
    <s v="Sony Micro Vault Click 8 GB USB 2.0 Flash Drive"/>
    <n v="93.98"/>
    <n v="2"/>
    <n v="13.16"/>
  </r>
  <r>
    <n v="4662"/>
    <d v="2016-05-09T00:00:00"/>
    <x v="2"/>
    <x v="4"/>
    <x v="621"/>
    <x v="2"/>
    <x v="0"/>
    <x v="10"/>
    <s v="Staple envelope"/>
    <n v="9.34"/>
    <n v="1"/>
    <n v="3.5"/>
  </r>
  <r>
    <n v="4663"/>
    <d v="2016-05-09T00:00:00"/>
    <x v="2"/>
    <x v="4"/>
    <x v="621"/>
    <x v="2"/>
    <x v="0"/>
    <x v="4"/>
    <s v="Newell 319"/>
    <n v="79.36"/>
    <n v="5"/>
    <n v="9.92"/>
  </r>
  <r>
    <n v="4664"/>
    <d v="2016-05-09T00:00:00"/>
    <x v="2"/>
    <x v="4"/>
    <x v="152"/>
    <x v="20"/>
    <x v="0"/>
    <x v="4"/>
    <s v="Sanford Pocket Accent Highlighters"/>
    <n v="8"/>
    <n v="5"/>
    <n v="3.44"/>
  </r>
  <r>
    <n v="4665"/>
    <d v="2016-05-09T00:00:00"/>
    <x v="2"/>
    <x v="4"/>
    <x v="332"/>
    <x v="3"/>
    <x v="0"/>
    <x v="0"/>
    <s v="TOPS Money Receipt Book, Consecutively Numbered in Red,"/>
    <n v="32.04"/>
    <n v="4"/>
    <n v="14.42"/>
  </r>
  <r>
    <n v="4666"/>
    <d v="2016-05-09T00:00:00"/>
    <x v="2"/>
    <x v="4"/>
    <x v="2"/>
    <x v="0"/>
    <x v="2"/>
    <x v="6"/>
    <s v="I Need's 3d Hello Kitty Hybrid Silicone Case Cover for HTC One X 4g with 3d Hello Kitty Stylus Pen Green/pink"/>
    <n v="19.14"/>
    <n v="2"/>
    <n v="1.91"/>
  </r>
  <r>
    <n v="4667"/>
    <d v="2016-05-09T00:00:00"/>
    <x v="2"/>
    <x v="4"/>
    <x v="433"/>
    <x v="6"/>
    <x v="0"/>
    <x v="4"/>
    <s v="4009 Highlighters by Sanford"/>
    <n v="27.86"/>
    <n v="7"/>
    <n v="9.19"/>
  </r>
  <r>
    <n v="4668"/>
    <d v="2016-05-09T00:00:00"/>
    <x v="2"/>
    <x v="4"/>
    <x v="755"/>
    <x v="0"/>
    <x v="0"/>
    <x v="2"/>
    <s v="Hot File 7-Pocket, Floor Stand"/>
    <n v="856.66"/>
    <n v="6"/>
    <n v="107.08"/>
  </r>
  <r>
    <n v="4669"/>
    <d v="2016-05-09T00:00:00"/>
    <x v="2"/>
    <x v="4"/>
    <x v="755"/>
    <x v="0"/>
    <x v="0"/>
    <x v="3"/>
    <s v="Ibico Standard Transparent Covers"/>
    <n v="13.18"/>
    <n v="4"/>
    <n v="-20.440000000000001"/>
  </r>
  <r>
    <n v="4670"/>
    <d v="2016-05-09T00:00:00"/>
    <x v="2"/>
    <x v="4"/>
    <x v="755"/>
    <x v="0"/>
    <x v="0"/>
    <x v="12"/>
    <s v="Euro Pro Shark Stick Mini Vacuum"/>
    <n v="48.78"/>
    <n v="4"/>
    <n v="-131.72"/>
  </r>
  <r>
    <n v="4671"/>
    <d v="2016-05-09T00:00:00"/>
    <x v="2"/>
    <x v="4"/>
    <x v="755"/>
    <x v="0"/>
    <x v="0"/>
    <x v="0"/>
    <s v="Xerox 1911"/>
    <n v="76.64"/>
    <n v="2"/>
    <n v="26.82"/>
  </r>
  <r>
    <n v="4672"/>
    <d v="2016-05-09T00:00:00"/>
    <x v="2"/>
    <x v="4"/>
    <x v="755"/>
    <x v="0"/>
    <x v="0"/>
    <x v="3"/>
    <s v="GBC VeloBind Cover Sets"/>
    <n v="18.53"/>
    <n v="6"/>
    <n v="-27.79"/>
  </r>
  <r>
    <n v="4673"/>
    <d v="2016-05-10T00:00:00"/>
    <x v="2"/>
    <x v="4"/>
    <x v="310"/>
    <x v="22"/>
    <x v="0"/>
    <x v="0"/>
    <s v="Xerox 1965"/>
    <n v="11.96"/>
    <n v="2"/>
    <n v="5.86"/>
  </r>
  <r>
    <n v="4674"/>
    <d v="2016-05-10T00:00:00"/>
    <x v="2"/>
    <x v="4"/>
    <x v="431"/>
    <x v="2"/>
    <x v="2"/>
    <x v="6"/>
    <s v="ClearOne CHATAttach 160 -Â speaker phone"/>
    <n v="743.99"/>
    <n v="2"/>
    <n v="-124"/>
  </r>
  <r>
    <n v="4675"/>
    <d v="2016-05-10T00:00:00"/>
    <x v="2"/>
    <x v="4"/>
    <x v="344"/>
    <x v="1"/>
    <x v="0"/>
    <x v="10"/>
    <s v="Grip Seal Envelopes"/>
    <n v="7.07"/>
    <n v="2"/>
    <n v="2.39"/>
  </r>
  <r>
    <n v="4676"/>
    <d v="2016-05-11T00:00:00"/>
    <x v="2"/>
    <x v="4"/>
    <x v="207"/>
    <x v="3"/>
    <x v="0"/>
    <x v="0"/>
    <s v="Xerox 1920"/>
    <n v="5.98"/>
    <n v="1"/>
    <n v="2.69"/>
  </r>
  <r>
    <n v="4677"/>
    <d v="2016-05-12T00:00:00"/>
    <x v="2"/>
    <x v="4"/>
    <x v="422"/>
    <x v="6"/>
    <x v="0"/>
    <x v="4"/>
    <s v="Rogers Handheld Barrel Pencil Sharpener"/>
    <n v="10.96"/>
    <n v="4"/>
    <n v="2.96"/>
  </r>
  <r>
    <n v="4678"/>
    <d v="2016-05-12T00:00:00"/>
    <x v="2"/>
    <x v="4"/>
    <x v="76"/>
    <x v="2"/>
    <x v="0"/>
    <x v="2"/>
    <s v="Belkin 19&quot; Vented Equipment Shelf, Black"/>
    <n v="82.37"/>
    <n v="2"/>
    <n v="-19.559999999999999"/>
  </r>
  <r>
    <n v="4679"/>
    <d v="2016-05-12T00:00:00"/>
    <x v="2"/>
    <x v="4"/>
    <x v="747"/>
    <x v="22"/>
    <x v="0"/>
    <x v="10"/>
    <s v="Manila Recycled Extra-Heavyweight Clasp Envelopes, 6&quot; x 9&quot;"/>
    <n v="54.9"/>
    <n v="5"/>
    <n v="26.9"/>
  </r>
  <r>
    <n v="4680"/>
    <d v="2016-05-12T00:00:00"/>
    <x v="2"/>
    <x v="4"/>
    <x v="312"/>
    <x v="20"/>
    <x v="1"/>
    <x v="8"/>
    <s v="OIC Stacking Trays"/>
    <n v="10.02"/>
    <n v="3"/>
    <n v="4.41"/>
  </r>
  <r>
    <n v="4681"/>
    <d v="2016-05-12T00:00:00"/>
    <x v="2"/>
    <x v="4"/>
    <x v="312"/>
    <x v="20"/>
    <x v="2"/>
    <x v="6"/>
    <s v="Jawbone JAMBOX Wireless Bluetooth Speaker"/>
    <n v="631.96"/>
    <n v="4"/>
    <n v="303.33999999999997"/>
  </r>
  <r>
    <n v="4682"/>
    <d v="2016-05-12T00:00:00"/>
    <x v="2"/>
    <x v="4"/>
    <x v="98"/>
    <x v="3"/>
    <x v="2"/>
    <x v="9"/>
    <s v="Memorex Mini Travel Drive 32 GB USB 2.0 Flash Drive"/>
    <n v="120"/>
    <n v="6"/>
    <n v="46.8"/>
  </r>
  <r>
    <n v="4683"/>
    <d v="2016-05-12T00:00:00"/>
    <x v="2"/>
    <x v="4"/>
    <x v="98"/>
    <x v="3"/>
    <x v="0"/>
    <x v="12"/>
    <s v="Staple holder"/>
    <n v="8.67"/>
    <n v="1"/>
    <n v="2.34"/>
  </r>
  <r>
    <n v="4684"/>
    <d v="2016-05-14T00:00:00"/>
    <x v="2"/>
    <x v="4"/>
    <x v="564"/>
    <x v="10"/>
    <x v="1"/>
    <x v="8"/>
    <s v="GE 48&quot; Fluorescent Tube, Cool White Energy Saver, 34 Watts, 30/Box"/>
    <n v="79.38"/>
    <n v="1"/>
    <n v="29.77"/>
  </r>
  <r>
    <n v="4685"/>
    <d v="2016-05-14T00:00:00"/>
    <x v="2"/>
    <x v="4"/>
    <x v="521"/>
    <x v="16"/>
    <x v="0"/>
    <x v="3"/>
    <s v="GBC DocuBind P50 Personal Binding Machine"/>
    <n v="57.58"/>
    <n v="3"/>
    <n v="-44.15"/>
  </r>
  <r>
    <n v="4686"/>
    <d v="2016-05-14T00:00:00"/>
    <x v="2"/>
    <x v="4"/>
    <x v="521"/>
    <x v="16"/>
    <x v="0"/>
    <x v="0"/>
    <s v="Xerox 23"/>
    <n v="31.1"/>
    <n v="6"/>
    <n v="10.89"/>
  </r>
  <r>
    <n v="4687"/>
    <d v="2016-05-14T00:00:00"/>
    <x v="2"/>
    <x v="4"/>
    <x v="521"/>
    <x v="16"/>
    <x v="1"/>
    <x v="8"/>
    <s v="DAX Copper Panel Document Frame, 5 x 7 Size"/>
    <n v="30.19"/>
    <n v="3"/>
    <n v="8.3000000000000007"/>
  </r>
  <r>
    <n v="4688"/>
    <d v="2016-05-14T00:00:00"/>
    <x v="2"/>
    <x v="4"/>
    <x v="521"/>
    <x v="16"/>
    <x v="2"/>
    <x v="6"/>
    <s v="LF Elite 3D Dazzle Designer Hard Case Cover, Lf Stylus Pen and Wiper For Apple Iphone 5c Mini Lite"/>
    <n v="43.6"/>
    <n v="5"/>
    <n v="4.3600000000000003"/>
  </r>
  <r>
    <n v="4689"/>
    <d v="2016-05-14T00:00:00"/>
    <x v="2"/>
    <x v="4"/>
    <x v="521"/>
    <x v="16"/>
    <x v="0"/>
    <x v="4"/>
    <s v="Dixon Ticonderoga Pencils"/>
    <n v="4.7699999999999996"/>
    <n v="2"/>
    <n v="0.42"/>
  </r>
  <r>
    <n v="4690"/>
    <d v="2016-05-14T00:00:00"/>
    <x v="2"/>
    <x v="4"/>
    <x v="521"/>
    <x v="16"/>
    <x v="0"/>
    <x v="3"/>
    <s v="Wilson Jones International Size A4 Ring Binders"/>
    <n v="10.38"/>
    <n v="2"/>
    <n v="-7.61"/>
  </r>
  <r>
    <n v="4691"/>
    <d v="2016-05-14T00:00:00"/>
    <x v="2"/>
    <x v="4"/>
    <x v="521"/>
    <x v="16"/>
    <x v="0"/>
    <x v="3"/>
    <s v="Avery Heavy-Duty EZD  Binder With Locking Rings"/>
    <n v="13.39"/>
    <n v="8"/>
    <n v="-9.82"/>
  </r>
  <r>
    <n v="4692"/>
    <d v="2016-05-14T00:00:00"/>
    <x v="2"/>
    <x v="4"/>
    <x v="495"/>
    <x v="12"/>
    <x v="2"/>
    <x v="9"/>
    <s v="ImationÂ 16GB Mini TravelDrive USB 2.0Â Flash Drive"/>
    <n v="185.53"/>
    <n v="7"/>
    <n v="48.7"/>
  </r>
  <r>
    <n v="4693"/>
    <d v="2016-05-15T00:00:00"/>
    <x v="2"/>
    <x v="4"/>
    <x v="188"/>
    <x v="29"/>
    <x v="0"/>
    <x v="3"/>
    <s v="GBC DocuBind P50 Personal Binding Machine"/>
    <n v="511.84"/>
    <n v="8"/>
    <n v="240.56"/>
  </r>
  <r>
    <n v="4694"/>
    <d v="2016-05-15T00:00:00"/>
    <x v="2"/>
    <x v="4"/>
    <x v="188"/>
    <x v="29"/>
    <x v="0"/>
    <x v="4"/>
    <s v="Boston KS Multi-Size Manual Pencil Sharpener"/>
    <n v="91.96"/>
    <n v="4"/>
    <n v="25.75"/>
  </r>
  <r>
    <n v="4695"/>
    <d v="2016-05-15T00:00:00"/>
    <x v="2"/>
    <x v="4"/>
    <x v="188"/>
    <x v="29"/>
    <x v="0"/>
    <x v="4"/>
    <s v="Newell 344"/>
    <n v="8.34"/>
    <n v="3"/>
    <n v="2.17"/>
  </r>
  <r>
    <n v="4696"/>
    <d v="2016-05-15T00:00:00"/>
    <x v="2"/>
    <x v="4"/>
    <x v="426"/>
    <x v="20"/>
    <x v="0"/>
    <x v="3"/>
    <s v="Binder Posts"/>
    <n v="13.78"/>
    <n v="3"/>
    <n v="4.4800000000000004"/>
  </r>
  <r>
    <n v="4697"/>
    <d v="2016-05-15T00:00:00"/>
    <x v="2"/>
    <x v="4"/>
    <x v="0"/>
    <x v="16"/>
    <x v="0"/>
    <x v="3"/>
    <s v="GBC Instant Report Kit"/>
    <n v="7.76"/>
    <n v="4"/>
    <n v="-5.18"/>
  </r>
  <r>
    <n v="4698"/>
    <d v="2016-05-15T00:00:00"/>
    <x v="2"/>
    <x v="4"/>
    <x v="46"/>
    <x v="10"/>
    <x v="0"/>
    <x v="0"/>
    <s v="TOPS Voice Message Log Book, Flash Format"/>
    <n v="15.23"/>
    <n v="4"/>
    <n v="5.52"/>
  </r>
  <r>
    <n v="4699"/>
    <d v="2016-05-16T00:00:00"/>
    <x v="2"/>
    <x v="4"/>
    <x v="728"/>
    <x v="37"/>
    <x v="0"/>
    <x v="2"/>
    <s v="SAFCO Commercial Wire Shelving, Black"/>
    <n v="552.55999999999995"/>
    <n v="4"/>
    <n v="0"/>
  </r>
  <r>
    <n v="4700"/>
    <d v="2016-05-16T00:00:00"/>
    <x v="2"/>
    <x v="4"/>
    <x v="445"/>
    <x v="3"/>
    <x v="0"/>
    <x v="0"/>
    <s v="Xerox 196"/>
    <n v="17.34"/>
    <n v="3"/>
    <n v="8.5"/>
  </r>
  <r>
    <n v="4701"/>
    <d v="2016-05-16T00:00:00"/>
    <x v="2"/>
    <x v="4"/>
    <x v="42"/>
    <x v="3"/>
    <x v="1"/>
    <x v="8"/>
    <s v="Tenex Carpeted, Granite-Look or Clear Contemporary Contour Shape Chair Mats"/>
    <n v="282.83999999999997"/>
    <n v="4"/>
    <n v="19.8"/>
  </r>
  <r>
    <n v="4702"/>
    <d v="2016-05-16T00:00:00"/>
    <x v="2"/>
    <x v="4"/>
    <x v="42"/>
    <x v="3"/>
    <x v="0"/>
    <x v="1"/>
    <s v="Avery 481"/>
    <n v="27.72"/>
    <n v="9"/>
    <n v="13.31"/>
  </r>
  <r>
    <n v="4703"/>
    <d v="2016-05-17T00:00:00"/>
    <x v="2"/>
    <x v="4"/>
    <x v="132"/>
    <x v="16"/>
    <x v="0"/>
    <x v="3"/>
    <s v="Pressboard Hanging Data Binders for Unburst Sheets"/>
    <n v="2.95"/>
    <n v="2"/>
    <n v="-2.16"/>
  </r>
  <r>
    <n v="4704"/>
    <d v="2016-05-17T00:00:00"/>
    <x v="2"/>
    <x v="4"/>
    <x v="132"/>
    <x v="16"/>
    <x v="0"/>
    <x v="3"/>
    <s v="GBC Prepunched Paper, 19-Hole, for Binding Systems, 24-lb"/>
    <n v="27.02"/>
    <n v="6"/>
    <n v="-21.61"/>
  </r>
  <r>
    <n v="4705"/>
    <d v="2016-05-17T00:00:00"/>
    <x v="2"/>
    <x v="4"/>
    <x v="316"/>
    <x v="37"/>
    <x v="0"/>
    <x v="14"/>
    <s v="Acme Forged Steel Scissors with Black Enamel Handles"/>
    <n v="65.17"/>
    <n v="7"/>
    <n v="18.899999999999999"/>
  </r>
  <r>
    <n v="4706"/>
    <d v="2016-05-17T00:00:00"/>
    <x v="2"/>
    <x v="4"/>
    <x v="316"/>
    <x v="37"/>
    <x v="0"/>
    <x v="1"/>
    <s v="Avery 519"/>
    <n v="14.62"/>
    <n v="2"/>
    <n v="6.87"/>
  </r>
  <r>
    <n v="4707"/>
    <d v="2016-05-17T00:00:00"/>
    <x v="2"/>
    <x v="4"/>
    <x v="316"/>
    <x v="37"/>
    <x v="1"/>
    <x v="8"/>
    <s v="Eldon Advantage Chair Mats for Low to Medium Pile Carpets"/>
    <n v="173.24"/>
    <n v="4"/>
    <n v="17.32"/>
  </r>
  <r>
    <n v="4708"/>
    <d v="2016-05-17T00:00:00"/>
    <x v="2"/>
    <x v="4"/>
    <x v="399"/>
    <x v="1"/>
    <x v="0"/>
    <x v="3"/>
    <s v="Acco Recycled 2&quot; Capacity Laser Printer Hanging Data Binders"/>
    <n v="2.89"/>
    <n v="1"/>
    <n v="-4.7699999999999996"/>
  </r>
  <r>
    <n v="4709"/>
    <d v="2016-05-17T00:00:00"/>
    <x v="2"/>
    <x v="4"/>
    <x v="399"/>
    <x v="1"/>
    <x v="0"/>
    <x v="7"/>
    <s v="Acco Hot Clips Clips to Go"/>
    <n v="7.9"/>
    <n v="3"/>
    <n v="2.4700000000000002"/>
  </r>
  <r>
    <n v="4710"/>
    <d v="2016-05-17T00:00:00"/>
    <x v="2"/>
    <x v="4"/>
    <x v="399"/>
    <x v="1"/>
    <x v="1"/>
    <x v="8"/>
    <s v="Flat Face Poster Frame"/>
    <n v="22.61"/>
    <n v="3"/>
    <n v="-10.17"/>
  </r>
  <r>
    <n v="4711"/>
    <d v="2016-05-17T00:00:00"/>
    <x v="2"/>
    <x v="4"/>
    <x v="399"/>
    <x v="1"/>
    <x v="0"/>
    <x v="0"/>
    <s v="Wirebound Message Books, Four 2 3/4 x 5 Forms per Page, 200 Sets per Book"/>
    <n v="30.53"/>
    <n v="8"/>
    <n v="9.5399999999999991"/>
  </r>
  <r>
    <n v="4712"/>
    <d v="2016-05-18T00:00:00"/>
    <x v="2"/>
    <x v="4"/>
    <x v="34"/>
    <x v="3"/>
    <x v="0"/>
    <x v="2"/>
    <s v="Home/Office Personal File Carts"/>
    <n v="104.28"/>
    <n v="3"/>
    <n v="26.07"/>
  </r>
  <r>
    <n v="4713"/>
    <d v="2016-05-18T00:00:00"/>
    <x v="2"/>
    <x v="4"/>
    <x v="34"/>
    <x v="3"/>
    <x v="0"/>
    <x v="0"/>
    <s v="Universal Premium White Copier/Laser Paper (20Lb. and 87 Bright)"/>
    <n v="17.940000000000001"/>
    <n v="3"/>
    <n v="8.7899999999999991"/>
  </r>
  <r>
    <n v="4714"/>
    <d v="2016-05-19T00:00:00"/>
    <x v="2"/>
    <x v="4"/>
    <x v="224"/>
    <x v="6"/>
    <x v="1"/>
    <x v="5"/>
    <s v="Hon 4070 Series Pagoda Round Back Stacking Chairs"/>
    <n v="641.96"/>
    <n v="2"/>
    <n v="179.75"/>
  </r>
  <r>
    <n v="4715"/>
    <d v="2016-05-19T00:00:00"/>
    <x v="2"/>
    <x v="4"/>
    <x v="84"/>
    <x v="20"/>
    <x v="0"/>
    <x v="12"/>
    <s v="Belkin Premiere Surge Master II 8-outlet surge protector"/>
    <n v="242.9"/>
    <n v="5"/>
    <n v="70.44"/>
  </r>
  <r>
    <n v="4716"/>
    <d v="2016-05-19T00:00:00"/>
    <x v="2"/>
    <x v="4"/>
    <x v="84"/>
    <x v="20"/>
    <x v="0"/>
    <x v="2"/>
    <s v="Safco Industrial Wire Shelving System"/>
    <n v="454.9"/>
    <n v="5"/>
    <n v="0"/>
  </r>
  <r>
    <n v="4717"/>
    <d v="2016-05-19T00:00:00"/>
    <x v="2"/>
    <x v="4"/>
    <x v="84"/>
    <x v="20"/>
    <x v="1"/>
    <x v="8"/>
    <s v="Nu-Dell Float Frame 11 x 14 1/2"/>
    <n v="35.92"/>
    <n v="4"/>
    <n v="15.09"/>
  </r>
  <r>
    <n v="4718"/>
    <d v="2016-05-19T00:00:00"/>
    <x v="2"/>
    <x v="4"/>
    <x v="84"/>
    <x v="20"/>
    <x v="1"/>
    <x v="8"/>
    <s v="DAX Value U-Channel Document Frames, Easel Back"/>
    <n v="39.76"/>
    <n v="8"/>
    <n v="12.33"/>
  </r>
  <r>
    <n v="4719"/>
    <d v="2016-05-19T00:00:00"/>
    <x v="2"/>
    <x v="4"/>
    <x v="84"/>
    <x v="20"/>
    <x v="0"/>
    <x v="3"/>
    <s v="Recycled Easel Ring Binders"/>
    <n v="47.74"/>
    <n v="4"/>
    <n v="14.92"/>
  </r>
  <r>
    <n v="4720"/>
    <d v="2016-05-19T00:00:00"/>
    <x v="2"/>
    <x v="4"/>
    <x v="478"/>
    <x v="3"/>
    <x v="0"/>
    <x v="3"/>
    <s v="GBC Personal VeloBind Strips"/>
    <n v="9.58"/>
    <n v="1"/>
    <n v="3.35"/>
  </r>
  <r>
    <n v="4721"/>
    <d v="2016-05-19T00:00:00"/>
    <x v="2"/>
    <x v="4"/>
    <x v="132"/>
    <x v="18"/>
    <x v="0"/>
    <x v="4"/>
    <s v="Newell 341"/>
    <n v="21.4"/>
    <n v="5"/>
    <n v="6.21"/>
  </r>
  <r>
    <n v="4722"/>
    <d v="2016-05-19T00:00:00"/>
    <x v="2"/>
    <x v="4"/>
    <x v="123"/>
    <x v="3"/>
    <x v="0"/>
    <x v="12"/>
    <s v="Staple holder"/>
    <n v="87.84"/>
    <n v="8"/>
    <n v="23.72"/>
  </r>
  <r>
    <n v="4723"/>
    <d v="2016-05-20T00:00:00"/>
    <x v="2"/>
    <x v="4"/>
    <x v="81"/>
    <x v="3"/>
    <x v="1"/>
    <x v="8"/>
    <s v="Luxo Professional Fluorescent Magnifier Lamp with Clamp-Mount Base"/>
    <n v="1049.2"/>
    <n v="5"/>
    <n v="272.79000000000002"/>
  </r>
  <r>
    <n v="4724"/>
    <d v="2016-05-20T00:00:00"/>
    <x v="2"/>
    <x v="4"/>
    <x v="81"/>
    <x v="3"/>
    <x v="0"/>
    <x v="3"/>
    <s v="Wilson Jones Turn Tabs Binder Tool for Ring Binders"/>
    <n v="15.42"/>
    <n v="4"/>
    <n v="5.01"/>
  </r>
  <r>
    <n v="4725"/>
    <d v="2016-05-20T00:00:00"/>
    <x v="2"/>
    <x v="4"/>
    <x v="519"/>
    <x v="25"/>
    <x v="2"/>
    <x v="6"/>
    <s v="Cisco Unified IP Phone 7945G VoIP phone"/>
    <n v="1363.96"/>
    <n v="5"/>
    <n v="85.25"/>
  </r>
  <r>
    <n v="4726"/>
    <d v="2016-05-20T00:00:00"/>
    <x v="2"/>
    <x v="4"/>
    <x v="622"/>
    <x v="16"/>
    <x v="0"/>
    <x v="3"/>
    <s v="Avery Non-Stick Binders"/>
    <n v="2.69"/>
    <n v="2"/>
    <n v="-2.25"/>
  </r>
  <r>
    <n v="4727"/>
    <d v="2016-05-20T00:00:00"/>
    <x v="2"/>
    <x v="4"/>
    <x v="469"/>
    <x v="26"/>
    <x v="0"/>
    <x v="3"/>
    <s v="GBC Durable Plastic Covers"/>
    <n v="40.64"/>
    <n v="7"/>
    <n v="-32.51"/>
  </r>
  <r>
    <n v="4728"/>
    <d v="2016-05-21T00:00:00"/>
    <x v="2"/>
    <x v="4"/>
    <x v="564"/>
    <x v="3"/>
    <x v="2"/>
    <x v="6"/>
    <s v="Motorola HK250 Universal Bluetooth Headset"/>
    <n v="55.18"/>
    <n v="3"/>
    <n v="-12.41"/>
  </r>
  <r>
    <n v="4729"/>
    <d v="2016-05-21T00:00:00"/>
    <x v="2"/>
    <x v="4"/>
    <x v="564"/>
    <x v="3"/>
    <x v="2"/>
    <x v="9"/>
    <s v="ImationÂ 16GB Mini TravelDrive USB 2.0Â Flash Drive"/>
    <n v="66.260000000000005"/>
    <n v="2"/>
    <n v="27.17"/>
  </r>
  <r>
    <n v="4730"/>
    <d v="2016-05-21T00:00:00"/>
    <x v="2"/>
    <x v="4"/>
    <x v="49"/>
    <x v="17"/>
    <x v="2"/>
    <x v="15"/>
    <s v="Panasonic KX MB2061 Multifunction Printer"/>
    <n v="2396.4"/>
    <n v="10"/>
    <n v="179.73"/>
  </r>
  <r>
    <n v="4731"/>
    <d v="2016-05-21T00:00:00"/>
    <x v="2"/>
    <x v="4"/>
    <x v="85"/>
    <x v="43"/>
    <x v="0"/>
    <x v="0"/>
    <s v="Easy-staple paper"/>
    <n v="111.96"/>
    <n v="2"/>
    <n v="54.86"/>
  </r>
  <r>
    <n v="4732"/>
    <d v="2016-05-21T00:00:00"/>
    <x v="2"/>
    <x v="4"/>
    <x v="756"/>
    <x v="0"/>
    <x v="0"/>
    <x v="3"/>
    <s v="Pressboard Covers with Storage Hooks, 9 1/2&quot; x 11&quot;, Light Blue"/>
    <n v="1.96"/>
    <n v="2"/>
    <n v="-3.24"/>
  </r>
  <r>
    <n v="4733"/>
    <d v="2016-05-21T00:00:00"/>
    <x v="2"/>
    <x v="4"/>
    <x v="756"/>
    <x v="0"/>
    <x v="0"/>
    <x v="0"/>
    <s v="Southworth 100% Cotton The Best Paper"/>
    <n v="82.66"/>
    <n v="9"/>
    <n v="31"/>
  </r>
  <r>
    <n v="4734"/>
    <d v="2016-05-21T00:00:00"/>
    <x v="2"/>
    <x v="4"/>
    <x v="562"/>
    <x v="1"/>
    <x v="0"/>
    <x v="3"/>
    <s v="Cardinal HOLDit! Binder Insert Strips,Extra Strips"/>
    <n v="3.8"/>
    <n v="3"/>
    <n v="-5.89"/>
  </r>
  <r>
    <n v="4735"/>
    <d v="2016-05-22T00:00:00"/>
    <x v="2"/>
    <x v="4"/>
    <x v="721"/>
    <x v="23"/>
    <x v="2"/>
    <x v="6"/>
    <s v="AT&amp;T 841000 Phone"/>
    <n v="345"/>
    <n v="5"/>
    <n v="86.25"/>
  </r>
  <r>
    <n v="4736"/>
    <d v="2016-05-22T00:00:00"/>
    <x v="2"/>
    <x v="4"/>
    <x v="721"/>
    <x v="23"/>
    <x v="1"/>
    <x v="13"/>
    <s v="Bevis 36 x 72 Conference Tables"/>
    <n v="174.29"/>
    <n v="2"/>
    <n v="-19.920000000000002"/>
  </r>
  <r>
    <n v="4737"/>
    <d v="2016-05-22T00:00:00"/>
    <x v="2"/>
    <x v="4"/>
    <x v="721"/>
    <x v="23"/>
    <x v="0"/>
    <x v="12"/>
    <s v="Eureka Sanitaire  Commercial Upright"/>
    <n v="662.84"/>
    <n v="4"/>
    <n v="172.34"/>
  </r>
  <r>
    <n v="4738"/>
    <d v="2016-05-22T00:00:00"/>
    <x v="2"/>
    <x v="4"/>
    <x v="721"/>
    <x v="23"/>
    <x v="2"/>
    <x v="9"/>
    <s v="SanDisk Cruzer 32 GB USB Flash Drive"/>
    <n v="95.1"/>
    <n v="5"/>
    <n v="30.43"/>
  </r>
  <r>
    <n v="4739"/>
    <d v="2016-05-22T00:00:00"/>
    <x v="2"/>
    <x v="4"/>
    <x v="721"/>
    <x v="23"/>
    <x v="0"/>
    <x v="10"/>
    <s v="Ampad #10 Peel &amp; Seel Holiday Envelopes"/>
    <n v="26.88"/>
    <n v="6"/>
    <n v="12.9"/>
  </r>
  <r>
    <n v="4740"/>
    <d v="2016-05-22T00:00:00"/>
    <x v="2"/>
    <x v="4"/>
    <x v="721"/>
    <x v="23"/>
    <x v="2"/>
    <x v="6"/>
    <s v="Digium D40 VoIP phone"/>
    <n v="257.98"/>
    <n v="2"/>
    <n v="74.81"/>
  </r>
  <r>
    <n v="4741"/>
    <d v="2016-05-22T00:00:00"/>
    <x v="2"/>
    <x v="4"/>
    <x v="467"/>
    <x v="4"/>
    <x v="0"/>
    <x v="1"/>
    <s v="Avery 493"/>
    <n v="14.73"/>
    <n v="3"/>
    <n v="7.22"/>
  </r>
  <r>
    <n v="4742"/>
    <d v="2016-05-22T00:00:00"/>
    <x v="2"/>
    <x v="4"/>
    <x v="458"/>
    <x v="3"/>
    <x v="2"/>
    <x v="6"/>
    <s v="Nortel Business Series Terminal T7208 Digital phone"/>
    <n v="222.38"/>
    <n v="2"/>
    <n v="22.24"/>
  </r>
  <r>
    <n v="4743"/>
    <d v="2016-05-23T00:00:00"/>
    <x v="2"/>
    <x v="4"/>
    <x v="437"/>
    <x v="3"/>
    <x v="1"/>
    <x v="8"/>
    <s v="Eldon Image Series Desk Accessories, Ebony"/>
    <n v="37.049999999999997"/>
    <n v="3"/>
    <n v="16.3"/>
  </r>
  <r>
    <n v="4744"/>
    <d v="2016-05-23T00:00:00"/>
    <x v="2"/>
    <x v="4"/>
    <x v="318"/>
    <x v="1"/>
    <x v="2"/>
    <x v="6"/>
    <s v="Mitel MiVoice 5330e IP Phone"/>
    <n v="1979.93"/>
    <n v="9"/>
    <n v="148.49"/>
  </r>
  <r>
    <n v="4745"/>
    <d v="2016-05-23T00:00:00"/>
    <x v="2"/>
    <x v="4"/>
    <x v="64"/>
    <x v="33"/>
    <x v="0"/>
    <x v="0"/>
    <s v="Xerox 1949"/>
    <n v="4.9800000000000004"/>
    <n v="1"/>
    <n v="2.44"/>
  </r>
  <r>
    <n v="4746"/>
    <d v="2016-05-23T00:00:00"/>
    <x v="2"/>
    <x v="4"/>
    <x v="757"/>
    <x v="2"/>
    <x v="2"/>
    <x v="16"/>
    <s v="Canon imageCLASS 2200 Advanced Copier"/>
    <n v="8399.98"/>
    <n v="4"/>
    <n v="1120"/>
  </r>
  <r>
    <n v="4747"/>
    <d v="2016-05-23T00:00:00"/>
    <x v="2"/>
    <x v="4"/>
    <x v="757"/>
    <x v="2"/>
    <x v="0"/>
    <x v="3"/>
    <s v="Avery Legal 4-Ring Binder"/>
    <n v="6.29"/>
    <n v="1"/>
    <n v="-4.2"/>
  </r>
  <r>
    <n v="4748"/>
    <d v="2016-05-23T00:00:00"/>
    <x v="2"/>
    <x v="4"/>
    <x v="757"/>
    <x v="2"/>
    <x v="0"/>
    <x v="0"/>
    <s v="Xerox 224"/>
    <n v="10.37"/>
    <n v="2"/>
    <n v="3.63"/>
  </r>
  <r>
    <n v="4749"/>
    <d v="2016-05-23T00:00:00"/>
    <x v="2"/>
    <x v="4"/>
    <x v="757"/>
    <x v="2"/>
    <x v="2"/>
    <x v="6"/>
    <s v="Avaya 5410 Digital phone"/>
    <n v="122.38"/>
    <n v="3"/>
    <n v="-24.48"/>
  </r>
  <r>
    <n v="4750"/>
    <d v="2016-05-24T00:00:00"/>
    <x v="2"/>
    <x v="4"/>
    <x v="469"/>
    <x v="6"/>
    <x v="0"/>
    <x v="14"/>
    <s v="Acme Hot Forged Carbon Steel Scissors with Nickel-Plated Handles, 3 7/8&quot; Cut, 8&quot;L"/>
    <n v="69.5"/>
    <n v="5"/>
    <n v="20.16"/>
  </r>
  <r>
    <n v="4751"/>
    <d v="2016-05-24T00:00:00"/>
    <x v="2"/>
    <x v="4"/>
    <x v="469"/>
    <x v="6"/>
    <x v="0"/>
    <x v="0"/>
    <s v="Xerox 1911"/>
    <n v="191.6"/>
    <n v="4"/>
    <n v="91.97"/>
  </r>
  <r>
    <n v="4752"/>
    <d v="2016-05-24T00:00:00"/>
    <x v="2"/>
    <x v="4"/>
    <x v="285"/>
    <x v="2"/>
    <x v="0"/>
    <x v="4"/>
    <s v="BIC Liqua Brite Liner"/>
    <n v="16.66"/>
    <n v="3"/>
    <n v="3.33"/>
  </r>
  <r>
    <n v="4753"/>
    <d v="2016-05-25T00:00:00"/>
    <x v="2"/>
    <x v="4"/>
    <x v="640"/>
    <x v="4"/>
    <x v="1"/>
    <x v="8"/>
    <s v="Eldon Expressions Mahogany Wood Desk Collection"/>
    <n v="24.96"/>
    <n v="4"/>
    <n v="6.24"/>
  </r>
  <r>
    <n v="4754"/>
    <d v="2016-05-25T00:00:00"/>
    <x v="2"/>
    <x v="4"/>
    <x v="640"/>
    <x v="4"/>
    <x v="0"/>
    <x v="0"/>
    <s v="Wirebound Service Call Books, 5 1/2&quot; x 4&quot;"/>
    <n v="19.36"/>
    <n v="2"/>
    <n v="9.2899999999999991"/>
  </r>
  <r>
    <n v="4755"/>
    <d v="2016-05-25T00:00:00"/>
    <x v="2"/>
    <x v="4"/>
    <x v="640"/>
    <x v="4"/>
    <x v="0"/>
    <x v="2"/>
    <s v="Fellowes Strictly Business Drawer File, Letter/Legal Size"/>
    <n v="1267.6500000000001"/>
    <n v="9"/>
    <n v="152.12"/>
  </r>
  <r>
    <n v="4756"/>
    <d v="2016-05-26T00:00:00"/>
    <x v="2"/>
    <x v="4"/>
    <x v="102"/>
    <x v="0"/>
    <x v="0"/>
    <x v="0"/>
    <s v="Xerox 212"/>
    <n v="10.37"/>
    <n v="2"/>
    <n v="3.63"/>
  </r>
  <r>
    <n v="4757"/>
    <d v="2016-05-26T00:00:00"/>
    <x v="2"/>
    <x v="4"/>
    <x v="102"/>
    <x v="0"/>
    <x v="1"/>
    <x v="5"/>
    <s v="Office Star Flex Back Scooter Chair with White Frame"/>
    <n v="388.43"/>
    <n v="5"/>
    <n v="-88.78"/>
  </r>
  <r>
    <n v="4758"/>
    <d v="2016-05-26T00:00:00"/>
    <x v="2"/>
    <x v="4"/>
    <x v="102"/>
    <x v="0"/>
    <x v="0"/>
    <x v="0"/>
    <s v="Universal Premium White Copier/Laser Paper (20Lb. and 87 Bright)"/>
    <n v="14.35"/>
    <n v="3"/>
    <n v="5.2"/>
  </r>
  <r>
    <n v="4759"/>
    <d v="2016-05-26T00:00:00"/>
    <x v="2"/>
    <x v="4"/>
    <x v="102"/>
    <x v="0"/>
    <x v="2"/>
    <x v="9"/>
    <s v="Logitech G13 Programmable Gameboard with LCD Display"/>
    <n v="63.99"/>
    <n v="1"/>
    <n v="-7.2"/>
  </r>
  <r>
    <n v="4760"/>
    <d v="2016-05-26T00:00:00"/>
    <x v="2"/>
    <x v="4"/>
    <x v="263"/>
    <x v="44"/>
    <x v="0"/>
    <x v="0"/>
    <s v="Weyerhaeuser First Choice Laser/Copy Paper (20Lb. and 88 Bright)"/>
    <n v="19.440000000000001"/>
    <n v="3"/>
    <n v="9.33"/>
  </r>
  <r>
    <n v="4761"/>
    <d v="2016-05-26T00:00:00"/>
    <x v="2"/>
    <x v="4"/>
    <x v="263"/>
    <x v="44"/>
    <x v="0"/>
    <x v="3"/>
    <s v="Wilson Jones Turn Tabs Binder Tool for Ring Binders"/>
    <n v="9.64"/>
    <n v="2"/>
    <n v="4.43"/>
  </r>
  <r>
    <n v="4762"/>
    <d v="2016-05-26T00:00:00"/>
    <x v="2"/>
    <x v="4"/>
    <x v="263"/>
    <x v="44"/>
    <x v="0"/>
    <x v="0"/>
    <s v="Telephone Message Books with Fax/Mobile Section, 5 1/2&quot; x 3 3/16&quot;"/>
    <n v="12.7"/>
    <n v="2"/>
    <n v="5.84"/>
  </r>
  <r>
    <n v="4763"/>
    <d v="2016-05-26T00:00:00"/>
    <x v="2"/>
    <x v="4"/>
    <x v="263"/>
    <x v="44"/>
    <x v="1"/>
    <x v="8"/>
    <s v="9-3/4 Diameter Round Wall Clock"/>
    <n v="41.37"/>
    <n v="3"/>
    <n v="17.38"/>
  </r>
  <r>
    <n v="4764"/>
    <d v="2016-05-26T00:00:00"/>
    <x v="2"/>
    <x v="4"/>
    <x v="495"/>
    <x v="2"/>
    <x v="0"/>
    <x v="4"/>
    <s v="OIC #2 Pencils, Medium Soft"/>
    <n v="1.5"/>
    <n v="1"/>
    <n v="0.17"/>
  </r>
  <r>
    <n v="4765"/>
    <d v="2016-05-26T00:00:00"/>
    <x v="2"/>
    <x v="4"/>
    <x v="495"/>
    <x v="2"/>
    <x v="0"/>
    <x v="12"/>
    <s v="Holmes HEPA Air Purifier"/>
    <n v="34.85"/>
    <n v="2"/>
    <n v="6.53"/>
  </r>
  <r>
    <n v="4766"/>
    <d v="2016-05-26T00:00:00"/>
    <x v="2"/>
    <x v="4"/>
    <x v="149"/>
    <x v="3"/>
    <x v="0"/>
    <x v="7"/>
    <s v="Alliance Big Bands Rubber Bands, 12/Pack"/>
    <n v="5.94"/>
    <n v="3"/>
    <n v="0"/>
  </r>
  <r>
    <n v="4767"/>
    <d v="2016-05-26T00:00:00"/>
    <x v="2"/>
    <x v="4"/>
    <x v="149"/>
    <x v="3"/>
    <x v="0"/>
    <x v="0"/>
    <s v="Xerox 1946"/>
    <n v="45.36"/>
    <n v="7"/>
    <n v="21.77"/>
  </r>
  <r>
    <n v="4768"/>
    <d v="2016-05-26T00:00:00"/>
    <x v="2"/>
    <x v="4"/>
    <x v="149"/>
    <x v="3"/>
    <x v="2"/>
    <x v="6"/>
    <s v="Cisco SPA508G"/>
    <n v="211.17"/>
    <n v="4"/>
    <n v="23.76"/>
  </r>
  <r>
    <n v="4769"/>
    <d v="2016-05-26T00:00:00"/>
    <x v="2"/>
    <x v="4"/>
    <x v="149"/>
    <x v="3"/>
    <x v="1"/>
    <x v="5"/>
    <s v="Global Low Back Tilter Chair"/>
    <n v="484.7"/>
    <n v="6"/>
    <n v="-84.82"/>
  </r>
  <r>
    <n v="4770"/>
    <d v="2016-05-26T00:00:00"/>
    <x v="2"/>
    <x v="4"/>
    <x v="149"/>
    <x v="3"/>
    <x v="2"/>
    <x v="15"/>
    <s v="Fellowes Powershred HS-440 4-Sheet High Security Shredder"/>
    <n v="371.98"/>
    <n v="3"/>
    <n v="116.24"/>
  </r>
  <r>
    <n v="4771"/>
    <d v="2016-05-26T00:00:00"/>
    <x v="2"/>
    <x v="4"/>
    <x v="552"/>
    <x v="16"/>
    <x v="0"/>
    <x v="2"/>
    <s v="Advantus Rolling Drawer Organizers"/>
    <n v="184.7"/>
    <n v="6"/>
    <n v="13.85"/>
  </r>
  <r>
    <n v="4772"/>
    <d v="2016-05-26T00:00:00"/>
    <x v="2"/>
    <x v="4"/>
    <x v="552"/>
    <x v="16"/>
    <x v="2"/>
    <x v="9"/>
    <s v="ImationÂ 32GB Pocket Pro USB 3.0Â Flash DriveÂ - 32 GB - Black - 1 P ..."/>
    <n v="47.92"/>
    <n v="2"/>
    <n v="11.98"/>
  </r>
  <r>
    <n v="4773"/>
    <d v="2016-05-26T00:00:00"/>
    <x v="2"/>
    <x v="4"/>
    <x v="752"/>
    <x v="21"/>
    <x v="1"/>
    <x v="8"/>
    <s v="Nu-Dell Float Frame 11 x 14 1/2"/>
    <n v="26.94"/>
    <n v="3"/>
    <n v="11.31"/>
  </r>
  <r>
    <n v="4774"/>
    <d v="2016-05-27T00:00:00"/>
    <x v="2"/>
    <x v="4"/>
    <x v="174"/>
    <x v="14"/>
    <x v="1"/>
    <x v="5"/>
    <s v="HON 5400 Series Task Chairs for Big and Tall"/>
    <n v="3504.9"/>
    <n v="5"/>
    <n v="700.98"/>
  </r>
  <r>
    <n v="4775"/>
    <d v="2016-05-27T00:00:00"/>
    <x v="2"/>
    <x v="4"/>
    <x v="174"/>
    <x v="14"/>
    <x v="0"/>
    <x v="0"/>
    <s v="Xerox 1910"/>
    <n v="144.12"/>
    <n v="3"/>
    <n v="69.180000000000007"/>
  </r>
  <r>
    <n v="4776"/>
    <d v="2016-05-27T00:00:00"/>
    <x v="2"/>
    <x v="4"/>
    <x v="174"/>
    <x v="14"/>
    <x v="0"/>
    <x v="0"/>
    <s v="Xerox 1915"/>
    <n v="314.55"/>
    <n v="3"/>
    <n v="150.97999999999999"/>
  </r>
  <r>
    <n v="4777"/>
    <d v="2016-05-27T00:00:00"/>
    <x v="2"/>
    <x v="4"/>
    <x v="267"/>
    <x v="1"/>
    <x v="1"/>
    <x v="8"/>
    <s v="36X48 HARDFLOOR CHAIRMAT"/>
    <n v="25.18"/>
    <n v="3"/>
    <n v="-33.36"/>
  </r>
  <r>
    <n v="4778"/>
    <d v="2016-05-27T00:00:00"/>
    <x v="2"/>
    <x v="4"/>
    <x v="267"/>
    <x v="1"/>
    <x v="1"/>
    <x v="8"/>
    <s v="G.E. Halogen Desk Lamp Bulbs"/>
    <n v="5.58"/>
    <n v="2"/>
    <n v="-1.68"/>
  </r>
  <r>
    <n v="4779"/>
    <d v="2016-05-27T00:00:00"/>
    <x v="2"/>
    <x v="4"/>
    <x v="267"/>
    <x v="1"/>
    <x v="0"/>
    <x v="2"/>
    <s v="Standard Rollaway File with Lock"/>
    <n v="1297.3699999999999"/>
    <n v="9"/>
    <n v="97.3"/>
  </r>
  <r>
    <n v="4780"/>
    <d v="2016-05-27T00:00:00"/>
    <x v="2"/>
    <x v="4"/>
    <x v="462"/>
    <x v="3"/>
    <x v="0"/>
    <x v="0"/>
    <s v="Wirebound Message Books, Four 2 3/4 x 5 White Forms per Page"/>
    <n v="13.38"/>
    <n v="2"/>
    <n v="6.15"/>
  </r>
  <r>
    <n v="4781"/>
    <d v="2016-05-28T00:00:00"/>
    <x v="2"/>
    <x v="4"/>
    <x v="329"/>
    <x v="29"/>
    <x v="0"/>
    <x v="4"/>
    <s v="Boston School Pro Electric Pencil Sharpener, 1670"/>
    <n v="185.88"/>
    <n v="6"/>
    <n v="50.19"/>
  </r>
  <r>
    <n v="4782"/>
    <d v="2016-05-28T00:00:00"/>
    <x v="2"/>
    <x v="4"/>
    <x v="566"/>
    <x v="16"/>
    <x v="1"/>
    <x v="5"/>
    <s v="Novimex Fabric Task Chair"/>
    <n v="390.27"/>
    <n v="8"/>
    <n v="-24.39"/>
  </r>
  <r>
    <n v="4783"/>
    <d v="2016-05-28T00:00:00"/>
    <x v="2"/>
    <x v="4"/>
    <x v="566"/>
    <x v="16"/>
    <x v="0"/>
    <x v="0"/>
    <s v="Great White Multi-Use Recycled Paper (20Lb. and 84 Bright)"/>
    <n v="62.19"/>
    <n v="13"/>
    <n v="19.440000000000001"/>
  </r>
  <r>
    <n v="4784"/>
    <d v="2016-05-28T00:00:00"/>
    <x v="2"/>
    <x v="4"/>
    <x v="68"/>
    <x v="3"/>
    <x v="0"/>
    <x v="12"/>
    <s v="Kensington 7 Outlet MasterPiece HOMEOFFICE Power Control Center"/>
    <n v="262.24"/>
    <n v="2"/>
    <n v="78.67"/>
  </r>
  <r>
    <n v="4785"/>
    <d v="2016-05-28T00:00:00"/>
    <x v="2"/>
    <x v="4"/>
    <x v="68"/>
    <x v="3"/>
    <x v="0"/>
    <x v="0"/>
    <s v="Xerox 1991"/>
    <n v="182.72"/>
    <n v="8"/>
    <n v="84.05"/>
  </r>
  <r>
    <n v="4786"/>
    <d v="2016-05-28T00:00:00"/>
    <x v="2"/>
    <x v="4"/>
    <x v="68"/>
    <x v="3"/>
    <x v="2"/>
    <x v="9"/>
    <s v="ImationÂ Clip USBÂ flash driveÂ - 8 GB"/>
    <n v="131.6"/>
    <n v="7"/>
    <n v="7.9"/>
  </r>
  <r>
    <n v="4787"/>
    <d v="2016-05-28T00:00:00"/>
    <x v="2"/>
    <x v="4"/>
    <x v="68"/>
    <x v="3"/>
    <x v="0"/>
    <x v="3"/>
    <s v="Wilson Jones Hanging View Binder, White, 1&quot;"/>
    <n v="22.72"/>
    <n v="4"/>
    <n v="7.38"/>
  </r>
  <r>
    <n v="4788"/>
    <d v="2016-05-28T00:00:00"/>
    <x v="2"/>
    <x v="4"/>
    <x v="68"/>
    <x v="3"/>
    <x v="2"/>
    <x v="15"/>
    <s v="Okidata C331dn Printer"/>
    <n v="558.4"/>
    <n v="2"/>
    <n v="41.88"/>
  </r>
  <r>
    <n v="4789"/>
    <d v="2016-05-28T00:00:00"/>
    <x v="2"/>
    <x v="4"/>
    <x v="150"/>
    <x v="20"/>
    <x v="0"/>
    <x v="14"/>
    <s v="Fiskars Softgrip Scissors"/>
    <n v="54.9"/>
    <n v="5"/>
    <n v="15.37"/>
  </r>
  <r>
    <n v="4790"/>
    <d v="2016-05-28T00:00:00"/>
    <x v="2"/>
    <x v="4"/>
    <x v="451"/>
    <x v="1"/>
    <x v="2"/>
    <x v="6"/>
    <s v="Wilson Electronics DB Pro Signal Booster"/>
    <n v="286.39999999999998"/>
    <n v="1"/>
    <n v="25.06"/>
  </r>
  <r>
    <n v="4791"/>
    <d v="2016-05-29T00:00:00"/>
    <x v="2"/>
    <x v="4"/>
    <x v="556"/>
    <x v="33"/>
    <x v="2"/>
    <x v="6"/>
    <s v="Panasonic KX-TG9471B"/>
    <n v="979.95"/>
    <n v="5"/>
    <n v="274.39"/>
  </r>
  <r>
    <n v="4792"/>
    <d v="2016-05-29T00:00:00"/>
    <x v="2"/>
    <x v="4"/>
    <x v="556"/>
    <x v="33"/>
    <x v="0"/>
    <x v="3"/>
    <s v="Presstex Flexible Ring Binders"/>
    <n v="22.75"/>
    <n v="5"/>
    <n v="11.38"/>
  </r>
  <r>
    <n v="4793"/>
    <d v="2016-05-29T00:00:00"/>
    <x v="2"/>
    <x v="4"/>
    <x v="745"/>
    <x v="15"/>
    <x v="0"/>
    <x v="3"/>
    <s v="GBC ProClick Spines for 32-Hole Punch"/>
    <n v="11.28"/>
    <n v="3"/>
    <n v="-8.65"/>
  </r>
  <r>
    <n v="4794"/>
    <d v="2016-05-29T00:00:00"/>
    <x v="2"/>
    <x v="4"/>
    <x v="745"/>
    <x v="15"/>
    <x v="0"/>
    <x v="4"/>
    <s v="Newell 333"/>
    <n v="4.45"/>
    <n v="2"/>
    <n v="0.33"/>
  </r>
  <r>
    <n v="4795"/>
    <d v="2016-05-29T00:00:00"/>
    <x v="2"/>
    <x v="4"/>
    <x v="745"/>
    <x v="15"/>
    <x v="1"/>
    <x v="8"/>
    <s v="3M Polarizing Light Filter Sleeves"/>
    <n v="44.76"/>
    <n v="3"/>
    <n v="14.55"/>
  </r>
  <r>
    <n v="4796"/>
    <d v="2016-05-30T00:00:00"/>
    <x v="2"/>
    <x v="4"/>
    <x v="706"/>
    <x v="26"/>
    <x v="0"/>
    <x v="3"/>
    <s v="Vinyl Sectional Post Binders"/>
    <n v="22.62"/>
    <n v="2"/>
    <n v="-15.08"/>
  </r>
  <r>
    <n v="4797"/>
    <d v="2016-05-30T00:00:00"/>
    <x v="2"/>
    <x v="4"/>
    <x v="706"/>
    <x v="26"/>
    <x v="0"/>
    <x v="3"/>
    <s v="GBC Standard Therm-A-Bind Covers"/>
    <n v="14.95"/>
    <n v="2"/>
    <n v="-11.96"/>
  </r>
  <r>
    <n v="4798"/>
    <d v="2016-05-30T00:00:00"/>
    <x v="2"/>
    <x v="4"/>
    <x v="706"/>
    <x v="26"/>
    <x v="1"/>
    <x v="5"/>
    <s v="Global Troy Executive Leather Low-Back Tilter"/>
    <n v="801.57"/>
    <n v="2"/>
    <n v="50.1"/>
  </r>
  <r>
    <n v="4799"/>
    <d v="2016-05-30T00:00:00"/>
    <x v="2"/>
    <x v="4"/>
    <x v="706"/>
    <x v="26"/>
    <x v="0"/>
    <x v="3"/>
    <s v="Storex Flexible Poly Binders with Double Pockets"/>
    <n v="2.38"/>
    <n v="3"/>
    <n v="-1.9"/>
  </r>
  <r>
    <n v="4800"/>
    <d v="2016-05-30T00:00:00"/>
    <x v="2"/>
    <x v="4"/>
    <x v="706"/>
    <x v="26"/>
    <x v="0"/>
    <x v="0"/>
    <s v="White Dual Perf Computer Printout Paper, 2700 Sheets, 1 Part, Heavyweight, 20 lbs., 14 7/8 x 11"/>
    <n v="32.79"/>
    <n v="1"/>
    <n v="11.89"/>
  </r>
  <r>
    <n v="4801"/>
    <d v="2016-05-30T00:00:00"/>
    <x v="2"/>
    <x v="4"/>
    <x v="758"/>
    <x v="25"/>
    <x v="0"/>
    <x v="3"/>
    <s v="Angle-D Ring Binders"/>
    <n v="3.28"/>
    <n v="2"/>
    <n v="-2.63"/>
  </r>
  <r>
    <n v="4802"/>
    <d v="2016-05-30T00:00:00"/>
    <x v="2"/>
    <x v="4"/>
    <x v="196"/>
    <x v="10"/>
    <x v="2"/>
    <x v="16"/>
    <s v="Canon Imageclass D680 Copier / Fax"/>
    <n v="839.99"/>
    <n v="2"/>
    <n v="70"/>
  </r>
  <r>
    <n v="4803"/>
    <d v="2016-05-30T00:00:00"/>
    <x v="2"/>
    <x v="4"/>
    <x v="123"/>
    <x v="6"/>
    <x v="1"/>
    <x v="13"/>
    <s v="Hon Rectangular Conference Tables"/>
    <n v="2275.5"/>
    <n v="10"/>
    <n v="386.84"/>
  </r>
  <r>
    <n v="4804"/>
    <d v="2016-05-30T00:00:00"/>
    <x v="2"/>
    <x v="4"/>
    <x v="123"/>
    <x v="6"/>
    <x v="2"/>
    <x v="9"/>
    <s v="Plantronics CS510 - Over-the-Head monaural Wireless Headset System"/>
    <n v="1979.7"/>
    <n v="6"/>
    <n v="653.29999999999995"/>
  </r>
  <r>
    <n v="4805"/>
    <d v="2016-05-30T00:00:00"/>
    <x v="2"/>
    <x v="4"/>
    <x v="123"/>
    <x v="6"/>
    <x v="0"/>
    <x v="1"/>
    <s v="Avery 473"/>
    <n v="62.1"/>
    <n v="6"/>
    <n v="29.81"/>
  </r>
  <r>
    <n v="4806"/>
    <d v="2016-05-30T00:00:00"/>
    <x v="2"/>
    <x v="4"/>
    <x v="176"/>
    <x v="10"/>
    <x v="0"/>
    <x v="12"/>
    <s v="Euro-Pro Shark Turbo Vacuum"/>
    <n v="123.92"/>
    <n v="5"/>
    <n v="9.2899999999999991"/>
  </r>
  <r>
    <n v="4807"/>
    <d v="2016-05-30T00:00:00"/>
    <x v="2"/>
    <x v="4"/>
    <x v="483"/>
    <x v="3"/>
    <x v="0"/>
    <x v="0"/>
    <s v="Xerox 228"/>
    <n v="38.880000000000003"/>
    <n v="6"/>
    <n v="18.66"/>
  </r>
  <r>
    <n v="4808"/>
    <d v="2016-05-30T00:00:00"/>
    <x v="2"/>
    <x v="4"/>
    <x v="306"/>
    <x v="21"/>
    <x v="0"/>
    <x v="12"/>
    <s v="Acco 7-Outlet Masterpiece Power Center, Wihtout Fax/Phone Line Protection"/>
    <n v="364.74"/>
    <n v="3"/>
    <n v="109.42"/>
  </r>
  <r>
    <n v="4809"/>
    <d v="2016-05-30T00:00:00"/>
    <x v="2"/>
    <x v="4"/>
    <x v="306"/>
    <x v="21"/>
    <x v="1"/>
    <x v="8"/>
    <s v="DAX Charcoal/Nickel-Tone Document Frame, 5 x 7"/>
    <n v="47.4"/>
    <n v="5"/>
    <n v="21.33"/>
  </r>
  <r>
    <n v="4810"/>
    <d v="2016-05-30T00:00:00"/>
    <x v="2"/>
    <x v="4"/>
    <x v="306"/>
    <x v="21"/>
    <x v="0"/>
    <x v="2"/>
    <s v="Eldon Simplefile Box Office"/>
    <n v="49.76"/>
    <n v="4"/>
    <n v="13.93"/>
  </r>
  <r>
    <n v="4811"/>
    <d v="2016-05-30T00:00:00"/>
    <x v="2"/>
    <x v="4"/>
    <x v="306"/>
    <x v="21"/>
    <x v="0"/>
    <x v="4"/>
    <s v="Newell 333"/>
    <n v="5.56"/>
    <n v="2"/>
    <n v="1.45"/>
  </r>
  <r>
    <n v="4812"/>
    <d v="2016-05-30T00:00:00"/>
    <x v="2"/>
    <x v="4"/>
    <x v="306"/>
    <x v="21"/>
    <x v="0"/>
    <x v="0"/>
    <s v="Xerox 1915"/>
    <n v="629.1"/>
    <n v="6"/>
    <n v="301.97000000000003"/>
  </r>
  <r>
    <n v="4813"/>
    <d v="2016-05-30T00:00:00"/>
    <x v="2"/>
    <x v="4"/>
    <x v="306"/>
    <x v="21"/>
    <x v="0"/>
    <x v="4"/>
    <s v="Newell 343"/>
    <n v="14.7"/>
    <n v="5"/>
    <n v="3.97"/>
  </r>
  <r>
    <n v="4814"/>
    <d v="2016-05-30T00:00:00"/>
    <x v="2"/>
    <x v="4"/>
    <x v="306"/>
    <x v="21"/>
    <x v="0"/>
    <x v="0"/>
    <s v="Xerox 217"/>
    <n v="45.36"/>
    <n v="7"/>
    <n v="21.77"/>
  </r>
  <r>
    <n v="4815"/>
    <d v="2016-05-30T00:00:00"/>
    <x v="2"/>
    <x v="4"/>
    <x v="306"/>
    <x v="21"/>
    <x v="2"/>
    <x v="6"/>
    <s v="VTech DS6151"/>
    <n v="125.99"/>
    <n v="1"/>
    <n v="35.28"/>
  </r>
  <r>
    <n v="4816"/>
    <d v="2016-05-30T00:00:00"/>
    <x v="2"/>
    <x v="4"/>
    <x v="739"/>
    <x v="3"/>
    <x v="1"/>
    <x v="8"/>
    <s v="36X48 HARDFLOOR CHAIRMAT"/>
    <n v="167.84"/>
    <n v="8"/>
    <n v="11.75"/>
  </r>
  <r>
    <n v="4817"/>
    <d v="2016-05-30T00:00:00"/>
    <x v="2"/>
    <x v="4"/>
    <x v="615"/>
    <x v="6"/>
    <x v="0"/>
    <x v="10"/>
    <s v="Redi-Strip #10 Envelopes, 4 1/8 x 9 1/2"/>
    <n v="26.55"/>
    <n v="9"/>
    <n v="12.74"/>
  </r>
  <r>
    <n v="4818"/>
    <d v="2016-05-30T00:00:00"/>
    <x v="2"/>
    <x v="4"/>
    <x v="615"/>
    <x v="6"/>
    <x v="2"/>
    <x v="9"/>
    <s v="Sony Micro Vault Click 16 GB USB 2.0 Flash Drive"/>
    <n v="111.98"/>
    <n v="2"/>
    <n v="26.88"/>
  </r>
  <r>
    <n v="4819"/>
    <d v="2016-05-30T00:00:00"/>
    <x v="2"/>
    <x v="4"/>
    <x v="372"/>
    <x v="0"/>
    <x v="2"/>
    <x v="6"/>
    <s v="Anker 36W 4-Port USB Wall Charger Travel Power Adapter for iPhone 5s 5c 5"/>
    <n v="79.959999999999994"/>
    <n v="5"/>
    <n v="8"/>
  </r>
  <r>
    <n v="4820"/>
    <d v="2016-05-30T00:00:00"/>
    <x v="2"/>
    <x v="4"/>
    <x v="372"/>
    <x v="0"/>
    <x v="2"/>
    <x v="9"/>
    <s v="Sony Micro Vault Click 16 GB USB 2.0 Flash Drive"/>
    <n v="223.96"/>
    <n v="5"/>
    <n v="11.2"/>
  </r>
  <r>
    <n v="4821"/>
    <d v="2016-05-31T00:00:00"/>
    <x v="2"/>
    <x v="4"/>
    <x v="443"/>
    <x v="1"/>
    <x v="1"/>
    <x v="8"/>
    <s v="Executive Impressions 16-1/2&quot; Circular Wall Clock"/>
    <n v="32.06"/>
    <n v="3"/>
    <n v="-12.83"/>
  </r>
  <r>
    <n v="4822"/>
    <d v="2016-05-31T00:00:00"/>
    <x v="2"/>
    <x v="4"/>
    <x v="443"/>
    <x v="1"/>
    <x v="0"/>
    <x v="0"/>
    <s v="Xerox 1899"/>
    <n v="18.5"/>
    <n v="4"/>
    <n v="6.7"/>
  </r>
  <r>
    <n v="4823"/>
    <d v="2016-05-31T00:00:00"/>
    <x v="2"/>
    <x v="4"/>
    <x v="443"/>
    <x v="1"/>
    <x v="1"/>
    <x v="5"/>
    <s v="Global Highback Leather Tilter in Burgundy"/>
    <n v="191.08"/>
    <n v="3"/>
    <n v="-38.22"/>
  </r>
  <r>
    <n v="4824"/>
    <d v="2016-05-31T00:00:00"/>
    <x v="2"/>
    <x v="4"/>
    <x v="443"/>
    <x v="1"/>
    <x v="0"/>
    <x v="0"/>
    <s v="Xerox 212"/>
    <n v="10.37"/>
    <n v="2"/>
    <n v="3.63"/>
  </r>
  <r>
    <n v="4825"/>
    <d v="2016-05-31T00:00:00"/>
    <x v="2"/>
    <x v="4"/>
    <x v="685"/>
    <x v="20"/>
    <x v="0"/>
    <x v="3"/>
    <s v="Avery Hidden Tab Dividers for Binding Systems"/>
    <n v="7.15"/>
    <n v="3"/>
    <n v="2.3199999999999998"/>
  </r>
  <r>
    <n v="4826"/>
    <d v="2016-05-31T00:00:00"/>
    <x v="2"/>
    <x v="4"/>
    <x v="685"/>
    <x v="20"/>
    <x v="2"/>
    <x v="6"/>
    <s v="Jackery Bar Premium Fast-charging Portable Charger"/>
    <n v="179.7"/>
    <n v="6"/>
    <n v="88.05"/>
  </r>
  <r>
    <n v="4827"/>
    <d v="2016-06-02T00:00:00"/>
    <x v="2"/>
    <x v="5"/>
    <x v="385"/>
    <x v="2"/>
    <x v="0"/>
    <x v="2"/>
    <s v="Carina Double Wide Media Storage Towers in Natural &amp; Black"/>
    <n v="64.78"/>
    <n v="1"/>
    <n v="-12.96"/>
  </r>
  <r>
    <n v="4828"/>
    <d v="2016-06-02T00:00:00"/>
    <x v="2"/>
    <x v="5"/>
    <x v="150"/>
    <x v="22"/>
    <x v="0"/>
    <x v="0"/>
    <s v="Riverleaf Stik-Withit Designer Note Cubes"/>
    <n v="30.18"/>
    <n v="3"/>
    <n v="13.88"/>
  </r>
  <r>
    <n v="4829"/>
    <d v="2016-06-02T00:00:00"/>
    <x v="2"/>
    <x v="5"/>
    <x v="150"/>
    <x v="22"/>
    <x v="0"/>
    <x v="3"/>
    <s v="Acco PRESSTEX Data Binder with Storage Hooks, Dark Blue, 14 7/8&quot; X 11&quot;"/>
    <n v="51.65"/>
    <n v="12"/>
    <n v="18.72"/>
  </r>
  <r>
    <n v="4830"/>
    <d v="2016-06-02T00:00:00"/>
    <x v="2"/>
    <x v="5"/>
    <x v="150"/>
    <x v="22"/>
    <x v="0"/>
    <x v="3"/>
    <s v="Acco Translucent Poly Ring Binders"/>
    <n v="11.23"/>
    <n v="3"/>
    <n v="3.93"/>
  </r>
  <r>
    <n v="4831"/>
    <d v="2016-06-03T00:00:00"/>
    <x v="2"/>
    <x v="5"/>
    <x v="85"/>
    <x v="3"/>
    <x v="1"/>
    <x v="13"/>
    <s v="Hon 61000 Series Interactive Training Tables"/>
    <n v="71.09"/>
    <n v="2"/>
    <n v="-1.78"/>
  </r>
  <r>
    <n v="4832"/>
    <d v="2016-06-04T00:00:00"/>
    <x v="2"/>
    <x v="5"/>
    <x v="502"/>
    <x v="6"/>
    <x v="0"/>
    <x v="0"/>
    <s v="Snap-A-Way Black Print Carbonless Ruled Speed Letter, Triplicate"/>
    <n v="75.88"/>
    <n v="2"/>
    <n v="35.659999999999997"/>
  </r>
  <r>
    <n v="4833"/>
    <d v="2016-06-04T00:00:00"/>
    <x v="2"/>
    <x v="5"/>
    <x v="318"/>
    <x v="1"/>
    <x v="0"/>
    <x v="0"/>
    <s v="Xerox 1957"/>
    <n v="25.92"/>
    <n v="5"/>
    <n v="9.4"/>
  </r>
  <r>
    <n v="4834"/>
    <d v="2016-06-04T00:00:00"/>
    <x v="2"/>
    <x v="5"/>
    <x v="318"/>
    <x v="1"/>
    <x v="1"/>
    <x v="8"/>
    <s v="Luxo Professional Fluorescent Magnifier Lamp with Clamp-Mount Base"/>
    <n v="419.68"/>
    <n v="5"/>
    <n v="-356.73"/>
  </r>
  <r>
    <n v="4835"/>
    <d v="2016-06-04T00:00:00"/>
    <x v="2"/>
    <x v="5"/>
    <x v="318"/>
    <x v="1"/>
    <x v="1"/>
    <x v="8"/>
    <s v="Staple-based wall hangings"/>
    <n v="11.69"/>
    <n v="3"/>
    <n v="-4.68"/>
  </r>
  <r>
    <n v="4836"/>
    <d v="2016-06-04T00:00:00"/>
    <x v="2"/>
    <x v="5"/>
    <x v="318"/>
    <x v="1"/>
    <x v="2"/>
    <x v="6"/>
    <s v="PureGear Roll-On Screen Protector"/>
    <n v="31.98"/>
    <n v="2"/>
    <n v="11.19"/>
  </r>
  <r>
    <n v="4837"/>
    <d v="2016-06-04T00:00:00"/>
    <x v="2"/>
    <x v="5"/>
    <x v="318"/>
    <x v="1"/>
    <x v="1"/>
    <x v="13"/>
    <s v="KI Conference Tables"/>
    <n v="177.23"/>
    <n v="5"/>
    <n v="-120.51"/>
  </r>
  <r>
    <n v="4838"/>
    <d v="2016-06-04T00:00:00"/>
    <x v="2"/>
    <x v="5"/>
    <x v="318"/>
    <x v="1"/>
    <x v="1"/>
    <x v="8"/>
    <s v="Eldon 100 Class Desk Accessories"/>
    <n v="4.04"/>
    <n v="3"/>
    <n v="-2.83"/>
  </r>
  <r>
    <n v="4839"/>
    <d v="2016-06-04T00:00:00"/>
    <x v="2"/>
    <x v="5"/>
    <x v="318"/>
    <x v="1"/>
    <x v="0"/>
    <x v="4"/>
    <s v="Binney &amp; Smith Crayola Metallic Colored Pencils, 8-Color Set"/>
    <n v="7.41"/>
    <n v="2"/>
    <n v="1.2"/>
  </r>
  <r>
    <n v="4840"/>
    <d v="2016-06-04T00:00:00"/>
    <x v="2"/>
    <x v="5"/>
    <x v="647"/>
    <x v="20"/>
    <x v="0"/>
    <x v="0"/>
    <s v="Easy-staple paper"/>
    <n v="14.94"/>
    <n v="3"/>
    <n v="7.02"/>
  </r>
  <r>
    <n v="4841"/>
    <d v="2016-06-04T00:00:00"/>
    <x v="2"/>
    <x v="5"/>
    <x v="647"/>
    <x v="20"/>
    <x v="2"/>
    <x v="15"/>
    <s v="Panasonic KX MC6040 Color Laser Multifunction Printer"/>
    <n v="1349.85"/>
    <n v="3"/>
    <n v="364.46"/>
  </r>
  <r>
    <n v="4842"/>
    <d v="2016-06-04T00:00:00"/>
    <x v="2"/>
    <x v="5"/>
    <x v="647"/>
    <x v="20"/>
    <x v="1"/>
    <x v="11"/>
    <s v="Sauder Inglewood Library Bookcases"/>
    <n v="136.78"/>
    <n v="1"/>
    <n v="5.13"/>
  </r>
  <r>
    <n v="4843"/>
    <d v="2016-06-04T00:00:00"/>
    <x v="2"/>
    <x v="5"/>
    <x v="647"/>
    <x v="20"/>
    <x v="1"/>
    <x v="8"/>
    <s v="Linden 10&quot; Round Wall Clock, Black"/>
    <n v="61.12"/>
    <n v="4"/>
    <n v="20.78"/>
  </r>
  <r>
    <n v="4844"/>
    <d v="2016-06-05T00:00:00"/>
    <x v="2"/>
    <x v="5"/>
    <x v="179"/>
    <x v="2"/>
    <x v="0"/>
    <x v="2"/>
    <s v="Eldon Base for stackable storage shelf, platinum"/>
    <n v="124.61"/>
    <n v="4"/>
    <n v="-23.36"/>
  </r>
  <r>
    <n v="4845"/>
    <d v="2016-06-05T00:00:00"/>
    <x v="2"/>
    <x v="5"/>
    <x v="179"/>
    <x v="2"/>
    <x v="0"/>
    <x v="1"/>
    <s v="Avery 502"/>
    <n v="7.56"/>
    <n v="3"/>
    <n v="2.65"/>
  </r>
  <r>
    <n v="4846"/>
    <d v="2016-06-05T00:00:00"/>
    <x v="2"/>
    <x v="5"/>
    <x v="219"/>
    <x v="7"/>
    <x v="0"/>
    <x v="2"/>
    <s v="Standard Rollaway File with Lock"/>
    <n v="360.38"/>
    <n v="2"/>
    <n v="93.7"/>
  </r>
  <r>
    <n v="4847"/>
    <d v="2016-06-05T00:00:00"/>
    <x v="2"/>
    <x v="5"/>
    <x v="219"/>
    <x v="7"/>
    <x v="0"/>
    <x v="4"/>
    <s v="Newell 314"/>
    <n v="11.16"/>
    <n v="2"/>
    <n v="2.79"/>
  </r>
  <r>
    <n v="4848"/>
    <d v="2016-06-05T00:00:00"/>
    <x v="2"/>
    <x v="5"/>
    <x v="219"/>
    <x v="7"/>
    <x v="0"/>
    <x v="1"/>
    <s v="Avery White Multi-Purpose Labels"/>
    <n v="14.94"/>
    <n v="3"/>
    <n v="6.87"/>
  </r>
  <r>
    <n v="4849"/>
    <d v="2016-06-05T00:00:00"/>
    <x v="2"/>
    <x v="5"/>
    <x v="74"/>
    <x v="3"/>
    <x v="0"/>
    <x v="3"/>
    <s v="Avery Non-Stick Binders"/>
    <n v="21.55"/>
    <n v="6"/>
    <n v="7"/>
  </r>
  <r>
    <n v="4850"/>
    <d v="2016-06-05T00:00:00"/>
    <x v="2"/>
    <x v="5"/>
    <x v="74"/>
    <x v="3"/>
    <x v="0"/>
    <x v="12"/>
    <s v="Acco 6 Outlet Guardian Premium Surge Suppressor"/>
    <n v="58.24"/>
    <n v="4"/>
    <n v="15.72"/>
  </r>
  <r>
    <n v="4851"/>
    <d v="2016-06-05T00:00:00"/>
    <x v="2"/>
    <x v="5"/>
    <x v="590"/>
    <x v="22"/>
    <x v="0"/>
    <x v="14"/>
    <s v="Acme Box Cutter Scissors"/>
    <n v="61.38"/>
    <n v="6"/>
    <n v="15.96"/>
  </r>
  <r>
    <n v="4852"/>
    <d v="2016-06-06T00:00:00"/>
    <x v="2"/>
    <x v="5"/>
    <x v="554"/>
    <x v="1"/>
    <x v="2"/>
    <x v="6"/>
    <s v="Cisco Small Business SPA 502G VoIP phone"/>
    <n v="328.22"/>
    <n v="4"/>
    <n v="28.72"/>
  </r>
  <r>
    <n v="4853"/>
    <d v="2016-06-06T00:00:00"/>
    <x v="2"/>
    <x v="5"/>
    <x v="56"/>
    <x v="32"/>
    <x v="0"/>
    <x v="2"/>
    <s v="Letter Size Cart"/>
    <n v="714.3"/>
    <n v="5"/>
    <n v="207.15"/>
  </r>
  <r>
    <n v="4854"/>
    <d v="2016-06-06T00:00:00"/>
    <x v="2"/>
    <x v="5"/>
    <x v="759"/>
    <x v="32"/>
    <x v="0"/>
    <x v="0"/>
    <s v="Xerox 1935"/>
    <n v="105.52"/>
    <n v="4"/>
    <n v="48.54"/>
  </r>
  <r>
    <n v="4855"/>
    <d v="2016-06-06T00:00:00"/>
    <x v="2"/>
    <x v="5"/>
    <x v="584"/>
    <x v="13"/>
    <x v="2"/>
    <x v="9"/>
    <s v="Logitech Trackman Marble Mouse"/>
    <n v="179.94"/>
    <n v="6"/>
    <n v="75.569999999999993"/>
  </r>
  <r>
    <n v="4856"/>
    <d v="2016-06-06T00:00:00"/>
    <x v="2"/>
    <x v="5"/>
    <x v="584"/>
    <x v="13"/>
    <x v="2"/>
    <x v="9"/>
    <s v="Kingston Digital DataTraveler 16GB USB 2.0"/>
    <n v="26.85"/>
    <n v="3"/>
    <n v="5.0999999999999996"/>
  </r>
  <r>
    <n v="4857"/>
    <d v="2016-06-06T00:00:00"/>
    <x v="2"/>
    <x v="5"/>
    <x v="584"/>
    <x v="13"/>
    <x v="2"/>
    <x v="9"/>
    <s v="Plantronics S12 Corded Telephone Headset System"/>
    <n v="323.37"/>
    <n v="3"/>
    <n v="129.35"/>
  </r>
  <r>
    <n v="4858"/>
    <d v="2016-06-06T00:00:00"/>
    <x v="2"/>
    <x v="5"/>
    <x v="584"/>
    <x v="13"/>
    <x v="0"/>
    <x v="0"/>
    <s v="Xerox 191"/>
    <n v="59.94"/>
    <n v="3"/>
    <n v="28.17"/>
  </r>
  <r>
    <n v="4859"/>
    <d v="2016-06-06T00:00:00"/>
    <x v="2"/>
    <x v="5"/>
    <x v="584"/>
    <x v="13"/>
    <x v="0"/>
    <x v="3"/>
    <s v="Trimflex Flexible Post Binders"/>
    <n v="64.14"/>
    <n v="3"/>
    <n v="30.79"/>
  </r>
  <r>
    <n v="4860"/>
    <d v="2016-06-06T00:00:00"/>
    <x v="2"/>
    <x v="5"/>
    <x v="584"/>
    <x v="13"/>
    <x v="0"/>
    <x v="3"/>
    <s v="Avery Binder Labels"/>
    <n v="11.67"/>
    <n v="3"/>
    <n v="5.6"/>
  </r>
  <r>
    <n v="4861"/>
    <d v="2016-06-06T00:00:00"/>
    <x v="2"/>
    <x v="5"/>
    <x v="584"/>
    <x v="13"/>
    <x v="0"/>
    <x v="0"/>
    <s v="Xerox 230"/>
    <n v="12.96"/>
    <n v="2"/>
    <n v="6.22"/>
  </r>
  <r>
    <n v="4862"/>
    <d v="2016-06-06T00:00:00"/>
    <x v="2"/>
    <x v="5"/>
    <x v="237"/>
    <x v="3"/>
    <x v="0"/>
    <x v="1"/>
    <s v="Avery 488"/>
    <n v="22.05"/>
    <n v="7"/>
    <n v="10.58"/>
  </r>
  <r>
    <n v="4863"/>
    <d v="2016-06-06T00:00:00"/>
    <x v="2"/>
    <x v="5"/>
    <x v="237"/>
    <x v="3"/>
    <x v="0"/>
    <x v="0"/>
    <s v="Xerox Blank Computer Paper"/>
    <n v="99.9"/>
    <n v="5"/>
    <n v="46.95"/>
  </r>
  <r>
    <n v="4864"/>
    <d v="2016-06-06T00:00:00"/>
    <x v="2"/>
    <x v="5"/>
    <x v="5"/>
    <x v="3"/>
    <x v="2"/>
    <x v="6"/>
    <s v="Samsung Galaxy Mega 6.3"/>
    <n v="3023.93"/>
    <n v="9"/>
    <n v="226.79"/>
  </r>
  <r>
    <n v="4865"/>
    <d v="2016-06-06T00:00:00"/>
    <x v="2"/>
    <x v="5"/>
    <x v="5"/>
    <x v="3"/>
    <x v="2"/>
    <x v="9"/>
    <s v="Rosewill 107 Normal Keys USB Wired Standard Keyboard"/>
    <n v="26.96"/>
    <n v="2"/>
    <n v="3.77"/>
  </r>
  <r>
    <n v="4866"/>
    <d v="2016-06-06T00:00:00"/>
    <x v="2"/>
    <x v="5"/>
    <x v="5"/>
    <x v="3"/>
    <x v="2"/>
    <x v="6"/>
    <s v="Bose SoundLink Bluetooth Speaker"/>
    <n v="477.6"/>
    <n v="3"/>
    <n v="161.19"/>
  </r>
  <r>
    <n v="4867"/>
    <d v="2016-06-06T00:00:00"/>
    <x v="2"/>
    <x v="5"/>
    <x v="760"/>
    <x v="10"/>
    <x v="1"/>
    <x v="8"/>
    <s v="Electrix Halogen Magnifier Lamp"/>
    <n v="466.32"/>
    <n v="3"/>
    <n v="34.97"/>
  </r>
  <r>
    <n v="4868"/>
    <d v="2016-06-06T00:00:00"/>
    <x v="2"/>
    <x v="5"/>
    <x v="760"/>
    <x v="10"/>
    <x v="1"/>
    <x v="8"/>
    <s v="Deflect-o EconoMat Nonstudded, No Bevel Mat"/>
    <n v="82.64"/>
    <n v="2"/>
    <n v="0"/>
  </r>
  <r>
    <n v="4869"/>
    <d v="2016-06-07T00:00:00"/>
    <x v="2"/>
    <x v="5"/>
    <x v="476"/>
    <x v="20"/>
    <x v="0"/>
    <x v="0"/>
    <s v="Xerox 226"/>
    <n v="32.4"/>
    <n v="5"/>
    <n v="15.55"/>
  </r>
  <r>
    <n v="4870"/>
    <d v="2016-06-07T00:00:00"/>
    <x v="2"/>
    <x v="5"/>
    <x v="365"/>
    <x v="3"/>
    <x v="0"/>
    <x v="3"/>
    <s v="Avery Hanging File Binders"/>
    <n v="4.78"/>
    <n v="1"/>
    <n v="1.55"/>
  </r>
  <r>
    <n v="4871"/>
    <d v="2016-06-07T00:00:00"/>
    <x v="2"/>
    <x v="5"/>
    <x v="365"/>
    <x v="3"/>
    <x v="0"/>
    <x v="0"/>
    <s v="While You Were Out Pads, 50 per Pad, 4 x 5 1/4, Green Cycle"/>
    <n v="4.7300000000000004"/>
    <n v="1"/>
    <n v="2.3199999999999998"/>
  </r>
  <r>
    <n v="4872"/>
    <d v="2016-06-07T00:00:00"/>
    <x v="2"/>
    <x v="5"/>
    <x v="761"/>
    <x v="2"/>
    <x v="0"/>
    <x v="7"/>
    <s v="Ideal Clamps"/>
    <n v="9.65"/>
    <n v="6"/>
    <n v="3.5"/>
  </r>
  <r>
    <n v="4873"/>
    <d v="2016-06-09T00:00:00"/>
    <x v="2"/>
    <x v="5"/>
    <x v="193"/>
    <x v="3"/>
    <x v="2"/>
    <x v="6"/>
    <s v="Avaya 4621SW VoIP phone"/>
    <n v="177.48"/>
    <n v="3"/>
    <n v="19.97"/>
  </r>
  <r>
    <n v="4874"/>
    <d v="2016-06-09T00:00:00"/>
    <x v="2"/>
    <x v="5"/>
    <x v="460"/>
    <x v="16"/>
    <x v="2"/>
    <x v="15"/>
    <s v="Cisco CP-7937G Unified IP Conference Station Phone"/>
    <n v="695.7"/>
    <n v="2"/>
    <n v="-27.83"/>
  </r>
  <r>
    <n v="4875"/>
    <d v="2016-06-09T00:00:00"/>
    <x v="2"/>
    <x v="5"/>
    <x v="622"/>
    <x v="3"/>
    <x v="1"/>
    <x v="5"/>
    <s v="Global Deluxe Stacking Chair, Gray"/>
    <n v="122.35"/>
    <n v="3"/>
    <n v="13.76"/>
  </r>
  <r>
    <n v="4876"/>
    <d v="2016-06-09T00:00:00"/>
    <x v="2"/>
    <x v="5"/>
    <x v="499"/>
    <x v="28"/>
    <x v="1"/>
    <x v="13"/>
    <s v="Bush Cubix Conference Tables, Fully Assembled"/>
    <n v="692.94"/>
    <n v="3"/>
    <n v="173.24"/>
  </r>
  <r>
    <n v="4877"/>
    <d v="2016-06-10T00:00:00"/>
    <x v="2"/>
    <x v="5"/>
    <x v="635"/>
    <x v="3"/>
    <x v="0"/>
    <x v="1"/>
    <s v="Avery 473"/>
    <n v="20.7"/>
    <n v="2"/>
    <n v="9.94"/>
  </r>
  <r>
    <n v="4878"/>
    <d v="2016-06-10T00:00:00"/>
    <x v="2"/>
    <x v="5"/>
    <x v="635"/>
    <x v="3"/>
    <x v="1"/>
    <x v="13"/>
    <s v="Bretford Â“Just In TimeÂ” Height-Adjustable Multi-Task Work Tables"/>
    <n v="1335.68"/>
    <n v="4"/>
    <n v="-217.05"/>
  </r>
  <r>
    <n v="4879"/>
    <d v="2016-06-10T00:00:00"/>
    <x v="2"/>
    <x v="5"/>
    <x v="635"/>
    <x v="3"/>
    <x v="0"/>
    <x v="0"/>
    <s v="Xerox 226"/>
    <n v="32.4"/>
    <n v="5"/>
    <n v="15.55"/>
  </r>
  <r>
    <n v="4880"/>
    <d v="2016-06-10T00:00:00"/>
    <x v="2"/>
    <x v="5"/>
    <x v="733"/>
    <x v="2"/>
    <x v="0"/>
    <x v="1"/>
    <s v="Avery 487"/>
    <n v="23.62"/>
    <n v="8"/>
    <n v="7.97"/>
  </r>
  <r>
    <n v="4881"/>
    <d v="2016-06-11T00:00:00"/>
    <x v="2"/>
    <x v="5"/>
    <x v="126"/>
    <x v="0"/>
    <x v="0"/>
    <x v="3"/>
    <s v="Computer Printout Index Tabs"/>
    <n v="1.34"/>
    <n v="4"/>
    <n v="-2.15"/>
  </r>
  <r>
    <n v="4882"/>
    <d v="2016-06-11T00:00:00"/>
    <x v="2"/>
    <x v="5"/>
    <x v="126"/>
    <x v="0"/>
    <x v="0"/>
    <x v="3"/>
    <s v="GBC Wire Binding Combs"/>
    <n v="8.27"/>
    <n v="4"/>
    <n v="-13.65"/>
  </r>
  <r>
    <n v="4883"/>
    <d v="2016-06-11T00:00:00"/>
    <x v="2"/>
    <x v="5"/>
    <x v="126"/>
    <x v="0"/>
    <x v="1"/>
    <x v="8"/>
    <s v="Stacking Tray, Side-Loading, Legal, Smoke"/>
    <n v="12.54"/>
    <n v="7"/>
    <n v="-9.09"/>
  </r>
  <r>
    <n v="4884"/>
    <d v="2016-06-11T00:00:00"/>
    <x v="2"/>
    <x v="5"/>
    <x v="414"/>
    <x v="20"/>
    <x v="2"/>
    <x v="9"/>
    <s v="Razer Kraken PRO Over Ear PC and Music Headset"/>
    <n v="239.97"/>
    <n v="3"/>
    <n v="71.989999999999995"/>
  </r>
  <r>
    <n v="4885"/>
    <d v="2016-06-11T00:00:00"/>
    <x v="2"/>
    <x v="5"/>
    <x v="145"/>
    <x v="22"/>
    <x v="0"/>
    <x v="1"/>
    <s v="Avery 486"/>
    <n v="14.62"/>
    <n v="2"/>
    <n v="6.87"/>
  </r>
  <r>
    <n v="4886"/>
    <d v="2016-06-11T00:00:00"/>
    <x v="2"/>
    <x v="5"/>
    <x v="145"/>
    <x v="22"/>
    <x v="0"/>
    <x v="3"/>
    <s v="Wilson Jones Turn Tabs Binder Tool for Ring Binders"/>
    <n v="53.98"/>
    <n v="14"/>
    <n v="17.54"/>
  </r>
  <r>
    <n v="4887"/>
    <d v="2016-06-11T00:00:00"/>
    <x v="2"/>
    <x v="5"/>
    <x v="145"/>
    <x v="22"/>
    <x v="2"/>
    <x v="9"/>
    <s v="Logitech G35 7.1-Channel Surround Sound Headset"/>
    <n v="389.97"/>
    <n v="3"/>
    <n v="132.59"/>
  </r>
  <r>
    <n v="4888"/>
    <d v="2016-06-11T00:00:00"/>
    <x v="2"/>
    <x v="5"/>
    <x v="9"/>
    <x v="3"/>
    <x v="1"/>
    <x v="13"/>
    <s v="Bretford Rectangular Conference Table Tops"/>
    <n v="902.71"/>
    <n v="3"/>
    <n v="33.85"/>
  </r>
  <r>
    <n v="4889"/>
    <d v="2016-06-12T00:00:00"/>
    <x v="2"/>
    <x v="5"/>
    <x v="762"/>
    <x v="3"/>
    <x v="0"/>
    <x v="1"/>
    <s v="Self-Adhesive Address Labels for Typewriters by Universal"/>
    <n v="14.62"/>
    <n v="2"/>
    <n v="6.87"/>
  </r>
  <r>
    <n v="4890"/>
    <d v="2016-06-12T00:00:00"/>
    <x v="2"/>
    <x v="5"/>
    <x v="660"/>
    <x v="33"/>
    <x v="0"/>
    <x v="12"/>
    <s v="1.7 Cubic Foot Compact &quot;Cube&quot; Office Refrigerators"/>
    <n v="208.16"/>
    <n v="1"/>
    <n v="56.2"/>
  </r>
  <r>
    <n v="4891"/>
    <d v="2016-06-12T00:00:00"/>
    <x v="2"/>
    <x v="5"/>
    <x v="660"/>
    <x v="33"/>
    <x v="0"/>
    <x v="3"/>
    <s v="Avery Heavy-Duty EZD  Binder With Locking Rings"/>
    <n v="16.739999999999998"/>
    <n v="3"/>
    <n v="8.0399999999999991"/>
  </r>
  <r>
    <n v="4892"/>
    <d v="2016-06-12T00:00:00"/>
    <x v="2"/>
    <x v="5"/>
    <x v="236"/>
    <x v="7"/>
    <x v="1"/>
    <x v="8"/>
    <s v="Artistic Insta-Plaque"/>
    <n v="47.04"/>
    <n v="3"/>
    <n v="18.350000000000001"/>
  </r>
  <r>
    <n v="4893"/>
    <d v="2016-06-12T00:00:00"/>
    <x v="2"/>
    <x v="5"/>
    <x v="236"/>
    <x v="7"/>
    <x v="0"/>
    <x v="3"/>
    <s v="DXL Angle-View Binders with Locking Rings by Samsill"/>
    <n v="30.84"/>
    <n v="4"/>
    <n v="13.88"/>
  </r>
  <r>
    <n v="4894"/>
    <d v="2016-06-12T00:00:00"/>
    <x v="2"/>
    <x v="5"/>
    <x v="236"/>
    <x v="7"/>
    <x v="0"/>
    <x v="2"/>
    <s v="Companion Letter/Legal File, Black"/>
    <n v="226.56"/>
    <n v="6"/>
    <n v="63.44"/>
  </r>
  <r>
    <n v="4895"/>
    <d v="2016-06-12T00:00:00"/>
    <x v="2"/>
    <x v="5"/>
    <x v="236"/>
    <x v="7"/>
    <x v="0"/>
    <x v="10"/>
    <s v="Globe Weis Peel &amp; Seel First Class Envelopes"/>
    <n v="115.02"/>
    <n v="9"/>
    <n v="51.76"/>
  </r>
  <r>
    <n v="4896"/>
    <d v="2016-06-12T00:00:00"/>
    <x v="2"/>
    <x v="5"/>
    <x v="236"/>
    <x v="7"/>
    <x v="2"/>
    <x v="6"/>
    <s v="KLD Oscar II Style Snap-on Ultra Thin Side Flip Synthetic Leather Cover Case for HTC One HTC M7"/>
    <n v="68.040000000000006"/>
    <n v="7"/>
    <n v="19.73"/>
  </r>
  <r>
    <n v="4897"/>
    <d v="2016-06-12T00:00:00"/>
    <x v="2"/>
    <x v="5"/>
    <x v="675"/>
    <x v="1"/>
    <x v="2"/>
    <x v="15"/>
    <s v="Canon Color ImageCLASS MF8580Cdw Wireless Laser All-In-One Printer, Copier, Scanner"/>
    <n v="1007.98"/>
    <n v="3"/>
    <n v="43.2"/>
  </r>
  <r>
    <n v="4898"/>
    <d v="2016-06-12T00:00:00"/>
    <x v="2"/>
    <x v="5"/>
    <x v="675"/>
    <x v="1"/>
    <x v="0"/>
    <x v="0"/>
    <s v="Xerox 1908"/>
    <n v="313.49"/>
    <n v="7"/>
    <n v="113.64"/>
  </r>
  <r>
    <n v="4899"/>
    <d v="2016-06-12T00:00:00"/>
    <x v="2"/>
    <x v="5"/>
    <x v="353"/>
    <x v="1"/>
    <x v="0"/>
    <x v="0"/>
    <s v="Xerox 1978"/>
    <n v="23.12"/>
    <n v="5"/>
    <n v="8.3800000000000008"/>
  </r>
  <r>
    <n v="4900"/>
    <d v="2016-06-12T00:00:00"/>
    <x v="2"/>
    <x v="5"/>
    <x v="710"/>
    <x v="20"/>
    <x v="0"/>
    <x v="0"/>
    <s v="IBM Multi-Purpose Copy Paper, 8 1/2 x 11&quot;, Case"/>
    <n v="92.94"/>
    <n v="3"/>
    <n v="41.82"/>
  </r>
  <r>
    <n v="4901"/>
    <d v="2016-06-12T00:00:00"/>
    <x v="2"/>
    <x v="5"/>
    <x v="710"/>
    <x v="20"/>
    <x v="0"/>
    <x v="12"/>
    <s v="Bionaire 99.97% HEPA Air Cleaner"/>
    <n v="52.56"/>
    <n v="3"/>
    <n v="18.399999999999999"/>
  </r>
  <r>
    <n v="4902"/>
    <d v="2016-06-12T00:00:00"/>
    <x v="2"/>
    <x v="5"/>
    <x v="400"/>
    <x v="3"/>
    <x v="0"/>
    <x v="0"/>
    <s v="IBM Multi-Purpose Copy Paper, 8 1/2 x 11&quot;, Case"/>
    <n v="185.88"/>
    <n v="6"/>
    <n v="83.65"/>
  </r>
  <r>
    <n v="4903"/>
    <d v="2016-06-12T00:00:00"/>
    <x v="2"/>
    <x v="5"/>
    <x v="400"/>
    <x v="3"/>
    <x v="0"/>
    <x v="0"/>
    <s v="Xerox 228"/>
    <n v="12.96"/>
    <n v="2"/>
    <n v="6.22"/>
  </r>
  <r>
    <n v="4904"/>
    <d v="2016-06-12T00:00:00"/>
    <x v="2"/>
    <x v="5"/>
    <x v="299"/>
    <x v="0"/>
    <x v="0"/>
    <x v="12"/>
    <s v="APC 7 Outlet Network SurgeArrest Surge Protector"/>
    <n v="64.38"/>
    <n v="4"/>
    <n v="-160.96"/>
  </r>
  <r>
    <n v="4905"/>
    <d v="2016-06-12T00:00:00"/>
    <x v="2"/>
    <x v="5"/>
    <x v="299"/>
    <x v="0"/>
    <x v="1"/>
    <x v="8"/>
    <s v="Dax Clear Box Frame"/>
    <n v="6.98"/>
    <n v="2"/>
    <n v="-4.54"/>
  </r>
  <r>
    <n v="4906"/>
    <d v="2016-06-12T00:00:00"/>
    <x v="2"/>
    <x v="5"/>
    <x v="299"/>
    <x v="0"/>
    <x v="0"/>
    <x v="4"/>
    <s v="Nontoxic Chalk"/>
    <n v="11.26"/>
    <n v="8"/>
    <n v="3.94"/>
  </r>
  <r>
    <n v="4907"/>
    <d v="2016-06-12T00:00:00"/>
    <x v="2"/>
    <x v="5"/>
    <x v="299"/>
    <x v="0"/>
    <x v="0"/>
    <x v="0"/>
    <s v="Xerox 1975"/>
    <n v="15.55"/>
    <n v="3"/>
    <n v="5.64"/>
  </r>
  <r>
    <n v="4908"/>
    <d v="2016-06-12T00:00:00"/>
    <x v="2"/>
    <x v="5"/>
    <x v="299"/>
    <x v="0"/>
    <x v="1"/>
    <x v="5"/>
    <s v="Global Enterprise Series Seating High-Back Swivel/Tilt Chairs"/>
    <n v="379.37"/>
    <n v="2"/>
    <n v="-119.23"/>
  </r>
  <r>
    <n v="4909"/>
    <d v="2016-06-12T00:00:00"/>
    <x v="2"/>
    <x v="5"/>
    <x v="299"/>
    <x v="0"/>
    <x v="0"/>
    <x v="2"/>
    <s v="Staple magnet"/>
    <n v="67.540000000000006"/>
    <n v="9"/>
    <n v="6.75"/>
  </r>
  <r>
    <n v="4910"/>
    <d v="2016-06-12T00:00:00"/>
    <x v="2"/>
    <x v="5"/>
    <x v="299"/>
    <x v="0"/>
    <x v="0"/>
    <x v="3"/>
    <s v="Acco Pressboard Covers with Storage Hooks, 14 7/8&quot; x 11&quot;, Executive Red"/>
    <n v="1.52"/>
    <n v="2"/>
    <n v="-2.67"/>
  </r>
  <r>
    <n v="4911"/>
    <d v="2016-06-13T00:00:00"/>
    <x v="2"/>
    <x v="5"/>
    <x v="90"/>
    <x v="14"/>
    <x v="2"/>
    <x v="6"/>
    <s v="Ooma Telo VoIP Home Phone System"/>
    <n v="377.97"/>
    <n v="3"/>
    <n v="94.49"/>
  </r>
  <r>
    <n v="4912"/>
    <d v="2016-06-13T00:00:00"/>
    <x v="2"/>
    <x v="5"/>
    <x v="331"/>
    <x v="42"/>
    <x v="0"/>
    <x v="1"/>
    <s v="Avery 51"/>
    <n v="18.899999999999999"/>
    <n v="3"/>
    <n v="8.69"/>
  </r>
  <r>
    <n v="4913"/>
    <d v="2016-06-13T00:00:00"/>
    <x v="2"/>
    <x v="5"/>
    <x v="217"/>
    <x v="20"/>
    <x v="0"/>
    <x v="3"/>
    <s v="Premium Transparent Presentation Covers by GBC"/>
    <n v="33.57"/>
    <n v="2"/>
    <n v="11.75"/>
  </r>
  <r>
    <n v="4914"/>
    <d v="2016-06-14T00:00:00"/>
    <x v="2"/>
    <x v="5"/>
    <x v="298"/>
    <x v="3"/>
    <x v="0"/>
    <x v="4"/>
    <s v="Newell 326"/>
    <n v="7.04"/>
    <n v="4"/>
    <n v="2.04"/>
  </r>
  <r>
    <n v="4915"/>
    <d v="2016-06-14T00:00:00"/>
    <x v="2"/>
    <x v="5"/>
    <x v="298"/>
    <x v="3"/>
    <x v="1"/>
    <x v="8"/>
    <s v="GE General Purpose, Extra Long Life, Showcase &amp; Floodlight Incandescent Bulbs"/>
    <n v="8.73"/>
    <n v="3"/>
    <n v="4.0999999999999996"/>
  </r>
  <r>
    <n v="4916"/>
    <d v="2016-06-14T00:00:00"/>
    <x v="2"/>
    <x v="5"/>
    <x v="298"/>
    <x v="3"/>
    <x v="2"/>
    <x v="9"/>
    <s v="Logitech ClearChat Comfort/USB Headset H390"/>
    <n v="29.29"/>
    <n v="1"/>
    <n v="9.67"/>
  </r>
  <r>
    <n v="4917"/>
    <d v="2016-06-14T00:00:00"/>
    <x v="2"/>
    <x v="5"/>
    <x v="298"/>
    <x v="3"/>
    <x v="0"/>
    <x v="4"/>
    <s v="Newell 346"/>
    <n v="8.64"/>
    <n v="3"/>
    <n v="2.5099999999999998"/>
  </r>
  <r>
    <n v="4918"/>
    <d v="2016-06-14T00:00:00"/>
    <x v="2"/>
    <x v="5"/>
    <x v="167"/>
    <x v="3"/>
    <x v="1"/>
    <x v="11"/>
    <s v="Bush Heritage Pine Collection 5-Shelf Bookcase, Albany Pine Finish, *Special Order"/>
    <n v="599.16999999999996"/>
    <n v="5"/>
    <n v="35.25"/>
  </r>
  <r>
    <n v="4919"/>
    <d v="2016-06-14T00:00:00"/>
    <x v="2"/>
    <x v="5"/>
    <x v="290"/>
    <x v="3"/>
    <x v="1"/>
    <x v="13"/>
    <s v="Bush Cubix Conference Tables, Fully Assembled"/>
    <n v="1293.49"/>
    <n v="7"/>
    <n v="80.84"/>
  </r>
  <r>
    <n v="4920"/>
    <d v="2016-06-14T00:00:00"/>
    <x v="2"/>
    <x v="5"/>
    <x v="763"/>
    <x v="2"/>
    <x v="1"/>
    <x v="13"/>
    <s v="Global Adaptabilities Conference Tables"/>
    <n v="337.18"/>
    <n v="2"/>
    <n v="-118.01"/>
  </r>
  <r>
    <n v="4921"/>
    <d v="2016-06-14T00:00:00"/>
    <x v="2"/>
    <x v="5"/>
    <x v="98"/>
    <x v="16"/>
    <x v="0"/>
    <x v="3"/>
    <s v="GBC Twin Loop Wire Binding Elements"/>
    <n v="39.94"/>
    <n v="4"/>
    <n v="-26.62"/>
  </r>
  <r>
    <n v="4922"/>
    <d v="2016-06-14T00:00:00"/>
    <x v="2"/>
    <x v="5"/>
    <x v="98"/>
    <x v="16"/>
    <x v="2"/>
    <x v="9"/>
    <s v="Verbatim Slim CD and DVD Storage Cases, 50/Pack"/>
    <n v="18.46"/>
    <n v="2"/>
    <n v="2.31"/>
  </r>
  <r>
    <n v="4923"/>
    <d v="2016-06-14T00:00:00"/>
    <x v="2"/>
    <x v="5"/>
    <x v="278"/>
    <x v="22"/>
    <x v="1"/>
    <x v="13"/>
    <s v="Hon Non-Folding Utility Tables"/>
    <n v="1115.17"/>
    <n v="7"/>
    <n v="334.55"/>
  </r>
  <r>
    <n v="4924"/>
    <d v="2016-06-15T00:00:00"/>
    <x v="2"/>
    <x v="5"/>
    <x v="462"/>
    <x v="0"/>
    <x v="0"/>
    <x v="0"/>
    <s v="Xerox 19"/>
    <n v="173.49"/>
    <n v="7"/>
    <n v="54.22"/>
  </r>
  <r>
    <n v="4925"/>
    <d v="2016-06-16T00:00:00"/>
    <x v="2"/>
    <x v="5"/>
    <x v="649"/>
    <x v="3"/>
    <x v="0"/>
    <x v="0"/>
    <s v="Wirebound Message Books, Four 2 3/4&quot; x 5&quot; Forms per Page, 600 Sets per Book"/>
    <n v="46.35"/>
    <n v="5"/>
    <n v="21.78"/>
  </r>
  <r>
    <n v="4926"/>
    <d v="2016-06-16T00:00:00"/>
    <x v="2"/>
    <x v="5"/>
    <x v="594"/>
    <x v="15"/>
    <x v="2"/>
    <x v="15"/>
    <s v="Penpower WorldCard Pro Card Scanner"/>
    <n v="91.48"/>
    <n v="1"/>
    <n v="-1.83"/>
  </r>
  <r>
    <n v="4927"/>
    <d v="2016-06-16T00:00:00"/>
    <x v="2"/>
    <x v="5"/>
    <x v="612"/>
    <x v="7"/>
    <x v="0"/>
    <x v="1"/>
    <s v="Avery 518"/>
    <n v="9.4499999999999993"/>
    <n v="3"/>
    <n v="4.54"/>
  </r>
  <r>
    <n v="4928"/>
    <d v="2016-06-17T00:00:00"/>
    <x v="2"/>
    <x v="5"/>
    <x v="764"/>
    <x v="20"/>
    <x v="0"/>
    <x v="2"/>
    <s v="Home/Office Personal File Carts"/>
    <n v="208.56"/>
    <n v="6"/>
    <n v="52.14"/>
  </r>
  <r>
    <n v="4929"/>
    <d v="2016-06-17T00:00:00"/>
    <x v="2"/>
    <x v="5"/>
    <x v="764"/>
    <x v="20"/>
    <x v="0"/>
    <x v="0"/>
    <s v="Xerox 232"/>
    <n v="32.4"/>
    <n v="5"/>
    <n v="15.55"/>
  </r>
  <r>
    <n v="4930"/>
    <d v="2016-06-17T00:00:00"/>
    <x v="2"/>
    <x v="5"/>
    <x v="764"/>
    <x v="20"/>
    <x v="1"/>
    <x v="5"/>
    <s v="Novimex Turbo Task Chair"/>
    <n v="319.41000000000003"/>
    <n v="5"/>
    <n v="7.1"/>
  </r>
  <r>
    <n v="4931"/>
    <d v="2016-06-17T00:00:00"/>
    <x v="2"/>
    <x v="5"/>
    <x v="764"/>
    <x v="20"/>
    <x v="0"/>
    <x v="0"/>
    <s v="Array Parchment Paper, Assorted Colors"/>
    <n v="14.56"/>
    <n v="2"/>
    <n v="6.99"/>
  </r>
  <r>
    <n v="4932"/>
    <d v="2016-06-17T00:00:00"/>
    <x v="2"/>
    <x v="5"/>
    <x v="764"/>
    <x v="20"/>
    <x v="2"/>
    <x v="9"/>
    <s v="ImationÂ 8gb Micro Traveldrive Usb 2.0Â Flash Drive"/>
    <n v="30"/>
    <n v="2"/>
    <n v="3.3"/>
  </r>
  <r>
    <n v="4933"/>
    <d v="2016-06-17T00:00:00"/>
    <x v="2"/>
    <x v="5"/>
    <x v="764"/>
    <x v="20"/>
    <x v="0"/>
    <x v="3"/>
    <s v="Plastic Binding Combs"/>
    <n v="48.48"/>
    <n v="4"/>
    <n v="16.36"/>
  </r>
  <r>
    <n v="4934"/>
    <d v="2016-06-17T00:00:00"/>
    <x v="2"/>
    <x v="5"/>
    <x v="764"/>
    <x v="20"/>
    <x v="0"/>
    <x v="4"/>
    <s v="Prang Dustless Chalk Sticks"/>
    <n v="1.68"/>
    <n v="1"/>
    <n v="0.84"/>
  </r>
  <r>
    <n v="4935"/>
    <d v="2016-06-17T00:00:00"/>
    <x v="2"/>
    <x v="5"/>
    <x v="466"/>
    <x v="3"/>
    <x v="0"/>
    <x v="0"/>
    <s v="Xerox 1934"/>
    <n v="111.96"/>
    <n v="2"/>
    <n v="54.86"/>
  </r>
  <r>
    <n v="4936"/>
    <d v="2016-06-17T00:00:00"/>
    <x v="2"/>
    <x v="5"/>
    <x v="667"/>
    <x v="20"/>
    <x v="0"/>
    <x v="2"/>
    <s v="Rogers Jumbo File, Granite"/>
    <n v="40.74"/>
    <n v="3"/>
    <n v="0.41"/>
  </r>
  <r>
    <n v="4937"/>
    <d v="2016-06-17T00:00:00"/>
    <x v="2"/>
    <x v="5"/>
    <x v="30"/>
    <x v="3"/>
    <x v="1"/>
    <x v="11"/>
    <s v="Bush Heritage Pine Collection 5-Shelf Bookcase, Albany Pine Finish, *Special Order"/>
    <n v="239.67"/>
    <n v="2"/>
    <n v="14.1"/>
  </r>
  <r>
    <n v="4938"/>
    <d v="2016-06-17T00:00:00"/>
    <x v="2"/>
    <x v="5"/>
    <x v="30"/>
    <x v="3"/>
    <x v="0"/>
    <x v="1"/>
    <s v="Avery 496"/>
    <n v="22.5"/>
    <n v="6"/>
    <n v="10.8"/>
  </r>
  <r>
    <n v="4939"/>
    <d v="2016-06-17T00:00:00"/>
    <x v="2"/>
    <x v="5"/>
    <x v="30"/>
    <x v="3"/>
    <x v="0"/>
    <x v="0"/>
    <s v="Xerox 1914"/>
    <n v="219.84"/>
    <n v="4"/>
    <n v="107.72"/>
  </r>
  <r>
    <n v="4940"/>
    <d v="2016-06-17T00:00:00"/>
    <x v="2"/>
    <x v="5"/>
    <x v="164"/>
    <x v="26"/>
    <x v="1"/>
    <x v="8"/>
    <s v="Rubbermaid ClusterMat Chairmats, Mat Size- 66&quot; x 60&quot;, Lip 20&quot; x 11&quot; -90 Degree Angle"/>
    <n v="266.35000000000002"/>
    <n v="3"/>
    <n v="-13.32"/>
  </r>
  <r>
    <n v="4941"/>
    <d v="2016-06-17T00:00:00"/>
    <x v="2"/>
    <x v="5"/>
    <x v="164"/>
    <x v="26"/>
    <x v="1"/>
    <x v="5"/>
    <s v="Global Manager's Adjustable Task Chair, Storm"/>
    <n v="483.14"/>
    <n v="4"/>
    <n v="54.35"/>
  </r>
  <r>
    <n v="4942"/>
    <d v="2016-06-17T00:00:00"/>
    <x v="2"/>
    <x v="5"/>
    <x v="85"/>
    <x v="37"/>
    <x v="0"/>
    <x v="3"/>
    <s v="Ibico Presentation Index for Binding Systems"/>
    <n v="7.96"/>
    <n v="2"/>
    <n v="3.74"/>
  </r>
  <r>
    <n v="4943"/>
    <d v="2016-06-17T00:00:00"/>
    <x v="2"/>
    <x v="5"/>
    <x v="85"/>
    <x v="37"/>
    <x v="2"/>
    <x v="6"/>
    <s v="Wireless Extenders zBoost YX545 SOHO Signal Booster"/>
    <n v="566.97"/>
    <n v="3"/>
    <n v="153.08000000000001"/>
  </r>
  <r>
    <n v="4944"/>
    <d v="2016-06-17T00:00:00"/>
    <x v="2"/>
    <x v="5"/>
    <x v="85"/>
    <x v="37"/>
    <x v="0"/>
    <x v="4"/>
    <s v="Newell 35"/>
    <n v="9.84"/>
    <n v="3"/>
    <n v="2.85"/>
  </r>
  <r>
    <n v="4945"/>
    <d v="2016-06-17T00:00:00"/>
    <x v="2"/>
    <x v="5"/>
    <x v="491"/>
    <x v="20"/>
    <x v="1"/>
    <x v="13"/>
    <s v="Hon 2111 Invitation Series Corner Table"/>
    <n v="376.87"/>
    <n v="3"/>
    <n v="-213.56"/>
  </r>
  <r>
    <n v="4946"/>
    <d v="2016-06-18T00:00:00"/>
    <x v="2"/>
    <x v="5"/>
    <x v="239"/>
    <x v="1"/>
    <x v="0"/>
    <x v="0"/>
    <s v="Xerox 1937"/>
    <n v="76.86"/>
    <n v="2"/>
    <n v="26.9"/>
  </r>
  <r>
    <n v="4947"/>
    <d v="2016-06-18T00:00:00"/>
    <x v="2"/>
    <x v="5"/>
    <x v="660"/>
    <x v="2"/>
    <x v="0"/>
    <x v="0"/>
    <s v="Xerox 1900"/>
    <n v="6.85"/>
    <n v="2"/>
    <n v="2.14"/>
  </r>
  <r>
    <n v="4948"/>
    <d v="2016-06-18T00:00:00"/>
    <x v="2"/>
    <x v="5"/>
    <x v="660"/>
    <x v="2"/>
    <x v="0"/>
    <x v="3"/>
    <s v="DXL Angle-View Binders with Locking Rings by Samsill"/>
    <n v="4.63"/>
    <n v="2"/>
    <n v="-3.86"/>
  </r>
  <r>
    <n v="4949"/>
    <d v="2016-06-18T00:00:00"/>
    <x v="2"/>
    <x v="5"/>
    <x v="660"/>
    <x v="2"/>
    <x v="0"/>
    <x v="12"/>
    <s v="Harmony Air Purifier"/>
    <n v="453.6"/>
    <n v="3"/>
    <n v="90.72"/>
  </r>
  <r>
    <n v="4950"/>
    <d v="2016-06-19T00:00:00"/>
    <x v="2"/>
    <x v="5"/>
    <x v="385"/>
    <x v="3"/>
    <x v="0"/>
    <x v="0"/>
    <s v="Message Book, Standard Line &quot;While You Were Out&quot;, 5 1/2&quot; X 4&quot;, 200 Sets/Book"/>
    <n v="17.12"/>
    <n v="2"/>
    <n v="8.0500000000000007"/>
  </r>
  <r>
    <n v="4951"/>
    <d v="2016-06-20T00:00:00"/>
    <x v="2"/>
    <x v="5"/>
    <x v="352"/>
    <x v="7"/>
    <x v="2"/>
    <x v="9"/>
    <s v="ImationÂ 8gb Micro Traveldrive Usb 2.0Â Flash Drive"/>
    <n v="45"/>
    <n v="3"/>
    <n v="4.95"/>
  </r>
  <r>
    <n v="4952"/>
    <d v="2016-06-20T00:00:00"/>
    <x v="2"/>
    <x v="5"/>
    <x v="352"/>
    <x v="7"/>
    <x v="2"/>
    <x v="6"/>
    <s v="LF Elite 3D Dazzle Designer Hard Case Cover, Lf Stylus Pen and Wiper For Apple Iphone 5c Mini Lite"/>
    <n v="21.8"/>
    <n v="2"/>
    <n v="6.1"/>
  </r>
  <r>
    <n v="4953"/>
    <d v="2016-06-20T00:00:00"/>
    <x v="2"/>
    <x v="5"/>
    <x v="679"/>
    <x v="3"/>
    <x v="0"/>
    <x v="4"/>
    <s v="DIXON Oriole Pencils"/>
    <n v="5.16"/>
    <n v="2"/>
    <n v="1.34"/>
  </r>
  <r>
    <n v="4954"/>
    <d v="2016-06-20T00:00:00"/>
    <x v="2"/>
    <x v="5"/>
    <x v="679"/>
    <x v="3"/>
    <x v="0"/>
    <x v="0"/>
    <s v="Xerox 202"/>
    <n v="38.880000000000003"/>
    <n v="6"/>
    <n v="18.66"/>
  </r>
  <r>
    <n v="4955"/>
    <d v="2016-06-20T00:00:00"/>
    <x v="2"/>
    <x v="5"/>
    <x v="651"/>
    <x v="2"/>
    <x v="0"/>
    <x v="0"/>
    <s v="Wirebound Message Books, 2 7/8&quot; x 5&quot;, 3 Forms per Page"/>
    <n v="45.06"/>
    <n v="8"/>
    <n v="15.21"/>
  </r>
  <r>
    <n v="4956"/>
    <d v="2016-06-20T00:00:00"/>
    <x v="2"/>
    <x v="5"/>
    <x v="651"/>
    <x v="2"/>
    <x v="0"/>
    <x v="3"/>
    <s v="JM Magazine Binder"/>
    <n v="29.72"/>
    <n v="6"/>
    <n v="-21.79"/>
  </r>
  <r>
    <n v="4957"/>
    <d v="2016-06-20T00:00:00"/>
    <x v="2"/>
    <x v="5"/>
    <x v="651"/>
    <x v="2"/>
    <x v="0"/>
    <x v="0"/>
    <s v="Xerox 202"/>
    <n v="15.55"/>
    <n v="3"/>
    <n v="5.44"/>
  </r>
  <r>
    <n v="4958"/>
    <d v="2016-06-20T00:00:00"/>
    <x v="2"/>
    <x v="5"/>
    <x v="651"/>
    <x v="2"/>
    <x v="0"/>
    <x v="12"/>
    <s v="Sanyo 2.5 Cubic Foot Mid-Size Office Refrigerators"/>
    <n v="447.7"/>
    <n v="2"/>
    <n v="33.58"/>
  </r>
  <r>
    <n v="4959"/>
    <d v="2016-06-20T00:00:00"/>
    <x v="2"/>
    <x v="5"/>
    <x v="554"/>
    <x v="3"/>
    <x v="0"/>
    <x v="0"/>
    <s v="Xerox 1898"/>
    <n v="46.76"/>
    <n v="7"/>
    <n v="22.44"/>
  </r>
  <r>
    <n v="4960"/>
    <d v="2016-06-20T00:00:00"/>
    <x v="2"/>
    <x v="5"/>
    <x v="554"/>
    <x v="3"/>
    <x v="0"/>
    <x v="3"/>
    <s v="GBC Plastic Binding Combs"/>
    <n v="17.71"/>
    <n v="3"/>
    <n v="6.42"/>
  </r>
  <r>
    <n v="4961"/>
    <d v="2016-06-20T00:00:00"/>
    <x v="2"/>
    <x v="5"/>
    <x v="554"/>
    <x v="3"/>
    <x v="0"/>
    <x v="12"/>
    <s v="Belkin 6 Outlet Metallic Surge Strip"/>
    <n v="21.78"/>
    <n v="2"/>
    <n v="5.66"/>
  </r>
  <r>
    <n v="4962"/>
    <d v="2016-06-20T00:00:00"/>
    <x v="2"/>
    <x v="5"/>
    <x v="554"/>
    <x v="3"/>
    <x v="0"/>
    <x v="2"/>
    <s v="Fellowes Bankers Box Recycled Super Stor/Drawer"/>
    <n v="161.94"/>
    <n v="3"/>
    <n v="9.7200000000000006"/>
  </r>
  <r>
    <n v="4963"/>
    <d v="2016-06-20T00:00:00"/>
    <x v="2"/>
    <x v="5"/>
    <x v="554"/>
    <x v="3"/>
    <x v="1"/>
    <x v="5"/>
    <s v="Hon Valutask Swivel Chairs"/>
    <n v="161.57"/>
    <n v="2"/>
    <n v="-8.08"/>
  </r>
  <r>
    <n v="4964"/>
    <d v="2016-06-20T00:00:00"/>
    <x v="2"/>
    <x v="5"/>
    <x v="400"/>
    <x v="0"/>
    <x v="2"/>
    <x v="9"/>
    <s v="Logitech Trackman Marble Mouse"/>
    <n v="95.97"/>
    <n v="4"/>
    <n v="26.39"/>
  </r>
  <r>
    <n v="4965"/>
    <d v="2016-06-20T00:00:00"/>
    <x v="2"/>
    <x v="5"/>
    <x v="400"/>
    <x v="0"/>
    <x v="0"/>
    <x v="0"/>
    <s v="Xerox 206"/>
    <n v="10.37"/>
    <n v="2"/>
    <n v="3.63"/>
  </r>
  <r>
    <n v="4966"/>
    <d v="2016-06-20T00:00:00"/>
    <x v="2"/>
    <x v="5"/>
    <x v="183"/>
    <x v="39"/>
    <x v="2"/>
    <x v="9"/>
    <s v="ImationÂ 30456 USBÂ Flash DriveÂ 8GB"/>
    <n v="6.9"/>
    <n v="1"/>
    <n v="0.55000000000000004"/>
  </r>
  <r>
    <n v="4967"/>
    <d v="2016-06-20T00:00:00"/>
    <x v="2"/>
    <x v="5"/>
    <x v="183"/>
    <x v="39"/>
    <x v="1"/>
    <x v="8"/>
    <s v="Executive Impressions 13&quot; Clairmont Wall Clock"/>
    <n v="57.69"/>
    <n v="3"/>
    <n v="23.65"/>
  </r>
  <r>
    <n v="4968"/>
    <d v="2016-06-21T00:00:00"/>
    <x v="2"/>
    <x v="5"/>
    <x v="423"/>
    <x v="20"/>
    <x v="0"/>
    <x v="3"/>
    <s v="SpineVue Locking Slant-D Ring Binders by Cardinal"/>
    <n v="36.56"/>
    <n v="5"/>
    <n v="12.8"/>
  </r>
  <r>
    <n v="4969"/>
    <d v="2016-06-21T00:00:00"/>
    <x v="2"/>
    <x v="5"/>
    <x v="423"/>
    <x v="20"/>
    <x v="0"/>
    <x v="3"/>
    <s v="Premium Transparent Presentation Covers, No Pattern/Clear, 8 1/2&quot; x 11&quot;"/>
    <n v="186.14"/>
    <n v="6"/>
    <n v="60.5"/>
  </r>
  <r>
    <n v="4970"/>
    <d v="2016-06-21T00:00:00"/>
    <x v="2"/>
    <x v="5"/>
    <x v="423"/>
    <x v="20"/>
    <x v="1"/>
    <x v="11"/>
    <s v="O'Sullivan Living Dimensions 5-Shelf Bookcases"/>
    <n v="353.57"/>
    <n v="2"/>
    <n v="-44.2"/>
  </r>
  <r>
    <n v="4971"/>
    <d v="2016-06-21T00:00:00"/>
    <x v="2"/>
    <x v="5"/>
    <x v="590"/>
    <x v="1"/>
    <x v="0"/>
    <x v="3"/>
    <s v="Avery Durable Slant Ring Binders With Label Holder"/>
    <n v="0.84"/>
    <n v="1"/>
    <n v="-1.34"/>
  </r>
  <r>
    <n v="4972"/>
    <d v="2016-06-23T00:00:00"/>
    <x v="2"/>
    <x v="5"/>
    <x v="576"/>
    <x v="20"/>
    <x v="0"/>
    <x v="1"/>
    <s v="Avery 4027 File Folder Labels for Dot Matrix Printers, 5000 Labels per Box, White"/>
    <n v="122.12"/>
    <n v="4"/>
    <n v="56.18"/>
  </r>
  <r>
    <n v="4973"/>
    <d v="2016-06-23T00:00:00"/>
    <x v="2"/>
    <x v="5"/>
    <x v="576"/>
    <x v="20"/>
    <x v="0"/>
    <x v="1"/>
    <s v="Avery 52"/>
    <n v="18.45"/>
    <n v="5"/>
    <n v="8.67"/>
  </r>
  <r>
    <n v="4974"/>
    <d v="2016-06-23T00:00:00"/>
    <x v="2"/>
    <x v="5"/>
    <x v="576"/>
    <x v="20"/>
    <x v="0"/>
    <x v="2"/>
    <s v="Fellowes Bankers Box Staxonsteel Drawer File/Stacking System"/>
    <n v="324.89999999999998"/>
    <n v="5"/>
    <n v="38.99"/>
  </r>
  <r>
    <n v="4975"/>
    <d v="2016-06-23T00:00:00"/>
    <x v="2"/>
    <x v="5"/>
    <x v="576"/>
    <x v="20"/>
    <x v="0"/>
    <x v="0"/>
    <s v="Tops White Computer Printout Paper"/>
    <n v="146.72999999999999"/>
    <n v="3"/>
    <n v="68.959999999999994"/>
  </r>
  <r>
    <n v="4976"/>
    <d v="2016-06-23T00:00:00"/>
    <x v="2"/>
    <x v="5"/>
    <x v="576"/>
    <x v="20"/>
    <x v="0"/>
    <x v="7"/>
    <s v="Translucent Push Pins by OIC"/>
    <n v="3.96"/>
    <n v="2"/>
    <n v="1.47"/>
  </r>
  <r>
    <n v="4977"/>
    <d v="2016-06-23T00:00:00"/>
    <x v="2"/>
    <x v="5"/>
    <x v="585"/>
    <x v="20"/>
    <x v="0"/>
    <x v="14"/>
    <s v="Compact Automatic Electric Letter Opener"/>
    <n v="835.17"/>
    <n v="7"/>
    <n v="16.7"/>
  </r>
  <r>
    <n v="4978"/>
    <d v="2016-06-23T00:00:00"/>
    <x v="2"/>
    <x v="5"/>
    <x v="131"/>
    <x v="3"/>
    <x v="0"/>
    <x v="2"/>
    <s v="Mobile Personal File Cube"/>
    <n v="93.68"/>
    <n v="4"/>
    <n v="25.29"/>
  </r>
  <r>
    <n v="4979"/>
    <d v="2016-06-23T00:00:00"/>
    <x v="2"/>
    <x v="5"/>
    <x v="131"/>
    <x v="3"/>
    <x v="0"/>
    <x v="1"/>
    <s v="Avery 516"/>
    <n v="21.93"/>
    <n v="3"/>
    <n v="10.31"/>
  </r>
  <r>
    <n v="4980"/>
    <d v="2016-06-23T00:00:00"/>
    <x v="2"/>
    <x v="5"/>
    <x v="131"/>
    <x v="3"/>
    <x v="2"/>
    <x v="6"/>
    <s v="Nortel Meridian M3904 Professional Digital phone"/>
    <n v="862.34"/>
    <n v="7"/>
    <n v="97.01"/>
  </r>
  <r>
    <n v="4981"/>
    <d v="2016-06-23T00:00:00"/>
    <x v="2"/>
    <x v="5"/>
    <x v="131"/>
    <x v="3"/>
    <x v="0"/>
    <x v="0"/>
    <s v="Xerox 1884"/>
    <n v="19.98"/>
    <n v="1"/>
    <n v="9.39"/>
  </r>
  <r>
    <n v="4982"/>
    <d v="2016-06-23T00:00:00"/>
    <x v="2"/>
    <x v="5"/>
    <x v="533"/>
    <x v="20"/>
    <x v="0"/>
    <x v="1"/>
    <s v="Avery 487"/>
    <n v="25.83"/>
    <n v="7"/>
    <n v="12.14"/>
  </r>
  <r>
    <n v="4983"/>
    <d v="2016-06-24T00:00:00"/>
    <x v="2"/>
    <x v="5"/>
    <x v="649"/>
    <x v="3"/>
    <x v="2"/>
    <x v="6"/>
    <s v="Macally Suction Cup Mount"/>
    <n v="38.24"/>
    <n v="4"/>
    <n v="-9.56"/>
  </r>
  <r>
    <n v="4984"/>
    <d v="2016-06-24T00:00:00"/>
    <x v="2"/>
    <x v="5"/>
    <x v="19"/>
    <x v="18"/>
    <x v="2"/>
    <x v="6"/>
    <s v="Panasonic KX TS208W Corded phone"/>
    <n v="440.91"/>
    <n v="9"/>
    <n v="123.45"/>
  </r>
  <r>
    <n v="4985"/>
    <d v="2016-06-24T00:00:00"/>
    <x v="2"/>
    <x v="5"/>
    <x v="526"/>
    <x v="0"/>
    <x v="0"/>
    <x v="12"/>
    <s v="Holmes HEPA Air Purifier"/>
    <n v="8.7100000000000009"/>
    <n v="2"/>
    <n v="-19.600000000000001"/>
  </r>
  <r>
    <n v="4986"/>
    <d v="2016-06-24T00:00:00"/>
    <x v="2"/>
    <x v="5"/>
    <x v="655"/>
    <x v="3"/>
    <x v="2"/>
    <x v="15"/>
    <s v="Okidata MB760 Printer"/>
    <n v="4476.8"/>
    <n v="4"/>
    <n v="503.64"/>
  </r>
  <r>
    <n v="4987"/>
    <d v="2016-06-24T00:00:00"/>
    <x v="2"/>
    <x v="5"/>
    <x v="655"/>
    <x v="3"/>
    <x v="0"/>
    <x v="0"/>
    <s v="Xerox 189"/>
    <n v="104.85"/>
    <n v="1"/>
    <n v="50.33"/>
  </r>
  <r>
    <n v="4988"/>
    <d v="2016-06-24T00:00:00"/>
    <x v="2"/>
    <x v="5"/>
    <x v="655"/>
    <x v="3"/>
    <x v="0"/>
    <x v="12"/>
    <s v="APC 7 Outlet Network SurgeArrest Surge Protector"/>
    <n v="241.44"/>
    <n v="3"/>
    <n v="72.430000000000007"/>
  </r>
  <r>
    <n v="4989"/>
    <d v="2016-06-25T00:00:00"/>
    <x v="2"/>
    <x v="5"/>
    <x v="161"/>
    <x v="2"/>
    <x v="1"/>
    <x v="5"/>
    <s v="Global Leather Highback Executive Chair with Pneumatic Height Adjustment, Black"/>
    <n v="422.06"/>
    <n v="3"/>
    <n v="-18.09"/>
  </r>
  <r>
    <n v="4990"/>
    <d v="2016-06-25T00:00:00"/>
    <x v="2"/>
    <x v="5"/>
    <x v="161"/>
    <x v="2"/>
    <x v="0"/>
    <x v="3"/>
    <s v="GBC Wire Binding Strips"/>
    <n v="38.090000000000003"/>
    <n v="4"/>
    <n v="-27.93"/>
  </r>
  <r>
    <n v="4991"/>
    <d v="2016-06-25T00:00:00"/>
    <x v="2"/>
    <x v="5"/>
    <x v="161"/>
    <x v="2"/>
    <x v="0"/>
    <x v="2"/>
    <s v="Gould Plastics 9-Pocket Panel Bin, 18-3/8w x 5-1/4d x 20-1/2h, Black"/>
    <n v="254.35"/>
    <n v="6"/>
    <n v="-50.87"/>
  </r>
  <r>
    <n v="4992"/>
    <d v="2016-06-25T00:00:00"/>
    <x v="2"/>
    <x v="5"/>
    <x v="83"/>
    <x v="3"/>
    <x v="0"/>
    <x v="12"/>
    <s v="Fellowes Mighty 8 Compact Surge Protector"/>
    <n v="60.81"/>
    <n v="3"/>
    <n v="17.03"/>
  </r>
  <r>
    <n v="4993"/>
    <d v="2016-06-25T00:00:00"/>
    <x v="2"/>
    <x v="5"/>
    <x v="391"/>
    <x v="0"/>
    <x v="1"/>
    <x v="5"/>
    <s v="Global Value Mid-Back Manager's Chair, Gray"/>
    <n v="85.25"/>
    <n v="2"/>
    <n v="-6.09"/>
  </r>
  <r>
    <n v="4994"/>
    <d v="2016-06-25T00:00:00"/>
    <x v="2"/>
    <x v="5"/>
    <x v="391"/>
    <x v="0"/>
    <x v="1"/>
    <x v="8"/>
    <s v="Eldon Executive Woodline II Cherry Finish Desk Accessories"/>
    <n v="32.71"/>
    <n v="2"/>
    <n v="-26.17"/>
  </r>
  <r>
    <n v="4995"/>
    <d v="2016-06-26T00:00:00"/>
    <x v="2"/>
    <x v="5"/>
    <x v="130"/>
    <x v="20"/>
    <x v="0"/>
    <x v="4"/>
    <s v="Prang Colored Pencils"/>
    <n v="14.7"/>
    <n v="5"/>
    <n v="6.62"/>
  </r>
  <r>
    <n v="4996"/>
    <d v="2016-06-26T00:00:00"/>
    <x v="2"/>
    <x v="5"/>
    <x v="130"/>
    <x v="20"/>
    <x v="0"/>
    <x v="2"/>
    <s v="Fellowes Strictly Business Drawer File, Letter/Legal Size"/>
    <n v="704.25"/>
    <n v="5"/>
    <n v="84.51"/>
  </r>
  <r>
    <n v="4997"/>
    <d v="2016-06-26T00:00:00"/>
    <x v="2"/>
    <x v="5"/>
    <x v="344"/>
    <x v="43"/>
    <x v="0"/>
    <x v="2"/>
    <s v="Woodgrain Magazine Files by Perma"/>
    <n v="14.9"/>
    <n v="5"/>
    <n v="1.04"/>
  </r>
  <r>
    <n v="4998"/>
    <d v="2016-06-26T00:00:00"/>
    <x v="2"/>
    <x v="5"/>
    <x v="314"/>
    <x v="0"/>
    <x v="2"/>
    <x v="9"/>
    <s v="Memorex Mini Travel Drive 4 GB USB 2.0 Flash Drive"/>
    <n v="13.62"/>
    <n v="2"/>
    <n v="3.57"/>
  </r>
  <r>
    <n v="4999"/>
    <d v="2016-06-26T00:00:00"/>
    <x v="2"/>
    <x v="5"/>
    <x v="416"/>
    <x v="3"/>
    <x v="1"/>
    <x v="8"/>
    <s v="Eldon Expressions Wood Desk Accessories, Oak"/>
    <n v="22.14"/>
    <n v="3"/>
    <n v="6.42"/>
  </r>
  <r>
    <n v="5000"/>
    <d v="2016-06-26T00:00:00"/>
    <x v="2"/>
    <x v="5"/>
    <x v="765"/>
    <x v="1"/>
    <x v="0"/>
    <x v="4"/>
    <s v="Newell 311"/>
    <n v="5.3"/>
    <n v="3"/>
    <n v="0.46"/>
  </r>
  <r>
    <n v="5001"/>
    <d v="2016-06-26T00:00:00"/>
    <x v="2"/>
    <x v="5"/>
    <x v="659"/>
    <x v="14"/>
    <x v="0"/>
    <x v="0"/>
    <s v="White Dual Perf Computer Printout Paper, 2700 Sheets, 1 Part, Heavyweight, 20 lbs., 14 7/8 x 11"/>
    <n v="368.91"/>
    <n v="9"/>
    <n v="180.77"/>
  </r>
  <r>
    <n v="5002"/>
    <d v="2016-06-26T00:00:00"/>
    <x v="2"/>
    <x v="5"/>
    <x v="659"/>
    <x v="14"/>
    <x v="0"/>
    <x v="3"/>
    <s v="Insertable Tab Post Binder Dividers"/>
    <n v="8.02"/>
    <n v="1"/>
    <n v="3.77"/>
  </r>
  <r>
    <n v="5003"/>
    <d v="2016-06-26T00:00:00"/>
    <x v="2"/>
    <x v="5"/>
    <x v="659"/>
    <x v="14"/>
    <x v="0"/>
    <x v="2"/>
    <s v="SAFCO Mobile Desk Side File, Wire Frame"/>
    <n v="171.04"/>
    <n v="4"/>
    <n v="44.47"/>
  </r>
  <r>
    <n v="5004"/>
    <d v="2016-06-26T00:00:00"/>
    <x v="2"/>
    <x v="5"/>
    <x v="512"/>
    <x v="3"/>
    <x v="0"/>
    <x v="14"/>
    <s v="Premier Electric Letter Opener"/>
    <n v="231.72"/>
    <n v="2"/>
    <n v="11.59"/>
  </r>
  <r>
    <n v="5005"/>
    <d v="2016-06-26T00:00:00"/>
    <x v="2"/>
    <x v="5"/>
    <x v="512"/>
    <x v="3"/>
    <x v="0"/>
    <x v="7"/>
    <s v="OIC Binder Clips"/>
    <n v="17.899999999999999"/>
    <n v="5"/>
    <n v="8.9499999999999993"/>
  </r>
  <r>
    <n v="5006"/>
    <d v="2016-06-26T00:00:00"/>
    <x v="2"/>
    <x v="5"/>
    <x v="512"/>
    <x v="3"/>
    <x v="0"/>
    <x v="0"/>
    <s v="Ampad Phone Message Book, Recycled, 400 Message Capacity, 5 Â¾Â” x 11Â”"/>
    <n v="12.48"/>
    <n v="2"/>
    <n v="5.62"/>
  </r>
  <r>
    <n v="5007"/>
    <d v="2016-06-26T00:00:00"/>
    <x v="2"/>
    <x v="5"/>
    <x v="379"/>
    <x v="20"/>
    <x v="2"/>
    <x v="9"/>
    <s v="AmazonBasics 3-Button USB Wired Mouse"/>
    <n v="20.97"/>
    <n v="3"/>
    <n v="9.02"/>
  </r>
  <r>
    <n v="5008"/>
    <d v="2016-06-26T00:00:00"/>
    <x v="2"/>
    <x v="5"/>
    <x v="379"/>
    <x v="20"/>
    <x v="2"/>
    <x v="9"/>
    <s v="Perixx PERIBOARD-512B, Ergonomic Split Keyboard"/>
    <n v="139.96"/>
    <n v="4"/>
    <n v="9.8000000000000007"/>
  </r>
  <r>
    <n v="5009"/>
    <d v="2016-06-26T00:00:00"/>
    <x v="2"/>
    <x v="5"/>
    <x v="379"/>
    <x v="20"/>
    <x v="1"/>
    <x v="8"/>
    <s v="DAX Executive Solid Wood Document Frame, Desktop or Hang, Mahogany, 5 x 7"/>
    <n v="37.74"/>
    <n v="3"/>
    <n v="12.83"/>
  </r>
  <r>
    <n v="5010"/>
    <d v="2016-06-26T00:00:00"/>
    <x v="2"/>
    <x v="5"/>
    <x v="766"/>
    <x v="4"/>
    <x v="2"/>
    <x v="6"/>
    <s v="Cisco IPÂ PhoneÂ 7961G VoIPÂ phoneÂ - Dark gray"/>
    <n v="135.94999999999999"/>
    <n v="1"/>
    <n v="39.43"/>
  </r>
  <r>
    <n v="5011"/>
    <d v="2016-06-27T00:00:00"/>
    <x v="2"/>
    <x v="5"/>
    <x v="121"/>
    <x v="1"/>
    <x v="0"/>
    <x v="0"/>
    <s v="Wirebound Message Books, Four 2 3/4 x 5 White Forms per Page"/>
    <n v="37.46"/>
    <n v="7"/>
    <n v="12.18"/>
  </r>
  <r>
    <n v="5012"/>
    <d v="2016-06-27T00:00:00"/>
    <x v="2"/>
    <x v="5"/>
    <x v="121"/>
    <x v="1"/>
    <x v="1"/>
    <x v="5"/>
    <s v="Global Commerce Series Low-Back Swivel/Tilt Chairs"/>
    <n v="539.66"/>
    <n v="3"/>
    <n v="-7.71"/>
  </r>
  <r>
    <n v="5013"/>
    <d v="2016-06-27T00:00:00"/>
    <x v="2"/>
    <x v="5"/>
    <x v="461"/>
    <x v="3"/>
    <x v="2"/>
    <x v="6"/>
    <s v="Ooma Telo VoIP Home Phone System"/>
    <n v="201.58"/>
    <n v="2"/>
    <n v="12.6"/>
  </r>
  <r>
    <n v="5014"/>
    <d v="2016-06-28T00:00:00"/>
    <x v="2"/>
    <x v="5"/>
    <x v="334"/>
    <x v="1"/>
    <x v="2"/>
    <x v="6"/>
    <s v="Polycom CX300 Desktop Phone USB VoIP phone"/>
    <n v="359.98"/>
    <n v="3"/>
    <n v="36"/>
  </r>
  <r>
    <n v="5015"/>
    <d v="2016-06-28T00:00:00"/>
    <x v="2"/>
    <x v="5"/>
    <x v="10"/>
    <x v="3"/>
    <x v="0"/>
    <x v="3"/>
    <s v="Recycled Pressboard Report Cover with Reinforced Top Hinge"/>
    <n v="7.75"/>
    <n v="3"/>
    <n v="2.81"/>
  </r>
  <r>
    <n v="5016"/>
    <d v="2016-06-28T00:00:00"/>
    <x v="2"/>
    <x v="5"/>
    <x v="10"/>
    <x v="3"/>
    <x v="0"/>
    <x v="3"/>
    <s v="GBC Premium Transparent Covers with Diagonal Lined Pattern"/>
    <n v="33.57"/>
    <n v="2"/>
    <n v="11.75"/>
  </r>
  <r>
    <n v="5017"/>
    <d v="2016-06-28T00:00:00"/>
    <x v="2"/>
    <x v="5"/>
    <x v="652"/>
    <x v="23"/>
    <x v="1"/>
    <x v="5"/>
    <s v="Global Armless Task Chair, Royal Blue"/>
    <n v="121.96"/>
    <n v="2"/>
    <n v="20.73"/>
  </r>
  <r>
    <n v="5018"/>
    <d v="2016-06-28T00:00:00"/>
    <x v="2"/>
    <x v="5"/>
    <x v="652"/>
    <x v="23"/>
    <x v="0"/>
    <x v="12"/>
    <s v="Disposable Triple-Filter Dust Bags"/>
    <n v="8.74"/>
    <n v="2"/>
    <n v="2.27"/>
  </r>
  <r>
    <n v="5019"/>
    <d v="2016-06-28T00:00:00"/>
    <x v="2"/>
    <x v="5"/>
    <x v="652"/>
    <x v="23"/>
    <x v="0"/>
    <x v="0"/>
    <s v="Xerox 1960"/>
    <n v="61.96"/>
    <n v="2"/>
    <n v="27.88"/>
  </r>
  <r>
    <n v="5020"/>
    <d v="2016-06-28T00:00:00"/>
    <x v="2"/>
    <x v="5"/>
    <x v="652"/>
    <x v="23"/>
    <x v="0"/>
    <x v="3"/>
    <s v="Ibico Presentation Index for Binding Systems"/>
    <n v="7.96"/>
    <n v="2"/>
    <n v="3.74"/>
  </r>
  <r>
    <n v="5021"/>
    <d v="2016-06-28T00:00:00"/>
    <x v="2"/>
    <x v="5"/>
    <x v="652"/>
    <x v="23"/>
    <x v="0"/>
    <x v="12"/>
    <s v="Holmes Replacement Filter for HEPA Air Cleaner, Very Large Room, HEPA Filter"/>
    <n v="275.24"/>
    <n v="4"/>
    <n v="121.11"/>
  </r>
  <r>
    <n v="5022"/>
    <d v="2016-06-29T00:00:00"/>
    <x v="2"/>
    <x v="5"/>
    <x v="261"/>
    <x v="9"/>
    <x v="0"/>
    <x v="2"/>
    <s v="Fellowes Bankers Box Stor/Drawer Steel Plus"/>
    <n v="191.88"/>
    <n v="6"/>
    <n v="19.190000000000001"/>
  </r>
  <r>
    <n v="5023"/>
    <d v="2016-06-30T00:00:00"/>
    <x v="2"/>
    <x v="5"/>
    <x v="413"/>
    <x v="4"/>
    <x v="0"/>
    <x v="4"/>
    <s v="Bulldog Vacuum Base Pencil Sharpener"/>
    <n v="35.97"/>
    <n v="3"/>
    <n v="9.7100000000000009"/>
  </r>
  <r>
    <n v="5024"/>
    <d v="2016-06-30T00:00:00"/>
    <x v="2"/>
    <x v="5"/>
    <x v="413"/>
    <x v="4"/>
    <x v="1"/>
    <x v="11"/>
    <s v="O'Sullivan 2-Door Barrister Bookcase in Odessa Pine"/>
    <n v="1266.8599999999999"/>
    <n v="7"/>
    <n v="291.38"/>
  </r>
  <r>
    <n v="5025"/>
    <d v="2016-06-30T00:00:00"/>
    <x v="2"/>
    <x v="5"/>
    <x v="303"/>
    <x v="1"/>
    <x v="2"/>
    <x v="9"/>
    <s v="Kingston Digital DataTraveler 16GB USB 2.0"/>
    <n v="50.12"/>
    <n v="7"/>
    <n v="-0.63"/>
  </r>
  <r>
    <n v="5026"/>
    <d v="2016-07-01T00:00:00"/>
    <x v="2"/>
    <x v="6"/>
    <x v="705"/>
    <x v="9"/>
    <x v="0"/>
    <x v="3"/>
    <s v="Wilson Jones Hanging View Binder, White, 1&quot;"/>
    <n v="14.2"/>
    <n v="2"/>
    <n v="6.53"/>
  </r>
  <r>
    <n v="5027"/>
    <d v="2016-07-01T00:00:00"/>
    <x v="2"/>
    <x v="6"/>
    <x v="705"/>
    <x v="9"/>
    <x v="0"/>
    <x v="0"/>
    <s v="Xerox 210"/>
    <n v="12.96"/>
    <n v="2"/>
    <n v="6.22"/>
  </r>
  <r>
    <n v="5028"/>
    <d v="2016-07-01T00:00:00"/>
    <x v="2"/>
    <x v="6"/>
    <x v="705"/>
    <x v="9"/>
    <x v="0"/>
    <x v="3"/>
    <s v="Binding Machine Supplies"/>
    <n v="58.34"/>
    <n v="2"/>
    <n v="28"/>
  </r>
  <r>
    <n v="5029"/>
    <d v="2016-07-01T00:00:00"/>
    <x v="2"/>
    <x v="6"/>
    <x v="306"/>
    <x v="27"/>
    <x v="2"/>
    <x v="16"/>
    <s v="Hewlett Packard 310 Color Digital Copier"/>
    <n v="1499.95"/>
    <n v="5"/>
    <n v="449.99"/>
  </r>
  <r>
    <n v="5030"/>
    <d v="2016-07-01T00:00:00"/>
    <x v="2"/>
    <x v="6"/>
    <x v="720"/>
    <x v="20"/>
    <x v="0"/>
    <x v="1"/>
    <s v="Avery 477"/>
    <n v="30.53"/>
    <n v="1"/>
    <n v="14.04"/>
  </r>
  <r>
    <n v="5031"/>
    <d v="2016-07-01T00:00:00"/>
    <x v="2"/>
    <x v="6"/>
    <x v="720"/>
    <x v="20"/>
    <x v="2"/>
    <x v="9"/>
    <s v="KeyTronicÂ KT400U2 -Â KeyboardÂ - Black"/>
    <n v="30.84"/>
    <n v="3"/>
    <n v="6.17"/>
  </r>
  <r>
    <n v="5032"/>
    <d v="2016-07-01T00:00:00"/>
    <x v="2"/>
    <x v="6"/>
    <x v="720"/>
    <x v="20"/>
    <x v="0"/>
    <x v="0"/>
    <s v="Southworth 25% Cotton Antique Laid Paper &amp; Envelopes"/>
    <n v="75.06"/>
    <n v="9"/>
    <n v="33.78"/>
  </r>
  <r>
    <n v="5033"/>
    <d v="2016-07-01T00:00:00"/>
    <x v="2"/>
    <x v="6"/>
    <x v="327"/>
    <x v="22"/>
    <x v="0"/>
    <x v="3"/>
    <s v="Zipper Ring Binder Pockets"/>
    <n v="2.5"/>
    <n v="1"/>
    <n v="0.9"/>
  </r>
  <r>
    <n v="5034"/>
    <d v="2016-07-02T00:00:00"/>
    <x v="2"/>
    <x v="6"/>
    <x v="169"/>
    <x v="3"/>
    <x v="1"/>
    <x v="5"/>
    <s v="Hon Deluxe Fabric Upholstered Stacking Chairs"/>
    <n v="195.18"/>
    <n v="1"/>
    <n v="19.52"/>
  </r>
  <r>
    <n v="5035"/>
    <d v="2016-07-02T00:00:00"/>
    <x v="2"/>
    <x v="6"/>
    <x v="175"/>
    <x v="6"/>
    <x v="0"/>
    <x v="4"/>
    <s v="Avery Hi-Liter Pen Style Six-Color Fluorescent Set"/>
    <n v="7.7"/>
    <n v="2"/>
    <n v="3.16"/>
  </r>
  <r>
    <n v="5036"/>
    <d v="2016-07-02T00:00:00"/>
    <x v="2"/>
    <x v="6"/>
    <x v="400"/>
    <x v="0"/>
    <x v="1"/>
    <x v="5"/>
    <s v="Global Airflow Leather Mesh Back Chair, Black"/>
    <n v="528.42999999999995"/>
    <n v="5"/>
    <n v="0"/>
  </r>
  <r>
    <n v="5037"/>
    <d v="2016-07-02T00:00:00"/>
    <x v="2"/>
    <x v="6"/>
    <x v="400"/>
    <x v="0"/>
    <x v="0"/>
    <x v="0"/>
    <s v="Xerox 201"/>
    <n v="41.47"/>
    <n v="8"/>
    <n v="14.52"/>
  </r>
  <r>
    <n v="5038"/>
    <d v="2016-07-03T00:00:00"/>
    <x v="2"/>
    <x v="6"/>
    <x v="606"/>
    <x v="3"/>
    <x v="0"/>
    <x v="0"/>
    <s v="Xerox 200"/>
    <n v="12.96"/>
    <n v="2"/>
    <n v="6.22"/>
  </r>
  <r>
    <n v="5039"/>
    <d v="2016-07-03T00:00:00"/>
    <x v="2"/>
    <x v="6"/>
    <x v="606"/>
    <x v="3"/>
    <x v="0"/>
    <x v="7"/>
    <s v="Brites Rubber Bands, 1 1/2 oz. Box"/>
    <n v="3.96"/>
    <n v="2"/>
    <n v="0.08"/>
  </r>
  <r>
    <n v="5040"/>
    <d v="2016-07-03T00:00:00"/>
    <x v="2"/>
    <x v="6"/>
    <x v="78"/>
    <x v="20"/>
    <x v="0"/>
    <x v="12"/>
    <s v="Avanti 1.7 Cu. Ft. Refrigerator"/>
    <n v="706.86"/>
    <n v="7"/>
    <n v="197.92"/>
  </r>
  <r>
    <n v="5041"/>
    <d v="2016-07-03T00:00:00"/>
    <x v="2"/>
    <x v="6"/>
    <x v="76"/>
    <x v="2"/>
    <x v="0"/>
    <x v="0"/>
    <s v="Xerox 1925"/>
    <n v="123.92"/>
    <n v="5"/>
    <n v="38.729999999999997"/>
  </r>
  <r>
    <n v="5042"/>
    <d v="2016-07-04T00:00:00"/>
    <x v="2"/>
    <x v="6"/>
    <x v="266"/>
    <x v="3"/>
    <x v="1"/>
    <x v="8"/>
    <s v="Master Caster Door Stop, Brown"/>
    <n v="25.4"/>
    <n v="5"/>
    <n v="8.64"/>
  </r>
  <r>
    <n v="5043"/>
    <d v="2016-07-04T00:00:00"/>
    <x v="2"/>
    <x v="6"/>
    <x v="266"/>
    <x v="3"/>
    <x v="0"/>
    <x v="10"/>
    <s v="Inter-Office Recycled Envelopes, Brown Kraft, Button-String,10&quot; x 13&quot; , 100/Box"/>
    <n v="43.96"/>
    <n v="2"/>
    <n v="20.66"/>
  </r>
  <r>
    <n v="5044"/>
    <d v="2016-07-04T00:00:00"/>
    <x v="2"/>
    <x v="6"/>
    <x v="266"/>
    <x v="3"/>
    <x v="1"/>
    <x v="11"/>
    <s v="Atlantic Metals Mobile 5-Shelf Bookcases, Custom Colors"/>
    <n v="1279.17"/>
    <n v="5"/>
    <n v="225.74"/>
  </r>
  <r>
    <n v="5045"/>
    <d v="2016-07-04T00:00:00"/>
    <x v="2"/>
    <x v="6"/>
    <x v="266"/>
    <x v="3"/>
    <x v="0"/>
    <x v="2"/>
    <s v="Eldon Shelf Savers Cubes and Bins"/>
    <n v="27.92"/>
    <n v="4"/>
    <n v="0.56000000000000005"/>
  </r>
  <r>
    <n v="5046"/>
    <d v="2016-07-04T00:00:00"/>
    <x v="2"/>
    <x v="6"/>
    <x v="81"/>
    <x v="22"/>
    <x v="1"/>
    <x v="8"/>
    <s v="Master Caster Door Stop, Brown"/>
    <n v="25.4"/>
    <n v="5"/>
    <n v="8.64"/>
  </r>
  <r>
    <n v="5047"/>
    <d v="2016-07-04T00:00:00"/>
    <x v="2"/>
    <x v="6"/>
    <x v="81"/>
    <x v="22"/>
    <x v="2"/>
    <x v="6"/>
    <s v="Avaya 4621SW VoIP phone"/>
    <n v="177.48"/>
    <n v="3"/>
    <n v="19.97"/>
  </r>
  <r>
    <n v="5048"/>
    <d v="2016-07-04T00:00:00"/>
    <x v="2"/>
    <x v="6"/>
    <x v="81"/>
    <x v="22"/>
    <x v="2"/>
    <x v="6"/>
    <s v="OtterBox Defender Series Case - Samsung Galaxy S4"/>
    <n v="71.98"/>
    <n v="3"/>
    <n v="9"/>
  </r>
  <r>
    <n v="5049"/>
    <d v="2016-07-07T00:00:00"/>
    <x v="2"/>
    <x v="6"/>
    <x v="571"/>
    <x v="16"/>
    <x v="0"/>
    <x v="14"/>
    <s v="Acme Softgrip Scissors"/>
    <n v="45.58"/>
    <n v="7"/>
    <n v="5.13"/>
  </r>
  <r>
    <n v="5050"/>
    <d v="2016-07-07T00:00:00"/>
    <x v="2"/>
    <x v="6"/>
    <x v="195"/>
    <x v="3"/>
    <x v="1"/>
    <x v="8"/>
    <s v="Howard Miller 11-1/2&quot; Diameter Grantwood Wall Clock"/>
    <n v="215.65"/>
    <n v="5"/>
    <n v="73.319999999999993"/>
  </r>
  <r>
    <n v="5051"/>
    <d v="2016-07-07T00:00:00"/>
    <x v="2"/>
    <x v="6"/>
    <x v="45"/>
    <x v="1"/>
    <x v="1"/>
    <x v="8"/>
    <s v="Flat Face Poster Frame"/>
    <n v="60.29"/>
    <n v="8"/>
    <n v="-27.13"/>
  </r>
  <r>
    <n v="5052"/>
    <d v="2016-07-07T00:00:00"/>
    <x v="2"/>
    <x v="6"/>
    <x v="45"/>
    <x v="1"/>
    <x v="0"/>
    <x v="7"/>
    <s v="Acco Hot Clips Clips to Go"/>
    <n v="2.63"/>
    <n v="1"/>
    <n v="0.82"/>
  </r>
  <r>
    <n v="5053"/>
    <d v="2016-07-07T00:00:00"/>
    <x v="2"/>
    <x v="6"/>
    <x v="45"/>
    <x v="1"/>
    <x v="0"/>
    <x v="0"/>
    <s v="Tops Wirebound Message Log Books"/>
    <n v="23.69"/>
    <n v="9"/>
    <n v="7.7"/>
  </r>
  <r>
    <n v="5054"/>
    <d v="2016-07-07T00:00:00"/>
    <x v="2"/>
    <x v="6"/>
    <x v="45"/>
    <x v="1"/>
    <x v="1"/>
    <x v="5"/>
    <s v="Global Ergonomic Managers Chair"/>
    <n v="253.37"/>
    <n v="2"/>
    <n v="-14.48"/>
  </r>
  <r>
    <n v="5055"/>
    <d v="2016-07-07T00:00:00"/>
    <x v="2"/>
    <x v="6"/>
    <x v="757"/>
    <x v="3"/>
    <x v="1"/>
    <x v="5"/>
    <s v="Global Leather Task Chair, Black"/>
    <n v="287.97000000000003"/>
    <n v="4"/>
    <n v="-3.6"/>
  </r>
  <r>
    <n v="5056"/>
    <d v="2016-07-07T00:00:00"/>
    <x v="2"/>
    <x v="6"/>
    <x v="757"/>
    <x v="3"/>
    <x v="2"/>
    <x v="16"/>
    <s v="Canon PC1060 Personal Laser Copier"/>
    <n v="2799.96"/>
    <n v="5"/>
    <n v="944.99"/>
  </r>
  <r>
    <n v="5057"/>
    <d v="2016-07-07T00:00:00"/>
    <x v="2"/>
    <x v="6"/>
    <x v="757"/>
    <x v="3"/>
    <x v="0"/>
    <x v="0"/>
    <s v="Xerox 1942"/>
    <n v="48.94"/>
    <n v="1"/>
    <n v="24.47"/>
  </r>
  <r>
    <n v="5058"/>
    <d v="2016-07-07T00:00:00"/>
    <x v="2"/>
    <x v="6"/>
    <x v="570"/>
    <x v="2"/>
    <x v="0"/>
    <x v="1"/>
    <s v="Permanent Self-Adhesive File Folder Labels for Typewriters, 1 1/8 x 3 1/2, White"/>
    <n v="10.08"/>
    <n v="2"/>
    <n v="3.28"/>
  </r>
  <r>
    <n v="5059"/>
    <d v="2016-07-07T00:00:00"/>
    <x v="2"/>
    <x v="6"/>
    <x v="570"/>
    <x v="2"/>
    <x v="2"/>
    <x v="6"/>
    <s v="Panasonic KX T7731-B Digital phone"/>
    <n v="59.99"/>
    <n v="1"/>
    <n v="-13"/>
  </r>
  <r>
    <n v="5060"/>
    <d v="2016-07-07T00:00:00"/>
    <x v="2"/>
    <x v="6"/>
    <x v="570"/>
    <x v="2"/>
    <x v="0"/>
    <x v="3"/>
    <s v="Acco Pressboard Covers with Storage Hooks, 14 7/8&quot; x 11&quot;, Executive Red"/>
    <n v="5.72"/>
    <n v="5"/>
    <n v="-4.76"/>
  </r>
  <r>
    <n v="5061"/>
    <d v="2016-07-07T00:00:00"/>
    <x v="2"/>
    <x v="6"/>
    <x v="570"/>
    <x v="2"/>
    <x v="0"/>
    <x v="3"/>
    <s v="GBC Standard Plastic Binding Systems' Combs"/>
    <n v="9.42"/>
    <n v="5"/>
    <n v="-7.85"/>
  </r>
  <r>
    <n v="5062"/>
    <d v="2016-07-07T00:00:00"/>
    <x v="2"/>
    <x v="6"/>
    <x v="655"/>
    <x v="27"/>
    <x v="0"/>
    <x v="0"/>
    <s v="Xerox 226"/>
    <n v="12.96"/>
    <n v="2"/>
    <n v="6.22"/>
  </r>
  <r>
    <n v="5063"/>
    <d v="2016-07-07T00:00:00"/>
    <x v="2"/>
    <x v="6"/>
    <x v="655"/>
    <x v="27"/>
    <x v="0"/>
    <x v="4"/>
    <s v="Boston KS Multi-Size Manual Pencil Sharpener"/>
    <n v="45.98"/>
    <n v="2"/>
    <n v="12.87"/>
  </r>
  <r>
    <n v="5064"/>
    <d v="2016-07-08T00:00:00"/>
    <x v="2"/>
    <x v="6"/>
    <x v="759"/>
    <x v="0"/>
    <x v="2"/>
    <x v="6"/>
    <s v="Cisco SPA 502G IP Phone"/>
    <n v="863.64"/>
    <n v="9"/>
    <n v="107.96"/>
  </r>
  <r>
    <n v="5065"/>
    <d v="2016-07-08T00:00:00"/>
    <x v="2"/>
    <x v="6"/>
    <x v="759"/>
    <x v="0"/>
    <x v="0"/>
    <x v="4"/>
    <s v="Newell 345"/>
    <n v="47.62"/>
    <n v="3"/>
    <n v="3.57"/>
  </r>
  <r>
    <n v="5066"/>
    <d v="2016-07-08T00:00:00"/>
    <x v="2"/>
    <x v="6"/>
    <x v="364"/>
    <x v="26"/>
    <x v="0"/>
    <x v="3"/>
    <s v="GBC Twin Loop Wire Binding Elements"/>
    <n v="19.97"/>
    <n v="2"/>
    <n v="-13.31"/>
  </r>
  <r>
    <n v="5067"/>
    <d v="2016-07-08T00:00:00"/>
    <x v="2"/>
    <x v="6"/>
    <x v="364"/>
    <x v="26"/>
    <x v="0"/>
    <x v="2"/>
    <s v="Perma STOR-ALL Hanging File Box, 13 1/8&quot;W x 12 1/4&quot;D x 10 1/2&quot;H"/>
    <n v="33.49"/>
    <n v="7"/>
    <n v="-1.26"/>
  </r>
  <r>
    <n v="5068"/>
    <d v="2016-07-08T00:00:00"/>
    <x v="2"/>
    <x v="6"/>
    <x v="364"/>
    <x v="26"/>
    <x v="0"/>
    <x v="3"/>
    <s v="Wilson Jones Active Use Binders"/>
    <n v="8.74"/>
    <n v="4"/>
    <n v="-6.12"/>
  </r>
  <r>
    <n v="5069"/>
    <d v="2016-07-08T00:00:00"/>
    <x v="2"/>
    <x v="6"/>
    <x v="364"/>
    <x v="26"/>
    <x v="1"/>
    <x v="5"/>
    <s v="SAFCO Arco Folding Chair"/>
    <n v="662.88"/>
    <n v="3"/>
    <n v="74.569999999999993"/>
  </r>
  <r>
    <n v="5070"/>
    <d v="2016-07-08T00:00:00"/>
    <x v="2"/>
    <x v="6"/>
    <x v="393"/>
    <x v="22"/>
    <x v="2"/>
    <x v="6"/>
    <s v="Logitech Mobile Speakerphone P710e -Â speaker phone"/>
    <n v="107.98"/>
    <n v="1"/>
    <n v="9.4499999999999993"/>
  </r>
  <r>
    <n v="5071"/>
    <d v="2016-07-08T00:00:00"/>
    <x v="2"/>
    <x v="6"/>
    <x v="393"/>
    <x v="22"/>
    <x v="0"/>
    <x v="3"/>
    <s v="Fellowes Twister Kit, Gray/Clear, 3/pkg"/>
    <n v="19.3"/>
    <n v="3"/>
    <n v="6.03"/>
  </r>
  <r>
    <n v="5072"/>
    <d v="2016-07-08T00:00:00"/>
    <x v="2"/>
    <x v="6"/>
    <x v="368"/>
    <x v="16"/>
    <x v="2"/>
    <x v="6"/>
    <s v="Jabra SPEAK 410 Multidevice Speakerphone"/>
    <n v="823.96"/>
    <n v="5"/>
    <n v="51.5"/>
  </r>
  <r>
    <n v="5073"/>
    <d v="2016-07-08T00:00:00"/>
    <x v="2"/>
    <x v="6"/>
    <x v="368"/>
    <x v="16"/>
    <x v="0"/>
    <x v="0"/>
    <s v="Xerox 1921"/>
    <n v="15.98"/>
    <n v="2"/>
    <n v="5"/>
  </r>
  <r>
    <n v="5074"/>
    <d v="2016-07-08T00:00:00"/>
    <x v="2"/>
    <x v="6"/>
    <x v="424"/>
    <x v="43"/>
    <x v="0"/>
    <x v="0"/>
    <s v="Xerox 213"/>
    <n v="12.96"/>
    <n v="2"/>
    <n v="6.22"/>
  </r>
  <r>
    <n v="5075"/>
    <d v="2016-07-09T00:00:00"/>
    <x v="2"/>
    <x v="6"/>
    <x v="104"/>
    <x v="20"/>
    <x v="1"/>
    <x v="5"/>
    <s v="Hon GuestStacker Chair"/>
    <n v="408.01"/>
    <n v="2"/>
    <n v="72.53"/>
  </r>
  <r>
    <n v="5076"/>
    <d v="2016-07-09T00:00:00"/>
    <x v="2"/>
    <x v="6"/>
    <x v="104"/>
    <x v="20"/>
    <x v="1"/>
    <x v="8"/>
    <s v="Deflect-o EconoMat Studded, No Bevel Mat for Low Pile Carpeting"/>
    <n v="165.28"/>
    <n v="4"/>
    <n v="14.88"/>
  </r>
  <r>
    <n v="5077"/>
    <d v="2016-07-10T00:00:00"/>
    <x v="2"/>
    <x v="6"/>
    <x v="158"/>
    <x v="12"/>
    <x v="0"/>
    <x v="2"/>
    <s v="Sterilite Officeware Hinged File Box"/>
    <n v="16.77"/>
    <n v="2"/>
    <n v="1.47"/>
  </r>
  <r>
    <n v="5078"/>
    <d v="2016-07-10T00:00:00"/>
    <x v="2"/>
    <x v="6"/>
    <x v="564"/>
    <x v="0"/>
    <x v="0"/>
    <x v="2"/>
    <s v="Fellowes Strictly Business Drawer File, Letter/Legal Size"/>
    <n v="338.04"/>
    <n v="3"/>
    <n v="-33.799999999999997"/>
  </r>
  <r>
    <n v="5079"/>
    <d v="2016-07-10T00:00:00"/>
    <x v="2"/>
    <x v="6"/>
    <x v="564"/>
    <x v="0"/>
    <x v="0"/>
    <x v="4"/>
    <s v="Boston Heavy-Duty Trimline Electric Pencil Sharpeners"/>
    <n v="154.24"/>
    <n v="4"/>
    <n v="17.350000000000001"/>
  </r>
  <r>
    <n v="5080"/>
    <d v="2016-07-10T00:00:00"/>
    <x v="2"/>
    <x v="6"/>
    <x v="327"/>
    <x v="12"/>
    <x v="0"/>
    <x v="3"/>
    <s v="GBC Standard Therm-A-Bind Covers"/>
    <n v="44.86"/>
    <n v="6"/>
    <n v="-35.880000000000003"/>
  </r>
  <r>
    <n v="5081"/>
    <d v="2016-07-10T00:00:00"/>
    <x v="2"/>
    <x v="6"/>
    <x v="400"/>
    <x v="2"/>
    <x v="2"/>
    <x v="15"/>
    <s v="Brother MFC-9340CDW LED All-In-One Printer, Copier Scanner"/>
    <n v="341.99"/>
    <n v="3"/>
    <n v="-319.19"/>
  </r>
  <r>
    <n v="5082"/>
    <d v="2016-07-12T00:00:00"/>
    <x v="2"/>
    <x v="6"/>
    <x v="94"/>
    <x v="3"/>
    <x v="2"/>
    <x v="6"/>
    <s v="Cisco SPA525G2 IP Phone - Wireless"/>
    <n v="95.76"/>
    <n v="6"/>
    <n v="7.18"/>
  </r>
  <r>
    <n v="5083"/>
    <d v="2016-07-14T00:00:00"/>
    <x v="2"/>
    <x v="6"/>
    <x v="442"/>
    <x v="12"/>
    <x v="2"/>
    <x v="6"/>
    <s v="LG Electronics Tone+ HBS-730 Bluetooth Headset"/>
    <n v="380.86"/>
    <n v="8"/>
    <n v="38.090000000000003"/>
  </r>
  <r>
    <n v="5084"/>
    <d v="2016-07-14T00:00:00"/>
    <x v="2"/>
    <x v="6"/>
    <x v="633"/>
    <x v="2"/>
    <x v="0"/>
    <x v="14"/>
    <s v="Acme Stainless Steel Office Snips"/>
    <n v="11.63"/>
    <n v="2"/>
    <n v="1.02"/>
  </r>
  <r>
    <n v="5085"/>
    <d v="2016-07-14T00:00:00"/>
    <x v="2"/>
    <x v="6"/>
    <x v="490"/>
    <x v="20"/>
    <x v="0"/>
    <x v="2"/>
    <s v="Personal Folder Holder, Ebony"/>
    <n v="11.21"/>
    <n v="1"/>
    <n v="3.36"/>
  </r>
  <r>
    <n v="5086"/>
    <d v="2016-07-14T00:00:00"/>
    <x v="2"/>
    <x v="6"/>
    <x v="490"/>
    <x v="20"/>
    <x v="0"/>
    <x v="3"/>
    <s v="Acco Hanging Data Binders"/>
    <n v="9.14"/>
    <n v="3"/>
    <n v="3.2"/>
  </r>
  <r>
    <n v="5087"/>
    <d v="2016-07-14T00:00:00"/>
    <x v="2"/>
    <x v="6"/>
    <x v="490"/>
    <x v="20"/>
    <x v="0"/>
    <x v="7"/>
    <s v="Ideal Clamps"/>
    <n v="14.07"/>
    <n v="7"/>
    <n v="6.89"/>
  </r>
  <r>
    <n v="5088"/>
    <d v="2016-07-14T00:00:00"/>
    <x v="2"/>
    <x v="6"/>
    <x v="490"/>
    <x v="20"/>
    <x v="0"/>
    <x v="4"/>
    <s v="Newell 315"/>
    <n v="41.86"/>
    <n v="7"/>
    <n v="10.47"/>
  </r>
  <r>
    <n v="5089"/>
    <d v="2016-07-14T00:00:00"/>
    <x v="2"/>
    <x v="6"/>
    <x v="490"/>
    <x v="20"/>
    <x v="0"/>
    <x v="3"/>
    <s v="Pressboard Data Binders by Wilson Jones"/>
    <n v="8.5399999999999991"/>
    <n v="2"/>
    <n v="2.88"/>
  </r>
  <r>
    <n v="5090"/>
    <d v="2016-07-14T00:00:00"/>
    <x v="2"/>
    <x v="6"/>
    <x v="490"/>
    <x v="20"/>
    <x v="1"/>
    <x v="11"/>
    <s v="O'Sullivan 2-Door Barrister Bookcase in Odessa Pine"/>
    <n v="579.14"/>
    <n v="4"/>
    <n v="21.72"/>
  </r>
  <r>
    <n v="5091"/>
    <d v="2016-07-14T00:00:00"/>
    <x v="2"/>
    <x v="6"/>
    <x v="240"/>
    <x v="0"/>
    <x v="2"/>
    <x v="6"/>
    <s v="Blue Parrot B250XT Professional Grade Wireless BluetoothÂ HeadsetÂ with"/>
    <n v="419.94"/>
    <n v="7"/>
    <n v="52.49"/>
  </r>
  <r>
    <n v="5092"/>
    <d v="2016-07-14T00:00:00"/>
    <x v="2"/>
    <x v="6"/>
    <x v="696"/>
    <x v="20"/>
    <x v="0"/>
    <x v="3"/>
    <s v="GBC Standard Plastic Binding Systems Combs"/>
    <n v="14.16"/>
    <n v="2"/>
    <n v="5.13"/>
  </r>
  <r>
    <n v="5093"/>
    <d v="2016-07-14T00:00:00"/>
    <x v="2"/>
    <x v="6"/>
    <x v="663"/>
    <x v="33"/>
    <x v="2"/>
    <x v="9"/>
    <s v="HP Standard 104 key PS/2 Keyboard"/>
    <n v="29"/>
    <n v="2"/>
    <n v="7.25"/>
  </r>
  <r>
    <n v="5094"/>
    <d v="2016-07-14T00:00:00"/>
    <x v="2"/>
    <x v="6"/>
    <x v="238"/>
    <x v="20"/>
    <x v="0"/>
    <x v="7"/>
    <s v="Acco Hot Clips Clips to Go"/>
    <n v="29.61"/>
    <n v="9"/>
    <n v="13.32"/>
  </r>
  <r>
    <n v="5095"/>
    <d v="2016-07-14T00:00:00"/>
    <x v="2"/>
    <x v="6"/>
    <x v="143"/>
    <x v="0"/>
    <x v="0"/>
    <x v="0"/>
    <s v="Xerox 1914"/>
    <n v="219.84"/>
    <n v="5"/>
    <n v="79.69"/>
  </r>
  <r>
    <n v="5096"/>
    <d v="2016-07-14T00:00:00"/>
    <x v="2"/>
    <x v="6"/>
    <x v="767"/>
    <x v="4"/>
    <x v="0"/>
    <x v="3"/>
    <s v="Cardinal Holdit Data Disk Pockets"/>
    <n v="36.4"/>
    <n v="5"/>
    <n v="17.11"/>
  </r>
  <r>
    <n v="5097"/>
    <d v="2016-07-14T00:00:00"/>
    <x v="2"/>
    <x v="6"/>
    <x v="767"/>
    <x v="4"/>
    <x v="1"/>
    <x v="8"/>
    <s v="Howard Miller 13-3/4&quot; Diameter Brushed Chrome Round Wall Clock"/>
    <n v="51.75"/>
    <n v="1"/>
    <n v="15.53"/>
  </r>
  <r>
    <n v="5098"/>
    <d v="2016-07-14T00:00:00"/>
    <x v="2"/>
    <x v="6"/>
    <x v="745"/>
    <x v="3"/>
    <x v="2"/>
    <x v="6"/>
    <s v="Panasonic Kx-TS550"/>
    <n v="110.38"/>
    <n v="3"/>
    <n v="12.42"/>
  </r>
  <r>
    <n v="5099"/>
    <d v="2016-07-14T00:00:00"/>
    <x v="2"/>
    <x v="6"/>
    <x v="745"/>
    <x v="3"/>
    <x v="0"/>
    <x v="12"/>
    <s v="Holmes 99% HEPA Air Purifier"/>
    <n v="151.62"/>
    <n v="7"/>
    <n v="50.03"/>
  </r>
  <r>
    <n v="5100"/>
    <d v="2016-07-14T00:00:00"/>
    <x v="2"/>
    <x v="6"/>
    <x v="745"/>
    <x v="3"/>
    <x v="1"/>
    <x v="8"/>
    <s v="Deflect-O Glasstique Clear Desk Accessories"/>
    <n v="30.8"/>
    <n v="4"/>
    <n v="10.16"/>
  </r>
  <r>
    <n v="5101"/>
    <d v="2016-07-15T00:00:00"/>
    <x v="2"/>
    <x v="6"/>
    <x v="511"/>
    <x v="27"/>
    <x v="0"/>
    <x v="14"/>
    <s v="Fiskars Home &amp; Office Scissors"/>
    <n v="44.4"/>
    <n v="5"/>
    <n v="12.43"/>
  </r>
  <r>
    <n v="5102"/>
    <d v="2016-07-15T00:00:00"/>
    <x v="2"/>
    <x v="6"/>
    <x v="231"/>
    <x v="11"/>
    <x v="1"/>
    <x v="5"/>
    <s v="Bevis Steel Folding Chairs"/>
    <n v="230.28"/>
    <n v="3"/>
    <n v="23.03"/>
  </r>
  <r>
    <n v="5103"/>
    <d v="2016-07-15T00:00:00"/>
    <x v="2"/>
    <x v="6"/>
    <x v="231"/>
    <x v="11"/>
    <x v="0"/>
    <x v="0"/>
    <s v="Xerox 1909"/>
    <n v="105.52"/>
    <n v="5"/>
    <n v="34.29"/>
  </r>
  <r>
    <n v="5104"/>
    <d v="2016-07-16T00:00:00"/>
    <x v="2"/>
    <x v="6"/>
    <x v="450"/>
    <x v="0"/>
    <x v="0"/>
    <x v="2"/>
    <s v="Personal Filing Tote with Lid, Black/Gray"/>
    <n v="37.22"/>
    <n v="3"/>
    <n v="3.72"/>
  </r>
  <r>
    <n v="5105"/>
    <d v="2016-07-16T00:00:00"/>
    <x v="2"/>
    <x v="6"/>
    <x v="450"/>
    <x v="0"/>
    <x v="0"/>
    <x v="0"/>
    <s v="Southworth 25% Cotton Antique Laid Paper &amp; Envelopes"/>
    <n v="20.02"/>
    <n v="3"/>
    <n v="6.26"/>
  </r>
  <r>
    <n v="5106"/>
    <d v="2016-07-16T00:00:00"/>
    <x v="2"/>
    <x v="6"/>
    <x v="74"/>
    <x v="2"/>
    <x v="2"/>
    <x v="6"/>
    <s v="Mophie Juice Pack Helium for iPhone"/>
    <n v="143.97999999999999"/>
    <n v="3"/>
    <n v="-28.8"/>
  </r>
  <r>
    <n v="5107"/>
    <d v="2016-07-16T00:00:00"/>
    <x v="2"/>
    <x v="6"/>
    <x v="74"/>
    <x v="2"/>
    <x v="2"/>
    <x v="6"/>
    <s v="GE 2-Jack Phone Line Splitter"/>
    <n v="494.38"/>
    <n v="4"/>
    <n v="-115.35"/>
  </r>
  <r>
    <n v="5108"/>
    <d v="2016-07-16T00:00:00"/>
    <x v="2"/>
    <x v="6"/>
    <x v="74"/>
    <x v="2"/>
    <x v="0"/>
    <x v="14"/>
    <s v="Acme Value Line Scissors"/>
    <n v="5.84"/>
    <n v="2"/>
    <n v="0.73"/>
  </r>
  <r>
    <n v="5109"/>
    <d v="2016-07-16T00:00:00"/>
    <x v="2"/>
    <x v="6"/>
    <x v="231"/>
    <x v="0"/>
    <x v="1"/>
    <x v="8"/>
    <s v="Staple-based wall hangings"/>
    <n v="9.5500000000000007"/>
    <n v="3"/>
    <n v="-3.82"/>
  </r>
  <r>
    <n v="5110"/>
    <d v="2016-07-16T00:00:00"/>
    <x v="2"/>
    <x v="6"/>
    <x v="104"/>
    <x v="9"/>
    <x v="0"/>
    <x v="10"/>
    <s v="Poly String Tie Envelopes"/>
    <n v="10.199999999999999"/>
    <n v="5"/>
    <n v="4.79"/>
  </r>
  <r>
    <n v="5111"/>
    <d v="2016-07-16T00:00:00"/>
    <x v="2"/>
    <x v="6"/>
    <x v="104"/>
    <x v="9"/>
    <x v="0"/>
    <x v="4"/>
    <s v="Eberhard Faber 3 1/2&quot; Golf Pencils"/>
    <n v="22.32"/>
    <n v="3"/>
    <n v="5.58"/>
  </r>
  <r>
    <n v="5112"/>
    <d v="2016-07-16T00:00:00"/>
    <x v="2"/>
    <x v="6"/>
    <x v="104"/>
    <x v="9"/>
    <x v="0"/>
    <x v="3"/>
    <s v="Wilson Jones Turn Tabs Binder Tool for Ring Binders"/>
    <n v="24.1"/>
    <n v="5"/>
    <n v="11.09"/>
  </r>
  <r>
    <n v="5113"/>
    <d v="2016-07-16T00:00:00"/>
    <x v="2"/>
    <x v="6"/>
    <x v="104"/>
    <x v="9"/>
    <x v="2"/>
    <x v="9"/>
    <s v="ImationÂ SecureÂ DriveÂ + Hardware Encrypted USBÂ flash driveÂ - 16 GB"/>
    <n v="75.98"/>
    <n v="2"/>
    <n v="18.239999999999998"/>
  </r>
  <r>
    <n v="5114"/>
    <d v="2016-07-16T00:00:00"/>
    <x v="2"/>
    <x v="6"/>
    <x v="104"/>
    <x v="9"/>
    <x v="0"/>
    <x v="3"/>
    <s v="Recycled Pressboard Report Cover with Reinforced Top Hinge"/>
    <n v="6.46"/>
    <n v="2"/>
    <n v="3.17"/>
  </r>
  <r>
    <n v="5115"/>
    <d v="2016-07-16T00:00:00"/>
    <x v="2"/>
    <x v="6"/>
    <x v="104"/>
    <x v="9"/>
    <x v="0"/>
    <x v="0"/>
    <s v="HP Office Paper (20Lb. and 87 Bright)"/>
    <n v="60.12"/>
    <n v="9"/>
    <n v="28.86"/>
  </r>
  <r>
    <n v="5116"/>
    <d v="2016-07-17T00:00:00"/>
    <x v="2"/>
    <x v="6"/>
    <x v="141"/>
    <x v="3"/>
    <x v="0"/>
    <x v="2"/>
    <s v="Eldon Base for stackable storage shelf, platinum"/>
    <n v="77.88"/>
    <n v="2"/>
    <n v="3.89"/>
  </r>
  <r>
    <n v="5117"/>
    <d v="2016-07-17T00:00:00"/>
    <x v="2"/>
    <x v="6"/>
    <x v="212"/>
    <x v="23"/>
    <x v="0"/>
    <x v="12"/>
    <s v="Kensington 4 Outlet MasterPiece Compact Power Control Center"/>
    <n v="162.63999999999999"/>
    <n v="2"/>
    <n v="45.54"/>
  </r>
  <r>
    <n v="5118"/>
    <d v="2016-07-17T00:00:00"/>
    <x v="2"/>
    <x v="6"/>
    <x v="212"/>
    <x v="23"/>
    <x v="2"/>
    <x v="6"/>
    <s v="Bose SoundLink Bluetooth Speaker"/>
    <n v="597"/>
    <n v="3"/>
    <n v="280.58999999999997"/>
  </r>
  <r>
    <n v="5119"/>
    <d v="2016-07-17T00:00:00"/>
    <x v="2"/>
    <x v="6"/>
    <x v="212"/>
    <x v="23"/>
    <x v="0"/>
    <x v="0"/>
    <s v="Eaton Premium Continuous-Feed Paper, 25% Cotton, Letter Size, White, 1000 Shts/Box"/>
    <n v="55.48"/>
    <n v="1"/>
    <n v="26.63"/>
  </r>
  <r>
    <n v="5120"/>
    <d v="2016-07-17T00:00:00"/>
    <x v="2"/>
    <x v="6"/>
    <x v="182"/>
    <x v="24"/>
    <x v="0"/>
    <x v="0"/>
    <s v="Strathmore Photo Frame Cards"/>
    <n v="21.93"/>
    <n v="3"/>
    <n v="10.09"/>
  </r>
  <r>
    <n v="5121"/>
    <d v="2016-07-17T00:00:00"/>
    <x v="2"/>
    <x v="6"/>
    <x v="182"/>
    <x v="24"/>
    <x v="0"/>
    <x v="2"/>
    <s v="Carina 42&quot;Hx23 3/4&quot;W Media Storage Unit"/>
    <n v="242.94"/>
    <n v="3"/>
    <n v="4.8600000000000003"/>
  </r>
  <r>
    <n v="5122"/>
    <d v="2016-07-17T00:00:00"/>
    <x v="2"/>
    <x v="6"/>
    <x v="182"/>
    <x v="24"/>
    <x v="0"/>
    <x v="0"/>
    <s v="Rediform Wirebound &quot;Phone Memo&quot; Message Book, 11 x 5-3/4"/>
    <n v="7.64"/>
    <n v="1"/>
    <n v="3.74"/>
  </r>
  <r>
    <n v="5123"/>
    <d v="2016-07-17T00:00:00"/>
    <x v="2"/>
    <x v="6"/>
    <x v="182"/>
    <x v="24"/>
    <x v="0"/>
    <x v="0"/>
    <s v="Xerox 1993"/>
    <n v="51.84"/>
    <n v="8"/>
    <n v="25.4"/>
  </r>
  <r>
    <n v="5124"/>
    <d v="2016-07-17T00:00:00"/>
    <x v="2"/>
    <x v="6"/>
    <x v="182"/>
    <x v="24"/>
    <x v="0"/>
    <x v="2"/>
    <s v="Tennsco 6- and 18-Compartment Lockers"/>
    <n v="265.17"/>
    <n v="1"/>
    <n v="47.73"/>
  </r>
  <r>
    <n v="5125"/>
    <d v="2016-07-17T00:00:00"/>
    <x v="2"/>
    <x v="6"/>
    <x v="380"/>
    <x v="22"/>
    <x v="1"/>
    <x v="8"/>
    <s v="Eldon Image Series Black Desk Accessories"/>
    <n v="12.42"/>
    <n v="3"/>
    <n v="4.47"/>
  </r>
  <r>
    <n v="5126"/>
    <d v="2016-07-17T00:00:00"/>
    <x v="2"/>
    <x v="6"/>
    <x v="380"/>
    <x v="22"/>
    <x v="2"/>
    <x v="9"/>
    <s v="First Data TMFD35 PIN Pad"/>
    <n v="428.4"/>
    <n v="3"/>
    <n v="89.96"/>
  </r>
  <r>
    <n v="5127"/>
    <d v="2016-07-17T00:00:00"/>
    <x v="2"/>
    <x v="6"/>
    <x v="380"/>
    <x v="22"/>
    <x v="1"/>
    <x v="8"/>
    <s v="Eldon 300 Class Desk Accessories, Black"/>
    <n v="24.75"/>
    <n v="5"/>
    <n v="10.89"/>
  </r>
  <r>
    <n v="5128"/>
    <d v="2016-07-17T00:00:00"/>
    <x v="2"/>
    <x v="6"/>
    <x v="380"/>
    <x v="22"/>
    <x v="0"/>
    <x v="1"/>
    <s v="Round Specialty Laser Printer Labels"/>
    <n v="87.71"/>
    <n v="7"/>
    <n v="41.22"/>
  </r>
  <r>
    <n v="5129"/>
    <d v="2016-07-17T00:00:00"/>
    <x v="2"/>
    <x v="6"/>
    <x v="380"/>
    <x v="22"/>
    <x v="0"/>
    <x v="2"/>
    <s v="Home/Office Personal File Carts"/>
    <n v="69.52"/>
    <n v="2"/>
    <n v="17.38"/>
  </r>
  <r>
    <n v="5130"/>
    <d v="2016-07-17T00:00:00"/>
    <x v="2"/>
    <x v="6"/>
    <x v="380"/>
    <x v="22"/>
    <x v="2"/>
    <x v="6"/>
    <s v="Cyber Acoustics AC-202b Speech Recognition Stereo Headset"/>
    <n v="20.78"/>
    <n v="2"/>
    <n v="-4.68"/>
  </r>
  <r>
    <n v="5131"/>
    <d v="2016-07-17T00:00:00"/>
    <x v="2"/>
    <x v="6"/>
    <x v="380"/>
    <x v="22"/>
    <x v="0"/>
    <x v="3"/>
    <s v="Pressboard Data Binder, Crimson, 12&quot; X 8 1/2&quot;"/>
    <n v="12.82"/>
    <n v="3"/>
    <n v="4.17"/>
  </r>
  <r>
    <n v="5132"/>
    <d v="2016-07-17T00:00:00"/>
    <x v="2"/>
    <x v="6"/>
    <x v="372"/>
    <x v="20"/>
    <x v="0"/>
    <x v="12"/>
    <s v="Belkin F5C206VTEL 6 Outlet Surge"/>
    <n v="45.96"/>
    <n v="2"/>
    <n v="13.79"/>
  </r>
  <r>
    <n v="5133"/>
    <d v="2016-07-18T00:00:00"/>
    <x v="2"/>
    <x v="6"/>
    <x v="637"/>
    <x v="26"/>
    <x v="1"/>
    <x v="5"/>
    <s v="Hon GuestStacker Chair"/>
    <n v="544.01"/>
    <n v="3"/>
    <n v="40.799999999999997"/>
  </r>
  <r>
    <n v="5134"/>
    <d v="2016-07-18T00:00:00"/>
    <x v="2"/>
    <x v="6"/>
    <x v="637"/>
    <x v="26"/>
    <x v="0"/>
    <x v="3"/>
    <s v="Round Ring Binders"/>
    <n v="1.87"/>
    <n v="3"/>
    <n v="-1.44"/>
  </r>
  <r>
    <n v="5135"/>
    <d v="2016-07-18T00:00:00"/>
    <x v="2"/>
    <x v="6"/>
    <x v="637"/>
    <x v="26"/>
    <x v="1"/>
    <x v="5"/>
    <s v="Hon 4700 Series Mobuis Mid-Back Task Chairs with Adjustable Arms"/>
    <n v="854.35"/>
    <n v="3"/>
    <n v="10.68"/>
  </r>
  <r>
    <n v="5136"/>
    <d v="2016-07-18T00:00:00"/>
    <x v="2"/>
    <x v="6"/>
    <x v="637"/>
    <x v="26"/>
    <x v="0"/>
    <x v="2"/>
    <s v="Sauder Facets Collection Locker/File Cabinet, Sky Alder Finish"/>
    <n v="593.57000000000005"/>
    <n v="2"/>
    <n v="0"/>
  </r>
  <r>
    <n v="5137"/>
    <d v="2016-07-18T00:00:00"/>
    <x v="2"/>
    <x v="6"/>
    <x v="637"/>
    <x v="26"/>
    <x v="0"/>
    <x v="2"/>
    <s v="Fellowes Strictly Business Drawer File, Letter/Legal Size"/>
    <n v="338.04"/>
    <n v="3"/>
    <n v="-33.799999999999997"/>
  </r>
  <r>
    <n v="5138"/>
    <d v="2016-07-18T00:00:00"/>
    <x v="2"/>
    <x v="6"/>
    <x v="121"/>
    <x v="5"/>
    <x v="1"/>
    <x v="5"/>
    <s v="Hon Olson Stacker Stools"/>
    <n v="140.81"/>
    <n v="1"/>
    <n v="39.43"/>
  </r>
  <r>
    <n v="5139"/>
    <d v="2016-07-18T00:00:00"/>
    <x v="2"/>
    <x v="6"/>
    <x v="359"/>
    <x v="12"/>
    <x v="0"/>
    <x v="14"/>
    <s v="Elite 5&quot; Scissors"/>
    <n v="33.799999999999997"/>
    <n v="5"/>
    <n v="4.2300000000000004"/>
  </r>
  <r>
    <n v="5140"/>
    <d v="2016-07-18T00:00:00"/>
    <x v="2"/>
    <x v="6"/>
    <x v="743"/>
    <x v="0"/>
    <x v="2"/>
    <x v="9"/>
    <s v="SanDisk Cruzer 4 GB USB Flash Drive"/>
    <n v="15.58"/>
    <n v="3"/>
    <n v="3.31"/>
  </r>
  <r>
    <n v="5141"/>
    <d v="2016-07-18T00:00:00"/>
    <x v="2"/>
    <x v="6"/>
    <x v="608"/>
    <x v="12"/>
    <x v="2"/>
    <x v="6"/>
    <s v="iHome FM Clock Radio with Lightning Dock"/>
    <n v="55.99"/>
    <n v="1"/>
    <n v="3.5"/>
  </r>
  <r>
    <n v="5142"/>
    <d v="2016-07-18T00:00:00"/>
    <x v="2"/>
    <x v="6"/>
    <x v="646"/>
    <x v="2"/>
    <x v="0"/>
    <x v="4"/>
    <s v="Newell 326"/>
    <n v="11.26"/>
    <n v="8"/>
    <n v="1.27"/>
  </r>
  <r>
    <n v="5143"/>
    <d v="2016-07-18T00:00:00"/>
    <x v="2"/>
    <x v="6"/>
    <x v="646"/>
    <x v="2"/>
    <x v="0"/>
    <x v="2"/>
    <s v="Steel Personal Filing/Posting Tote"/>
    <n v="284.08"/>
    <n v="10"/>
    <n v="24.86"/>
  </r>
  <r>
    <n v="5144"/>
    <d v="2016-07-18T00:00:00"/>
    <x v="2"/>
    <x v="6"/>
    <x v="646"/>
    <x v="2"/>
    <x v="0"/>
    <x v="0"/>
    <s v="Xerox 196"/>
    <n v="18.5"/>
    <n v="4"/>
    <n v="6.7"/>
  </r>
  <r>
    <n v="5145"/>
    <d v="2016-07-19T00:00:00"/>
    <x v="2"/>
    <x v="6"/>
    <x v="55"/>
    <x v="29"/>
    <x v="1"/>
    <x v="8"/>
    <s v="Advantus Employee of the Month Certificate Frame, 11 x 13-1/2"/>
    <n v="185.58"/>
    <n v="6"/>
    <n v="76.09"/>
  </r>
  <r>
    <n v="5146"/>
    <d v="2016-07-19T00:00:00"/>
    <x v="2"/>
    <x v="6"/>
    <x v="55"/>
    <x v="29"/>
    <x v="0"/>
    <x v="3"/>
    <s v="Premium Transparent Presentation Covers, No Pattern/Clear, 8 1/2&quot; x 11&quot;"/>
    <n v="77.56"/>
    <n v="2"/>
    <n v="35.68"/>
  </r>
  <r>
    <n v="5147"/>
    <d v="2016-07-19T00:00:00"/>
    <x v="2"/>
    <x v="6"/>
    <x v="55"/>
    <x v="29"/>
    <x v="0"/>
    <x v="2"/>
    <s v="Rogers Deluxe File Chest"/>
    <n v="87.92"/>
    <n v="4"/>
    <n v="0.88"/>
  </r>
  <r>
    <n v="5148"/>
    <d v="2016-07-19T00:00:00"/>
    <x v="2"/>
    <x v="6"/>
    <x v="55"/>
    <x v="29"/>
    <x v="0"/>
    <x v="0"/>
    <s v="Xerox 1893"/>
    <n v="245.94"/>
    <n v="6"/>
    <n v="120.51"/>
  </r>
  <r>
    <n v="5149"/>
    <d v="2016-07-19T00:00:00"/>
    <x v="2"/>
    <x v="6"/>
    <x v="55"/>
    <x v="29"/>
    <x v="0"/>
    <x v="3"/>
    <s v="Avery Printable Repositionable Plastic Tabs"/>
    <n v="8.6"/>
    <n v="1"/>
    <n v="4.04"/>
  </r>
  <r>
    <n v="5150"/>
    <d v="2016-07-19T00:00:00"/>
    <x v="2"/>
    <x v="6"/>
    <x v="55"/>
    <x v="29"/>
    <x v="1"/>
    <x v="11"/>
    <s v="Hon 4-Shelf Metal Bookcases"/>
    <n v="504.9"/>
    <n v="5"/>
    <n v="126.23"/>
  </r>
  <r>
    <n v="5151"/>
    <d v="2016-07-19T00:00:00"/>
    <x v="2"/>
    <x v="6"/>
    <x v="492"/>
    <x v="3"/>
    <x v="2"/>
    <x v="6"/>
    <s v="Griffin GC36547 PowerJolt SE Lightning Charger"/>
    <n v="35.979999999999997"/>
    <n v="2"/>
    <n v="4.5"/>
  </r>
  <r>
    <n v="5152"/>
    <d v="2016-07-19T00:00:00"/>
    <x v="2"/>
    <x v="6"/>
    <x v="492"/>
    <x v="3"/>
    <x v="2"/>
    <x v="9"/>
    <s v="Logitech G35 7.1-Channel Surround Sound Headset"/>
    <n v="389.97"/>
    <n v="3"/>
    <n v="132.59"/>
  </r>
  <r>
    <n v="5153"/>
    <d v="2016-07-20T00:00:00"/>
    <x v="2"/>
    <x v="6"/>
    <x v="137"/>
    <x v="20"/>
    <x v="2"/>
    <x v="6"/>
    <s v="invisibleSHIELD by ZAGG Smudge-Free Screen Protector"/>
    <n v="89.95"/>
    <n v="5"/>
    <n v="43.18"/>
  </r>
  <r>
    <n v="5154"/>
    <d v="2016-07-21T00:00:00"/>
    <x v="2"/>
    <x v="6"/>
    <x v="369"/>
    <x v="2"/>
    <x v="0"/>
    <x v="3"/>
    <s v="GBC Instant Report Kit"/>
    <n v="1.94"/>
    <n v="1"/>
    <n v="-1.29"/>
  </r>
  <r>
    <n v="5155"/>
    <d v="2016-07-21T00:00:00"/>
    <x v="2"/>
    <x v="6"/>
    <x v="739"/>
    <x v="10"/>
    <x v="0"/>
    <x v="4"/>
    <s v="Boston 16765 Mini Stand Up Battery Pencil Sharpener"/>
    <n v="18.66"/>
    <n v="2"/>
    <n v="1.4"/>
  </r>
  <r>
    <n v="5156"/>
    <d v="2016-07-21T00:00:00"/>
    <x v="2"/>
    <x v="6"/>
    <x v="739"/>
    <x v="10"/>
    <x v="0"/>
    <x v="3"/>
    <s v="Wilson Jones 1&quot; Hanging DublLock Ring Binders"/>
    <n v="11.09"/>
    <n v="7"/>
    <n v="-8.1300000000000008"/>
  </r>
  <r>
    <n v="5157"/>
    <d v="2016-07-21T00:00:00"/>
    <x v="2"/>
    <x v="6"/>
    <x v="739"/>
    <x v="10"/>
    <x v="0"/>
    <x v="2"/>
    <s v="Safco Steel Mobile File Cart"/>
    <n v="66.69"/>
    <n v="1"/>
    <n v="4.17"/>
  </r>
  <r>
    <n v="5158"/>
    <d v="2016-07-21T00:00:00"/>
    <x v="2"/>
    <x v="6"/>
    <x v="739"/>
    <x v="10"/>
    <x v="0"/>
    <x v="2"/>
    <s v="Fellowes Mobile File Cart, Black"/>
    <n v="99.49"/>
    <n v="2"/>
    <n v="8.7100000000000009"/>
  </r>
  <r>
    <n v="5159"/>
    <d v="2016-07-21T00:00:00"/>
    <x v="2"/>
    <x v="6"/>
    <x v="443"/>
    <x v="25"/>
    <x v="0"/>
    <x v="1"/>
    <s v="Avery 494"/>
    <n v="6.26"/>
    <n v="3"/>
    <n v="2.04"/>
  </r>
  <r>
    <n v="5160"/>
    <d v="2016-07-21T00:00:00"/>
    <x v="2"/>
    <x v="6"/>
    <x v="443"/>
    <x v="25"/>
    <x v="1"/>
    <x v="5"/>
    <s v="Leather Task Chair, Black"/>
    <n v="363.92"/>
    <n v="5"/>
    <n v="0"/>
  </r>
  <r>
    <n v="5161"/>
    <d v="2016-07-21T00:00:00"/>
    <x v="2"/>
    <x v="6"/>
    <x v="105"/>
    <x v="3"/>
    <x v="0"/>
    <x v="10"/>
    <s v="Ames Color-File Green Diamond Border X-ray Mailers"/>
    <n v="419.9"/>
    <n v="5"/>
    <n v="197.35"/>
  </r>
  <r>
    <n v="5162"/>
    <d v="2016-07-21T00:00:00"/>
    <x v="2"/>
    <x v="6"/>
    <x v="105"/>
    <x v="3"/>
    <x v="0"/>
    <x v="1"/>
    <s v="Self-Adhesive Removable Labels"/>
    <n v="3.15"/>
    <n v="1"/>
    <n v="1.51"/>
  </r>
  <r>
    <n v="5163"/>
    <d v="2016-07-22T00:00:00"/>
    <x v="2"/>
    <x v="6"/>
    <x v="729"/>
    <x v="3"/>
    <x v="0"/>
    <x v="1"/>
    <s v="Self-Adhesive Removable Labels"/>
    <n v="6.3"/>
    <n v="2"/>
    <n v="3.02"/>
  </r>
  <r>
    <n v="5164"/>
    <d v="2016-07-22T00:00:00"/>
    <x v="2"/>
    <x v="6"/>
    <x v="740"/>
    <x v="2"/>
    <x v="0"/>
    <x v="4"/>
    <s v="12 Colored Short Pencils"/>
    <n v="4.16"/>
    <n v="2"/>
    <n v="0.36"/>
  </r>
  <r>
    <n v="5165"/>
    <d v="2016-07-22T00:00:00"/>
    <x v="2"/>
    <x v="6"/>
    <x v="740"/>
    <x v="2"/>
    <x v="1"/>
    <x v="8"/>
    <s v="Master Caster Door Stop, Large Neon Orange"/>
    <n v="11.65"/>
    <n v="2"/>
    <n v="3.35"/>
  </r>
  <r>
    <n v="5166"/>
    <d v="2016-07-22T00:00:00"/>
    <x v="2"/>
    <x v="6"/>
    <x v="380"/>
    <x v="14"/>
    <x v="2"/>
    <x v="9"/>
    <s v="Plantronics Audio 995 Wireless Stereo Headset"/>
    <n v="109.95"/>
    <n v="1"/>
    <n v="36.28"/>
  </r>
  <r>
    <n v="5167"/>
    <d v="2016-07-22T00:00:00"/>
    <x v="2"/>
    <x v="6"/>
    <x v="380"/>
    <x v="14"/>
    <x v="0"/>
    <x v="2"/>
    <s v="Fellowes Staxonsteel Drawer Files"/>
    <n v="965.85"/>
    <n v="5"/>
    <n v="135.22"/>
  </r>
  <r>
    <n v="5168"/>
    <d v="2016-07-22T00:00:00"/>
    <x v="2"/>
    <x v="6"/>
    <x v="380"/>
    <x v="14"/>
    <x v="0"/>
    <x v="4"/>
    <s v="Avery Hi-Liter Smear-Safe Highlighters"/>
    <n v="29.2"/>
    <n v="5"/>
    <n v="10.51"/>
  </r>
  <r>
    <n v="5169"/>
    <d v="2016-07-22T00:00:00"/>
    <x v="2"/>
    <x v="6"/>
    <x v="380"/>
    <x v="14"/>
    <x v="0"/>
    <x v="0"/>
    <s v="Xerox 192"/>
    <n v="32.4"/>
    <n v="5"/>
    <n v="15.55"/>
  </r>
  <r>
    <n v="5170"/>
    <d v="2016-07-22T00:00:00"/>
    <x v="2"/>
    <x v="6"/>
    <x v="61"/>
    <x v="17"/>
    <x v="0"/>
    <x v="14"/>
    <s v="Fiskars 8&quot; Scissors, 2/Pack"/>
    <n v="86.2"/>
    <n v="5"/>
    <n v="25"/>
  </r>
  <r>
    <n v="5171"/>
    <d v="2016-07-22T00:00:00"/>
    <x v="2"/>
    <x v="6"/>
    <x v="591"/>
    <x v="36"/>
    <x v="0"/>
    <x v="12"/>
    <s v="Belkin F9H710-06 7 Outlet SurgeMaster Surge Protector"/>
    <n v="37.68"/>
    <n v="2"/>
    <n v="10.55"/>
  </r>
  <r>
    <n v="5172"/>
    <d v="2016-07-22T00:00:00"/>
    <x v="2"/>
    <x v="6"/>
    <x v="591"/>
    <x v="36"/>
    <x v="0"/>
    <x v="0"/>
    <s v="Xerox 216"/>
    <n v="51.84"/>
    <n v="8"/>
    <n v="24.88"/>
  </r>
  <r>
    <n v="5173"/>
    <d v="2016-07-22T00:00:00"/>
    <x v="2"/>
    <x v="6"/>
    <x v="591"/>
    <x v="36"/>
    <x v="1"/>
    <x v="8"/>
    <s v="Eldon Stackable Tray, Side-Load, Legal, Smoke"/>
    <n v="27.42"/>
    <n v="3"/>
    <n v="9.32"/>
  </r>
  <r>
    <n v="5174"/>
    <d v="2016-07-22T00:00:00"/>
    <x v="2"/>
    <x v="6"/>
    <x v="591"/>
    <x v="36"/>
    <x v="0"/>
    <x v="3"/>
    <s v="Wilson Jones Easy Flow II Sheet Lifters"/>
    <n v="5.4"/>
    <n v="3"/>
    <n v="2.59"/>
  </r>
  <r>
    <n v="5175"/>
    <d v="2016-07-23T00:00:00"/>
    <x v="2"/>
    <x v="6"/>
    <x v="403"/>
    <x v="16"/>
    <x v="0"/>
    <x v="4"/>
    <s v="Boston 16801 Nautilus Battery Pencil Sharpener"/>
    <n v="35.22"/>
    <n v="2"/>
    <n v="2.64"/>
  </r>
  <r>
    <n v="5176"/>
    <d v="2016-07-23T00:00:00"/>
    <x v="2"/>
    <x v="6"/>
    <x v="403"/>
    <x v="16"/>
    <x v="0"/>
    <x v="12"/>
    <s v="Holmes Replacement Filter for HEPA Air Cleaner, Large Room"/>
    <n v="23.7"/>
    <n v="2"/>
    <n v="6.52"/>
  </r>
  <r>
    <n v="5177"/>
    <d v="2016-07-23T00:00:00"/>
    <x v="2"/>
    <x v="6"/>
    <x v="403"/>
    <x v="16"/>
    <x v="2"/>
    <x v="15"/>
    <s v="Zebra GX420t Direct Thermal/Thermal Transfer Printer"/>
    <n v="265.48"/>
    <n v="1"/>
    <n v="-111.5"/>
  </r>
  <r>
    <n v="5178"/>
    <d v="2016-07-23T00:00:00"/>
    <x v="2"/>
    <x v="6"/>
    <x v="82"/>
    <x v="1"/>
    <x v="0"/>
    <x v="3"/>
    <s v="GBC Laser Imprintable Binding System Covers, Desert Sand"/>
    <n v="11.42"/>
    <n v="4"/>
    <n v="-18.84"/>
  </r>
  <r>
    <n v="5179"/>
    <d v="2016-07-23T00:00:00"/>
    <x v="2"/>
    <x v="6"/>
    <x v="74"/>
    <x v="0"/>
    <x v="0"/>
    <x v="4"/>
    <s v="Newell 339"/>
    <n v="4.45"/>
    <n v="2"/>
    <n v="0.33"/>
  </r>
  <r>
    <n v="5180"/>
    <d v="2016-07-23T00:00:00"/>
    <x v="2"/>
    <x v="6"/>
    <x v="74"/>
    <x v="0"/>
    <x v="0"/>
    <x v="0"/>
    <s v="Xerox 231"/>
    <n v="5.18"/>
    <n v="1"/>
    <n v="1.81"/>
  </r>
  <r>
    <n v="5181"/>
    <d v="2016-07-23T00:00:00"/>
    <x v="2"/>
    <x v="6"/>
    <x v="74"/>
    <x v="0"/>
    <x v="0"/>
    <x v="4"/>
    <s v="Boston 1645 Deluxe Heavier-Duty Electric Pencil Sharpener"/>
    <n v="175.92"/>
    <n v="5"/>
    <n v="15.39"/>
  </r>
  <r>
    <n v="5182"/>
    <d v="2016-07-23T00:00:00"/>
    <x v="2"/>
    <x v="6"/>
    <x v="74"/>
    <x v="0"/>
    <x v="0"/>
    <x v="3"/>
    <s v="Storex Dura Pro Binders"/>
    <n v="4.75"/>
    <n v="4"/>
    <n v="-8.32"/>
  </r>
  <r>
    <n v="5183"/>
    <d v="2016-07-23T00:00:00"/>
    <x v="2"/>
    <x v="6"/>
    <x v="74"/>
    <x v="0"/>
    <x v="0"/>
    <x v="14"/>
    <s v="Acme Elite Stainless Steel Scissors"/>
    <n v="13.34"/>
    <n v="2"/>
    <n v="1"/>
  </r>
  <r>
    <n v="5184"/>
    <d v="2016-07-23T00:00:00"/>
    <x v="2"/>
    <x v="6"/>
    <x v="325"/>
    <x v="0"/>
    <x v="2"/>
    <x v="6"/>
    <s v="Griffin GC17055 Auxiliary Audio Cable"/>
    <n v="115.14"/>
    <n v="8"/>
    <n v="11.51"/>
  </r>
  <r>
    <n v="5185"/>
    <d v="2016-07-24T00:00:00"/>
    <x v="2"/>
    <x v="6"/>
    <x v="504"/>
    <x v="20"/>
    <x v="1"/>
    <x v="5"/>
    <s v="Office Star - Contemporary Swivel Chair with Padded Adjustable Arms and Flex Back"/>
    <n v="253.76"/>
    <n v="2"/>
    <n v="31.02"/>
  </r>
  <r>
    <n v="5186"/>
    <d v="2016-07-24T00:00:00"/>
    <x v="2"/>
    <x v="6"/>
    <x v="229"/>
    <x v="8"/>
    <x v="0"/>
    <x v="4"/>
    <s v="Panasonic KP-4ABK Battery-Operated Pencil Sharpener"/>
    <n v="73.2"/>
    <n v="5"/>
    <n v="21.23"/>
  </r>
  <r>
    <n v="5187"/>
    <d v="2016-07-25T00:00:00"/>
    <x v="2"/>
    <x v="6"/>
    <x v="42"/>
    <x v="3"/>
    <x v="0"/>
    <x v="3"/>
    <s v="Clear Mylar Reinforcing Strips"/>
    <n v="119.62"/>
    <n v="8"/>
    <n v="40.369999999999997"/>
  </r>
  <r>
    <n v="5188"/>
    <d v="2016-07-25T00:00:00"/>
    <x v="2"/>
    <x v="6"/>
    <x v="42"/>
    <x v="3"/>
    <x v="1"/>
    <x v="8"/>
    <s v="Howard Miller 14-1/2&quot; Diameter Chrome Round Wall Clock"/>
    <n v="255.76"/>
    <n v="4"/>
    <n v="81.84"/>
  </r>
  <r>
    <n v="5189"/>
    <d v="2016-07-25T00:00:00"/>
    <x v="2"/>
    <x v="6"/>
    <x v="42"/>
    <x v="3"/>
    <x v="1"/>
    <x v="5"/>
    <s v="DMI Arturo Collection Mission-style Design Wood Chair"/>
    <n v="241.57"/>
    <n v="2"/>
    <n v="18.12"/>
  </r>
  <r>
    <n v="5190"/>
    <d v="2016-07-25T00:00:00"/>
    <x v="2"/>
    <x v="6"/>
    <x v="42"/>
    <x v="3"/>
    <x v="1"/>
    <x v="8"/>
    <s v="Deflect-O Glasstique Clear Desk Accessories"/>
    <n v="69.3"/>
    <n v="9"/>
    <n v="22.87"/>
  </r>
  <r>
    <n v="5191"/>
    <d v="2016-07-25T00:00:00"/>
    <x v="2"/>
    <x v="6"/>
    <x v="710"/>
    <x v="10"/>
    <x v="2"/>
    <x v="16"/>
    <s v="Hewlett Packard LaserJet 3310 Copier"/>
    <n v="1439.98"/>
    <n v="4"/>
    <n v="192"/>
  </r>
  <r>
    <n v="5192"/>
    <d v="2016-07-25T00:00:00"/>
    <x v="2"/>
    <x v="6"/>
    <x v="768"/>
    <x v="3"/>
    <x v="0"/>
    <x v="7"/>
    <s v="OIC Binder Clips"/>
    <n v="21.48"/>
    <n v="6"/>
    <n v="10.74"/>
  </r>
  <r>
    <n v="5193"/>
    <d v="2016-07-25T00:00:00"/>
    <x v="2"/>
    <x v="6"/>
    <x v="390"/>
    <x v="10"/>
    <x v="0"/>
    <x v="12"/>
    <s v="Tripp Lite Isotel 6 Outlet Surge Protector with Fax/Modem Protection"/>
    <n v="243.88"/>
    <n v="5"/>
    <n v="27.44"/>
  </r>
  <r>
    <n v="5194"/>
    <d v="2016-07-25T00:00:00"/>
    <x v="2"/>
    <x v="6"/>
    <x v="484"/>
    <x v="0"/>
    <x v="0"/>
    <x v="1"/>
    <s v="Avery 493"/>
    <n v="15.71"/>
    <n v="4"/>
    <n v="5.7"/>
  </r>
  <r>
    <n v="5195"/>
    <d v="2016-07-25T00:00:00"/>
    <x v="2"/>
    <x v="6"/>
    <x v="711"/>
    <x v="29"/>
    <x v="0"/>
    <x v="2"/>
    <s v="Akro Stacking Bins"/>
    <n v="7.89"/>
    <n v="1"/>
    <n v="0.32"/>
  </r>
  <r>
    <n v="5196"/>
    <d v="2016-07-25T00:00:00"/>
    <x v="2"/>
    <x v="6"/>
    <x v="711"/>
    <x v="29"/>
    <x v="0"/>
    <x v="0"/>
    <s v="Advantus Motivational Note Cards"/>
    <n v="65.5"/>
    <n v="5"/>
    <n v="32.1"/>
  </r>
  <r>
    <n v="5197"/>
    <d v="2016-07-25T00:00:00"/>
    <x v="2"/>
    <x v="6"/>
    <x v="711"/>
    <x v="29"/>
    <x v="1"/>
    <x v="13"/>
    <s v="Office Impressions End Table, 20-1/2&quot;H x 24&quot;W x 20&quot;D"/>
    <n v="2430.08"/>
    <n v="8"/>
    <n v="388.81"/>
  </r>
  <r>
    <n v="5198"/>
    <d v="2016-07-25T00:00:00"/>
    <x v="2"/>
    <x v="6"/>
    <x v="307"/>
    <x v="6"/>
    <x v="0"/>
    <x v="3"/>
    <s v="Avery 3 1/2&quot; Diskette Storage Pages, 10/Pack"/>
    <n v="10.44"/>
    <n v="1"/>
    <n v="4.8"/>
  </r>
  <r>
    <n v="5199"/>
    <d v="2016-07-25T00:00:00"/>
    <x v="2"/>
    <x v="6"/>
    <x v="734"/>
    <x v="0"/>
    <x v="0"/>
    <x v="10"/>
    <s v="Quality Park Security Envelopes"/>
    <n v="20.94"/>
    <n v="1"/>
    <n v="7.07"/>
  </r>
  <r>
    <n v="5200"/>
    <d v="2016-07-25T00:00:00"/>
    <x v="2"/>
    <x v="6"/>
    <x v="288"/>
    <x v="3"/>
    <x v="0"/>
    <x v="4"/>
    <s v="Newell 325"/>
    <n v="37.17"/>
    <n v="9"/>
    <n v="11.15"/>
  </r>
  <r>
    <n v="5201"/>
    <d v="2016-07-25T00:00:00"/>
    <x v="2"/>
    <x v="6"/>
    <x v="562"/>
    <x v="21"/>
    <x v="0"/>
    <x v="0"/>
    <s v="Speediset Carbonless Redi-Letter 7&quot; x 8 1/2&quot;"/>
    <n v="20.62"/>
    <n v="2"/>
    <n v="9.69"/>
  </r>
  <r>
    <n v="5202"/>
    <d v="2016-07-25T00:00:00"/>
    <x v="2"/>
    <x v="6"/>
    <x v="562"/>
    <x v="21"/>
    <x v="2"/>
    <x v="9"/>
    <s v="Memorex Froggy Flash Drive 8 GB"/>
    <n v="124.25"/>
    <n v="7"/>
    <n v="48.46"/>
  </r>
  <r>
    <n v="5203"/>
    <d v="2016-07-25T00:00:00"/>
    <x v="2"/>
    <x v="6"/>
    <x v="562"/>
    <x v="21"/>
    <x v="2"/>
    <x v="6"/>
    <s v="LG Electronics Tone+ HBS-730 Bluetooth Headset"/>
    <n v="297.55"/>
    <n v="5"/>
    <n v="83.31"/>
  </r>
  <r>
    <n v="5204"/>
    <d v="2016-07-25T00:00:00"/>
    <x v="2"/>
    <x v="6"/>
    <x v="562"/>
    <x v="21"/>
    <x v="1"/>
    <x v="5"/>
    <s v="Office Star Flex Back Scooter Chair with Aluminum Finish Frame"/>
    <n v="403.56"/>
    <n v="4"/>
    <n v="96.85"/>
  </r>
  <r>
    <n v="5205"/>
    <d v="2016-07-25T00:00:00"/>
    <x v="2"/>
    <x v="6"/>
    <x v="562"/>
    <x v="21"/>
    <x v="1"/>
    <x v="8"/>
    <s v="Eldon Expressions Desk Accessory, Wood Photo Frame, Mahogany"/>
    <n v="95.2"/>
    <n v="5"/>
    <n v="27.61"/>
  </r>
  <r>
    <n v="5206"/>
    <d v="2016-07-28T00:00:00"/>
    <x v="2"/>
    <x v="6"/>
    <x v="528"/>
    <x v="14"/>
    <x v="0"/>
    <x v="7"/>
    <s v="Staples"/>
    <n v="20.440000000000001"/>
    <n v="7"/>
    <n v="9.1999999999999993"/>
  </r>
  <r>
    <n v="5207"/>
    <d v="2016-07-28T00:00:00"/>
    <x v="2"/>
    <x v="6"/>
    <x v="528"/>
    <x v="14"/>
    <x v="0"/>
    <x v="0"/>
    <s v="Xerox 1889"/>
    <n v="109.92"/>
    <n v="2"/>
    <n v="53.86"/>
  </r>
  <r>
    <n v="5208"/>
    <d v="2016-07-28T00:00:00"/>
    <x v="2"/>
    <x v="6"/>
    <x v="580"/>
    <x v="3"/>
    <x v="0"/>
    <x v="1"/>
    <s v="Avery 495"/>
    <n v="18.899999999999999"/>
    <n v="3"/>
    <n v="8.69"/>
  </r>
  <r>
    <n v="5209"/>
    <d v="2016-07-28T00:00:00"/>
    <x v="2"/>
    <x v="6"/>
    <x v="635"/>
    <x v="2"/>
    <x v="1"/>
    <x v="11"/>
    <s v="Safco Value Mate Series Steel Bookcases, Baked Enamel Finish on Steel, Gray"/>
    <n v="177.45"/>
    <n v="5"/>
    <n v="-78.08"/>
  </r>
  <r>
    <n v="5210"/>
    <d v="2016-07-28T00:00:00"/>
    <x v="2"/>
    <x v="6"/>
    <x v="635"/>
    <x v="2"/>
    <x v="0"/>
    <x v="3"/>
    <s v="GBC Ibimaster 500 Manual ProClick Binding System"/>
    <n v="1369.76"/>
    <n v="6"/>
    <n v="-913.18"/>
  </r>
  <r>
    <n v="5211"/>
    <d v="2016-07-28T00:00:00"/>
    <x v="2"/>
    <x v="6"/>
    <x v="635"/>
    <x v="2"/>
    <x v="0"/>
    <x v="12"/>
    <s v="Hoover Replacement Belts For Soft Guard &amp; Commercial Ltweight Upright Vacs, 2/Pk"/>
    <n v="9.48"/>
    <n v="3"/>
    <n v="0.71"/>
  </r>
  <r>
    <n v="5212"/>
    <d v="2016-07-28T00:00:00"/>
    <x v="2"/>
    <x v="6"/>
    <x v="429"/>
    <x v="0"/>
    <x v="1"/>
    <x v="8"/>
    <s v="Eldon Image Series Desk Accessories, Ebony"/>
    <n v="24.7"/>
    <n v="5"/>
    <n v="-9.8800000000000008"/>
  </r>
  <r>
    <n v="5213"/>
    <d v="2016-07-28T00:00:00"/>
    <x v="2"/>
    <x v="6"/>
    <x v="429"/>
    <x v="0"/>
    <x v="1"/>
    <x v="8"/>
    <s v="Tenex Chairmat w/ Average Lip, 45&quot; x 53&quot;"/>
    <n v="302.72000000000003"/>
    <n v="5"/>
    <n v="-378.4"/>
  </r>
  <r>
    <n v="5214"/>
    <d v="2016-07-29T00:00:00"/>
    <x v="2"/>
    <x v="6"/>
    <x v="4"/>
    <x v="2"/>
    <x v="0"/>
    <x v="2"/>
    <s v="Gould Plastics 9-Pocket Panel Bin, 18-3/8w x 5-1/4d x 20-1/2h, Black"/>
    <n v="84.78"/>
    <n v="2"/>
    <n v="-16.96"/>
  </r>
  <r>
    <n v="5215"/>
    <d v="2016-07-29T00:00:00"/>
    <x v="2"/>
    <x v="6"/>
    <x v="517"/>
    <x v="16"/>
    <x v="0"/>
    <x v="3"/>
    <s v="Avery Triangle Shaped Sheet Lifters, Black, 2/Pack"/>
    <n v="2.21"/>
    <n v="3"/>
    <n v="-1.48"/>
  </r>
  <r>
    <n v="5216"/>
    <d v="2016-07-29T00:00:00"/>
    <x v="2"/>
    <x v="6"/>
    <x v="718"/>
    <x v="25"/>
    <x v="0"/>
    <x v="2"/>
    <s v="Fellowes High-Stak Drawer Files"/>
    <n v="704.76"/>
    <n v="5"/>
    <n v="26.43"/>
  </r>
  <r>
    <n v="5217"/>
    <d v="2016-07-29T00:00:00"/>
    <x v="2"/>
    <x v="6"/>
    <x v="718"/>
    <x v="25"/>
    <x v="0"/>
    <x v="3"/>
    <s v="Premier Elliptical Ring Binder, Black"/>
    <n v="27.4"/>
    <n v="3"/>
    <n v="-20.09"/>
  </r>
  <r>
    <n v="5218"/>
    <d v="2016-07-30T00:00:00"/>
    <x v="2"/>
    <x v="6"/>
    <x v="471"/>
    <x v="0"/>
    <x v="0"/>
    <x v="3"/>
    <s v="GBC VeloBind Cover Sets"/>
    <n v="9.26"/>
    <n v="3"/>
    <n v="-13.9"/>
  </r>
  <r>
    <n v="5219"/>
    <d v="2016-07-30T00:00:00"/>
    <x v="2"/>
    <x v="6"/>
    <x v="175"/>
    <x v="1"/>
    <x v="0"/>
    <x v="1"/>
    <s v="Avery 498"/>
    <n v="9.25"/>
    <n v="4"/>
    <n v="3.12"/>
  </r>
  <r>
    <n v="5220"/>
    <d v="2016-07-30T00:00:00"/>
    <x v="2"/>
    <x v="6"/>
    <x v="175"/>
    <x v="1"/>
    <x v="0"/>
    <x v="2"/>
    <s v="Tennsco 16-Compartment Lockers with Coat Rack"/>
    <n v="1036.6199999999999"/>
    <n v="2"/>
    <n v="51.83"/>
  </r>
  <r>
    <n v="5221"/>
    <d v="2016-07-30T00:00:00"/>
    <x v="2"/>
    <x v="6"/>
    <x v="274"/>
    <x v="3"/>
    <x v="0"/>
    <x v="12"/>
    <s v="Hoover Shoulder Vac Commercial Portable Vacuum"/>
    <n v="715.64"/>
    <n v="2"/>
    <n v="178.91"/>
  </r>
  <r>
    <n v="5222"/>
    <d v="2016-07-31T00:00:00"/>
    <x v="2"/>
    <x v="6"/>
    <x v="318"/>
    <x v="14"/>
    <x v="0"/>
    <x v="12"/>
    <s v="Honeywell Quietcare HEPA Air Cleaner"/>
    <n v="283.14"/>
    <n v="4"/>
    <n v="72.36"/>
  </r>
  <r>
    <n v="5223"/>
    <d v="2016-07-31T00:00:00"/>
    <x v="2"/>
    <x v="6"/>
    <x v="318"/>
    <x v="14"/>
    <x v="2"/>
    <x v="6"/>
    <s v="ClearOne Communications CHAT 70 OCÂ Speaker Phone"/>
    <n v="635.96"/>
    <n v="4"/>
    <n v="165.35"/>
  </r>
  <r>
    <n v="5224"/>
    <d v="2016-07-31T00:00:00"/>
    <x v="2"/>
    <x v="6"/>
    <x v="318"/>
    <x v="14"/>
    <x v="2"/>
    <x v="6"/>
    <s v="Polycom SoundPoint Pro SE-225 Corded phone"/>
    <n v="118.99"/>
    <n v="1"/>
    <n v="33.32"/>
  </r>
  <r>
    <n v="5225"/>
    <d v="2016-07-31T00:00:00"/>
    <x v="2"/>
    <x v="6"/>
    <x v="318"/>
    <x v="14"/>
    <x v="1"/>
    <x v="8"/>
    <s v="Eldon ClusterMat Chair Mat with Cordless Antistatic Protection"/>
    <n v="272.94"/>
    <n v="3"/>
    <n v="30.02"/>
  </r>
  <r>
    <n v="5226"/>
    <d v="2016-07-31T00:00:00"/>
    <x v="2"/>
    <x v="6"/>
    <x v="123"/>
    <x v="3"/>
    <x v="1"/>
    <x v="13"/>
    <s v="Laminate Occasional Tables"/>
    <n v="863.13"/>
    <n v="7"/>
    <n v="-32.369999999999997"/>
  </r>
  <r>
    <n v="5227"/>
    <d v="2016-08-01T00:00:00"/>
    <x v="2"/>
    <x v="7"/>
    <x v="113"/>
    <x v="0"/>
    <x v="0"/>
    <x v="0"/>
    <s v="Easy-staple paper"/>
    <n v="19.649999999999999"/>
    <n v="2"/>
    <n v="6.63"/>
  </r>
  <r>
    <n v="5228"/>
    <d v="2016-08-01T00:00:00"/>
    <x v="2"/>
    <x v="7"/>
    <x v="93"/>
    <x v="3"/>
    <x v="2"/>
    <x v="6"/>
    <s v="Apple iPhone 5"/>
    <n v="1039.73"/>
    <n v="2"/>
    <n v="90.98"/>
  </r>
  <r>
    <n v="5229"/>
    <d v="2016-08-01T00:00:00"/>
    <x v="2"/>
    <x v="7"/>
    <x v="93"/>
    <x v="3"/>
    <x v="0"/>
    <x v="12"/>
    <s v="Belkin F5C206VTEL 6 Outlet Surge"/>
    <n v="45.96"/>
    <n v="2"/>
    <n v="13.79"/>
  </r>
  <r>
    <n v="5230"/>
    <d v="2016-08-01T00:00:00"/>
    <x v="2"/>
    <x v="7"/>
    <x v="580"/>
    <x v="2"/>
    <x v="1"/>
    <x v="8"/>
    <s v="Eldon 500 Class Desk Accessories"/>
    <n v="19.309999999999999"/>
    <n v="2"/>
    <n v="3.14"/>
  </r>
  <r>
    <n v="5231"/>
    <d v="2016-08-02T00:00:00"/>
    <x v="2"/>
    <x v="7"/>
    <x v="45"/>
    <x v="3"/>
    <x v="1"/>
    <x v="13"/>
    <s v="Barricks Non-Folding Utility Table with Steel Legs, Laminate Tops"/>
    <n v="136.46"/>
    <n v="2"/>
    <n v="15.35"/>
  </r>
  <r>
    <n v="5232"/>
    <d v="2016-08-02T00:00:00"/>
    <x v="2"/>
    <x v="7"/>
    <x v="45"/>
    <x v="3"/>
    <x v="2"/>
    <x v="6"/>
    <s v="Nortel Business Series Terminal T7208 Digital phone"/>
    <n v="333.58"/>
    <n v="3"/>
    <n v="33.36"/>
  </r>
  <r>
    <n v="5233"/>
    <d v="2016-08-02T00:00:00"/>
    <x v="2"/>
    <x v="7"/>
    <x v="45"/>
    <x v="3"/>
    <x v="0"/>
    <x v="3"/>
    <s v="XtraLife ClearVue Slant-D Ring Binders by Cardinal"/>
    <n v="12.54"/>
    <n v="2"/>
    <n v="4.7"/>
  </r>
  <r>
    <n v="5234"/>
    <d v="2016-08-03T00:00:00"/>
    <x v="2"/>
    <x v="7"/>
    <x v="769"/>
    <x v="39"/>
    <x v="0"/>
    <x v="10"/>
    <s v="Tyvek  Top-Opening Peel &amp; Seel Envelopes, Plain White"/>
    <n v="81.540000000000006"/>
    <n v="3"/>
    <n v="38.32"/>
  </r>
  <r>
    <n v="5235"/>
    <d v="2016-08-03T00:00:00"/>
    <x v="2"/>
    <x v="7"/>
    <x v="769"/>
    <x v="39"/>
    <x v="2"/>
    <x v="9"/>
    <s v="Sony Micro Vault Click 4 GB USB 2.0 Flash Drive"/>
    <n v="167.28"/>
    <n v="12"/>
    <n v="23.42"/>
  </r>
  <r>
    <n v="5236"/>
    <d v="2016-08-04T00:00:00"/>
    <x v="2"/>
    <x v="7"/>
    <x v="770"/>
    <x v="6"/>
    <x v="0"/>
    <x v="14"/>
    <s v="Acme 10&quot; Easy Grip Assistive Scissors"/>
    <n v="35.06"/>
    <n v="2"/>
    <n v="10.52"/>
  </r>
  <r>
    <n v="5237"/>
    <d v="2016-08-04T00:00:00"/>
    <x v="2"/>
    <x v="7"/>
    <x v="770"/>
    <x v="6"/>
    <x v="0"/>
    <x v="1"/>
    <s v="Avery 476"/>
    <n v="4.13"/>
    <n v="1"/>
    <n v="1.9"/>
  </r>
  <r>
    <n v="5238"/>
    <d v="2016-08-04T00:00:00"/>
    <x v="2"/>
    <x v="7"/>
    <x v="770"/>
    <x v="6"/>
    <x v="1"/>
    <x v="8"/>
    <s v="Advantus Panel Wall Certificate Holder - 8.5x11"/>
    <n v="109.8"/>
    <n v="9"/>
    <n v="46.12"/>
  </r>
  <r>
    <n v="5239"/>
    <d v="2016-08-04T00:00:00"/>
    <x v="2"/>
    <x v="7"/>
    <x v="770"/>
    <x v="6"/>
    <x v="0"/>
    <x v="1"/>
    <s v="Avery 478"/>
    <n v="9.82"/>
    <n v="2"/>
    <n v="4.8099999999999996"/>
  </r>
  <r>
    <n v="5240"/>
    <d v="2016-08-04T00:00:00"/>
    <x v="2"/>
    <x v="7"/>
    <x v="565"/>
    <x v="1"/>
    <x v="0"/>
    <x v="3"/>
    <s v="Ibico Presentation Index for Binding Systems"/>
    <n v="3.98"/>
    <n v="5"/>
    <n v="-6.57"/>
  </r>
  <r>
    <n v="5241"/>
    <d v="2016-08-04T00:00:00"/>
    <x v="2"/>
    <x v="7"/>
    <x v="49"/>
    <x v="3"/>
    <x v="2"/>
    <x v="6"/>
    <s v="Mitel 5320 IP Phone VoIP phone"/>
    <n v="302.38"/>
    <n v="2"/>
    <n v="30.24"/>
  </r>
  <r>
    <n v="5242"/>
    <d v="2016-08-04T00:00:00"/>
    <x v="2"/>
    <x v="7"/>
    <x v="49"/>
    <x v="3"/>
    <x v="0"/>
    <x v="3"/>
    <s v="Wilson Jones Leather-Like Binders with DublLock Round Rings"/>
    <n v="20.95"/>
    <n v="3"/>
    <n v="7.07"/>
  </r>
  <r>
    <n v="5243"/>
    <d v="2016-08-04T00:00:00"/>
    <x v="2"/>
    <x v="7"/>
    <x v="49"/>
    <x v="3"/>
    <x v="0"/>
    <x v="3"/>
    <s v="Pressboard Covers with Storage Hooks, 9 1/2&quot; x 11&quot;, Light Blue"/>
    <n v="11.78"/>
    <n v="3"/>
    <n v="3.98"/>
  </r>
  <r>
    <n v="5244"/>
    <d v="2016-08-05T00:00:00"/>
    <x v="2"/>
    <x v="7"/>
    <x v="591"/>
    <x v="33"/>
    <x v="0"/>
    <x v="4"/>
    <s v="Boston Model 1800 Electric Pencil Sharpener, Gray"/>
    <n v="197.05"/>
    <n v="7"/>
    <n v="59.12"/>
  </r>
  <r>
    <n v="5245"/>
    <d v="2016-08-06T00:00:00"/>
    <x v="2"/>
    <x v="7"/>
    <x v="123"/>
    <x v="20"/>
    <x v="0"/>
    <x v="0"/>
    <s v="Easy-staple paper"/>
    <n v="70.88"/>
    <n v="2"/>
    <n v="33.31"/>
  </r>
  <r>
    <n v="5246"/>
    <d v="2016-08-06T00:00:00"/>
    <x v="2"/>
    <x v="7"/>
    <x v="339"/>
    <x v="3"/>
    <x v="2"/>
    <x v="6"/>
    <s v="Panasonic KX-TG6844B Expandable Digital Cordless Telephone"/>
    <n v="211.17"/>
    <n v="4"/>
    <n v="18.48"/>
  </r>
  <r>
    <n v="5247"/>
    <d v="2016-08-06T00:00:00"/>
    <x v="2"/>
    <x v="7"/>
    <x v="272"/>
    <x v="20"/>
    <x v="0"/>
    <x v="4"/>
    <s v="Dixon Prang Watercolor Pencils, 10-Color Set with Brush"/>
    <n v="38.340000000000003"/>
    <n v="9"/>
    <n v="15.72"/>
  </r>
  <r>
    <n v="5248"/>
    <d v="2016-08-07T00:00:00"/>
    <x v="2"/>
    <x v="7"/>
    <x v="360"/>
    <x v="22"/>
    <x v="2"/>
    <x v="9"/>
    <s v="LogitechÂ Illuminated - Keyboard"/>
    <n v="179.97"/>
    <n v="3"/>
    <n v="86.39"/>
  </r>
  <r>
    <n v="5249"/>
    <d v="2016-08-08T00:00:00"/>
    <x v="2"/>
    <x v="7"/>
    <x v="453"/>
    <x v="0"/>
    <x v="0"/>
    <x v="7"/>
    <s v="OIC Bulk Pack Metal Binder Clips"/>
    <n v="11.17"/>
    <n v="4"/>
    <n v="3.63"/>
  </r>
  <r>
    <n v="5250"/>
    <d v="2016-08-08T00:00:00"/>
    <x v="2"/>
    <x v="7"/>
    <x v="453"/>
    <x v="0"/>
    <x v="0"/>
    <x v="0"/>
    <s v="Ink Jet Note and Greeting Cards, 8-1/2&quot; x 5-1/2&quot; Card Size"/>
    <n v="53.95"/>
    <n v="3"/>
    <n v="17.53"/>
  </r>
  <r>
    <n v="5251"/>
    <d v="2016-08-08T00:00:00"/>
    <x v="2"/>
    <x v="7"/>
    <x v="619"/>
    <x v="29"/>
    <x v="0"/>
    <x v="7"/>
    <s v="Alliance Super-Size Bands, Assorted Sizes"/>
    <n v="23.34"/>
    <n v="3"/>
    <n v="0.23"/>
  </r>
  <r>
    <n v="5252"/>
    <d v="2016-08-08T00:00:00"/>
    <x v="2"/>
    <x v="7"/>
    <x v="683"/>
    <x v="3"/>
    <x v="1"/>
    <x v="13"/>
    <s v="Chromcraft 48&quot; x 96&quot; Racetrack Double Pedestal Table"/>
    <n v="513.02"/>
    <n v="2"/>
    <n v="12.83"/>
  </r>
  <r>
    <n v="5253"/>
    <d v="2016-08-08T00:00:00"/>
    <x v="2"/>
    <x v="7"/>
    <x v="683"/>
    <x v="3"/>
    <x v="0"/>
    <x v="12"/>
    <s v="Kensington 4 Outlet MasterPiece Compact Power Control Center"/>
    <n v="487.92"/>
    <n v="6"/>
    <n v="136.62"/>
  </r>
  <r>
    <n v="5254"/>
    <d v="2016-08-08T00:00:00"/>
    <x v="2"/>
    <x v="7"/>
    <x v="683"/>
    <x v="3"/>
    <x v="0"/>
    <x v="3"/>
    <s v="Acco Hanging Data Binders"/>
    <n v="15.24"/>
    <n v="5"/>
    <n v="5.33"/>
  </r>
  <r>
    <n v="5255"/>
    <d v="2016-08-08T00:00:00"/>
    <x v="2"/>
    <x v="7"/>
    <x v="309"/>
    <x v="39"/>
    <x v="0"/>
    <x v="0"/>
    <s v="Xerox 1954"/>
    <n v="10.56"/>
    <n v="2"/>
    <n v="4.75"/>
  </r>
  <r>
    <n v="5256"/>
    <d v="2016-08-09T00:00:00"/>
    <x v="2"/>
    <x v="7"/>
    <x v="454"/>
    <x v="25"/>
    <x v="0"/>
    <x v="0"/>
    <s v="Xerox 199"/>
    <n v="30.82"/>
    <n v="9"/>
    <n v="9.6300000000000008"/>
  </r>
  <r>
    <n v="5257"/>
    <d v="2016-08-09T00:00:00"/>
    <x v="2"/>
    <x v="7"/>
    <x v="454"/>
    <x v="25"/>
    <x v="2"/>
    <x v="6"/>
    <s v="Apple EarPods with Remote and Mic"/>
    <n v="44.78"/>
    <n v="2"/>
    <n v="4.4800000000000004"/>
  </r>
  <r>
    <n v="5258"/>
    <d v="2016-08-09T00:00:00"/>
    <x v="2"/>
    <x v="7"/>
    <x v="454"/>
    <x v="25"/>
    <x v="0"/>
    <x v="12"/>
    <s v="Kensington 7 Outlet MasterPiece Power Center"/>
    <n v="569.54"/>
    <n v="4"/>
    <n v="64.069999999999993"/>
  </r>
  <r>
    <n v="5259"/>
    <d v="2016-08-09T00:00:00"/>
    <x v="2"/>
    <x v="7"/>
    <x v="292"/>
    <x v="15"/>
    <x v="0"/>
    <x v="3"/>
    <s v="Tuff Stuff Recycled Round Ring Binders"/>
    <n v="4.34"/>
    <n v="3"/>
    <n v="-3.04"/>
  </r>
  <r>
    <n v="5260"/>
    <d v="2016-08-09T00:00:00"/>
    <x v="2"/>
    <x v="7"/>
    <x v="292"/>
    <x v="15"/>
    <x v="0"/>
    <x v="3"/>
    <s v="Avery Durable Slant Ring Binders"/>
    <n v="11.88"/>
    <n v="5"/>
    <n v="-7.92"/>
  </r>
  <r>
    <n v="5261"/>
    <d v="2016-08-11T00:00:00"/>
    <x v="2"/>
    <x v="7"/>
    <x v="428"/>
    <x v="39"/>
    <x v="0"/>
    <x v="0"/>
    <s v="Xerox 202"/>
    <n v="32.4"/>
    <n v="5"/>
    <n v="15.55"/>
  </r>
  <r>
    <n v="5262"/>
    <d v="2016-08-11T00:00:00"/>
    <x v="2"/>
    <x v="7"/>
    <x v="428"/>
    <x v="39"/>
    <x v="0"/>
    <x v="3"/>
    <s v="Avery Hanging File Binders"/>
    <n v="41.86"/>
    <n v="7"/>
    <n v="19.260000000000002"/>
  </r>
  <r>
    <n v="5263"/>
    <d v="2016-08-11T00:00:00"/>
    <x v="2"/>
    <x v="7"/>
    <x v="428"/>
    <x v="39"/>
    <x v="0"/>
    <x v="3"/>
    <s v="Premium Transparent Presentation Covers, No Pattern/Clear, 8 1/2&quot; x 11&quot;"/>
    <n v="77.56"/>
    <n v="2"/>
    <n v="35.68"/>
  </r>
  <r>
    <n v="5264"/>
    <d v="2016-08-12T00:00:00"/>
    <x v="2"/>
    <x v="7"/>
    <x v="641"/>
    <x v="30"/>
    <x v="0"/>
    <x v="0"/>
    <s v="Xerox 224"/>
    <n v="6.48"/>
    <n v="1"/>
    <n v="3.11"/>
  </r>
  <r>
    <n v="5265"/>
    <d v="2016-08-12T00:00:00"/>
    <x v="2"/>
    <x v="7"/>
    <x v="752"/>
    <x v="0"/>
    <x v="2"/>
    <x v="9"/>
    <s v="Logitech diNovo Edge Keyboard"/>
    <n v="1399.94"/>
    <n v="7"/>
    <n v="52.5"/>
  </r>
  <r>
    <n v="5266"/>
    <d v="2016-08-12T00:00:00"/>
    <x v="2"/>
    <x v="7"/>
    <x v="288"/>
    <x v="20"/>
    <x v="1"/>
    <x v="5"/>
    <s v="Global Geo Office Task Chair, Gray"/>
    <n v="145.76"/>
    <n v="2"/>
    <n v="-8.1"/>
  </r>
  <r>
    <n v="5267"/>
    <d v="2016-08-12T00:00:00"/>
    <x v="2"/>
    <x v="7"/>
    <x v="599"/>
    <x v="16"/>
    <x v="1"/>
    <x v="13"/>
    <s v="BPI Conference Tables"/>
    <n v="562.29"/>
    <n v="7"/>
    <n v="-255.59"/>
  </r>
  <r>
    <n v="5268"/>
    <d v="2016-08-12T00:00:00"/>
    <x v="2"/>
    <x v="7"/>
    <x v="377"/>
    <x v="20"/>
    <x v="1"/>
    <x v="13"/>
    <s v="Chromcraft Round Conference Tables"/>
    <n v="209.15"/>
    <n v="2"/>
    <n v="-66.23"/>
  </r>
  <r>
    <n v="5269"/>
    <d v="2016-08-12T00:00:00"/>
    <x v="2"/>
    <x v="7"/>
    <x v="377"/>
    <x v="20"/>
    <x v="0"/>
    <x v="2"/>
    <s v="Tennsco 6- and 18-Compartment Lockers"/>
    <n v="1591.02"/>
    <n v="6"/>
    <n v="286.38"/>
  </r>
  <r>
    <n v="5270"/>
    <d v="2016-08-12T00:00:00"/>
    <x v="2"/>
    <x v="7"/>
    <x v="35"/>
    <x v="2"/>
    <x v="0"/>
    <x v="4"/>
    <s v="Boston 16765 Mini Stand Up Battery Pencil Sharpener"/>
    <n v="37.31"/>
    <n v="4"/>
    <n v="2.8"/>
  </r>
  <r>
    <n v="5271"/>
    <d v="2016-08-13T00:00:00"/>
    <x v="2"/>
    <x v="7"/>
    <x v="313"/>
    <x v="25"/>
    <x v="0"/>
    <x v="3"/>
    <s v="Acco Translucent Poly Ring Binders"/>
    <n v="11.23"/>
    <n v="8"/>
    <n v="-8.24"/>
  </r>
  <r>
    <n v="5272"/>
    <d v="2016-08-13T00:00:00"/>
    <x v="2"/>
    <x v="7"/>
    <x v="313"/>
    <x v="25"/>
    <x v="0"/>
    <x v="0"/>
    <s v="Easy-staple paper"/>
    <n v="10.27"/>
    <n v="3"/>
    <n v="3.21"/>
  </r>
  <r>
    <n v="5273"/>
    <d v="2016-08-13T00:00:00"/>
    <x v="2"/>
    <x v="7"/>
    <x v="161"/>
    <x v="21"/>
    <x v="1"/>
    <x v="11"/>
    <s v="O'Sullivan Living Dimensions 2-Shelf Bookcases"/>
    <n v="241.96"/>
    <n v="2"/>
    <n v="24.2"/>
  </r>
  <r>
    <n v="5274"/>
    <d v="2016-08-13T00:00:00"/>
    <x v="2"/>
    <x v="7"/>
    <x v="161"/>
    <x v="21"/>
    <x v="0"/>
    <x v="3"/>
    <s v="Avery Round Ring Poly Binders"/>
    <n v="8.52"/>
    <n v="3"/>
    <n v="4.17"/>
  </r>
  <r>
    <n v="5275"/>
    <d v="2016-08-13T00:00:00"/>
    <x v="2"/>
    <x v="7"/>
    <x v="459"/>
    <x v="8"/>
    <x v="0"/>
    <x v="12"/>
    <s v="Staple holder"/>
    <n v="17.34"/>
    <n v="2"/>
    <n v="4.68"/>
  </r>
  <r>
    <n v="5276"/>
    <d v="2016-08-13T00:00:00"/>
    <x v="2"/>
    <x v="7"/>
    <x v="459"/>
    <x v="8"/>
    <x v="2"/>
    <x v="9"/>
    <s v="Sony 64GB Class 10 Micro SDHC R40 Memory Card"/>
    <n v="71.98"/>
    <n v="2"/>
    <n v="15.12"/>
  </r>
  <r>
    <n v="5277"/>
    <d v="2016-08-13T00:00:00"/>
    <x v="2"/>
    <x v="7"/>
    <x v="503"/>
    <x v="6"/>
    <x v="0"/>
    <x v="3"/>
    <s v="Avery Heavy-Duty EZD  Binder With Locking Rings"/>
    <n v="22.32"/>
    <n v="4"/>
    <n v="10.71"/>
  </r>
  <r>
    <n v="5278"/>
    <d v="2016-08-13T00:00:00"/>
    <x v="2"/>
    <x v="7"/>
    <x v="503"/>
    <x v="6"/>
    <x v="0"/>
    <x v="1"/>
    <s v="Alphabetical Labels for Top Tab Filing"/>
    <n v="103.6"/>
    <n v="7"/>
    <n v="51.8"/>
  </r>
  <r>
    <n v="5279"/>
    <d v="2016-08-13T00:00:00"/>
    <x v="2"/>
    <x v="7"/>
    <x v="189"/>
    <x v="0"/>
    <x v="0"/>
    <x v="14"/>
    <s v="Premier Electric Letter Opener"/>
    <n v="185.38"/>
    <n v="2"/>
    <n v="-34.76"/>
  </r>
  <r>
    <n v="5280"/>
    <d v="2016-08-13T00:00:00"/>
    <x v="2"/>
    <x v="7"/>
    <x v="189"/>
    <x v="0"/>
    <x v="0"/>
    <x v="12"/>
    <s v="3.6 Cubic Foot Counter Height Office Refrigerator"/>
    <n v="58.92"/>
    <n v="1"/>
    <n v="-153.19999999999999"/>
  </r>
  <r>
    <n v="5281"/>
    <d v="2016-08-14T00:00:00"/>
    <x v="2"/>
    <x v="7"/>
    <x v="747"/>
    <x v="3"/>
    <x v="0"/>
    <x v="0"/>
    <s v="Array Memo Cubes"/>
    <n v="15.54"/>
    <n v="3"/>
    <n v="7.61"/>
  </r>
  <r>
    <n v="5282"/>
    <d v="2016-08-14T00:00:00"/>
    <x v="2"/>
    <x v="7"/>
    <x v="747"/>
    <x v="3"/>
    <x v="2"/>
    <x v="15"/>
    <s v="Texas Instruments TI-34 Scientific Calculator"/>
    <n v="105.55"/>
    <n v="6"/>
    <n v="35.619999999999997"/>
  </r>
  <r>
    <n v="5283"/>
    <d v="2016-08-14T00:00:00"/>
    <x v="2"/>
    <x v="7"/>
    <x v="546"/>
    <x v="15"/>
    <x v="0"/>
    <x v="0"/>
    <s v="Xerox 200"/>
    <n v="15.55"/>
    <n v="3"/>
    <n v="5.44"/>
  </r>
  <r>
    <n v="5284"/>
    <d v="2016-08-14T00:00:00"/>
    <x v="2"/>
    <x v="7"/>
    <x v="153"/>
    <x v="10"/>
    <x v="2"/>
    <x v="6"/>
    <s v="Cisco IP Phone 7961G-GE VoIP phone"/>
    <n v="259.89999999999998"/>
    <n v="2"/>
    <n v="-56.31"/>
  </r>
  <r>
    <n v="5285"/>
    <d v="2016-08-14T00:00:00"/>
    <x v="2"/>
    <x v="7"/>
    <x v="153"/>
    <x v="10"/>
    <x v="2"/>
    <x v="6"/>
    <s v="Plantronics Voyager Pro Legend"/>
    <n v="247.19"/>
    <n v="2"/>
    <n v="-49.44"/>
  </r>
  <r>
    <n v="5286"/>
    <d v="2016-08-14T00:00:00"/>
    <x v="2"/>
    <x v="7"/>
    <x v="153"/>
    <x v="10"/>
    <x v="2"/>
    <x v="9"/>
    <s v="Logitech G500s Laser Gaming Mouse with Adjustable Weight Tuning"/>
    <n v="279.95999999999998"/>
    <n v="5"/>
    <n v="48.99"/>
  </r>
  <r>
    <n v="5287"/>
    <d v="2016-08-15T00:00:00"/>
    <x v="2"/>
    <x v="7"/>
    <x v="297"/>
    <x v="26"/>
    <x v="0"/>
    <x v="3"/>
    <s v="Premium Transparent Presentation Covers by GBC"/>
    <n v="18.88"/>
    <n v="3"/>
    <n v="-13.85"/>
  </r>
  <r>
    <n v="5288"/>
    <d v="2016-08-15T00:00:00"/>
    <x v="2"/>
    <x v="7"/>
    <x v="297"/>
    <x v="26"/>
    <x v="0"/>
    <x v="12"/>
    <s v="Tripp Lite TLP810NET Broadband Surge for Modem/Fax"/>
    <n v="122.33"/>
    <n v="3"/>
    <n v="12.23"/>
  </r>
  <r>
    <n v="5289"/>
    <d v="2016-08-15T00:00:00"/>
    <x v="2"/>
    <x v="7"/>
    <x v="563"/>
    <x v="3"/>
    <x v="2"/>
    <x v="6"/>
    <s v="Nokia Lumia 521 (T-Mobile)"/>
    <n v="71.98"/>
    <n v="3"/>
    <n v="7.2"/>
  </r>
  <r>
    <n v="5290"/>
    <d v="2016-08-15T00:00:00"/>
    <x v="2"/>
    <x v="7"/>
    <x v="563"/>
    <x v="3"/>
    <x v="0"/>
    <x v="1"/>
    <s v="Avery 488"/>
    <n v="3.15"/>
    <n v="1"/>
    <n v="1.51"/>
  </r>
  <r>
    <n v="5291"/>
    <d v="2016-08-15T00:00:00"/>
    <x v="2"/>
    <x v="7"/>
    <x v="405"/>
    <x v="16"/>
    <x v="2"/>
    <x v="6"/>
    <s v="HTC One Mini"/>
    <n v="705.54"/>
    <n v="7"/>
    <n v="70.55"/>
  </r>
  <r>
    <n v="5292"/>
    <d v="2016-08-15T00:00:00"/>
    <x v="2"/>
    <x v="7"/>
    <x v="757"/>
    <x v="25"/>
    <x v="1"/>
    <x v="5"/>
    <s v="Hon Olson Stacker Stools"/>
    <n v="225.3"/>
    <n v="2"/>
    <n v="22.53"/>
  </r>
  <r>
    <n v="5293"/>
    <d v="2016-08-15T00:00:00"/>
    <x v="2"/>
    <x v="7"/>
    <x v="649"/>
    <x v="3"/>
    <x v="1"/>
    <x v="8"/>
    <s v="Luxo Professional Magnifying Clamp-On Fluorescent Lamps"/>
    <n v="312.02999999999997"/>
    <n v="3"/>
    <n v="43.68"/>
  </r>
  <r>
    <n v="5294"/>
    <d v="2016-08-15T00:00:00"/>
    <x v="2"/>
    <x v="7"/>
    <x v="649"/>
    <x v="3"/>
    <x v="0"/>
    <x v="2"/>
    <s v="Perma STOR-ALL Hanging File Box, 13 1/8&quot;W x 12 1/4&quot;D x 10 1/2&quot;H"/>
    <n v="17.940000000000001"/>
    <n v="3"/>
    <n v="3.05"/>
  </r>
  <r>
    <n v="5295"/>
    <d v="2016-08-15T00:00:00"/>
    <x v="2"/>
    <x v="7"/>
    <x v="649"/>
    <x v="3"/>
    <x v="2"/>
    <x v="6"/>
    <s v="AT&amp;T 841000 Phone"/>
    <n v="165.6"/>
    <n v="3"/>
    <n v="10.35"/>
  </r>
  <r>
    <n v="5296"/>
    <d v="2016-08-15T00:00:00"/>
    <x v="2"/>
    <x v="7"/>
    <x v="649"/>
    <x v="3"/>
    <x v="0"/>
    <x v="0"/>
    <s v="Rediform S.O.S. 1-Up Phone Message Bk, 4-1/4x3-1/16 Bk, 1 Form/Pg, 40 Messages/Bk, 3/Pk"/>
    <n v="37.520000000000003"/>
    <n v="4"/>
    <n v="18.010000000000002"/>
  </r>
  <r>
    <n v="5297"/>
    <d v="2016-08-16T00:00:00"/>
    <x v="2"/>
    <x v="7"/>
    <x v="500"/>
    <x v="3"/>
    <x v="0"/>
    <x v="10"/>
    <s v="Convenience Packs of Business Envelopes"/>
    <n v="10.86"/>
    <n v="3"/>
    <n v="5.0999999999999996"/>
  </r>
  <r>
    <n v="5298"/>
    <d v="2016-08-16T00:00:00"/>
    <x v="2"/>
    <x v="7"/>
    <x v="771"/>
    <x v="3"/>
    <x v="1"/>
    <x v="13"/>
    <s v="Barricks 18&quot; x 48&quot; Non-Folding Utility Table with Bottom Storage Shelf"/>
    <n v="161.28"/>
    <n v="2"/>
    <n v="12.1"/>
  </r>
  <r>
    <n v="5299"/>
    <d v="2016-08-16T00:00:00"/>
    <x v="2"/>
    <x v="7"/>
    <x v="355"/>
    <x v="3"/>
    <x v="0"/>
    <x v="0"/>
    <s v="Xerox 1931"/>
    <n v="32.4"/>
    <n v="5"/>
    <n v="15.55"/>
  </r>
  <r>
    <n v="5300"/>
    <d v="2016-08-17T00:00:00"/>
    <x v="2"/>
    <x v="7"/>
    <x v="685"/>
    <x v="22"/>
    <x v="0"/>
    <x v="3"/>
    <s v="Acco Pressboard Covers with Storage Hooks, 14 7/8&quot; x 11&quot;, Light Blue"/>
    <n v="15.71"/>
    <n v="4"/>
    <n v="5.7"/>
  </r>
  <r>
    <n v="5301"/>
    <d v="2016-08-18T00:00:00"/>
    <x v="2"/>
    <x v="7"/>
    <x v="698"/>
    <x v="20"/>
    <x v="0"/>
    <x v="12"/>
    <s v="Belkin 7 Outlet SurgeMaster II"/>
    <n v="355.32"/>
    <n v="9"/>
    <n v="99.49"/>
  </r>
  <r>
    <n v="5302"/>
    <d v="2016-08-18T00:00:00"/>
    <x v="2"/>
    <x v="7"/>
    <x v="480"/>
    <x v="20"/>
    <x v="2"/>
    <x v="6"/>
    <s v="GE DSL Phone Line Filter"/>
    <n v="39.99"/>
    <n v="1"/>
    <n v="11.6"/>
  </r>
  <r>
    <n v="5303"/>
    <d v="2016-08-18T00:00:00"/>
    <x v="2"/>
    <x v="7"/>
    <x v="40"/>
    <x v="0"/>
    <x v="0"/>
    <x v="3"/>
    <s v="GBC Wire Binding Combs"/>
    <n v="2.0699999999999998"/>
    <n v="1"/>
    <n v="-3.41"/>
  </r>
  <r>
    <n v="5304"/>
    <d v="2016-08-18T00:00:00"/>
    <x v="2"/>
    <x v="7"/>
    <x v="40"/>
    <x v="0"/>
    <x v="0"/>
    <x v="0"/>
    <s v="Advantus Motivational Note Cards"/>
    <n v="83.84"/>
    <n v="8"/>
    <n v="30.39"/>
  </r>
  <r>
    <n v="5305"/>
    <d v="2016-08-18T00:00:00"/>
    <x v="2"/>
    <x v="7"/>
    <x v="338"/>
    <x v="0"/>
    <x v="1"/>
    <x v="8"/>
    <s v="Staple-based wall hangings"/>
    <n v="9.5500000000000007"/>
    <n v="3"/>
    <n v="-3.82"/>
  </r>
  <r>
    <n v="5306"/>
    <d v="2016-08-18T00:00:00"/>
    <x v="2"/>
    <x v="7"/>
    <x v="338"/>
    <x v="0"/>
    <x v="1"/>
    <x v="8"/>
    <s v="OIC Stacking Trays"/>
    <n v="5.34"/>
    <n v="4"/>
    <n v="-2.14"/>
  </r>
  <r>
    <n v="5307"/>
    <d v="2016-08-19T00:00:00"/>
    <x v="2"/>
    <x v="7"/>
    <x v="218"/>
    <x v="20"/>
    <x v="0"/>
    <x v="3"/>
    <s v="Surelock Post Binders"/>
    <n v="146.69"/>
    <n v="6"/>
    <n v="55.01"/>
  </r>
  <r>
    <n v="5308"/>
    <d v="2016-08-19T00:00:00"/>
    <x v="2"/>
    <x v="7"/>
    <x v="218"/>
    <x v="20"/>
    <x v="0"/>
    <x v="3"/>
    <s v="Ibico EB-19 Dual Function Manual Binding System"/>
    <n v="276.77999999999997"/>
    <n v="2"/>
    <n v="89.95"/>
  </r>
  <r>
    <n v="5309"/>
    <d v="2016-08-19T00:00:00"/>
    <x v="2"/>
    <x v="7"/>
    <x v="218"/>
    <x v="20"/>
    <x v="0"/>
    <x v="3"/>
    <s v="Cardinal HOLDit! Binder Insert Strips,Extra Strips"/>
    <n v="25.32"/>
    <n v="5"/>
    <n v="9.18"/>
  </r>
  <r>
    <n v="5310"/>
    <d v="2016-08-20T00:00:00"/>
    <x v="2"/>
    <x v="7"/>
    <x v="233"/>
    <x v="14"/>
    <x v="2"/>
    <x v="6"/>
    <s v="SKILCRAFT Telephone Shoulder Rest, 2&quot; x 6.5&quot; x 2.5&quot;, Black"/>
    <n v="14.78"/>
    <n v="2"/>
    <n v="3.99"/>
  </r>
  <r>
    <n v="5311"/>
    <d v="2016-08-21T00:00:00"/>
    <x v="2"/>
    <x v="7"/>
    <x v="720"/>
    <x v="25"/>
    <x v="0"/>
    <x v="1"/>
    <s v="Avery 49"/>
    <n v="9.2200000000000006"/>
    <n v="4"/>
    <n v="3.34"/>
  </r>
  <r>
    <n v="5312"/>
    <d v="2016-08-21T00:00:00"/>
    <x v="2"/>
    <x v="7"/>
    <x v="720"/>
    <x v="25"/>
    <x v="0"/>
    <x v="14"/>
    <s v="Acme 10&quot; Easy Grip Assistive Scissors"/>
    <n v="28.05"/>
    <n v="2"/>
    <n v="3.51"/>
  </r>
  <r>
    <n v="5313"/>
    <d v="2016-08-21T00:00:00"/>
    <x v="2"/>
    <x v="7"/>
    <x v="81"/>
    <x v="2"/>
    <x v="1"/>
    <x v="13"/>
    <s v="Iceberg OfficeWorks 42&quot; Round Tables"/>
    <n v="815.29"/>
    <n v="9"/>
    <n v="-339.71"/>
  </r>
  <r>
    <n v="5314"/>
    <d v="2016-08-21T00:00:00"/>
    <x v="2"/>
    <x v="7"/>
    <x v="759"/>
    <x v="3"/>
    <x v="0"/>
    <x v="3"/>
    <s v="Avery Durable Slant Ring Binders"/>
    <n v="12.67"/>
    <n v="2"/>
    <n v="4.75"/>
  </r>
  <r>
    <n v="5315"/>
    <d v="2016-08-21T00:00:00"/>
    <x v="2"/>
    <x v="7"/>
    <x v="759"/>
    <x v="3"/>
    <x v="2"/>
    <x v="6"/>
    <s v="Motorola HK250 Universal Bluetooth Headset"/>
    <n v="91.96"/>
    <n v="5"/>
    <n v="-20.69"/>
  </r>
  <r>
    <n v="5316"/>
    <d v="2016-08-21T00:00:00"/>
    <x v="2"/>
    <x v="7"/>
    <x v="759"/>
    <x v="3"/>
    <x v="2"/>
    <x v="9"/>
    <s v="LogitechÂ Gaming G510s - Keyboard"/>
    <n v="254.97"/>
    <n v="3"/>
    <n v="91.79"/>
  </r>
  <r>
    <n v="5317"/>
    <d v="2016-08-21T00:00:00"/>
    <x v="2"/>
    <x v="7"/>
    <x v="759"/>
    <x v="3"/>
    <x v="2"/>
    <x v="6"/>
    <s v="Anker Astro Mini 3000mAh Ultra-Compact Portable Charger"/>
    <n v="31.98"/>
    <n v="2"/>
    <n v="-8"/>
  </r>
  <r>
    <n v="5318"/>
    <d v="2016-08-21T00:00:00"/>
    <x v="2"/>
    <x v="7"/>
    <x v="759"/>
    <x v="3"/>
    <x v="1"/>
    <x v="13"/>
    <s v="Bretford CR8500 Series Meeting Room Furniture"/>
    <n v="2887.06"/>
    <n v="9"/>
    <n v="180.44"/>
  </r>
  <r>
    <n v="5319"/>
    <d v="2016-08-21T00:00:00"/>
    <x v="2"/>
    <x v="7"/>
    <x v="759"/>
    <x v="3"/>
    <x v="0"/>
    <x v="0"/>
    <s v="Xerox 1997"/>
    <n v="12.96"/>
    <n v="2"/>
    <n v="6.22"/>
  </r>
  <r>
    <n v="5320"/>
    <d v="2016-08-21T00:00:00"/>
    <x v="2"/>
    <x v="7"/>
    <x v="759"/>
    <x v="3"/>
    <x v="0"/>
    <x v="0"/>
    <s v="Xerox 1928"/>
    <n v="47.52"/>
    <n v="9"/>
    <n v="21.38"/>
  </r>
  <r>
    <n v="5321"/>
    <d v="2016-08-21T00:00:00"/>
    <x v="2"/>
    <x v="7"/>
    <x v="468"/>
    <x v="22"/>
    <x v="0"/>
    <x v="3"/>
    <s v="Avery Durable Slant Ring Binders With Label Holder"/>
    <n v="33.44"/>
    <n v="10"/>
    <n v="11.7"/>
  </r>
  <r>
    <n v="5322"/>
    <d v="2016-08-21T00:00:00"/>
    <x v="2"/>
    <x v="7"/>
    <x v="144"/>
    <x v="20"/>
    <x v="1"/>
    <x v="5"/>
    <s v="Leather Task Chair, Black"/>
    <n v="573.16999999999996"/>
    <n v="7"/>
    <n v="63.69"/>
  </r>
  <r>
    <n v="5323"/>
    <d v="2016-08-22T00:00:00"/>
    <x v="2"/>
    <x v="7"/>
    <x v="353"/>
    <x v="10"/>
    <x v="0"/>
    <x v="12"/>
    <s v="Tripp Lite Isotel 8 Ultra 8 Outlet Metal Surge"/>
    <n v="113.55"/>
    <n v="2"/>
    <n v="8.52"/>
  </r>
  <r>
    <n v="5324"/>
    <d v="2016-08-22T00:00:00"/>
    <x v="2"/>
    <x v="7"/>
    <x v="353"/>
    <x v="10"/>
    <x v="0"/>
    <x v="3"/>
    <s v="Avery Durable Poly Binders"/>
    <n v="3.32"/>
    <n v="2"/>
    <n v="-2.65"/>
  </r>
  <r>
    <n v="5325"/>
    <d v="2016-08-22T00:00:00"/>
    <x v="2"/>
    <x v="7"/>
    <x v="353"/>
    <x v="10"/>
    <x v="0"/>
    <x v="10"/>
    <s v="Airmail Envelopes"/>
    <n v="134.29"/>
    <n v="2"/>
    <n v="45.32"/>
  </r>
  <r>
    <n v="5326"/>
    <d v="2016-08-22T00:00:00"/>
    <x v="2"/>
    <x v="7"/>
    <x v="118"/>
    <x v="0"/>
    <x v="0"/>
    <x v="3"/>
    <s v="GBC Standard Recycled Report Covers, Clear Plastic Sheets"/>
    <n v="4.3099999999999996"/>
    <n v="2"/>
    <n v="-6.9"/>
  </r>
  <r>
    <n v="5327"/>
    <d v="2016-08-22T00:00:00"/>
    <x v="2"/>
    <x v="7"/>
    <x v="320"/>
    <x v="11"/>
    <x v="0"/>
    <x v="3"/>
    <s v="GBC Imprintable Covers"/>
    <n v="26.35"/>
    <n v="8"/>
    <n v="-18.45"/>
  </r>
  <r>
    <n v="5328"/>
    <d v="2016-08-22T00:00:00"/>
    <x v="2"/>
    <x v="7"/>
    <x v="486"/>
    <x v="22"/>
    <x v="0"/>
    <x v="0"/>
    <s v="Xerox 202"/>
    <n v="19.440000000000001"/>
    <n v="3"/>
    <n v="9.33"/>
  </r>
  <r>
    <n v="5329"/>
    <d v="2016-08-22T00:00:00"/>
    <x v="2"/>
    <x v="7"/>
    <x v="529"/>
    <x v="26"/>
    <x v="1"/>
    <x v="8"/>
    <s v="Dana Halogen Swing-Arm Architect Lamp"/>
    <n v="98.33"/>
    <n v="3"/>
    <n v="9.83"/>
  </r>
  <r>
    <n v="5330"/>
    <d v="2016-08-22T00:00:00"/>
    <x v="2"/>
    <x v="7"/>
    <x v="203"/>
    <x v="3"/>
    <x v="0"/>
    <x v="4"/>
    <s v="Newell 346"/>
    <n v="5.76"/>
    <n v="2"/>
    <n v="1.67"/>
  </r>
  <r>
    <n v="5331"/>
    <d v="2016-08-23T00:00:00"/>
    <x v="2"/>
    <x v="7"/>
    <x v="772"/>
    <x v="0"/>
    <x v="0"/>
    <x v="2"/>
    <s v="SAFCO Boltless Steel Shelving"/>
    <n v="727.3"/>
    <n v="8"/>
    <n v="-172.73"/>
  </r>
  <r>
    <n v="5332"/>
    <d v="2016-08-23T00:00:00"/>
    <x v="2"/>
    <x v="7"/>
    <x v="772"/>
    <x v="0"/>
    <x v="1"/>
    <x v="8"/>
    <s v="Flat Face Poster Frame"/>
    <n v="22.61"/>
    <n v="3"/>
    <n v="-10.17"/>
  </r>
  <r>
    <n v="5333"/>
    <d v="2016-08-23T00:00:00"/>
    <x v="2"/>
    <x v="7"/>
    <x v="772"/>
    <x v="0"/>
    <x v="2"/>
    <x v="9"/>
    <s v="WD My Passport Ultra 2TB Portable External Hard Drive"/>
    <n v="666.4"/>
    <n v="7"/>
    <n v="-33.32"/>
  </r>
  <r>
    <n v="5334"/>
    <d v="2016-08-23T00:00:00"/>
    <x v="2"/>
    <x v="7"/>
    <x v="282"/>
    <x v="22"/>
    <x v="2"/>
    <x v="15"/>
    <s v="Okidata C331dn Printer"/>
    <n v="837.6"/>
    <n v="3"/>
    <n v="62.82"/>
  </r>
  <r>
    <n v="5335"/>
    <d v="2016-08-23T00:00:00"/>
    <x v="2"/>
    <x v="7"/>
    <x v="282"/>
    <x v="22"/>
    <x v="0"/>
    <x v="10"/>
    <s v="Tyvek  Top-Opening Peel &amp; Seel Envelopes, Plain White"/>
    <n v="135.9"/>
    <n v="5"/>
    <n v="63.87"/>
  </r>
  <r>
    <n v="5336"/>
    <d v="2016-08-23T00:00:00"/>
    <x v="2"/>
    <x v="7"/>
    <x v="282"/>
    <x v="22"/>
    <x v="0"/>
    <x v="0"/>
    <s v="Xerox 1978"/>
    <n v="34.68"/>
    <n v="6"/>
    <n v="16.989999999999998"/>
  </r>
  <r>
    <n v="5337"/>
    <d v="2016-08-23T00:00:00"/>
    <x v="2"/>
    <x v="7"/>
    <x v="282"/>
    <x v="22"/>
    <x v="1"/>
    <x v="5"/>
    <s v="Office Star Flex Back Scooter Chair with White Frame"/>
    <n v="532.70000000000005"/>
    <n v="6"/>
    <n v="-39.950000000000003"/>
  </r>
  <r>
    <n v="5338"/>
    <d v="2016-08-23T00:00:00"/>
    <x v="2"/>
    <x v="7"/>
    <x v="282"/>
    <x v="22"/>
    <x v="0"/>
    <x v="12"/>
    <s v="Acco Six-Outlet Power Strip, 4' Cord Length"/>
    <n v="43.1"/>
    <n v="5"/>
    <n v="11.21"/>
  </r>
  <r>
    <n v="5339"/>
    <d v="2016-08-23T00:00:00"/>
    <x v="2"/>
    <x v="7"/>
    <x v="282"/>
    <x v="22"/>
    <x v="0"/>
    <x v="14"/>
    <s v="Acme Rosewood Handle Letter Opener"/>
    <n v="15.88"/>
    <n v="4"/>
    <n v="0.16"/>
  </r>
  <r>
    <n v="5340"/>
    <d v="2016-08-23T00:00:00"/>
    <x v="2"/>
    <x v="7"/>
    <x v="359"/>
    <x v="20"/>
    <x v="0"/>
    <x v="4"/>
    <s v="Dixon Prang Watercolor Pencils, 10-Color Set with Brush"/>
    <n v="21.3"/>
    <n v="5"/>
    <n v="8.73"/>
  </r>
  <r>
    <n v="5341"/>
    <d v="2016-08-23T00:00:00"/>
    <x v="2"/>
    <x v="7"/>
    <x v="359"/>
    <x v="20"/>
    <x v="0"/>
    <x v="12"/>
    <s v="1.7 Cubic Foot Compact &quot;Cube&quot; Office Refrigerators"/>
    <n v="1040.8"/>
    <n v="5"/>
    <n v="281.02"/>
  </r>
  <r>
    <n v="5342"/>
    <d v="2016-08-23T00:00:00"/>
    <x v="2"/>
    <x v="7"/>
    <x v="359"/>
    <x v="20"/>
    <x v="0"/>
    <x v="4"/>
    <s v="Newell 331"/>
    <n v="29.34"/>
    <n v="6"/>
    <n v="7.92"/>
  </r>
  <r>
    <n v="5343"/>
    <d v="2016-08-23T00:00:00"/>
    <x v="2"/>
    <x v="7"/>
    <x v="338"/>
    <x v="21"/>
    <x v="0"/>
    <x v="1"/>
    <s v="Permanent Self-Adhesive File Folder Labels for Typewriters, 1 1/8 x 3 1/2, White"/>
    <n v="25.2"/>
    <n v="4"/>
    <n v="11.59"/>
  </r>
  <r>
    <n v="5344"/>
    <d v="2016-08-23T00:00:00"/>
    <x v="2"/>
    <x v="7"/>
    <x v="338"/>
    <x v="21"/>
    <x v="0"/>
    <x v="1"/>
    <s v="Avery 515"/>
    <n v="37.590000000000003"/>
    <n v="3"/>
    <n v="17.670000000000002"/>
  </r>
  <r>
    <n v="5345"/>
    <d v="2016-08-23T00:00:00"/>
    <x v="2"/>
    <x v="7"/>
    <x v="338"/>
    <x v="21"/>
    <x v="0"/>
    <x v="2"/>
    <s v="Pizazz Global Quick File"/>
    <n v="14.97"/>
    <n v="1"/>
    <n v="4.1900000000000004"/>
  </r>
  <r>
    <n v="5346"/>
    <d v="2016-08-23T00:00:00"/>
    <x v="2"/>
    <x v="7"/>
    <x v="338"/>
    <x v="21"/>
    <x v="2"/>
    <x v="9"/>
    <s v="Maxell 4.7GB DVD+R 5/Pack"/>
    <n v="1.98"/>
    <n v="2"/>
    <n v="0.89"/>
  </r>
  <r>
    <n v="5347"/>
    <d v="2016-08-26T00:00:00"/>
    <x v="2"/>
    <x v="7"/>
    <x v="334"/>
    <x v="3"/>
    <x v="0"/>
    <x v="7"/>
    <s v="Advantus SlideClip Paper Clips"/>
    <n v="10.23"/>
    <n v="3"/>
    <n v="4.91"/>
  </r>
  <r>
    <n v="5348"/>
    <d v="2016-08-26T00:00:00"/>
    <x v="2"/>
    <x v="7"/>
    <x v="334"/>
    <x v="3"/>
    <x v="0"/>
    <x v="0"/>
    <s v="Xerox 1979"/>
    <n v="154.9"/>
    <n v="5"/>
    <n v="69.709999999999994"/>
  </r>
  <r>
    <n v="5349"/>
    <d v="2016-08-26T00:00:00"/>
    <x v="2"/>
    <x v="7"/>
    <x v="49"/>
    <x v="0"/>
    <x v="2"/>
    <x v="9"/>
    <s v="Logitech G700s Rechargeable Gaming Mouse"/>
    <n v="159.97999999999999"/>
    <n v="2"/>
    <n v="44"/>
  </r>
  <r>
    <n v="5350"/>
    <d v="2016-08-26T00:00:00"/>
    <x v="2"/>
    <x v="7"/>
    <x v="49"/>
    <x v="0"/>
    <x v="1"/>
    <x v="5"/>
    <s v="Hon Deluxe Fabric Upholstered Stacking Chairs"/>
    <n v="1024.72"/>
    <n v="6"/>
    <n v="-29.28"/>
  </r>
  <r>
    <n v="5351"/>
    <d v="2016-08-26T00:00:00"/>
    <x v="2"/>
    <x v="7"/>
    <x v="309"/>
    <x v="22"/>
    <x v="0"/>
    <x v="0"/>
    <s v="Xerox 1931"/>
    <n v="6.48"/>
    <n v="1"/>
    <n v="3.11"/>
  </r>
  <r>
    <n v="5352"/>
    <d v="2016-08-26T00:00:00"/>
    <x v="2"/>
    <x v="7"/>
    <x v="351"/>
    <x v="3"/>
    <x v="1"/>
    <x v="5"/>
    <s v="Global Troy Executive Leather Low-Back Tilter"/>
    <n v="1603.14"/>
    <n v="4"/>
    <n v="100.2"/>
  </r>
  <r>
    <n v="5353"/>
    <d v="2016-08-26T00:00:00"/>
    <x v="2"/>
    <x v="7"/>
    <x v="422"/>
    <x v="2"/>
    <x v="0"/>
    <x v="4"/>
    <s v="Binney &amp; Smith inkTank Erasable Pocket Highlighter, Chisel Tip, Yellow"/>
    <n v="5.47"/>
    <n v="3"/>
    <n v="1.64"/>
  </r>
  <r>
    <n v="5354"/>
    <d v="2016-08-26T00:00:00"/>
    <x v="2"/>
    <x v="7"/>
    <x v="422"/>
    <x v="2"/>
    <x v="2"/>
    <x v="9"/>
    <s v="Logitech Trackman Marble Mouse"/>
    <n v="47.98"/>
    <n v="2"/>
    <n v="13.2"/>
  </r>
  <r>
    <n v="5355"/>
    <d v="2016-08-26T00:00:00"/>
    <x v="2"/>
    <x v="7"/>
    <x v="324"/>
    <x v="3"/>
    <x v="0"/>
    <x v="4"/>
    <s v="Newell Chalk Holder"/>
    <n v="8.26"/>
    <n v="2"/>
    <n v="3.8"/>
  </r>
  <r>
    <n v="5356"/>
    <d v="2016-08-26T00:00:00"/>
    <x v="2"/>
    <x v="7"/>
    <x v="696"/>
    <x v="20"/>
    <x v="2"/>
    <x v="6"/>
    <s v="Samsung Replacement EH64AVFWE Premium Headset"/>
    <n v="33"/>
    <n v="6"/>
    <n v="8.25"/>
  </r>
  <r>
    <n v="5357"/>
    <d v="2016-08-26T00:00:00"/>
    <x v="2"/>
    <x v="7"/>
    <x v="696"/>
    <x v="20"/>
    <x v="2"/>
    <x v="9"/>
    <s v="Plantronics Audio 478 Stereo USB Headset"/>
    <n v="249.95"/>
    <n v="5"/>
    <n v="87.48"/>
  </r>
  <r>
    <n v="5358"/>
    <d v="2016-08-26T00:00:00"/>
    <x v="2"/>
    <x v="7"/>
    <x v="301"/>
    <x v="21"/>
    <x v="2"/>
    <x v="9"/>
    <s v="Memorex Micro Travel Drive 16 GB"/>
    <n v="47.97"/>
    <n v="3"/>
    <n v="14.87"/>
  </r>
  <r>
    <n v="5359"/>
    <d v="2016-08-26T00:00:00"/>
    <x v="2"/>
    <x v="7"/>
    <x v="182"/>
    <x v="14"/>
    <x v="0"/>
    <x v="0"/>
    <s v="Xerox 1950"/>
    <n v="11.56"/>
    <n v="2"/>
    <n v="5.66"/>
  </r>
  <r>
    <n v="5360"/>
    <d v="2016-08-26T00:00:00"/>
    <x v="2"/>
    <x v="7"/>
    <x v="182"/>
    <x v="14"/>
    <x v="2"/>
    <x v="6"/>
    <s v="ClearSounds CSC500 Amplified Spirit Phone Corded phone"/>
    <n v="209.97"/>
    <n v="3"/>
    <n v="58.79"/>
  </r>
  <r>
    <n v="5361"/>
    <d v="2016-08-26T00:00:00"/>
    <x v="2"/>
    <x v="7"/>
    <x v="182"/>
    <x v="14"/>
    <x v="1"/>
    <x v="13"/>
    <s v="Hon 4060 Series Tables"/>
    <n v="447.84"/>
    <n v="4"/>
    <n v="98.52"/>
  </r>
  <r>
    <n v="5362"/>
    <d v="2016-08-26T00:00:00"/>
    <x v="2"/>
    <x v="7"/>
    <x v="182"/>
    <x v="14"/>
    <x v="2"/>
    <x v="9"/>
    <s v="NETGEAR AC1750 Dual Band GigabitÂ Smart WiFi Router"/>
    <n v="479.97"/>
    <n v="3"/>
    <n v="163.19"/>
  </r>
  <r>
    <n v="5363"/>
    <d v="2016-08-26T00:00:00"/>
    <x v="2"/>
    <x v="7"/>
    <x v="182"/>
    <x v="14"/>
    <x v="0"/>
    <x v="4"/>
    <s v="Newell 335"/>
    <n v="8.64"/>
    <n v="3"/>
    <n v="2.5099999999999998"/>
  </r>
  <r>
    <n v="5364"/>
    <d v="2016-08-26T00:00:00"/>
    <x v="2"/>
    <x v="7"/>
    <x v="21"/>
    <x v="4"/>
    <x v="1"/>
    <x v="8"/>
    <s v="Deflect-o Glass Clear Studded Chair Mats"/>
    <n v="186.54"/>
    <n v="3"/>
    <n v="41.04"/>
  </r>
  <r>
    <n v="5365"/>
    <d v="2016-08-26T00:00:00"/>
    <x v="2"/>
    <x v="7"/>
    <x v="687"/>
    <x v="20"/>
    <x v="0"/>
    <x v="3"/>
    <s v="Deluxe Heavy-Duty Vinyl Round Ring Binder"/>
    <n v="146.69"/>
    <n v="8"/>
    <n v="45.84"/>
  </r>
  <r>
    <n v="5366"/>
    <d v="2016-08-26T00:00:00"/>
    <x v="2"/>
    <x v="7"/>
    <x v="642"/>
    <x v="16"/>
    <x v="0"/>
    <x v="0"/>
    <s v="Xerox 1944"/>
    <n v="31.01"/>
    <n v="1"/>
    <n v="11.24"/>
  </r>
  <r>
    <n v="5367"/>
    <d v="2016-08-27T00:00:00"/>
    <x v="2"/>
    <x v="7"/>
    <x v="567"/>
    <x v="0"/>
    <x v="0"/>
    <x v="14"/>
    <s v="Martin-Yale Premier Letter Opener"/>
    <n v="51.52"/>
    <n v="5"/>
    <n v="-10.95"/>
  </r>
  <r>
    <n v="5368"/>
    <d v="2016-08-27T00:00:00"/>
    <x v="2"/>
    <x v="7"/>
    <x v="567"/>
    <x v="0"/>
    <x v="0"/>
    <x v="0"/>
    <s v="Ampad Gold Fibre Wirebound Steno Books, 6&quot; x 9&quot;, Gregg Ruled"/>
    <n v="3.53"/>
    <n v="1"/>
    <n v="1.1499999999999999"/>
  </r>
  <r>
    <n v="5369"/>
    <d v="2016-08-27T00:00:00"/>
    <x v="2"/>
    <x v="7"/>
    <x v="567"/>
    <x v="0"/>
    <x v="0"/>
    <x v="0"/>
    <s v="Xerox 196"/>
    <n v="4.62"/>
    <n v="1"/>
    <n v="1.68"/>
  </r>
  <r>
    <n v="5370"/>
    <d v="2016-08-27T00:00:00"/>
    <x v="2"/>
    <x v="7"/>
    <x v="567"/>
    <x v="0"/>
    <x v="0"/>
    <x v="14"/>
    <s v="Fiskars 8&quot; Scissors, 2/Pack"/>
    <n v="55.17"/>
    <n v="4"/>
    <n v="6.21"/>
  </r>
  <r>
    <n v="5371"/>
    <d v="2016-08-27T00:00:00"/>
    <x v="2"/>
    <x v="7"/>
    <x v="764"/>
    <x v="32"/>
    <x v="0"/>
    <x v="0"/>
    <s v="Xerox 1919"/>
    <n v="122.97"/>
    <n v="3"/>
    <n v="60.26"/>
  </r>
  <r>
    <n v="5372"/>
    <d v="2016-08-27T00:00:00"/>
    <x v="2"/>
    <x v="7"/>
    <x v="764"/>
    <x v="32"/>
    <x v="1"/>
    <x v="13"/>
    <s v="SAFCO PlanMaster Heigh-Adjustable Drafting Table Base, 43w x 30d x 30-37h, Black"/>
    <n v="244.62"/>
    <n v="1"/>
    <n v="20.97"/>
  </r>
  <r>
    <n v="5373"/>
    <d v="2016-08-27T00:00:00"/>
    <x v="2"/>
    <x v="7"/>
    <x v="764"/>
    <x v="32"/>
    <x v="2"/>
    <x v="6"/>
    <s v="PureGear Roll-On Screen Protector"/>
    <n v="59.97"/>
    <n v="3"/>
    <n v="28.79"/>
  </r>
  <r>
    <n v="5374"/>
    <d v="2016-08-27T00:00:00"/>
    <x v="2"/>
    <x v="7"/>
    <x v="764"/>
    <x v="32"/>
    <x v="0"/>
    <x v="0"/>
    <s v="Southworth 25% Cotton Linen-Finish Paper &amp; Envelopes"/>
    <n v="81.540000000000006"/>
    <n v="9"/>
    <n v="36.69"/>
  </r>
  <r>
    <n v="5375"/>
    <d v="2016-08-27T00:00:00"/>
    <x v="2"/>
    <x v="7"/>
    <x v="764"/>
    <x v="32"/>
    <x v="0"/>
    <x v="7"/>
    <s v="Staples"/>
    <n v="11.68"/>
    <n v="4"/>
    <n v="5.26"/>
  </r>
  <r>
    <n v="5376"/>
    <d v="2016-08-27T00:00:00"/>
    <x v="2"/>
    <x v="7"/>
    <x v="764"/>
    <x v="32"/>
    <x v="0"/>
    <x v="3"/>
    <s v="Wilson Jones Clip &amp; Carry Folder Binder Tool for Ring Binders, Clear"/>
    <n v="29"/>
    <n v="5"/>
    <n v="13.92"/>
  </r>
  <r>
    <n v="5377"/>
    <d v="2016-08-27T00:00:00"/>
    <x v="2"/>
    <x v="7"/>
    <x v="735"/>
    <x v="0"/>
    <x v="0"/>
    <x v="2"/>
    <s v="Portfile Personal File Boxes"/>
    <n v="14.16"/>
    <n v="1"/>
    <n v="1.06"/>
  </r>
  <r>
    <n v="5378"/>
    <d v="2016-08-27T00:00:00"/>
    <x v="2"/>
    <x v="7"/>
    <x v="735"/>
    <x v="0"/>
    <x v="0"/>
    <x v="0"/>
    <s v="Southworth 25% Cotton Premium Laser Paper and Envelopes"/>
    <n v="79.92"/>
    <n v="5"/>
    <n v="27.97"/>
  </r>
  <r>
    <n v="5379"/>
    <d v="2016-08-27T00:00:00"/>
    <x v="2"/>
    <x v="7"/>
    <x v="551"/>
    <x v="16"/>
    <x v="0"/>
    <x v="1"/>
    <s v="Avery 484"/>
    <n v="9.2200000000000006"/>
    <n v="4"/>
    <n v="3.34"/>
  </r>
  <r>
    <n v="5380"/>
    <d v="2016-08-28T00:00:00"/>
    <x v="2"/>
    <x v="7"/>
    <x v="330"/>
    <x v="26"/>
    <x v="0"/>
    <x v="0"/>
    <s v="Wirebound Four 2-3/4 x 5 Forms per Page, 400 Sets per Book"/>
    <n v="15.48"/>
    <n v="3"/>
    <n v="5.61"/>
  </r>
  <r>
    <n v="5381"/>
    <d v="2016-08-28T00:00:00"/>
    <x v="2"/>
    <x v="7"/>
    <x v="330"/>
    <x v="26"/>
    <x v="2"/>
    <x v="6"/>
    <s v="AT&amp;T 17929 Lendline Telephone"/>
    <n v="108.58"/>
    <n v="3"/>
    <n v="8.14"/>
  </r>
  <r>
    <n v="5382"/>
    <d v="2016-08-28T00:00:00"/>
    <x v="2"/>
    <x v="7"/>
    <x v="717"/>
    <x v="0"/>
    <x v="0"/>
    <x v="3"/>
    <s v="Angle-D Binders with Locking Rings, Label Holders"/>
    <n v="13.14"/>
    <n v="9"/>
    <n v="-21.68"/>
  </r>
  <r>
    <n v="5383"/>
    <d v="2016-08-28T00:00:00"/>
    <x v="2"/>
    <x v="7"/>
    <x v="717"/>
    <x v="0"/>
    <x v="0"/>
    <x v="3"/>
    <s v="GBC ProClick Spines for 32-Hole Punch"/>
    <n v="10.02"/>
    <n v="4"/>
    <n v="-16.54"/>
  </r>
  <r>
    <n v="5384"/>
    <d v="2016-08-28T00:00:00"/>
    <x v="2"/>
    <x v="7"/>
    <x v="717"/>
    <x v="0"/>
    <x v="1"/>
    <x v="11"/>
    <s v="Sauder Camden County Collection Libraries, Planked Cherry Finish"/>
    <n v="156.37"/>
    <n v="2"/>
    <n v="-52.89"/>
  </r>
  <r>
    <n v="5385"/>
    <d v="2016-08-28T00:00:00"/>
    <x v="2"/>
    <x v="7"/>
    <x v="615"/>
    <x v="10"/>
    <x v="0"/>
    <x v="3"/>
    <s v="GBC VeloBinder Strips"/>
    <n v="18.43"/>
    <n v="8"/>
    <n v="-12.29"/>
  </r>
  <r>
    <n v="5386"/>
    <d v="2016-08-29T00:00:00"/>
    <x v="2"/>
    <x v="7"/>
    <x v="81"/>
    <x v="1"/>
    <x v="0"/>
    <x v="0"/>
    <s v="Avery Personal Creations Heavyweight Cards"/>
    <n v="64.62"/>
    <n v="7"/>
    <n v="22.62"/>
  </r>
  <r>
    <n v="5387"/>
    <d v="2016-08-29T00:00:00"/>
    <x v="2"/>
    <x v="7"/>
    <x v="81"/>
    <x v="1"/>
    <x v="2"/>
    <x v="9"/>
    <s v="SanDisk Ultra 64 GB MicroSDHC Class 10 Memory Card"/>
    <n v="95.98"/>
    <n v="3"/>
    <n v="-10.8"/>
  </r>
  <r>
    <n v="5388"/>
    <d v="2016-08-29T00:00:00"/>
    <x v="2"/>
    <x v="7"/>
    <x v="81"/>
    <x v="1"/>
    <x v="0"/>
    <x v="3"/>
    <s v="Avery Hidden Tab Dividers for Binding Systems"/>
    <n v="1.79"/>
    <n v="3"/>
    <n v="-3.04"/>
  </r>
  <r>
    <n v="5389"/>
    <d v="2016-08-29T00:00:00"/>
    <x v="2"/>
    <x v="7"/>
    <x v="692"/>
    <x v="38"/>
    <x v="0"/>
    <x v="14"/>
    <s v="Acme Forged Steel Scissors with Black Enamel Handles"/>
    <n v="27.93"/>
    <n v="3"/>
    <n v="8.1"/>
  </r>
  <r>
    <n v="5390"/>
    <d v="2016-08-29T00:00:00"/>
    <x v="2"/>
    <x v="7"/>
    <x v="690"/>
    <x v="20"/>
    <x v="2"/>
    <x v="6"/>
    <s v="Samsung Replacement EH64AVFWE Premium Headset"/>
    <n v="22"/>
    <n v="4"/>
    <n v="5.5"/>
  </r>
  <r>
    <n v="5391"/>
    <d v="2016-08-29T00:00:00"/>
    <x v="2"/>
    <x v="7"/>
    <x v="169"/>
    <x v="2"/>
    <x v="1"/>
    <x v="13"/>
    <s v="Barricks 18&quot; x 48&quot; Non-Folding Utility Table with Bottom Storage Shelf"/>
    <n v="241.92"/>
    <n v="4"/>
    <n v="-56.45"/>
  </r>
  <r>
    <n v="5392"/>
    <d v="2016-08-29T00:00:00"/>
    <x v="2"/>
    <x v="7"/>
    <x v="169"/>
    <x v="2"/>
    <x v="1"/>
    <x v="11"/>
    <s v="O'Sullivan 5-Shelf Heavy-Duty Bookcases"/>
    <n v="163.88"/>
    <n v="4"/>
    <n v="-81.94"/>
  </r>
  <r>
    <n v="5393"/>
    <d v="2016-08-29T00:00:00"/>
    <x v="2"/>
    <x v="7"/>
    <x v="169"/>
    <x v="2"/>
    <x v="0"/>
    <x v="3"/>
    <s v="Fellowes Black Plastic Comb Bindings"/>
    <n v="3.49"/>
    <n v="2"/>
    <n v="-2.79"/>
  </r>
  <r>
    <n v="5394"/>
    <d v="2016-08-29T00:00:00"/>
    <x v="2"/>
    <x v="7"/>
    <x v="169"/>
    <x v="2"/>
    <x v="0"/>
    <x v="7"/>
    <s v="Revere Boxed Rubber Bands by Revere"/>
    <n v="10.58"/>
    <n v="7"/>
    <n v="-2.38"/>
  </r>
  <r>
    <n v="5395"/>
    <d v="2016-08-30T00:00:00"/>
    <x v="2"/>
    <x v="7"/>
    <x v="487"/>
    <x v="2"/>
    <x v="2"/>
    <x v="6"/>
    <s v="Aastra 57i VoIP phone"/>
    <n v="290.89999999999998"/>
    <n v="3"/>
    <n v="-67.88"/>
  </r>
  <r>
    <n v="5396"/>
    <d v="2016-08-30T00:00:00"/>
    <x v="2"/>
    <x v="7"/>
    <x v="487"/>
    <x v="2"/>
    <x v="0"/>
    <x v="2"/>
    <s v="File Shuttle II and Handi-File, Black"/>
    <n v="54.22"/>
    <n v="2"/>
    <n v="3.39"/>
  </r>
  <r>
    <n v="5397"/>
    <d v="2016-08-30T00:00:00"/>
    <x v="2"/>
    <x v="7"/>
    <x v="487"/>
    <x v="2"/>
    <x v="1"/>
    <x v="5"/>
    <s v="Hon 2090 Â“Pillow SoftÂ” Series Mid Back Swivel/Tilt Chairs"/>
    <n v="786.74"/>
    <n v="4"/>
    <n v="-258.5"/>
  </r>
  <r>
    <n v="5398"/>
    <d v="2016-08-30T00:00:00"/>
    <x v="2"/>
    <x v="7"/>
    <x v="487"/>
    <x v="2"/>
    <x v="0"/>
    <x v="1"/>
    <s v="Round Specialty Laser Printer Labels"/>
    <n v="100.24"/>
    <n v="10"/>
    <n v="33.83"/>
  </r>
  <r>
    <n v="5399"/>
    <d v="2016-08-30T00:00:00"/>
    <x v="2"/>
    <x v="7"/>
    <x v="487"/>
    <x v="2"/>
    <x v="0"/>
    <x v="3"/>
    <s v="GBC Premium Transparent Covers with Diagonal Lined Pattern"/>
    <n v="37.76"/>
    <n v="6"/>
    <n v="-27.69"/>
  </r>
  <r>
    <n v="5400"/>
    <d v="2016-08-30T00:00:00"/>
    <x v="2"/>
    <x v="7"/>
    <x v="100"/>
    <x v="3"/>
    <x v="1"/>
    <x v="8"/>
    <s v="Executive Impressions 10&quot; Spectator Wall Clock"/>
    <n v="47.04"/>
    <n v="4"/>
    <n v="15.99"/>
  </r>
  <r>
    <n v="5401"/>
    <d v="2016-08-30T00:00:00"/>
    <x v="2"/>
    <x v="7"/>
    <x v="100"/>
    <x v="3"/>
    <x v="2"/>
    <x v="6"/>
    <s v="Panasonic KX TS3282W Corded phone"/>
    <n v="339.96"/>
    <n v="5"/>
    <n v="42.5"/>
  </r>
  <r>
    <n v="5402"/>
    <d v="2016-08-31T00:00:00"/>
    <x v="2"/>
    <x v="7"/>
    <x v="633"/>
    <x v="0"/>
    <x v="0"/>
    <x v="2"/>
    <s v="Super Decoflex Portable Personal File"/>
    <n v="23.97"/>
    <n v="2"/>
    <n v="2.4"/>
  </r>
  <r>
    <n v="5403"/>
    <d v="2016-09-01T00:00:00"/>
    <x v="2"/>
    <x v="8"/>
    <x v="692"/>
    <x v="20"/>
    <x v="2"/>
    <x v="9"/>
    <s v="Sabrent 4-Port USB 2.0 Hub"/>
    <n v="6.79"/>
    <n v="1"/>
    <n v="2.31"/>
  </r>
  <r>
    <n v="5404"/>
    <d v="2016-09-01T00:00:00"/>
    <x v="2"/>
    <x v="8"/>
    <x v="692"/>
    <x v="20"/>
    <x v="0"/>
    <x v="0"/>
    <s v="Xerox 1881"/>
    <n v="24.56"/>
    <n v="2"/>
    <n v="11.54"/>
  </r>
  <r>
    <n v="5405"/>
    <d v="2016-09-01T00:00:00"/>
    <x v="2"/>
    <x v="8"/>
    <x v="692"/>
    <x v="20"/>
    <x v="0"/>
    <x v="3"/>
    <s v="Acco Hanging Data Binders"/>
    <n v="3.05"/>
    <n v="1"/>
    <n v="1.07"/>
  </r>
  <r>
    <n v="5406"/>
    <d v="2016-09-01T00:00:00"/>
    <x v="2"/>
    <x v="8"/>
    <x v="692"/>
    <x v="20"/>
    <x v="0"/>
    <x v="0"/>
    <s v="Xerox 1881"/>
    <n v="49.12"/>
    <n v="4"/>
    <n v="23.09"/>
  </r>
  <r>
    <n v="5407"/>
    <d v="2016-09-01T00:00:00"/>
    <x v="2"/>
    <x v="8"/>
    <x v="692"/>
    <x v="20"/>
    <x v="0"/>
    <x v="3"/>
    <s v="GBC DocuBind P400 Electric Binding System"/>
    <n v="4355.17"/>
    <n v="4"/>
    <n v="1415.43"/>
  </r>
  <r>
    <n v="5408"/>
    <d v="2016-09-01T00:00:00"/>
    <x v="2"/>
    <x v="8"/>
    <x v="755"/>
    <x v="3"/>
    <x v="0"/>
    <x v="10"/>
    <s v="White Business Envelopes with Contemporary Seam, Recycled White Business Envelopes"/>
    <n v="21.88"/>
    <n v="2"/>
    <n v="10.94"/>
  </r>
  <r>
    <n v="5409"/>
    <d v="2016-09-01T00:00:00"/>
    <x v="2"/>
    <x v="8"/>
    <x v="78"/>
    <x v="2"/>
    <x v="0"/>
    <x v="0"/>
    <s v="Telephone Message Books with Fax/Mobile Section, 5 1/2&quot; x 3 3/16&quot;"/>
    <n v="30.48"/>
    <n v="6"/>
    <n v="9.91"/>
  </r>
  <r>
    <n v="5410"/>
    <d v="2016-09-01T00:00:00"/>
    <x v="2"/>
    <x v="8"/>
    <x v="78"/>
    <x v="2"/>
    <x v="2"/>
    <x v="6"/>
    <s v="Anker 36W 4-Port USB Wall Charger Travel Power Adapter for iPhone 5s 5c 5"/>
    <n v="23.99"/>
    <n v="2"/>
    <n v="-4.8"/>
  </r>
  <r>
    <n v="5411"/>
    <d v="2016-09-01T00:00:00"/>
    <x v="2"/>
    <x v="8"/>
    <x v="78"/>
    <x v="2"/>
    <x v="0"/>
    <x v="7"/>
    <s v="Staples"/>
    <n v="16.690000000000001"/>
    <n v="7"/>
    <n v="5.42"/>
  </r>
  <r>
    <n v="5412"/>
    <d v="2016-09-01T00:00:00"/>
    <x v="2"/>
    <x v="8"/>
    <x v="190"/>
    <x v="20"/>
    <x v="2"/>
    <x v="9"/>
    <s v="Enermax Aurora Lite Keyboard"/>
    <n v="468.9"/>
    <n v="6"/>
    <n v="206.32"/>
  </r>
  <r>
    <n v="5413"/>
    <d v="2016-09-01T00:00:00"/>
    <x v="2"/>
    <x v="8"/>
    <x v="190"/>
    <x v="20"/>
    <x v="2"/>
    <x v="9"/>
    <s v="Memorex Mini Travel Drive 64 GB USB 2.0 Flash Drive"/>
    <n v="72.48"/>
    <n v="2"/>
    <n v="30.44"/>
  </r>
  <r>
    <n v="5414"/>
    <d v="2016-09-01T00:00:00"/>
    <x v="2"/>
    <x v="8"/>
    <x v="190"/>
    <x v="20"/>
    <x v="0"/>
    <x v="14"/>
    <s v="Acme Value Line Scissors"/>
    <n v="10.95"/>
    <n v="3"/>
    <n v="3.29"/>
  </r>
  <r>
    <n v="5415"/>
    <d v="2016-09-01T00:00:00"/>
    <x v="2"/>
    <x v="8"/>
    <x v="190"/>
    <x v="20"/>
    <x v="1"/>
    <x v="8"/>
    <s v="Howard Miller 14-1/2&quot; Diameter Chrome Round Wall Clock"/>
    <n v="191.82"/>
    <n v="3"/>
    <n v="61.38"/>
  </r>
  <r>
    <n v="5416"/>
    <d v="2016-09-01T00:00:00"/>
    <x v="2"/>
    <x v="8"/>
    <x v="409"/>
    <x v="14"/>
    <x v="0"/>
    <x v="3"/>
    <s v="Wilson Jones Turn Tabs Binder Tool for Ring Binders"/>
    <n v="24.1"/>
    <n v="5"/>
    <n v="11.09"/>
  </r>
  <r>
    <n v="5417"/>
    <d v="2016-09-01T00:00:00"/>
    <x v="2"/>
    <x v="8"/>
    <x v="409"/>
    <x v="14"/>
    <x v="2"/>
    <x v="6"/>
    <s v="Belkin Grip Candy Sheer Case / Cover for iPhone 5 and 5S"/>
    <n v="8.7799999999999994"/>
    <n v="1"/>
    <n v="2.2799999999999998"/>
  </r>
  <r>
    <n v="5418"/>
    <d v="2016-09-01T00:00:00"/>
    <x v="2"/>
    <x v="8"/>
    <x v="409"/>
    <x v="14"/>
    <x v="0"/>
    <x v="12"/>
    <s v="Eureka The Boss Plus 12-Amp Hard Box Upright Vacuum, Red"/>
    <n v="376.74"/>
    <n v="4"/>
    <n v="71.16"/>
  </r>
  <r>
    <n v="5419"/>
    <d v="2016-09-01T00:00:00"/>
    <x v="2"/>
    <x v="8"/>
    <x v="409"/>
    <x v="14"/>
    <x v="0"/>
    <x v="3"/>
    <s v="GBC Plastic Binding Combs"/>
    <n v="29.52"/>
    <n v="4"/>
    <n v="14.46"/>
  </r>
  <r>
    <n v="5420"/>
    <d v="2016-09-01T00:00:00"/>
    <x v="2"/>
    <x v="8"/>
    <x v="409"/>
    <x v="14"/>
    <x v="0"/>
    <x v="4"/>
    <s v="Newell 315"/>
    <n v="11.96"/>
    <n v="2"/>
    <n v="2.99"/>
  </r>
  <r>
    <n v="5421"/>
    <d v="2016-09-01T00:00:00"/>
    <x v="2"/>
    <x v="8"/>
    <x v="409"/>
    <x v="14"/>
    <x v="0"/>
    <x v="3"/>
    <s v="Wilson Jones 1&quot; Hanging DublLock Ring Binders"/>
    <n v="26.4"/>
    <n v="5"/>
    <n v="12.67"/>
  </r>
  <r>
    <n v="5422"/>
    <d v="2016-09-01T00:00:00"/>
    <x v="2"/>
    <x v="8"/>
    <x v="162"/>
    <x v="3"/>
    <x v="0"/>
    <x v="10"/>
    <s v="Globe Weis Peel &amp; Seel First Class Envelopes"/>
    <n v="12.78"/>
    <n v="1"/>
    <n v="5.75"/>
  </r>
  <r>
    <n v="5423"/>
    <d v="2016-09-02T00:00:00"/>
    <x v="2"/>
    <x v="8"/>
    <x v="502"/>
    <x v="20"/>
    <x v="0"/>
    <x v="4"/>
    <s v="Panasonic KP-150 Electric Pencil Sharpener"/>
    <n v="75.48"/>
    <n v="2"/>
    <n v="19.62"/>
  </r>
  <r>
    <n v="5424"/>
    <d v="2016-09-02T00:00:00"/>
    <x v="2"/>
    <x v="8"/>
    <x v="502"/>
    <x v="20"/>
    <x v="1"/>
    <x v="8"/>
    <s v="Telescoping Adjustable Floor Lamp"/>
    <n v="39.979999999999997"/>
    <n v="2"/>
    <n v="10"/>
  </r>
  <r>
    <n v="5425"/>
    <d v="2016-09-02T00:00:00"/>
    <x v="2"/>
    <x v="8"/>
    <x v="331"/>
    <x v="21"/>
    <x v="0"/>
    <x v="7"/>
    <s v="Colored Push Pins"/>
    <n v="1.81"/>
    <n v="1"/>
    <n v="0.65"/>
  </r>
  <r>
    <n v="5426"/>
    <d v="2016-09-02T00:00:00"/>
    <x v="2"/>
    <x v="8"/>
    <x v="331"/>
    <x v="21"/>
    <x v="0"/>
    <x v="3"/>
    <s v="ACCOHIDE 3-Ring Binder, Blue, 1&quot;"/>
    <n v="8.26"/>
    <n v="2"/>
    <n v="3.88"/>
  </r>
  <r>
    <n v="5427"/>
    <d v="2016-09-02T00:00:00"/>
    <x v="2"/>
    <x v="8"/>
    <x v="381"/>
    <x v="3"/>
    <x v="0"/>
    <x v="2"/>
    <s v="Tenex File Box, Personal Filing Tote with Lid, Black"/>
    <n v="46.53"/>
    <n v="3"/>
    <n v="12.1"/>
  </r>
  <r>
    <n v="5428"/>
    <d v="2016-09-02T00:00:00"/>
    <x v="2"/>
    <x v="8"/>
    <x v="556"/>
    <x v="1"/>
    <x v="0"/>
    <x v="1"/>
    <s v="Self-Adhesive Address Labels for Typewriters by Universal"/>
    <n v="29.24"/>
    <n v="5"/>
    <n v="9.8699999999999992"/>
  </r>
  <r>
    <n v="5429"/>
    <d v="2016-09-02T00:00:00"/>
    <x v="2"/>
    <x v="8"/>
    <x v="556"/>
    <x v="1"/>
    <x v="0"/>
    <x v="2"/>
    <s v="Rogers Deluxe File Chest"/>
    <n v="35.17"/>
    <n v="2"/>
    <n v="-8.35"/>
  </r>
  <r>
    <n v="5430"/>
    <d v="2016-09-02T00:00:00"/>
    <x v="2"/>
    <x v="8"/>
    <x v="556"/>
    <x v="1"/>
    <x v="2"/>
    <x v="15"/>
    <s v="Okidata C610n Printer"/>
    <n v="1362.9"/>
    <n v="3"/>
    <n v="-19.47"/>
  </r>
  <r>
    <n v="5431"/>
    <d v="2016-09-02T00:00:00"/>
    <x v="2"/>
    <x v="8"/>
    <x v="398"/>
    <x v="1"/>
    <x v="1"/>
    <x v="8"/>
    <s v="Deflect-o DuraMat Antistatic Studded Beveled Mat for Medium Pile Carpeting"/>
    <n v="84.27"/>
    <n v="2"/>
    <n v="-75.84"/>
  </r>
  <r>
    <n v="5432"/>
    <d v="2016-09-02T00:00:00"/>
    <x v="2"/>
    <x v="8"/>
    <x v="364"/>
    <x v="25"/>
    <x v="0"/>
    <x v="3"/>
    <s v="Heavy-Duty E-Z-D Binders"/>
    <n v="22.91"/>
    <n v="7"/>
    <n v="-17.57"/>
  </r>
  <r>
    <n v="5433"/>
    <d v="2016-09-02T00:00:00"/>
    <x v="2"/>
    <x v="8"/>
    <x v="364"/>
    <x v="25"/>
    <x v="0"/>
    <x v="12"/>
    <s v="Belkin F9M820V08 8 Outlet Surge"/>
    <n v="309.45999999999998"/>
    <n v="9"/>
    <n v="34.81"/>
  </r>
  <r>
    <n v="5434"/>
    <d v="2016-09-02T00:00:00"/>
    <x v="2"/>
    <x v="8"/>
    <x v="364"/>
    <x v="25"/>
    <x v="0"/>
    <x v="4"/>
    <s v="Zebra Zazzle Fluorescent Highlighters"/>
    <n v="19.46"/>
    <n v="4"/>
    <n v="3.4"/>
  </r>
  <r>
    <n v="5435"/>
    <d v="2016-09-02T00:00:00"/>
    <x v="2"/>
    <x v="8"/>
    <x v="364"/>
    <x v="25"/>
    <x v="1"/>
    <x v="13"/>
    <s v="Hon Racetrack Conference Tables"/>
    <n v="472.52"/>
    <n v="3"/>
    <n v="-149.63"/>
  </r>
  <r>
    <n v="5436"/>
    <d v="2016-09-02T00:00:00"/>
    <x v="2"/>
    <x v="8"/>
    <x v="364"/>
    <x v="25"/>
    <x v="2"/>
    <x v="9"/>
    <s v="Plantronics Savi W720 Multi-Device Wireless Headset System"/>
    <n v="1012.68"/>
    <n v="3"/>
    <n v="303.8"/>
  </r>
  <r>
    <n v="5437"/>
    <d v="2016-09-02T00:00:00"/>
    <x v="2"/>
    <x v="8"/>
    <x v="364"/>
    <x v="25"/>
    <x v="0"/>
    <x v="3"/>
    <s v="GBC Plasticlear Binding Covers"/>
    <n v="17.22"/>
    <n v="5"/>
    <n v="-12.63"/>
  </r>
  <r>
    <n v="5438"/>
    <d v="2016-09-02T00:00:00"/>
    <x v="2"/>
    <x v="8"/>
    <x v="614"/>
    <x v="22"/>
    <x v="2"/>
    <x v="16"/>
    <s v="Hewlett Packard 610 Color Digital Copier / Printer"/>
    <n v="999.98"/>
    <n v="2"/>
    <n v="449.99"/>
  </r>
  <r>
    <n v="5439"/>
    <d v="2016-09-02T00:00:00"/>
    <x v="2"/>
    <x v="8"/>
    <x v="476"/>
    <x v="0"/>
    <x v="0"/>
    <x v="3"/>
    <s v="Acco PRESSTEX Data Binder with Storage Hooks, Dark Blue, 9 1/2&quot; X 11&quot;"/>
    <n v="8.61"/>
    <n v="8"/>
    <n v="-13.34"/>
  </r>
  <r>
    <n v="5440"/>
    <d v="2016-09-02T00:00:00"/>
    <x v="2"/>
    <x v="8"/>
    <x v="476"/>
    <x v="0"/>
    <x v="2"/>
    <x v="9"/>
    <s v="LogitechÂ MX Performance Wireless Mouse"/>
    <n v="159.56"/>
    <n v="5"/>
    <n v="33.909999999999997"/>
  </r>
  <r>
    <n v="5441"/>
    <d v="2016-09-02T00:00:00"/>
    <x v="2"/>
    <x v="8"/>
    <x v="383"/>
    <x v="22"/>
    <x v="1"/>
    <x v="5"/>
    <s v="Global Leather Task Chair, Black"/>
    <n v="215.98"/>
    <n v="3"/>
    <n v="-2.7"/>
  </r>
  <r>
    <n v="5442"/>
    <d v="2016-09-02T00:00:00"/>
    <x v="2"/>
    <x v="8"/>
    <x v="383"/>
    <x v="22"/>
    <x v="0"/>
    <x v="10"/>
    <s v="Inter-Office Recycled Envelopes, Brown Kraft, Button-String,10&quot; x 13&quot; , 100/Box"/>
    <n v="65.94"/>
    <n v="3"/>
    <n v="30.99"/>
  </r>
  <r>
    <n v="5443"/>
    <d v="2016-09-02T00:00:00"/>
    <x v="2"/>
    <x v="8"/>
    <x v="336"/>
    <x v="3"/>
    <x v="1"/>
    <x v="8"/>
    <s v="Ultra Door Pull Handle"/>
    <n v="94.68"/>
    <n v="9"/>
    <n v="31.24"/>
  </r>
  <r>
    <n v="5444"/>
    <d v="2016-09-02T00:00:00"/>
    <x v="2"/>
    <x v="8"/>
    <x v="336"/>
    <x v="3"/>
    <x v="0"/>
    <x v="2"/>
    <s v="Akro Stacking Bins"/>
    <n v="23.67"/>
    <n v="3"/>
    <n v="0.95"/>
  </r>
  <r>
    <n v="5445"/>
    <d v="2016-09-02T00:00:00"/>
    <x v="2"/>
    <x v="8"/>
    <x v="336"/>
    <x v="3"/>
    <x v="2"/>
    <x v="6"/>
    <s v="Cisco Unified IP Phone 7945G VoIP phone"/>
    <n v="1091.17"/>
    <n v="4"/>
    <n v="68.2"/>
  </r>
  <r>
    <n v="5446"/>
    <d v="2016-09-02T00:00:00"/>
    <x v="2"/>
    <x v="8"/>
    <x v="336"/>
    <x v="3"/>
    <x v="0"/>
    <x v="4"/>
    <s v="Blackstonian Pencils"/>
    <n v="18.690000000000001"/>
    <n v="7"/>
    <n v="5.23"/>
  </r>
  <r>
    <n v="5447"/>
    <d v="2016-09-02T00:00:00"/>
    <x v="2"/>
    <x v="8"/>
    <x v="336"/>
    <x v="3"/>
    <x v="1"/>
    <x v="13"/>
    <s v="Chromcraft Rectangular Conference Tables"/>
    <n v="568.73"/>
    <n v="3"/>
    <n v="28.44"/>
  </r>
  <r>
    <n v="5448"/>
    <d v="2016-09-02T00:00:00"/>
    <x v="2"/>
    <x v="8"/>
    <x v="336"/>
    <x v="3"/>
    <x v="0"/>
    <x v="3"/>
    <s v="SpineVue Locking Slant-D Ring Binders by Cardinal"/>
    <n v="7.31"/>
    <n v="1"/>
    <n v="2.56"/>
  </r>
  <r>
    <n v="5449"/>
    <d v="2016-09-03T00:00:00"/>
    <x v="2"/>
    <x v="8"/>
    <x v="125"/>
    <x v="2"/>
    <x v="0"/>
    <x v="3"/>
    <s v="GBC Ibimaster 500 Manual ProClick Binding System"/>
    <n v="1141.47"/>
    <n v="5"/>
    <n v="-760.98"/>
  </r>
  <r>
    <n v="5450"/>
    <d v="2016-09-03T00:00:00"/>
    <x v="2"/>
    <x v="8"/>
    <x v="125"/>
    <x v="2"/>
    <x v="2"/>
    <x v="6"/>
    <s v="Cisco SPA301"/>
    <n v="280.77999999999997"/>
    <n v="3"/>
    <n v="-46.8"/>
  </r>
  <r>
    <n v="5451"/>
    <d v="2016-09-03T00:00:00"/>
    <x v="2"/>
    <x v="8"/>
    <x v="488"/>
    <x v="1"/>
    <x v="1"/>
    <x v="8"/>
    <s v="Tenex &quot;The Solids&quot; Textured Chair Mats"/>
    <n v="83.95"/>
    <n v="3"/>
    <n v="-90.25"/>
  </r>
  <r>
    <n v="5452"/>
    <d v="2016-09-03T00:00:00"/>
    <x v="2"/>
    <x v="8"/>
    <x v="246"/>
    <x v="1"/>
    <x v="0"/>
    <x v="3"/>
    <s v="XtraLife ClearVue Slant-D Ring Binder, White, 3&quot;"/>
    <n v="8.81"/>
    <n v="3"/>
    <n v="-14.97"/>
  </r>
  <r>
    <n v="5453"/>
    <d v="2016-09-03T00:00:00"/>
    <x v="2"/>
    <x v="8"/>
    <x v="76"/>
    <x v="37"/>
    <x v="0"/>
    <x v="0"/>
    <s v="Adams Phone Message Book, 200 Message Capacity, 8 1/16Â” x 11Â”"/>
    <n v="48.16"/>
    <n v="7"/>
    <n v="22.15"/>
  </r>
  <r>
    <n v="5454"/>
    <d v="2016-09-03T00:00:00"/>
    <x v="2"/>
    <x v="8"/>
    <x v="612"/>
    <x v="21"/>
    <x v="0"/>
    <x v="2"/>
    <s v="Crate-A-Files"/>
    <n v="54.5"/>
    <n v="5"/>
    <n v="14.17"/>
  </r>
  <r>
    <n v="5455"/>
    <d v="2016-09-03T00:00:00"/>
    <x v="2"/>
    <x v="8"/>
    <x v="563"/>
    <x v="8"/>
    <x v="0"/>
    <x v="3"/>
    <s v="Heavy-Duty E-Z-D Binders"/>
    <n v="87.28"/>
    <n v="8"/>
    <n v="41.02"/>
  </r>
  <r>
    <n v="5456"/>
    <d v="2016-09-03T00:00:00"/>
    <x v="2"/>
    <x v="8"/>
    <x v="221"/>
    <x v="36"/>
    <x v="1"/>
    <x v="11"/>
    <s v="Sauder Camden County Collection Libraries, Planked Cherry Finish"/>
    <n v="344.94"/>
    <n v="3"/>
    <n v="31.04"/>
  </r>
  <r>
    <n v="5457"/>
    <d v="2016-09-03T00:00:00"/>
    <x v="2"/>
    <x v="8"/>
    <x v="221"/>
    <x v="36"/>
    <x v="1"/>
    <x v="8"/>
    <s v="Eldon Expressions Wood Desk Accessories, Oak"/>
    <n v="14.76"/>
    <n v="2"/>
    <n v="4.28"/>
  </r>
  <r>
    <n v="5458"/>
    <d v="2016-09-03T00:00:00"/>
    <x v="2"/>
    <x v="8"/>
    <x v="221"/>
    <x v="36"/>
    <x v="0"/>
    <x v="3"/>
    <s v="Acco Expandable Hanging Binders"/>
    <n v="12.76"/>
    <n v="2"/>
    <n v="5.87"/>
  </r>
  <r>
    <n v="5459"/>
    <d v="2016-09-03T00:00:00"/>
    <x v="2"/>
    <x v="8"/>
    <x v="221"/>
    <x v="36"/>
    <x v="0"/>
    <x v="1"/>
    <s v="Avery 486"/>
    <n v="58.48"/>
    <n v="8"/>
    <n v="27.49"/>
  </r>
  <r>
    <n v="5460"/>
    <d v="2016-09-03T00:00:00"/>
    <x v="2"/>
    <x v="8"/>
    <x v="751"/>
    <x v="1"/>
    <x v="1"/>
    <x v="11"/>
    <s v="Safco Value Mate Steel Bookcase, Baked Enamel Finish on Steel, Black"/>
    <n v="198.74"/>
    <n v="4"/>
    <n v="0"/>
  </r>
  <r>
    <n v="5461"/>
    <d v="2016-09-03T00:00:00"/>
    <x v="2"/>
    <x v="8"/>
    <x v="719"/>
    <x v="10"/>
    <x v="0"/>
    <x v="0"/>
    <s v="Wirebound Four 2-3/4 x 5 Forms per Page, 400 Sets per Book"/>
    <n v="30.96"/>
    <n v="6"/>
    <n v="11.22"/>
  </r>
  <r>
    <n v="5462"/>
    <d v="2016-09-04T00:00:00"/>
    <x v="2"/>
    <x v="8"/>
    <x v="325"/>
    <x v="0"/>
    <x v="0"/>
    <x v="4"/>
    <s v="Faber Castell Col-Erase Pencils"/>
    <n v="3.91"/>
    <n v="1"/>
    <n v="1.03"/>
  </r>
  <r>
    <n v="5463"/>
    <d v="2016-09-04T00:00:00"/>
    <x v="2"/>
    <x v="8"/>
    <x v="325"/>
    <x v="0"/>
    <x v="0"/>
    <x v="4"/>
    <s v="BOSTON Ranger #55 Pencil Sharpener, Black"/>
    <n v="62.38"/>
    <n v="3"/>
    <n v="7.02"/>
  </r>
  <r>
    <n v="5464"/>
    <d v="2016-09-04T00:00:00"/>
    <x v="2"/>
    <x v="8"/>
    <x v="107"/>
    <x v="20"/>
    <x v="1"/>
    <x v="8"/>
    <s v="Howard Miller 16&quot; Diameter Gallery Wall Clock"/>
    <n v="63.94"/>
    <n v="1"/>
    <n v="24.94"/>
  </r>
  <r>
    <n v="5465"/>
    <d v="2016-09-04T00:00:00"/>
    <x v="2"/>
    <x v="8"/>
    <x v="107"/>
    <x v="20"/>
    <x v="0"/>
    <x v="3"/>
    <s v="Plastic Binding Combs"/>
    <n v="60.6"/>
    <n v="5"/>
    <n v="20.45"/>
  </r>
  <r>
    <n v="5466"/>
    <d v="2016-09-04T00:00:00"/>
    <x v="2"/>
    <x v="8"/>
    <x v="107"/>
    <x v="20"/>
    <x v="0"/>
    <x v="14"/>
    <s v="Acme Preferred Stainless Steel Scissors"/>
    <n v="22.72"/>
    <n v="4"/>
    <n v="6.59"/>
  </r>
  <r>
    <n v="5467"/>
    <d v="2016-09-04T00:00:00"/>
    <x v="2"/>
    <x v="8"/>
    <x v="16"/>
    <x v="15"/>
    <x v="0"/>
    <x v="0"/>
    <s v="RSVP Cards &amp; Envelopes, Blank White, 8-1/2&quot; X 11&quot;, 24 Cards/25 Envelopes/Set"/>
    <n v="12.19"/>
    <n v="3"/>
    <n v="4.1100000000000003"/>
  </r>
  <r>
    <n v="5468"/>
    <d v="2016-09-04T00:00:00"/>
    <x v="2"/>
    <x v="8"/>
    <x v="16"/>
    <x v="15"/>
    <x v="0"/>
    <x v="12"/>
    <s v="Belkin 5 Outlet SurgeMaster Power Centers"/>
    <n v="87.17"/>
    <n v="2"/>
    <n v="8.7200000000000006"/>
  </r>
  <r>
    <n v="5469"/>
    <d v="2016-09-04T00:00:00"/>
    <x v="2"/>
    <x v="8"/>
    <x v="16"/>
    <x v="15"/>
    <x v="0"/>
    <x v="4"/>
    <s v="Prismacolor Color Pencil Set"/>
    <n v="31.74"/>
    <n v="2"/>
    <n v="8.33"/>
  </r>
  <r>
    <n v="5470"/>
    <d v="2016-09-04T00:00:00"/>
    <x v="2"/>
    <x v="8"/>
    <x v="266"/>
    <x v="5"/>
    <x v="1"/>
    <x v="8"/>
    <s v="Coloredge Poster Frame"/>
    <n v="42.6"/>
    <n v="3"/>
    <n v="16.61"/>
  </r>
  <r>
    <n v="5471"/>
    <d v="2016-09-04T00:00:00"/>
    <x v="2"/>
    <x v="8"/>
    <x v="266"/>
    <x v="5"/>
    <x v="0"/>
    <x v="3"/>
    <s v="Poly Designer Cover &amp; Back"/>
    <n v="113.94"/>
    <n v="6"/>
    <n v="54.69"/>
  </r>
  <r>
    <n v="5472"/>
    <d v="2016-09-04T00:00:00"/>
    <x v="2"/>
    <x v="8"/>
    <x v="266"/>
    <x v="5"/>
    <x v="0"/>
    <x v="2"/>
    <s v="Fellowes Neat Ideas Storage Cubes"/>
    <n v="129.91999999999999"/>
    <n v="4"/>
    <n v="5.2"/>
  </r>
  <r>
    <n v="5473"/>
    <d v="2016-09-04T00:00:00"/>
    <x v="2"/>
    <x v="8"/>
    <x v="266"/>
    <x v="5"/>
    <x v="0"/>
    <x v="4"/>
    <s v="Nontoxic Chalk"/>
    <n v="5.28"/>
    <n v="3"/>
    <n v="2.5299999999999998"/>
  </r>
  <r>
    <n v="5474"/>
    <d v="2016-09-04T00:00:00"/>
    <x v="2"/>
    <x v="8"/>
    <x v="132"/>
    <x v="28"/>
    <x v="0"/>
    <x v="2"/>
    <s v="Hot File 7-Pocket, Floor Stand"/>
    <n v="535.41"/>
    <n v="3"/>
    <n v="160.62"/>
  </r>
  <r>
    <n v="5475"/>
    <d v="2016-09-04T00:00:00"/>
    <x v="2"/>
    <x v="8"/>
    <x v="2"/>
    <x v="24"/>
    <x v="0"/>
    <x v="10"/>
    <s v="Staple envelope"/>
    <n v="16.559999999999999"/>
    <n v="2"/>
    <n v="7.78"/>
  </r>
  <r>
    <n v="5476"/>
    <d v="2016-09-04T00:00:00"/>
    <x v="2"/>
    <x v="8"/>
    <x v="2"/>
    <x v="24"/>
    <x v="2"/>
    <x v="9"/>
    <s v="Sony Micro Vault Click 16 GB USB 2.0 Flash Drive"/>
    <n v="279.95"/>
    <n v="5"/>
    <n v="67.19"/>
  </r>
  <r>
    <n v="5477"/>
    <d v="2016-09-04T00:00:00"/>
    <x v="2"/>
    <x v="8"/>
    <x v="355"/>
    <x v="13"/>
    <x v="0"/>
    <x v="0"/>
    <s v="Xerox 1886"/>
    <n v="239.5"/>
    <n v="5"/>
    <n v="114.96"/>
  </r>
  <r>
    <n v="5478"/>
    <d v="2016-09-04T00:00:00"/>
    <x v="2"/>
    <x v="8"/>
    <x v="24"/>
    <x v="3"/>
    <x v="1"/>
    <x v="8"/>
    <s v="6&quot; Cubicle Wall Clock, Black"/>
    <n v="24.27"/>
    <n v="3"/>
    <n v="8.74"/>
  </r>
  <r>
    <n v="5479"/>
    <d v="2016-09-04T00:00:00"/>
    <x v="2"/>
    <x v="8"/>
    <x v="24"/>
    <x v="3"/>
    <x v="2"/>
    <x v="16"/>
    <s v="Canon PC1060 Personal Laser Copier"/>
    <n v="2799.96"/>
    <n v="5"/>
    <n v="944.99"/>
  </r>
  <r>
    <n v="5480"/>
    <d v="2016-09-05T00:00:00"/>
    <x v="2"/>
    <x v="8"/>
    <x v="104"/>
    <x v="2"/>
    <x v="1"/>
    <x v="8"/>
    <s v="Howard Miller 13-3/4&quot; Diameter Brushed Chrome Round Wall Clock"/>
    <n v="82.8"/>
    <n v="2"/>
    <n v="10.35"/>
  </r>
  <r>
    <n v="5481"/>
    <d v="2016-09-05T00:00:00"/>
    <x v="2"/>
    <x v="8"/>
    <x v="500"/>
    <x v="14"/>
    <x v="1"/>
    <x v="8"/>
    <s v="Aluminum Document Frame"/>
    <n v="12.22"/>
    <n v="1"/>
    <n v="3.67"/>
  </r>
  <r>
    <n v="5482"/>
    <d v="2016-09-05T00:00:00"/>
    <x v="2"/>
    <x v="8"/>
    <x v="500"/>
    <x v="14"/>
    <x v="0"/>
    <x v="2"/>
    <s v="Fellowes Bankers Box Staxonsteel Drawer File/Stacking System"/>
    <n v="194.94"/>
    <n v="3"/>
    <n v="23.39"/>
  </r>
  <r>
    <n v="5483"/>
    <d v="2016-09-05T00:00:00"/>
    <x v="2"/>
    <x v="8"/>
    <x v="500"/>
    <x v="14"/>
    <x v="0"/>
    <x v="2"/>
    <s v="Eldon Mobile Mega Data Cart  Mega Stackable  Add-On Trays"/>
    <n v="70.95"/>
    <n v="3"/>
    <n v="20.58"/>
  </r>
  <r>
    <n v="5484"/>
    <d v="2016-09-05T00:00:00"/>
    <x v="2"/>
    <x v="8"/>
    <x v="500"/>
    <x v="14"/>
    <x v="0"/>
    <x v="0"/>
    <s v="Xerox Color Copier Paper, 11&quot; x 17&quot;, Ream"/>
    <n v="91.36"/>
    <n v="4"/>
    <n v="42.03"/>
  </r>
  <r>
    <n v="5485"/>
    <d v="2016-09-05T00:00:00"/>
    <x v="2"/>
    <x v="8"/>
    <x v="500"/>
    <x v="14"/>
    <x v="1"/>
    <x v="5"/>
    <s v="Office Star - Ergonomically Designed Knee Chair"/>
    <n v="242.94"/>
    <n v="3"/>
    <n v="29.15"/>
  </r>
  <r>
    <n v="5486"/>
    <d v="2016-09-05T00:00:00"/>
    <x v="2"/>
    <x v="8"/>
    <x v="500"/>
    <x v="14"/>
    <x v="0"/>
    <x v="1"/>
    <s v="Avery 520"/>
    <n v="22.05"/>
    <n v="7"/>
    <n v="10.58"/>
  </r>
  <r>
    <n v="5487"/>
    <d v="2016-09-05T00:00:00"/>
    <x v="2"/>
    <x v="8"/>
    <x v="546"/>
    <x v="30"/>
    <x v="2"/>
    <x v="6"/>
    <s v="Geemarc AmpliPOWER60"/>
    <n v="278.39999999999998"/>
    <n v="3"/>
    <n v="80.739999999999995"/>
  </r>
  <r>
    <n v="5488"/>
    <d v="2016-09-05T00:00:00"/>
    <x v="2"/>
    <x v="8"/>
    <x v="671"/>
    <x v="42"/>
    <x v="0"/>
    <x v="4"/>
    <s v="Panasonic KP-380BK Classic Electric Pencil Sharpener"/>
    <n v="107.94"/>
    <n v="3"/>
    <n v="26.99"/>
  </r>
  <r>
    <n v="5489"/>
    <d v="2016-09-05T00:00:00"/>
    <x v="2"/>
    <x v="8"/>
    <x v="278"/>
    <x v="0"/>
    <x v="1"/>
    <x v="5"/>
    <s v="Situations Contoured Folding Chairs, 4/Set"/>
    <n v="347.8"/>
    <n v="7"/>
    <n v="-24.84"/>
  </r>
  <r>
    <n v="5490"/>
    <d v="2016-09-05T00:00:00"/>
    <x v="2"/>
    <x v="8"/>
    <x v="44"/>
    <x v="3"/>
    <x v="2"/>
    <x v="9"/>
    <s v="HP Standard 104 key PS/2 Keyboard"/>
    <n v="116"/>
    <n v="8"/>
    <n v="29"/>
  </r>
  <r>
    <n v="5491"/>
    <d v="2016-09-05T00:00:00"/>
    <x v="2"/>
    <x v="8"/>
    <x v="29"/>
    <x v="2"/>
    <x v="0"/>
    <x v="3"/>
    <s v="C-Line Peel &amp; Stick Add-On Filing Pockets, 8-3/4 x 5-1/8, 10/Pack"/>
    <n v="9.56"/>
    <n v="5"/>
    <n v="-7.33"/>
  </r>
  <r>
    <n v="5492"/>
    <d v="2016-09-05T00:00:00"/>
    <x v="2"/>
    <x v="8"/>
    <x v="406"/>
    <x v="15"/>
    <x v="0"/>
    <x v="10"/>
    <s v="Staple envelope"/>
    <n v="23.47"/>
    <n v="3"/>
    <n v="7.63"/>
  </r>
  <r>
    <n v="5493"/>
    <d v="2016-09-05T00:00:00"/>
    <x v="2"/>
    <x v="8"/>
    <x v="406"/>
    <x v="15"/>
    <x v="0"/>
    <x v="3"/>
    <s v="Wilson Jones Ledger-Size, Piano-Hinge Binder, 2&quot;, Blue"/>
    <n v="86.06"/>
    <n v="7"/>
    <n v="-63.11"/>
  </r>
  <r>
    <n v="5494"/>
    <d v="2016-09-05T00:00:00"/>
    <x v="2"/>
    <x v="8"/>
    <x v="406"/>
    <x v="15"/>
    <x v="2"/>
    <x v="6"/>
    <s v="Nortel Networks T7316 E Nt8 B27"/>
    <n v="108.78"/>
    <n v="2"/>
    <n v="6.8"/>
  </r>
  <r>
    <n v="5495"/>
    <d v="2016-09-05T00:00:00"/>
    <x v="2"/>
    <x v="8"/>
    <x v="406"/>
    <x v="15"/>
    <x v="0"/>
    <x v="0"/>
    <s v="Xerox 1971"/>
    <n v="10.27"/>
    <n v="3"/>
    <n v="3.21"/>
  </r>
  <r>
    <n v="5496"/>
    <d v="2016-09-05T00:00:00"/>
    <x v="2"/>
    <x v="8"/>
    <x v="292"/>
    <x v="0"/>
    <x v="0"/>
    <x v="12"/>
    <s v="Eureka The Boss Plus 12-Amp Hard Box Upright Vacuum, Red"/>
    <n v="62.79"/>
    <n v="3"/>
    <n v="-166.39"/>
  </r>
  <r>
    <n v="5497"/>
    <d v="2016-09-05T00:00:00"/>
    <x v="2"/>
    <x v="8"/>
    <x v="292"/>
    <x v="0"/>
    <x v="0"/>
    <x v="7"/>
    <s v="Advantus Map Pennant Flags and Round Head Tacks"/>
    <n v="28.44"/>
    <n v="9"/>
    <n v="4.2699999999999996"/>
  </r>
  <r>
    <n v="5498"/>
    <d v="2016-09-05T00:00:00"/>
    <x v="2"/>
    <x v="8"/>
    <x v="343"/>
    <x v="3"/>
    <x v="0"/>
    <x v="0"/>
    <s v="14-7/8 x 11 Blue Bar Computer Printout Paper"/>
    <n v="96.08"/>
    <n v="2"/>
    <n v="46.12"/>
  </r>
  <r>
    <n v="5499"/>
    <d v="2016-09-05T00:00:00"/>
    <x v="2"/>
    <x v="8"/>
    <x v="343"/>
    <x v="3"/>
    <x v="0"/>
    <x v="3"/>
    <s v="Angle-D Binders with Locking Rings, Label Holders"/>
    <n v="11.68"/>
    <n v="2"/>
    <n v="3.94"/>
  </r>
  <r>
    <n v="5500"/>
    <d v="2016-09-05T00:00:00"/>
    <x v="2"/>
    <x v="8"/>
    <x v="343"/>
    <x v="3"/>
    <x v="0"/>
    <x v="7"/>
    <s v="Advantus Push Pins"/>
    <n v="4.3600000000000003"/>
    <n v="2"/>
    <n v="1.79"/>
  </r>
  <r>
    <n v="5501"/>
    <d v="2016-09-05T00:00:00"/>
    <x v="2"/>
    <x v="8"/>
    <x v="286"/>
    <x v="0"/>
    <x v="0"/>
    <x v="0"/>
    <s v="Xerox 202"/>
    <n v="25.92"/>
    <n v="5"/>
    <n v="9.07"/>
  </r>
  <r>
    <n v="5502"/>
    <d v="2016-09-05T00:00:00"/>
    <x v="2"/>
    <x v="8"/>
    <x v="286"/>
    <x v="0"/>
    <x v="0"/>
    <x v="7"/>
    <s v="Staples"/>
    <n v="15.81"/>
    <n v="8"/>
    <n v="5.34"/>
  </r>
  <r>
    <n v="5503"/>
    <d v="2016-09-05T00:00:00"/>
    <x v="2"/>
    <x v="8"/>
    <x v="286"/>
    <x v="0"/>
    <x v="0"/>
    <x v="0"/>
    <s v="Xerox 1930"/>
    <n v="10.37"/>
    <n v="2"/>
    <n v="3.76"/>
  </r>
  <r>
    <n v="5504"/>
    <d v="2016-09-05T00:00:00"/>
    <x v="2"/>
    <x v="8"/>
    <x v="20"/>
    <x v="20"/>
    <x v="0"/>
    <x v="0"/>
    <s v="Xerox 1885"/>
    <n v="192.16"/>
    <n v="4"/>
    <n v="92.24"/>
  </r>
  <r>
    <n v="5505"/>
    <d v="2016-09-05T00:00:00"/>
    <x v="2"/>
    <x v="8"/>
    <x v="397"/>
    <x v="0"/>
    <x v="0"/>
    <x v="2"/>
    <s v="Eldon Base for stackable storage shelf, platinum"/>
    <n v="93.46"/>
    <n v="3"/>
    <n v="-17.52"/>
  </r>
  <r>
    <n v="5506"/>
    <d v="2016-09-05T00:00:00"/>
    <x v="2"/>
    <x v="8"/>
    <x v="13"/>
    <x v="6"/>
    <x v="0"/>
    <x v="1"/>
    <s v="Avery 50"/>
    <n v="25.06"/>
    <n v="2"/>
    <n v="11.78"/>
  </r>
  <r>
    <n v="5507"/>
    <d v="2016-09-05T00:00:00"/>
    <x v="2"/>
    <x v="8"/>
    <x v="13"/>
    <x v="6"/>
    <x v="1"/>
    <x v="13"/>
    <s v="Chromcraft Bull-Nose Wood 48&quot; x 96&quot; Rectangular Conference Tables"/>
    <n v="1652.94"/>
    <n v="3"/>
    <n v="314.06"/>
  </r>
  <r>
    <n v="5508"/>
    <d v="2016-09-05T00:00:00"/>
    <x v="2"/>
    <x v="8"/>
    <x v="720"/>
    <x v="1"/>
    <x v="0"/>
    <x v="0"/>
    <s v="Xerox 196"/>
    <n v="9.25"/>
    <n v="2"/>
    <n v="3.35"/>
  </r>
  <r>
    <n v="5509"/>
    <d v="2016-09-05T00:00:00"/>
    <x v="2"/>
    <x v="8"/>
    <x v="496"/>
    <x v="10"/>
    <x v="0"/>
    <x v="3"/>
    <s v="Recycled Easel Ring Binders"/>
    <n v="8.9499999999999993"/>
    <n v="2"/>
    <n v="-7.46"/>
  </r>
  <r>
    <n v="5510"/>
    <d v="2016-09-05T00:00:00"/>
    <x v="2"/>
    <x v="8"/>
    <x v="496"/>
    <x v="10"/>
    <x v="0"/>
    <x v="3"/>
    <s v="Pressboard Hanging Data Binders for Unburst Sheets"/>
    <n v="8.86"/>
    <n v="6"/>
    <n v="-6.49"/>
  </r>
  <r>
    <n v="5511"/>
    <d v="2016-09-05T00:00:00"/>
    <x v="2"/>
    <x v="8"/>
    <x v="496"/>
    <x v="10"/>
    <x v="1"/>
    <x v="5"/>
    <s v="Global Push Button Manager's Chair, Indigo"/>
    <n v="85.25"/>
    <n v="2"/>
    <n v="-1.22"/>
  </r>
  <r>
    <n v="5512"/>
    <d v="2016-09-05T00:00:00"/>
    <x v="2"/>
    <x v="8"/>
    <x v="551"/>
    <x v="0"/>
    <x v="1"/>
    <x v="8"/>
    <s v="Executive Impressions 12&quot; Wall Clock"/>
    <n v="21.2"/>
    <n v="3"/>
    <n v="-11.66"/>
  </r>
  <r>
    <n v="5513"/>
    <d v="2016-09-05T00:00:00"/>
    <x v="2"/>
    <x v="8"/>
    <x v="622"/>
    <x v="2"/>
    <x v="1"/>
    <x v="8"/>
    <s v="6&quot; Cubicle Wall Clock, Black"/>
    <n v="58.25"/>
    <n v="9"/>
    <n v="11.65"/>
  </r>
  <r>
    <n v="5514"/>
    <d v="2016-09-05T00:00:00"/>
    <x v="2"/>
    <x v="8"/>
    <x v="622"/>
    <x v="2"/>
    <x v="1"/>
    <x v="5"/>
    <s v="Global Task Chair, Black"/>
    <n v="71.25"/>
    <n v="2"/>
    <n v="-19.34"/>
  </r>
  <r>
    <n v="5515"/>
    <d v="2016-09-05T00:00:00"/>
    <x v="2"/>
    <x v="8"/>
    <x v="622"/>
    <x v="2"/>
    <x v="0"/>
    <x v="4"/>
    <s v="Newell 329"/>
    <n v="7.87"/>
    <n v="3"/>
    <n v="0.59"/>
  </r>
  <r>
    <n v="5516"/>
    <d v="2016-09-05T00:00:00"/>
    <x v="2"/>
    <x v="8"/>
    <x v="622"/>
    <x v="2"/>
    <x v="1"/>
    <x v="5"/>
    <s v="Global Comet Stacking Arm Chair"/>
    <n v="887.27"/>
    <n v="3"/>
    <n v="-63.38"/>
  </r>
  <r>
    <n v="5517"/>
    <d v="2016-09-05T00:00:00"/>
    <x v="2"/>
    <x v="8"/>
    <x v="623"/>
    <x v="20"/>
    <x v="2"/>
    <x v="6"/>
    <s v="LF Elite 3D Dazzle Designer Hard Case Cover, Lf Stylus Pen and Wiper For Apple Iphone 5c Mini Lite"/>
    <n v="43.6"/>
    <n v="4"/>
    <n v="12.21"/>
  </r>
  <r>
    <n v="5518"/>
    <d v="2016-09-06T00:00:00"/>
    <x v="2"/>
    <x v="8"/>
    <x v="727"/>
    <x v="28"/>
    <x v="0"/>
    <x v="12"/>
    <s v="Fellowes Basic Home/Office Series Surge Protectors"/>
    <n v="77.88"/>
    <n v="6"/>
    <n v="22.59"/>
  </r>
  <r>
    <n v="5519"/>
    <d v="2016-09-06T00:00:00"/>
    <x v="2"/>
    <x v="8"/>
    <x v="541"/>
    <x v="20"/>
    <x v="2"/>
    <x v="9"/>
    <s v="Maxell 4.7GB DVD+RW 3/Pack"/>
    <n v="31.86"/>
    <n v="2"/>
    <n v="11.15"/>
  </r>
  <r>
    <n v="5520"/>
    <d v="2016-09-06T00:00:00"/>
    <x v="2"/>
    <x v="8"/>
    <x v="541"/>
    <x v="20"/>
    <x v="1"/>
    <x v="11"/>
    <s v="Atlantic Metals Mobile 5-Shelf Bookcases, Custom Colors"/>
    <n v="722.35"/>
    <n v="3"/>
    <n v="90.29"/>
  </r>
  <r>
    <n v="5521"/>
    <d v="2016-09-06T00:00:00"/>
    <x v="2"/>
    <x v="8"/>
    <x v="366"/>
    <x v="25"/>
    <x v="0"/>
    <x v="10"/>
    <s v="Blue String-Tie &amp; Button Interoffice Envelopes, 10 x 13"/>
    <n v="95.95"/>
    <n v="3"/>
    <n v="29.99"/>
  </r>
  <r>
    <n v="5522"/>
    <d v="2016-09-06T00:00:00"/>
    <x v="2"/>
    <x v="8"/>
    <x v="366"/>
    <x v="25"/>
    <x v="0"/>
    <x v="3"/>
    <s v="Pressboard Data Binders by Wilson Jones"/>
    <n v="3.2"/>
    <n v="2"/>
    <n v="-2.46"/>
  </r>
  <r>
    <n v="5523"/>
    <d v="2016-09-06T00:00:00"/>
    <x v="2"/>
    <x v="8"/>
    <x v="100"/>
    <x v="0"/>
    <x v="0"/>
    <x v="2"/>
    <s v="Tenex Personal Project File with Scoop Front Design, Black"/>
    <n v="10.78"/>
    <n v="1"/>
    <n v="0.81"/>
  </r>
  <r>
    <n v="5524"/>
    <d v="2016-09-06T00:00:00"/>
    <x v="2"/>
    <x v="8"/>
    <x v="515"/>
    <x v="0"/>
    <x v="0"/>
    <x v="0"/>
    <s v="Advantus Motivational Note Cards"/>
    <n v="41.92"/>
    <n v="4"/>
    <n v="15.2"/>
  </r>
  <r>
    <n v="5525"/>
    <d v="2016-09-06T00:00:00"/>
    <x v="2"/>
    <x v="8"/>
    <x v="515"/>
    <x v="0"/>
    <x v="2"/>
    <x v="6"/>
    <s v="AT&amp;T CL83451 4-Handset Telephone"/>
    <n v="329.58"/>
    <n v="2"/>
    <n v="37.08"/>
  </r>
  <r>
    <n v="5526"/>
    <d v="2016-09-08T00:00:00"/>
    <x v="2"/>
    <x v="8"/>
    <x v="643"/>
    <x v="0"/>
    <x v="0"/>
    <x v="2"/>
    <s v="Super Decoflex Portable Personal File"/>
    <n v="35.950000000000003"/>
    <n v="3"/>
    <n v="3.6"/>
  </r>
  <r>
    <n v="5527"/>
    <d v="2016-09-08T00:00:00"/>
    <x v="2"/>
    <x v="8"/>
    <x v="643"/>
    <x v="0"/>
    <x v="1"/>
    <x v="11"/>
    <s v="Riverside Palais Royal Lawyers Bookcase, Royale Cherry Finish"/>
    <n v="2396.27"/>
    <n v="4"/>
    <n v="-317.14999999999998"/>
  </r>
  <r>
    <n v="5528"/>
    <d v="2016-09-08T00:00:00"/>
    <x v="2"/>
    <x v="8"/>
    <x v="643"/>
    <x v="0"/>
    <x v="0"/>
    <x v="2"/>
    <s v="Contico 72&quot;H Heavy-Duty Storage System"/>
    <n v="131.13999999999999"/>
    <n v="4"/>
    <n v="-32.78"/>
  </r>
  <r>
    <n v="5529"/>
    <d v="2016-09-08T00:00:00"/>
    <x v="2"/>
    <x v="8"/>
    <x v="643"/>
    <x v="0"/>
    <x v="2"/>
    <x v="9"/>
    <s v="Sony 64GB Class 10 Micro SDHC R40 Memory Card"/>
    <n v="57.58"/>
    <n v="2"/>
    <n v="0.72"/>
  </r>
  <r>
    <n v="5530"/>
    <d v="2016-09-08T00:00:00"/>
    <x v="2"/>
    <x v="8"/>
    <x v="139"/>
    <x v="3"/>
    <x v="0"/>
    <x v="3"/>
    <s v="Square Ring Data Binders, Rigid 75 Pt. Covers, 11&quot; x 14-7/8&quot;"/>
    <n v="33.020000000000003"/>
    <n v="2"/>
    <n v="11.56"/>
  </r>
  <r>
    <n v="5531"/>
    <d v="2016-09-08T00:00:00"/>
    <x v="2"/>
    <x v="8"/>
    <x v="139"/>
    <x v="3"/>
    <x v="0"/>
    <x v="3"/>
    <s v="Premium Transparent Presentation Covers by GBC"/>
    <n v="67.14"/>
    <n v="4"/>
    <n v="23.5"/>
  </r>
  <r>
    <n v="5532"/>
    <d v="2016-09-08T00:00:00"/>
    <x v="2"/>
    <x v="8"/>
    <x v="64"/>
    <x v="32"/>
    <x v="1"/>
    <x v="11"/>
    <s v="Bush Westfield Collection Bookcases, Dark Cherry Finish"/>
    <n v="173.94"/>
    <n v="3"/>
    <n v="13.92"/>
  </r>
  <r>
    <n v="5533"/>
    <d v="2016-09-08T00:00:00"/>
    <x v="2"/>
    <x v="8"/>
    <x v="64"/>
    <x v="32"/>
    <x v="0"/>
    <x v="1"/>
    <s v="Avery 52"/>
    <n v="14.76"/>
    <n v="4"/>
    <n v="6.94"/>
  </r>
  <r>
    <n v="5534"/>
    <d v="2016-09-08T00:00:00"/>
    <x v="2"/>
    <x v="8"/>
    <x v="145"/>
    <x v="1"/>
    <x v="1"/>
    <x v="8"/>
    <s v="Executive Impressions 12&quot; Wall Clock"/>
    <n v="14.14"/>
    <n v="2"/>
    <n v="-7.77"/>
  </r>
  <r>
    <n v="5535"/>
    <d v="2016-09-08T00:00:00"/>
    <x v="2"/>
    <x v="8"/>
    <x v="145"/>
    <x v="1"/>
    <x v="1"/>
    <x v="13"/>
    <s v="Bretford CR8500 Series Meeting Room Furniture"/>
    <n v="601.47"/>
    <n v="3"/>
    <n v="-300.74"/>
  </r>
  <r>
    <n v="5536"/>
    <d v="2016-09-08T00:00:00"/>
    <x v="2"/>
    <x v="8"/>
    <x v="53"/>
    <x v="20"/>
    <x v="0"/>
    <x v="12"/>
    <s v="Kensington 7 Outlet MasterPiece Power Center with Fax/Phone Line Protection"/>
    <n v="207.48"/>
    <n v="1"/>
    <n v="62.24"/>
  </r>
  <r>
    <n v="5537"/>
    <d v="2016-09-08T00:00:00"/>
    <x v="2"/>
    <x v="8"/>
    <x v="127"/>
    <x v="0"/>
    <x v="0"/>
    <x v="4"/>
    <s v="Boston 1645 Deluxe Heavier-Duty Electric Pencil Sharpener"/>
    <n v="70.37"/>
    <n v="2"/>
    <n v="6.16"/>
  </r>
  <r>
    <n v="5538"/>
    <d v="2016-09-08T00:00:00"/>
    <x v="2"/>
    <x v="8"/>
    <x v="127"/>
    <x v="0"/>
    <x v="2"/>
    <x v="6"/>
    <s v="Belkin SportFit Armband For iPhone 5s/5c, Fuchsia"/>
    <n v="59.96"/>
    <n v="5"/>
    <n v="21.74"/>
  </r>
  <r>
    <n v="5539"/>
    <d v="2016-09-08T00:00:00"/>
    <x v="2"/>
    <x v="8"/>
    <x v="747"/>
    <x v="25"/>
    <x v="2"/>
    <x v="9"/>
    <s v="Memorex Froggy Flash Drive 4 GB"/>
    <n v="35.17"/>
    <n v="4"/>
    <n v="8.35"/>
  </r>
  <r>
    <n v="5540"/>
    <d v="2016-09-08T00:00:00"/>
    <x v="2"/>
    <x v="8"/>
    <x v="747"/>
    <x v="25"/>
    <x v="0"/>
    <x v="0"/>
    <s v="Petty Cash Envelope"/>
    <n v="64.7"/>
    <n v="3"/>
    <n v="23.46"/>
  </r>
  <r>
    <n v="5541"/>
    <d v="2016-09-08T00:00:00"/>
    <x v="2"/>
    <x v="8"/>
    <x v="137"/>
    <x v="3"/>
    <x v="1"/>
    <x v="13"/>
    <s v="Lesro Round Back Collection Coffee Table, End Table"/>
    <n v="146.04"/>
    <n v="1"/>
    <n v="-12.78"/>
  </r>
  <r>
    <n v="5542"/>
    <d v="2016-09-08T00:00:00"/>
    <x v="2"/>
    <x v="8"/>
    <x v="546"/>
    <x v="22"/>
    <x v="1"/>
    <x v="8"/>
    <s v="Howard Miller 11-1/2&quot; Diameter Grantwood Wall Clock"/>
    <n v="43.13"/>
    <n v="1"/>
    <n v="14.66"/>
  </r>
  <r>
    <n v="5543"/>
    <d v="2016-09-08T00:00:00"/>
    <x v="2"/>
    <x v="8"/>
    <x v="546"/>
    <x v="22"/>
    <x v="0"/>
    <x v="0"/>
    <s v="Ampad Gold Fibre Wirebound Steno Books, 6&quot; x 9&quot;, Gregg Ruled"/>
    <n v="30.87"/>
    <n v="7"/>
    <n v="14.2"/>
  </r>
  <r>
    <n v="5544"/>
    <d v="2016-09-08T00:00:00"/>
    <x v="2"/>
    <x v="8"/>
    <x v="760"/>
    <x v="3"/>
    <x v="0"/>
    <x v="4"/>
    <s v="Eberhard Faber 3 1/2&quot; Golf Pencils"/>
    <n v="14.88"/>
    <n v="2"/>
    <n v="3.72"/>
  </r>
  <r>
    <n v="5545"/>
    <d v="2016-09-08T00:00:00"/>
    <x v="2"/>
    <x v="8"/>
    <x v="760"/>
    <x v="3"/>
    <x v="0"/>
    <x v="0"/>
    <s v="Xerox 1900"/>
    <n v="34.24"/>
    <n v="8"/>
    <n v="15.41"/>
  </r>
  <r>
    <n v="5546"/>
    <d v="2016-09-08T00:00:00"/>
    <x v="2"/>
    <x v="8"/>
    <x v="760"/>
    <x v="3"/>
    <x v="0"/>
    <x v="2"/>
    <s v="Mini 13-1/2 Capacity Data Binder Rack, Pearl"/>
    <n v="261.74"/>
    <n v="2"/>
    <n v="65.44"/>
  </r>
  <r>
    <n v="5547"/>
    <d v="2016-09-09T00:00:00"/>
    <x v="2"/>
    <x v="8"/>
    <x v="350"/>
    <x v="20"/>
    <x v="0"/>
    <x v="3"/>
    <s v="Cardinal EasyOpen D-Ring Binders"/>
    <n v="14.62"/>
    <n v="2"/>
    <n v="5.48"/>
  </r>
  <r>
    <n v="5548"/>
    <d v="2016-09-09T00:00:00"/>
    <x v="2"/>
    <x v="8"/>
    <x v="372"/>
    <x v="3"/>
    <x v="0"/>
    <x v="3"/>
    <s v="VariCap6 Expandable Binder"/>
    <n v="55.36"/>
    <n v="4"/>
    <n v="18.68"/>
  </r>
  <r>
    <n v="5549"/>
    <d v="2016-09-09T00:00:00"/>
    <x v="2"/>
    <x v="8"/>
    <x v="474"/>
    <x v="0"/>
    <x v="1"/>
    <x v="8"/>
    <s v="Eldon Expressions Punched Metal &amp; Wood Desk Accessories, Black &amp; Cherry"/>
    <n v="15.01"/>
    <n v="4"/>
    <n v="-12.01"/>
  </r>
  <r>
    <n v="5550"/>
    <d v="2016-09-10T00:00:00"/>
    <x v="2"/>
    <x v="8"/>
    <x v="672"/>
    <x v="20"/>
    <x v="0"/>
    <x v="2"/>
    <s v="Acco Perma 2700 Stacking Storage Drawers"/>
    <n v="59.48"/>
    <n v="2"/>
    <n v="8.92"/>
  </r>
  <r>
    <n v="5551"/>
    <d v="2016-09-10T00:00:00"/>
    <x v="2"/>
    <x v="8"/>
    <x v="672"/>
    <x v="20"/>
    <x v="0"/>
    <x v="0"/>
    <s v="Wirebound Message Books, Four 2 3/4 x 5 White Forms per Page"/>
    <n v="6.69"/>
    <n v="1"/>
    <n v="3.08"/>
  </r>
  <r>
    <n v="5552"/>
    <d v="2016-09-10T00:00:00"/>
    <x v="2"/>
    <x v="8"/>
    <x v="651"/>
    <x v="15"/>
    <x v="0"/>
    <x v="4"/>
    <s v="Boston Model 1800 Electric Pencil Sharpener, Gray"/>
    <n v="67.56"/>
    <n v="3"/>
    <n v="8.4499999999999993"/>
  </r>
  <r>
    <n v="5553"/>
    <d v="2016-09-10T00:00:00"/>
    <x v="2"/>
    <x v="8"/>
    <x v="73"/>
    <x v="0"/>
    <x v="1"/>
    <x v="13"/>
    <s v="KI Adjustable-Height Table"/>
    <n v="300.93"/>
    <n v="5"/>
    <n v="-34.39"/>
  </r>
  <r>
    <n v="5554"/>
    <d v="2016-09-10T00:00:00"/>
    <x v="2"/>
    <x v="8"/>
    <x v="73"/>
    <x v="0"/>
    <x v="2"/>
    <x v="6"/>
    <s v="Polycom VVX 310 VoIP phone"/>
    <n v="719.96"/>
    <n v="5"/>
    <n v="54"/>
  </r>
  <r>
    <n v="5555"/>
    <d v="2016-09-10T00:00:00"/>
    <x v="2"/>
    <x v="8"/>
    <x v="571"/>
    <x v="16"/>
    <x v="2"/>
    <x v="6"/>
    <s v="Geemarc AmpliPOWER60"/>
    <n v="519.67999999999995"/>
    <n v="7"/>
    <n v="58.46"/>
  </r>
  <r>
    <n v="5556"/>
    <d v="2016-09-10T00:00:00"/>
    <x v="2"/>
    <x v="8"/>
    <x v="741"/>
    <x v="22"/>
    <x v="0"/>
    <x v="1"/>
    <s v="Avery 487"/>
    <n v="7.38"/>
    <n v="2"/>
    <n v="3.47"/>
  </r>
  <r>
    <n v="5557"/>
    <d v="2016-09-10T00:00:00"/>
    <x v="2"/>
    <x v="8"/>
    <x v="741"/>
    <x v="22"/>
    <x v="0"/>
    <x v="3"/>
    <s v="Storex Dura Pro Binders"/>
    <n v="14.26"/>
    <n v="3"/>
    <n v="4.46"/>
  </r>
  <r>
    <n v="5558"/>
    <d v="2016-09-10T00:00:00"/>
    <x v="2"/>
    <x v="8"/>
    <x v="741"/>
    <x v="22"/>
    <x v="0"/>
    <x v="0"/>
    <s v="Xerox 1945"/>
    <n v="81.98"/>
    <n v="2"/>
    <n v="40.17"/>
  </r>
  <r>
    <n v="5559"/>
    <d v="2016-09-10T00:00:00"/>
    <x v="2"/>
    <x v="8"/>
    <x v="741"/>
    <x v="22"/>
    <x v="0"/>
    <x v="3"/>
    <s v="JM Magazine Binder"/>
    <n v="39.619999999999997"/>
    <n v="3"/>
    <n v="13.87"/>
  </r>
  <r>
    <n v="5560"/>
    <d v="2016-09-10T00:00:00"/>
    <x v="2"/>
    <x v="8"/>
    <x v="265"/>
    <x v="3"/>
    <x v="0"/>
    <x v="3"/>
    <s v="Ibico EB-19 Dual Function Manual Binding System"/>
    <n v="276.77999999999997"/>
    <n v="2"/>
    <n v="89.95"/>
  </r>
  <r>
    <n v="5561"/>
    <d v="2016-09-11T00:00:00"/>
    <x v="2"/>
    <x v="8"/>
    <x v="708"/>
    <x v="3"/>
    <x v="0"/>
    <x v="0"/>
    <s v="Wirebound Message Books, Two 4 1/4&quot; x 5&quot; Forms per Page"/>
    <n v="7.61"/>
    <n v="1"/>
    <n v="3.58"/>
  </r>
  <r>
    <n v="5562"/>
    <d v="2016-09-11T00:00:00"/>
    <x v="2"/>
    <x v="8"/>
    <x v="708"/>
    <x v="3"/>
    <x v="2"/>
    <x v="9"/>
    <s v="LogitechÂ P710e Mobile Speakerphone"/>
    <n v="3347.37"/>
    <n v="13"/>
    <n v="636"/>
  </r>
  <r>
    <n v="5563"/>
    <d v="2016-09-11T00:00:00"/>
    <x v="2"/>
    <x v="8"/>
    <x v="186"/>
    <x v="2"/>
    <x v="0"/>
    <x v="0"/>
    <s v="Xerox 1972"/>
    <n v="8.4499999999999993"/>
    <n v="2"/>
    <n v="2.64"/>
  </r>
  <r>
    <n v="5564"/>
    <d v="2016-09-11T00:00:00"/>
    <x v="2"/>
    <x v="8"/>
    <x v="186"/>
    <x v="2"/>
    <x v="2"/>
    <x v="6"/>
    <s v="Cisco 8x8 Inc. 6753i IP Business Phone System"/>
    <n v="728.95"/>
    <n v="9"/>
    <n v="-157.94"/>
  </r>
  <r>
    <n v="5565"/>
    <d v="2016-09-11T00:00:00"/>
    <x v="2"/>
    <x v="8"/>
    <x v="327"/>
    <x v="10"/>
    <x v="0"/>
    <x v="3"/>
    <s v="GBC Standard Therm-A-Bind Covers"/>
    <n v="22.43"/>
    <n v="3"/>
    <n v="-17.940000000000001"/>
  </r>
  <r>
    <n v="5566"/>
    <d v="2016-09-11T00:00:00"/>
    <x v="2"/>
    <x v="8"/>
    <x v="327"/>
    <x v="10"/>
    <x v="0"/>
    <x v="2"/>
    <s v="Staple magnet"/>
    <n v="37.520000000000003"/>
    <n v="5"/>
    <n v="3.75"/>
  </r>
  <r>
    <n v="5567"/>
    <d v="2016-09-11T00:00:00"/>
    <x v="2"/>
    <x v="8"/>
    <x v="453"/>
    <x v="6"/>
    <x v="2"/>
    <x v="16"/>
    <s v="Canon PC-428 Personal Copier"/>
    <n v="1599.92"/>
    <n v="8"/>
    <n v="751.96"/>
  </r>
  <r>
    <n v="5568"/>
    <d v="2016-09-11T00:00:00"/>
    <x v="2"/>
    <x v="8"/>
    <x v="453"/>
    <x v="6"/>
    <x v="0"/>
    <x v="10"/>
    <s v="#10 Self-Seal White Envelopes"/>
    <n v="11.09"/>
    <n v="1"/>
    <n v="5.43"/>
  </r>
  <r>
    <n v="5569"/>
    <d v="2016-09-11T00:00:00"/>
    <x v="2"/>
    <x v="8"/>
    <x v="632"/>
    <x v="3"/>
    <x v="0"/>
    <x v="2"/>
    <s v="Stur-D-Stor Shelving, Vertical 5-Shelf: 72&quot;H x 36&quot;W x 18 1/2&quot;D"/>
    <n v="332.94"/>
    <n v="3"/>
    <n v="6.66"/>
  </r>
  <r>
    <n v="5570"/>
    <d v="2016-09-11T00:00:00"/>
    <x v="2"/>
    <x v="8"/>
    <x v="632"/>
    <x v="3"/>
    <x v="0"/>
    <x v="3"/>
    <s v="GBC Standard Therm-A-Bind Covers"/>
    <n v="39.869999999999997"/>
    <n v="2"/>
    <n v="12.96"/>
  </r>
  <r>
    <n v="5571"/>
    <d v="2016-09-11T00:00:00"/>
    <x v="2"/>
    <x v="8"/>
    <x v="335"/>
    <x v="42"/>
    <x v="2"/>
    <x v="6"/>
    <s v="Plantronics Encore H101 Dual EarpiecesÂ Headset"/>
    <n v="224.75"/>
    <n v="5"/>
    <n v="62.93"/>
  </r>
  <r>
    <n v="5572"/>
    <d v="2016-09-11T00:00:00"/>
    <x v="2"/>
    <x v="8"/>
    <x v="423"/>
    <x v="1"/>
    <x v="0"/>
    <x v="1"/>
    <s v="Smead Alpha-Z Color-Coded Name Labels First Letter Starter Set"/>
    <n v="6"/>
    <n v="2"/>
    <n v="2.1"/>
  </r>
  <r>
    <n v="5573"/>
    <d v="2016-09-11T00:00:00"/>
    <x v="2"/>
    <x v="8"/>
    <x v="423"/>
    <x v="1"/>
    <x v="0"/>
    <x v="3"/>
    <s v="Insertable Tab Indexes For Data Binders"/>
    <n v="1.91"/>
    <n v="3"/>
    <n v="-3.24"/>
  </r>
  <r>
    <n v="5574"/>
    <d v="2016-09-11T00:00:00"/>
    <x v="2"/>
    <x v="8"/>
    <x v="49"/>
    <x v="12"/>
    <x v="0"/>
    <x v="4"/>
    <s v="Crayola Anti Dust Chalk, 12/Pack"/>
    <n v="2.91"/>
    <n v="2"/>
    <n v="0.91"/>
  </r>
  <r>
    <n v="5575"/>
    <d v="2016-09-11T00:00:00"/>
    <x v="2"/>
    <x v="8"/>
    <x v="49"/>
    <x v="12"/>
    <x v="0"/>
    <x v="0"/>
    <s v="Xerox 1976"/>
    <n v="20.74"/>
    <n v="4"/>
    <n v="7.26"/>
  </r>
  <r>
    <n v="5576"/>
    <d v="2016-09-11T00:00:00"/>
    <x v="2"/>
    <x v="8"/>
    <x v="49"/>
    <x v="12"/>
    <x v="0"/>
    <x v="0"/>
    <s v="Great White Multi-Use Recycled Paper (20Lb. and 84 Bright)"/>
    <n v="9.57"/>
    <n v="2"/>
    <n v="2.99"/>
  </r>
  <r>
    <n v="5577"/>
    <d v="2016-09-11T00:00:00"/>
    <x v="2"/>
    <x v="8"/>
    <x v="361"/>
    <x v="0"/>
    <x v="0"/>
    <x v="10"/>
    <s v="Cameo Buff Policy Envelopes"/>
    <n v="99.57"/>
    <n v="2"/>
    <n v="33.6"/>
  </r>
  <r>
    <n v="5578"/>
    <d v="2016-09-12T00:00:00"/>
    <x v="2"/>
    <x v="8"/>
    <x v="624"/>
    <x v="26"/>
    <x v="1"/>
    <x v="8"/>
    <s v="C-Line Cubicle Keepers Polyproplyene Holder With Velcro Backings"/>
    <n v="15.14"/>
    <n v="4"/>
    <n v="3.59"/>
  </r>
  <r>
    <n v="5579"/>
    <d v="2016-09-12T00:00:00"/>
    <x v="2"/>
    <x v="8"/>
    <x v="624"/>
    <x v="26"/>
    <x v="1"/>
    <x v="5"/>
    <s v="Hon 4070 Series Pagoda Armless Upholstered Stacking Chairs"/>
    <n v="466.77"/>
    <n v="2"/>
    <n v="52.51"/>
  </r>
  <r>
    <n v="5580"/>
    <d v="2016-09-12T00:00:00"/>
    <x v="2"/>
    <x v="8"/>
    <x v="624"/>
    <x v="26"/>
    <x v="1"/>
    <x v="8"/>
    <s v="Eldon Expressions Desk Accessory, Wood Photo Frame, Mahogany"/>
    <n v="15.23"/>
    <n v="1"/>
    <n v="1.71"/>
  </r>
  <r>
    <n v="5581"/>
    <d v="2016-09-12T00:00:00"/>
    <x v="2"/>
    <x v="8"/>
    <x v="624"/>
    <x v="26"/>
    <x v="0"/>
    <x v="1"/>
    <s v="Avery 509"/>
    <n v="6.26"/>
    <n v="3"/>
    <n v="2.04"/>
  </r>
  <r>
    <n v="5582"/>
    <d v="2016-09-12T00:00:00"/>
    <x v="2"/>
    <x v="8"/>
    <x v="582"/>
    <x v="22"/>
    <x v="0"/>
    <x v="7"/>
    <s v="OIC Bulk Pack Metal Binder Clips"/>
    <n v="10.47"/>
    <n v="3"/>
    <n v="4.82"/>
  </r>
  <r>
    <n v="5583"/>
    <d v="2016-09-12T00:00:00"/>
    <x v="2"/>
    <x v="8"/>
    <x v="582"/>
    <x v="22"/>
    <x v="0"/>
    <x v="1"/>
    <s v="Avery 487"/>
    <n v="11.07"/>
    <n v="3"/>
    <n v="5.2"/>
  </r>
  <r>
    <n v="5584"/>
    <d v="2016-09-12T00:00:00"/>
    <x v="2"/>
    <x v="8"/>
    <x v="582"/>
    <x v="22"/>
    <x v="0"/>
    <x v="3"/>
    <s v="GBC Instant Report Kit"/>
    <n v="20.7"/>
    <n v="4"/>
    <n v="7.76"/>
  </r>
  <r>
    <n v="5585"/>
    <d v="2016-09-12T00:00:00"/>
    <x v="2"/>
    <x v="8"/>
    <x v="202"/>
    <x v="6"/>
    <x v="2"/>
    <x v="9"/>
    <s v="ImationÂ 30456 USBÂ Flash DriveÂ 8GB"/>
    <n v="20.7"/>
    <n v="3"/>
    <n v="1.66"/>
  </r>
  <r>
    <n v="5586"/>
    <d v="2016-09-12T00:00:00"/>
    <x v="2"/>
    <x v="8"/>
    <x v="202"/>
    <x v="6"/>
    <x v="0"/>
    <x v="7"/>
    <s v="Staples"/>
    <n v="11.34"/>
    <n v="3"/>
    <n v="5.22"/>
  </r>
  <r>
    <n v="5587"/>
    <d v="2016-09-12T00:00:00"/>
    <x v="2"/>
    <x v="8"/>
    <x v="202"/>
    <x v="6"/>
    <x v="0"/>
    <x v="2"/>
    <s v="Rogers Jumbo File, Granite"/>
    <n v="67.900000000000006"/>
    <n v="5"/>
    <n v="0.68"/>
  </r>
  <r>
    <n v="5588"/>
    <d v="2016-09-12T00:00:00"/>
    <x v="2"/>
    <x v="8"/>
    <x v="202"/>
    <x v="6"/>
    <x v="1"/>
    <x v="5"/>
    <s v="Hon Olson Stacker Chairs"/>
    <n v="1059.1199999999999"/>
    <n v="4"/>
    <n v="307.14"/>
  </r>
  <r>
    <n v="5589"/>
    <d v="2016-09-12T00:00:00"/>
    <x v="2"/>
    <x v="8"/>
    <x v="571"/>
    <x v="14"/>
    <x v="0"/>
    <x v="0"/>
    <s v="Xerox 1991"/>
    <n v="68.52"/>
    <n v="3"/>
    <n v="31.52"/>
  </r>
  <r>
    <n v="5590"/>
    <d v="2016-09-12T00:00:00"/>
    <x v="2"/>
    <x v="8"/>
    <x v="675"/>
    <x v="26"/>
    <x v="2"/>
    <x v="6"/>
    <s v="Lunatik TT5L-002 Taktik Strike Impact Protection System for iPhone 5"/>
    <n v="146.94999999999999"/>
    <n v="3"/>
    <n v="9.18"/>
  </r>
  <r>
    <n v="5591"/>
    <d v="2016-09-12T00:00:00"/>
    <x v="2"/>
    <x v="8"/>
    <x v="675"/>
    <x v="26"/>
    <x v="1"/>
    <x v="5"/>
    <s v="Global Stack Chair without Arms, Black"/>
    <n v="83.14"/>
    <n v="4"/>
    <n v="5.2"/>
  </r>
  <r>
    <n v="5592"/>
    <d v="2016-09-12T00:00:00"/>
    <x v="2"/>
    <x v="8"/>
    <x v="212"/>
    <x v="20"/>
    <x v="1"/>
    <x v="8"/>
    <s v="DAX Contemporary Wood Frame with Silver Metal Mat, Desktop, 11 x 14 Size"/>
    <n v="40.479999999999997"/>
    <n v="2"/>
    <n v="14.57"/>
  </r>
  <r>
    <n v="5593"/>
    <d v="2016-09-13T00:00:00"/>
    <x v="2"/>
    <x v="8"/>
    <x v="199"/>
    <x v="40"/>
    <x v="0"/>
    <x v="2"/>
    <s v="Rogers Jumbo File, Granite"/>
    <n v="40.74"/>
    <n v="3"/>
    <n v="0.41"/>
  </r>
  <r>
    <n v="5594"/>
    <d v="2016-09-13T00:00:00"/>
    <x v="2"/>
    <x v="8"/>
    <x v="199"/>
    <x v="40"/>
    <x v="0"/>
    <x v="1"/>
    <s v="Avery 49"/>
    <n v="14.4"/>
    <n v="5"/>
    <n v="7.06"/>
  </r>
  <r>
    <n v="5595"/>
    <d v="2016-09-13T00:00:00"/>
    <x v="2"/>
    <x v="8"/>
    <x v="199"/>
    <x v="40"/>
    <x v="2"/>
    <x v="6"/>
    <s v="BlueLounge Milo Smartphone Stand, White/Metallic"/>
    <n v="149.94999999999999"/>
    <n v="5"/>
    <n v="41.99"/>
  </r>
  <r>
    <n v="5596"/>
    <d v="2016-09-13T00:00:00"/>
    <x v="2"/>
    <x v="8"/>
    <x v="199"/>
    <x v="40"/>
    <x v="0"/>
    <x v="14"/>
    <s v="Elite 5&quot; Scissors"/>
    <n v="16.899999999999999"/>
    <n v="2"/>
    <n v="5.07"/>
  </r>
  <r>
    <n v="5597"/>
    <d v="2016-09-13T00:00:00"/>
    <x v="2"/>
    <x v="8"/>
    <x v="199"/>
    <x v="40"/>
    <x v="0"/>
    <x v="0"/>
    <s v="Things To Do Today Pad"/>
    <n v="17.61"/>
    <n v="3"/>
    <n v="8.4499999999999993"/>
  </r>
  <r>
    <n v="5598"/>
    <d v="2016-09-13T00:00:00"/>
    <x v="2"/>
    <x v="8"/>
    <x v="199"/>
    <x v="40"/>
    <x v="0"/>
    <x v="12"/>
    <s v="Harmony Air Purifier"/>
    <n v="378"/>
    <n v="2"/>
    <n v="136.08000000000001"/>
  </r>
  <r>
    <n v="5599"/>
    <d v="2016-09-13T00:00:00"/>
    <x v="2"/>
    <x v="8"/>
    <x v="199"/>
    <x v="40"/>
    <x v="0"/>
    <x v="0"/>
    <s v="Adams Telephone Message Book W/Dividers/Space For Phone Numbers, 5 1/4&quot;X8 1/2&quot;, 300/Messages"/>
    <n v="17.64"/>
    <n v="3"/>
    <n v="8.64"/>
  </r>
  <r>
    <n v="5600"/>
    <d v="2016-09-13T00:00:00"/>
    <x v="2"/>
    <x v="8"/>
    <x v="199"/>
    <x v="40"/>
    <x v="0"/>
    <x v="2"/>
    <s v="Fellowes Mobile File Cart, Black"/>
    <n v="373.08"/>
    <n v="6"/>
    <n v="100.73"/>
  </r>
  <r>
    <n v="5601"/>
    <d v="2016-09-13T00:00:00"/>
    <x v="2"/>
    <x v="8"/>
    <x v="199"/>
    <x v="40"/>
    <x v="1"/>
    <x v="8"/>
    <s v="Electrix Architect's Clamp-On Swing Arm Lamp, Black"/>
    <n v="1336.44"/>
    <n v="14"/>
    <n v="387.57"/>
  </r>
  <r>
    <n v="5602"/>
    <d v="2016-09-13T00:00:00"/>
    <x v="2"/>
    <x v="8"/>
    <x v="199"/>
    <x v="40"/>
    <x v="2"/>
    <x v="6"/>
    <s v="Mediabridge Sport Armband iPhone 5s"/>
    <n v="29.97"/>
    <n v="3"/>
    <n v="0.3"/>
  </r>
  <r>
    <n v="5603"/>
    <d v="2016-09-14T00:00:00"/>
    <x v="2"/>
    <x v="8"/>
    <x v="672"/>
    <x v="9"/>
    <x v="0"/>
    <x v="0"/>
    <s v="Xerox 224"/>
    <n v="25.92"/>
    <n v="4"/>
    <n v="12.44"/>
  </r>
  <r>
    <n v="5604"/>
    <d v="2016-09-14T00:00:00"/>
    <x v="2"/>
    <x v="8"/>
    <x v="68"/>
    <x v="20"/>
    <x v="2"/>
    <x v="6"/>
    <s v="Wi-Ex zBoost YX540 Cellular Phone Signal Booster"/>
    <n v="437.85"/>
    <n v="3"/>
    <n v="131.36000000000001"/>
  </r>
  <r>
    <n v="5605"/>
    <d v="2016-09-14T00:00:00"/>
    <x v="2"/>
    <x v="8"/>
    <x v="68"/>
    <x v="20"/>
    <x v="0"/>
    <x v="3"/>
    <s v="GBC DocuBind 200 Manual Binding Machine"/>
    <n v="673.57"/>
    <n v="2"/>
    <n v="252.59"/>
  </r>
  <r>
    <n v="5606"/>
    <d v="2016-09-15T00:00:00"/>
    <x v="2"/>
    <x v="8"/>
    <x v="622"/>
    <x v="2"/>
    <x v="0"/>
    <x v="0"/>
    <s v="Xerox 1968"/>
    <n v="5.34"/>
    <n v="1"/>
    <n v="1.87"/>
  </r>
  <r>
    <n v="5607"/>
    <d v="2016-09-15T00:00:00"/>
    <x v="2"/>
    <x v="8"/>
    <x v="512"/>
    <x v="20"/>
    <x v="0"/>
    <x v="3"/>
    <s v="GBC DocuBind 300 Electric Binding Machine"/>
    <n v="841.57"/>
    <n v="2"/>
    <n v="294.55"/>
  </r>
  <r>
    <n v="5608"/>
    <d v="2016-09-15T00:00:00"/>
    <x v="2"/>
    <x v="8"/>
    <x v="751"/>
    <x v="22"/>
    <x v="0"/>
    <x v="0"/>
    <s v="TOPS &quot;Important Message&quot; Pads, Canary, 4-1/4 x 5-1/2, 50 Sheets per Pad"/>
    <n v="21.4"/>
    <n v="5"/>
    <n v="10.06"/>
  </r>
  <r>
    <n v="5609"/>
    <d v="2016-09-15T00:00:00"/>
    <x v="2"/>
    <x v="8"/>
    <x v="751"/>
    <x v="22"/>
    <x v="0"/>
    <x v="3"/>
    <s v="Cardinal Slant-D Ring Binder, Heavy Gauge Vinyl"/>
    <n v="48.66"/>
    <n v="7"/>
    <n v="15.82"/>
  </r>
  <r>
    <n v="5610"/>
    <d v="2016-09-15T00:00:00"/>
    <x v="2"/>
    <x v="8"/>
    <x v="514"/>
    <x v="34"/>
    <x v="0"/>
    <x v="3"/>
    <s v="Avery Heavy-Duty EZD View Binder with Locking Rings"/>
    <n v="20.420000000000002"/>
    <n v="4"/>
    <n v="6.64"/>
  </r>
  <r>
    <n v="5611"/>
    <d v="2016-09-15T00:00:00"/>
    <x v="2"/>
    <x v="8"/>
    <x v="514"/>
    <x v="34"/>
    <x v="1"/>
    <x v="13"/>
    <s v="Bretford Rectangular Conference Table Tops"/>
    <n v="1128.3900000000001"/>
    <n v="3"/>
    <n v="259.52999999999997"/>
  </r>
  <r>
    <n v="5612"/>
    <d v="2016-09-15T00:00:00"/>
    <x v="2"/>
    <x v="8"/>
    <x v="475"/>
    <x v="22"/>
    <x v="0"/>
    <x v="4"/>
    <s v="SANFORD Major Accent Highlighters"/>
    <n v="35.4"/>
    <n v="5"/>
    <n v="13.45"/>
  </r>
  <r>
    <n v="5613"/>
    <d v="2016-09-16T00:00:00"/>
    <x v="2"/>
    <x v="8"/>
    <x v="288"/>
    <x v="3"/>
    <x v="0"/>
    <x v="0"/>
    <s v="Xerox 1966"/>
    <n v="12.96"/>
    <n v="2"/>
    <n v="6.35"/>
  </r>
  <r>
    <n v="5614"/>
    <d v="2016-09-16T00:00:00"/>
    <x v="2"/>
    <x v="8"/>
    <x v="435"/>
    <x v="3"/>
    <x v="1"/>
    <x v="11"/>
    <s v="Sauder Forest Hills Library with Doors, Woodland Oak Finish"/>
    <n v="273.67"/>
    <n v="2"/>
    <n v="-12.88"/>
  </r>
  <r>
    <n v="5615"/>
    <d v="2016-09-16T00:00:00"/>
    <x v="2"/>
    <x v="8"/>
    <x v="435"/>
    <x v="3"/>
    <x v="0"/>
    <x v="12"/>
    <s v="Eureka Sanitaire  Multi-Pro Heavy-Duty Upright, Disposable Bags"/>
    <n v="17.48"/>
    <n v="4"/>
    <n v="4.54"/>
  </r>
  <r>
    <n v="5616"/>
    <d v="2016-09-16T00:00:00"/>
    <x v="2"/>
    <x v="8"/>
    <x v="234"/>
    <x v="4"/>
    <x v="1"/>
    <x v="5"/>
    <s v="Global Value Mid-Back Manager's Chair, Gray"/>
    <n v="121.78"/>
    <n v="2"/>
    <n v="30.45"/>
  </r>
  <r>
    <n v="5617"/>
    <d v="2016-09-17T00:00:00"/>
    <x v="2"/>
    <x v="8"/>
    <x v="763"/>
    <x v="3"/>
    <x v="0"/>
    <x v="4"/>
    <s v="Turquoise Lead Holder with Pocket Clip"/>
    <n v="20.100000000000001"/>
    <n v="3"/>
    <n v="6.63"/>
  </r>
  <r>
    <n v="5618"/>
    <d v="2016-09-17T00:00:00"/>
    <x v="2"/>
    <x v="8"/>
    <x v="763"/>
    <x v="3"/>
    <x v="2"/>
    <x v="6"/>
    <s v="Panasonic Kx-TS550"/>
    <n v="73.58"/>
    <n v="2"/>
    <n v="8.2799999999999994"/>
  </r>
  <r>
    <n v="5619"/>
    <d v="2016-09-17T00:00:00"/>
    <x v="2"/>
    <x v="8"/>
    <x v="763"/>
    <x v="3"/>
    <x v="0"/>
    <x v="0"/>
    <s v="Xerox 1995"/>
    <n v="6.48"/>
    <n v="1"/>
    <n v="3.11"/>
  </r>
  <r>
    <n v="5620"/>
    <d v="2016-09-17T00:00:00"/>
    <x v="2"/>
    <x v="8"/>
    <x v="106"/>
    <x v="4"/>
    <x v="2"/>
    <x v="15"/>
    <s v="Lexmark X 9575 Professional All-in-One Color Printer"/>
    <n v="396"/>
    <n v="4"/>
    <n v="190.08"/>
  </r>
  <r>
    <n v="5621"/>
    <d v="2016-09-17T00:00:00"/>
    <x v="2"/>
    <x v="8"/>
    <x v="174"/>
    <x v="41"/>
    <x v="2"/>
    <x v="6"/>
    <s v="Wi-Ex zBoost YX540 Cellular Phone Signal Booster"/>
    <n v="437.85"/>
    <n v="3"/>
    <n v="131.36000000000001"/>
  </r>
  <r>
    <n v="5622"/>
    <d v="2016-09-17T00:00:00"/>
    <x v="2"/>
    <x v="8"/>
    <x v="174"/>
    <x v="41"/>
    <x v="1"/>
    <x v="8"/>
    <s v="C-Line Cubicle Keepers Polyproplyene Holder w/Velcro Back, 8-1/2x11, 25/Bx"/>
    <n v="109.48"/>
    <n v="2"/>
    <n v="33.94"/>
  </r>
  <r>
    <n v="5623"/>
    <d v="2016-09-17T00:00:00"/>
    <x v="2"/>
    <x v="8"/>
    <x v="694"/>
    <x v="22"/>
    <x v="1"/>
    <x v="5"/>
    <s v="Harbour Creations 67200 Series Stacking Chairs"/>
    <n v="113.89"/>
    <n v="2"/>
    <n v="9.9700000000000006"/>
  </r>
  <r>
    <n v="5624"/>
    <d v="2016-09-17T00:00:00"/>
    <x v="2"/>
    <x v="8"/>
    <x v="694"/>
    <x v="22"/>
    <x v="2"/>
    <x v="6"/>
    <s v="Clarity 53712"/>
    <n v="105.58"/>
    <n v="2"/>
    <n v="7.92"/>
  </r>
  <r>
    <n v="5625"/>
    <d v="2016-09-17T00:00:00"/>
    <x v="2"/>
    <x v="8"/>
    <x v="399"/>
    <x v="20"/>
    <x v="0"/>
    <x v="3"/>
    <s v="Avery Arch Ring Binders"/>
    <n v="232.4"/>
    <n v="5"/>
    <n v="78.44"/>
  </r>
  <r>
    <n v="5626"/>
    <d v="2016-09-17T00:00:00"/>
    <x v="2"/>
    <x v="8"/>
    <x v="14"/>
    <x v="18"/>
    <x v="0"/>
    <x v="4"/>
    <s v="Sanford Liquid Accent Highlighters"/>
    <n v="33.4"/>
    <n v="5"/>
    <n v="12.36"/>
  </r>
  <r>
    <n v="5627"/>
    <d v="2016-09-17T00:00:00"/>
    <x v="2"/>
    <x v="8"/>
    <x v="99"/>
    <x v="32"/>
    <x v="1"/>
    <x v="8"/>
    <s v="C-Line Magnetic Cubicle Keepers, Clear Polypropylene"/>
    <n v="14.82"/>
    <n v="3"/>
    <n v="6.22"/>
  </r>
  <r>
    <n v="5628"/>
    <d v="2016-09-17T00:00:00"/>
    <x v="2"/>
    <x v="8"/>
    <x v="99"/>
    <x v="32"/>
    <x v="1"/>
    <x v="8"/>
    <s v="Howard Miller 14-1/2&quot; Diameter Chrome Round Wall Clock"/>
    <n v="191.82"/>
    <n v="3"/>
    <n v="61.38"/>
  </r>
  <r>
    <n v="5629"/>
    <d v="2016-09-17T00:00:00"/>
    <x v="2"/>
    <x v="8"/>
    <x v="350"/>
    <x v="10"/>
    <x v="0"/>
    <x v="2"/>
    <s v="Safco Industrial Shelving"/>
    <n v="295.39999999999998"/>
    <n v="5"/>
    <n v="-62.77"/>
  </r>
  <r>
    <n v="5630"/>
    <d v="2016-09-17T00:00:00"/>
    <x v="2"/>
    <x v="8"/>
    <x v="684"/>
    <x v="22"/>
    <x v="0"/>
    <x v="1"/>
    <s v="Avery 481"/>
    <n v="12.32"/>
    <n v="4"/>
    <n v="5.91"/>
  </r>
  <r>
    <n v="5631"/>
    <d v="2016-09-18T00:00:00"/>
    <x v="2"/>
    <x v="8"/>
    <x v="700"/>
    <x v="20"/>
    <x v="0"/>
    <x v="3"/>
    <s v="Avery Binding System Hidden Tab Executive Style Index Sets"/>
    <n v="4.62"/>
    <n v="1"/>
    <n v="1.73"/>
  </r>
  <r>
    <n v="5632"/>
    <d v="2016-09-18T00:00:00"/>
    <x v="2"/>
    <x v="8"/>
    <x v="555"/>
    <x v="16"/>
    <x v="1"/>
    <x v="13"/>
    <s v="Chromcraft Round Conference Tables"/>
    <n v="383.44"/>
    <n v="4"/>
    <n v="-167.32"/>
  </r>
  <r>
    <n v="5633"/>
    <d v="2016-09-18T00:00:00"/>
    <x v="2"/>
    <x v="8"/>
    <x v="481"/>
    <x v="33"/>
    <x v="1"/>
    <x v="5"/>
    <s v="Office Star - Professional Matrix Back Chair with 2-to-1 Synchro Tilt and Mesh Fabric Seat"/>
    <n v="350.98"/>
    <n v="1"/>
    <n v="84.24"/>
  </r>
  <r>
    <n v="5634"/>
    <d v="2016-09-18T00:00:00"/>
    <x v="2"/>
    <x v="8"/>
    <x v="481"/>
    <x v="33"/>
    <x v="0"/>
    <x v="0"/>
    <s v="Southworth Parchment Paper &amp; Envelopes"/>
    <n v="13.08"/>
    <n v="2"/>
    <n v="6.02"/>
  </r>
  <r>
    <n v="5635"/>
    <d v="2016-09-18T00:00:00"/>
    <x v="2"/>
    <x v="8"/>
    <x v="481"/>
    <x v="33"/>
    <x v="0"/>
    <x v="2"/>
    <s v="Tennsco Double-Tier Lockers"/>
    <n v="900.08"/>
    <n v="4"/>
    <n v="117.01"/>
  </r>
  <r>
    <n v="5636"/>
    <d v="2016-09-18T00:00:00"/>
    <x v="2"/>
    <x v="8"/>
    <x v="9"/>
    <x v="10"/>
    <x v="1"/>
    <x v="8"/>
    <s v="Eldon Pizzaz Desk Accessories"/>
    <n v="5.35"/>
    <n v="3"/>
    <n v="1.61"/>
  </r>
  <r>
    <n v="5637"/>
    <d v="2016-09-18T00:00:00"/>
    <x v="2"/>
    <x v="8"/>
    <x v="9"/>
    <x v="10"/>
    <x v="1"/>
    <x v="5"/>
    <s v="Situations Contoured Folding Chairs, 4/Set"/>
    <n v="99.37"/>
    <n v="2"/>
    <n v="-7.1"/>
  </r>
  <r>
    <n v="5638"/>
    <d v="2016-09-18T00:00:00"/>
    <x v="2"/>
    <x v="8"/>
    <x v="9"/>
    <x v="10"/>
    <x v="0"/>
    <x v="4"/>
    <s v="Eldon Spacemaker Box, Quick-Snap Lid, Clear"/>
    <n v="2.67"/>
    <n v="1"/>
    <n v="0.37"/>
  </r>
  <r>
    <n v="5639"/>
    <d v="2016-09-18T00:00:00"/>
    <x v="2"/>
    <x v="8"/>
    <x v="226"/>
    <x v="20"/>
    <x v="1"/>
    <x v="5"/>
    <s v="Global Leather Executive Chair"/>
    <n v="631.78"/>
    <n v="2"/>
    <n v="140.4"/>
  </r>
  <r>
    <n v="5640"/>
    <d v="2016-09-18T00:00:00"/>
    <x v="2"/>
    <x v="8"/>
    <x v="226"/>
    <x v="20"/>
    <x v="1"/>
    <x v="8"/>
    <s v="DAX Two-Tone Silver Metal Document Frame"/>
    <n v="60.72"/>
    <n v="3"/>
    <n v="26.11"/>
  </r>
  <r>
    <n v="5641"/>
    <d v="2016-09-18T00:00:00"/>
    <x v="2"/>
    <x v="8"/>
    <x v="487"/>
    <x v="16"/>
    <x v="0"/>
    <x v="1"/>
    <s v="Avery 480"/>
    <n v="3"/>
    <n v="1"/>
    <n v="1.05"/>
  </r>
  <r>
    <n v="5642"/>
    <d v="2016-09-18T00:00:00"/>
    <x v="2"/>
    <x v="8"/>
    <x v="638"/>
    <x v="3"/>
    <x v="1"/>
    <x v="5"/>
    <s v="Global Troy Executive Leather Low-Back Tilter"/>
    <n v="801.57"/>
    <n v="2"/>
    <n v="50.1"/>
  </r>
  <r>
    <n v="5643"/>
    <d v="2016-09-18T00:00:00"/>
    <x v="2"/>
    <x v="8"/>
    <x v="638"/>
    <x v="3"/>
    <x v="0"/>
    <x v="0"/>
    <s v="Xerox 1945"/>
    <n v="368.91"/>
    <n v="9"/>
    <n v="180.77"/>
  </r>
  <r>
    <n v="5644"/>
    <d v="2016-09-18T00:00:00"/>
    <x v="2"/>
    <x v="8"/>
    <x v="638"/>
    <x v="3"/>
    <x v="1"/>
    <x v="5"/>
    <s v="Global High-Back Leather Tilter, Burgundy"/>
    <n v="885.53"/>
    <n v="9"/>
    <n v="-99.62"/>
  </r>
  <r>
    <n v="5645"/>
    <d v="2016-09-18T00:00:00"/>
    <x v="2"/>
    <x v="8"/>
    <x v="649"/>
    <x v="3"/>
    <x v="2"/>
    <x v="6"/>
    <s v="Polycom CX300 Desktop Phone USB VoIP phone"/>
    <n v="239.98"/>
    <n v="2"/>
    <n v="24"/>
  </r>
  <r>
    <n v="5646"/>
    <d v="2016-09-19T00:00:00"/>
    <x v="2"/>
    <x v="8"/>
    <x v="469"/>
    <x v="1"/>
    <x v="1"/>
    <x v="5"/>
    <s v="Global Troy Executive Leather Low-Back Tilter"/>
    <n v="701.37"/>
    <n v="2"/>
    <n v="-50.1"/>
  </r>
  <r>
    <n v="5647"/>
    <d v="2016-09-19T00:00:00"/>
    <x v="2"/>
    <x v="8"/>
    <x v="469"/>
    <x v="1"/>
    <x v="0"/>
    <x v="3"/>
    <s v="Avery Binding System Hidden Tab Executive Style Index Sets"/>
    <n v="2.31"/>
    <n v="2"/>
    <n v="-3.46"/>
  </r>
  <r>
    <n v="5648"/>
    <d v="2016-09-19T00:00:00"/>
    <x v="2"/>
    <x v="8"/>
    <x v="511"/>
    <x v="43"/>
    <x v="0"/>
    <x v="2"/>
    <s v="Hot File 7-Pocket, Floor Stand"/>
    <n v="1606.23"/>
    <n v="9"/>
    <n v="481.87"/>
  </r>
  <r>
    <n v="5649"/>
    <d v="2016-09-19T00:00:00"/>
    <x v="2"/>
    <x v="8"/>
    <x v="511"/>
    <x v="43"/>
    <x v="0"/>
    <x v="0"/>
    <s v="Adams Telephone Message Book W/Dividers/Space For Phone Numbers, 5 1/4&quot;X8 1/2&quot;, 200/Messages"/>
    <n v="17.04"/>
    <n v="3"/>
    <n v="7.67"/>
  </r>
  <r>
    <n v="5650"/>
    <d v="2016-09-19T00:00:00"/>
    <x v="2"/>
    <x v="8"/>
    <x v="511"/>
    <x v="43"/>
    <x v="0"/>
    <x v="3"/>
    <s v="JM Magazine Binder"/>
    <n v="49.53"/>
    <n v="3"/>
    <n v="23.77"/>
  </r>
  <r>
    <n v="5651"/>
    <d v="2016-09-19T00:00:00"/>
    <x v="2"/>
    <x v="8"/>
    <x v="511"/>
    <x v="43"/>
    <x v="1"/>
    <x v="5"/>
    <s v="Lifetime Advantage Folding Chairs, 4/Carton"/>
    <n v="872.32"/>
    <n v="4"/>
    <n v="244.25"/>
  </r>
  <r>
    <n v="5652"/>
    <d v="2016-09-19T00:00:00"/>
    <x v="2"/>
    <x v="8"/>
    <x v="308"/>
    <x v="3"/>
    <x v="0"/>
    <x v="0"/>
    <s v="Xerox Color Copier Paper, 11&quot; x 17&quot;, Ream"/>
    <n v="159.88"/>
    <n v="7"/>
    <n v="73.540000000000006"/>
  </r>
  <r>
    <n v="5653"/>
    <d v="2016-09-19T00:00:00"/>
    <x v="2"/>
    <x v="8"/>
    <x v="26"/>
    <x v="23"/>
    <x v="0"/>
    <x v="3"/>
    <s v="Storex DuraTech Recycled Plastic Frosted Binders"/>
    <n v="25.44"/>
    <n v="6"/>
    <n v="12.72"/>
  </r>
  <r>
    <n v="5654"/>
    <d v="2016-09-19T00:00:00"/>
    <x v="2"/>
    <x v="8"/>
    <x v="26"/>
    <x v="23"/>
    <x v="0"/>
    <x v="14"/>
    <s v="Acme Forged Steel Scissors with Black Enamel Handles"/>
    <n v="27.93"/>
    <n v="3"/>
    <n v="8.1"/>
  </r>
  <r>
    <n v="5655"/>
    <d v="2016-09-19T00:00:00"/>
    <x v="2"/>
    <x v="8"/>
    <x v="633"/>
    <x v="4"/>
    <x v="0"/>
    <x v="14"/>
    <s v="Letter Slitter"/>
    <n v="5.04"/>
    <n v="2"/>
    <n v="0.15"/>
  </r>
  <r>
    <n v="5656"/>
    <d v="2016-09-19T00:00:00"/>
    <x v="2"/>
    <x v="8"/>
    <x v="633"/>
    <x v="4"/>
    <x v="2"/>
    <x v="9"/>
    <s v="Logitech Wireless Marathon Mouse M705"/>
    <n v="249.95"/>
    <n v="5"/>
    <n v="107.48"/>
  </r>
  <r>
    <n v="5657"/>
    <d v="2016-09-19T00:00:00"/>
    <x v="2"/>
    <x v="8"/>
    <x v="64"/>
    <x v="2"/>
    <x v="1"/>
    <x v="8"/>
    <s v="Nu-Dell Oak Frame"/>
    <n v="25.63"/>
    <n v="3"/>
    <n v="3.84"/>
  </r>
  <r>
    <n v="5658"/>
    <d v="2016-09-19T00:00:00"/>
    <x v="2"/>
    <x v="8"/>
    <x v="684"/>
    <x v="3"/>
    <x v="0"/>
    <x v="3"/>
    <s v="Cardinal Holdit Business Card Pockets"/>
    <n v="11.95"/>
    <n v="3"/>
    <n v="4.18"/>
  </r>
  <r>
    <n v="5659"/>
    <d v="2016-09-19T00:00:00"/>
    <x v="2"/>
    <x v="8"/>
    <x v="684"/>
    <x v="3"/>
    <x v="0"/>
    <x v="14"/>
    <s v="Kleencut Forged Office Shears by Acme United Corporation"/>
    <n v="6.24"/>
    <n v="3"/>
    <n v="1.87"/>
  </r>
  <r>
    <n v="5660"/>
    <d v="2016-09-19T00:00:00"/>
    <x v="2"/>
    <x v="8"/>
    <x v="584"/>
    <x v="43"/>
    <x v="0"/>
    <x v="2"/>
    <s v="Home/Office Personal File Carts"/>
    <n v="69.52"/>
    <n v="2"/>
    <n v="17.38"/>
  </r>
  <r>
    <n v="5661"/>
    <d v="2016-09-19T00:00:00"/>
    <x v="2"/>
    <x v="8"/>
    <x v="136"/>
    <x v="3"/>
    <x v="0"/>
    <x v="3"/>
    <s v="Avery Heavy-Duty EZD  Binder With Locking Rings"/>
    <n v="8.93"/>
    <n v="2"/>
    <n v="3.12"/>
  </r>
  <r>
    <n v="5662"/>
    <d v="2016-09-20T00:00:00"/>
    <x v="2"/>
    <x v="8"/>
    <x v="129"/>
    <x v="3"/>
    <x v="0"/>
    <x v="0"/>
    <s v="Strathmore Photo Frame Cards"/>
    <n v="65.790000000000006"/>
    <n v="9"/>
    <n v="30.26"/>
  </r>
  <r>
    <n v="5663"/>
    <d v="2016-09-20T00:00:00"/>
    <x v="2"/>
    <x v="8"/>
    <x v="129"/>
    <x v="3"/>
    <x v="0"/>
    <x v="3"/>
    <s v="Fellowes PB200 Plastic Comb Binding Machine"/>
    <n v="271.98"/>
    <n v="2"/>
    <n v="88.39"/>
  </r>
  <r>
    <n v="5664"/>
    <d v="2016-09-20T00:00:00"/>
    <x v="2"/>
    <x v="8"/>
    <x v="129"/>
    <x v="3"/>
    <x v="0"/>
    <x v="4"/>
    <s v="Newell 343"/>
    <n v="11.76"/>
    <n v="4"/>
    <n v="3.18"/>
  </r>
  <r>
    <n v="5665"/>
    <d v="2016-09-20T00:00:00"/>
    <x v="2"/>
    <x v="8"/>
    <x v="129"/>
    <x v="3"/>
    <x v="0"/>
    <x v="0"/>
    <s v="Xerox 1944"/>
    <n v="77.52"/>
    <n v="2"/>
    <n v="37.979999999999997"/>
  </r>
  <r>
    <n v="5666"/>
    <d v="2016-09-20T00:00:00"/>
    <x v="2"/>
    <x v="8"/>
    <x v="129"/>
    <x v="3"/>
    <x v="0"/>
    <x v="3"/>
    <s v="Ibico Plastic Spiral Binding Combs"/>
    <n v="48.64"/>
    <n v="2"/>
    <n v="15.81"/>
  </r>
  <r>
    <n v="5667"/>
    <d v="2016-09-20T00:00:00"/>
    <x v="2"/>
    <x v="8"/>
    <x v="76"/>
    <x v="25"/>
    <x v="1"/>
    <x v="8"/>
    <s v="Dana Swing-Arm Lamps"/>
    <n v="17.09"/>
    <n v="2"/>
    <n v="1.07"/>
  </r>
  <r>
    <n v="5668"/>
    <d v="2016-09-20T00:00:00"/>
    <x v="2"/>
    <x v="8"/>
    <x v="76"/>
    <x v="25"/>
    <x v="1"/>
    <x v="5"/>
    <s v="Global High-Back Leather Tilter, Burgundy"/>
    <n v="98.39"/>
    <n v="1"/>
    <n v="-11.07"/>
  </r>
  <r>
    <n v="5669"/>
    <d v="2016-09-20T00:00:00"/>
    <x v="2"/>
    <x v="8"/>
    <x v="276"/>
    <x v="20"/>
    <x v="0"/>
    <x v="12"/>
    <s v="Honeywell Quietcare HEPA Air Cleaner"/>
    <n v="393.25"/>
    <n v="5"/>
    <n v="129.77000000000001"/>
  </r>
  <r>
    <n v="5670"/>
    <d v="2016-09-20T00:00:00"/>
    <x v="2"/>
    <x v="8"/>
    <x v="647"/>
    <x v="14"/>
    <x v="0"/>
    <x v="3"/>
    <s v="GBC Poly Designer Binding Covers"/>
    <n v="83.7"/>
    <n v="5"/>
    <n v="41.01"/>
  </r>
  <r>
    <n v="5671"/>
    <d v="2016-09-20T00:00:00"/>
    <x v="2"/>
    <x v="8"/>
    <x v="631"/>
    <x v="22"/>
    <x v="1"/>
    <x v="11"/>
    <s v="O'Sullivan 5-Shelf Heavy-Duty Bookcases"/>
    <n v="163.88"/>
    <n v="2"/>
    <n v="40.97"/>
  </r>
  <r>
    <n v="5672"/>
    <d v="2016-09-22T00:00:00"/>
    <x v="2"/>
    <x v="8"/>
    <x v="562"/>
    <x v="15"/>
    <x v="0"/>
    <x v="4"/>
    <s v="Berol Giant Pencil Sharpener"/>
    <n v="40.78"/>
    <n v="3"/>
    <n v="4.59"/>
  </r>
  <r>
    <n v="5673"/>
    <d v="2016-09-22T00:00:00"/>
    <x v="2"/>
    <x v="8"/>
    <x v="562"/>
    <x v="15"/>
    <x v="2"/>
    <x v="6"/>
    <s v="PayAnywhere Card Reader"/>
    <n v="63.94"/>
    <n v="8"/>
    <n v="5.59"/>
  </r>
  <r>
    <n v="5674"/>
    <d v="2016-09-22T00:00:00"/>
    <x v="2"/>
    <x v="8"/>
    <x v="517"/>
    <x v="2"/>
    <x v="0"/>
    <x v="4"/>
    <s v="Newell 348"/>
    <n v="7.87"/>
    <n v="3"/>
    <n v="0.89"/>
  </r>
  <r>
    <n v="5675"/>
    <d v="2016-09-22T00:00:00"/>
    <x v="2"/>
    <x v="8"/>
    <x v="482"/>
    <x v="16"/>
    <x v="0"/>
    <x v="3"/>
    <s v="Acco Suede Grain Vinyl Round Ring Binder"/>
    <n v="7.51"/>
    <n v="9"/>
    <n v="-6"/>
  </r>
  <r>
    <n v="5676"/>
    <d v="2016-09-22T00:00:00"/>
    <x v="2"/>
    <x v="8"/>
    <x v="482"/>
    <x v="16"/>
    <x v="0"/>
    <x v="1"/>
    <s v="Avery Address/Shipping Labels for Typewriters, 4&quot; x 2&quot;"/>
    <n v="16.559999999999999"/>
    <n v="2"/>
    <n v="5.8"/>
  </r>
  <r>
    <n v="5677"/>
    <d v="2016-09-22T00:00:00"/>
    <x v="2"/>
    <x v="8"/>
    <x v="326"/>
    <x v="5"/>
    <x v="1"/>
    <x v="8"/>
    <s v="G.E. Longer-Life Indoor Recessed Floodlight Bulbs"/>
    <n v="13.28"/>
    <n v="2"/>
    <n v="6.37"/>
  </r>
  <r>
    <n v="5678"/>
    <d v="2016-09-22T00:00:00"/>
    <x v="2"/>
    <x v="8"/>
    <x v="629"/>
    <x v="2"/>
    <x v="0"/>
    <x v="1"/>
    <s v="Avery 476"/>
    <n v="16.52"/>
    <n v="5"/>
    <n v="5.37"/>
  </r>
  <r>
    <n v="5679"/>
    <d v="2016-09-22T00:00:00"/>
    <x v="2"/>
    <x v="8"/>
    <x v="381"/>
    <x v="20"/>
    <x v="0"/>
    <x v="2"/>
    <s v="Sortfiler Multipurpose Personal File Organizer, Black"/>
    <n v="128.34"/>
    <n v="6"/>
    <n v="37.22"/>
  </r>
  <r>
    <n v="5680"/>
    <d v="2016-09-22T00:00:00"/>
    <x v="2"/>
    <x v="8"/>
    <x v="461"/>
    <x v="18"/>
    <x v="0"/>
    <x v="0"/>
    <s v="Xerox 1895"/>
    <n v="35.880000000000003"/>
    <n v="6"/>
    <n v="16.149999999999999"/>
  </r>
  <r>
    <n v="5681"/>
    <d v="2016-09-22T00:00:00"/>
    <x v="2"/>
    <x v="8"/>
    <x v="436"/>
    <x v="26"/>
    <x v="1"/>
    <x v="8"/>
    <s v="Aluminum Document Frame"/>
    <n v="68.430000000000007"/>
    <n v="7"/>
    <n v="8.5500000000000007"/>
  </r>
  <r>
    <n v="5682"/>
    <d v="2016-09-22T00:00:00"/>
    <x v="2"/>
    <x v="8"/>
    <x v="10"/>
    <x v="21"/>
    <x v="1"/>
    <x v="8"/>
    <s v="DAX Two-Tone Rosewood/Black Document Frame, Desktop, 5 x 7"/>
    <n v="18.96"/>
    <n v="2"/>
    <n v="7.58"/>
  </r>
  <r>
    <n v="5683"/>
    <d v="2016-09-22T00:00:00"/>
    <x v="2"/>
    <x v="8"/>
    <x v="70"/>
    <x v="10"/>
    <x v="0"/>
    <x v="10"/>
    <s v="Blue String-Tie &amp; Button Interoffice Envelopes, 10 x 13"/>
    <n v="63.97"/>
    <n v="2"/>
    <n v="19.989999999999998"/>
  </r>
  <r>
    <n v="5684"/>
    <d v="2016-09-22T00:00:00"/>
    <x v="2"/>
    <x v="8"/>
    <x v="361"/>
    <x v="14"/>
    <x v="0"/>
    <x v="0"/>
    <s v="RSVP Cards &amp; Envelopes, Blank White, 8-1/2&quot; X 11&quot;, 24 Cards/25 Envelopes/Set"/>
    <n v="35.56"/>
    <n v="7"/>
    <n v="16.71"/>
  </r>
  <r>
    <n v="5685"/>
    <d v="2016-09-22T00:00:00"/>
    <x v="2"/>
    <x v="8"/>
    <x v="361"/>
    <x v="14"/>
    <x v="2"/>
    <x v="6"/>
    <s v="Panasonic KX TS208W Corded phone"/>
    <n v="97.98"/>
    <n v="2"/>
    <n v="27.43"/>
  </r>
  <r>
    <n v="5686"/>
    <d v="2016-09-23T00:00:00"/>
    <x v="2"/>
    <x v="8"/>
    <x v="254"/>
    <x v="10"/>
    <x v="1"/>
    <x v="8"/>
    <s v="Rubbermaid ClusterMat Chairmats, Mat Size- 66&quot; x 60&quot;, Lip 20&quot; x 11&quot; -90 Degree Angle"/>
    <n v="532.70000000000005"/>
    <n v="6"/>
    <n v="-26.64"/>
  </r>
  <r>
    <n v="5687"/>
    <d v="2016-09-23T00:00:00"/>
    <x v="2"/>
    <x v="8"/>
    <x v="254"/>
    <x v="10"/>
    <x v="0"/>
    <x v="4"/>
    <s v="Dixon Ticonderoga Maple Cedar Pencil, #2"/>
    <n v="4.91"/>
    <n v="2"/>
    <n v="0.31"/>
  </r>
  <r>
    <n v="5688"/>
    <d v="2016-09-23T00:00:00"/>
    <x v="2"/>
    <x v="8"/>
    <x v="277"/>
    <x v="4"/>
    <x v="0"/>
    <x v="2"/>
    <s v="Eldon Mobile Mega Data Cart  Mega Stackable  Add-On Trays"/>
    <n v="118.25"/>
    <n v="5"/>
    <n v="34.29"/>
  </r>
  <r>
    <n v="5689"/>
    <d v="2016-09-23T00:00:00"/>
    <x v="2"/>
    <x v="8"/>
    <x v="277"/>
    <x v="4"/>
    <x v="1"/>
    <x v="5"/>
    <s v="Hon Mobius Operator's Chair"/>
    <n v="368.97"/>
    <n v="3"/>
    <n v="81.17"/>
  </r>
  <r>
    <n v="5690"/>
    <d v="2016-09-23T00:00:00"/>
    <x v="2"/>
    <x v="8"/>
    <x v="507"/>
    <x v="22"/>
    <x v="0"/>
    <x v="14"/>
    <s v="Acme Design Stainless Steel Bent Scissors"/>
    <n v="13.68"/>
    <n v="2"/>
    <n v="3.69"/>
  </r>
  <r>
    <n v="5691"/>
    <d v="2016-09-23T00:00:00"/>
    <x v="2"/>
    <x v="8"/>
    <x v="762"/>
    <x v="3"/>
    <x v="0"/>
    <x v="10"/>
    <s v="Poly String Tie Envelopes"/>
    <n v="4.08"/>
    <n v="2"/>
    <n v="1.92"/>
  </r>
  <r>
    <n v="5692"/>
    <d v="2016-09-23T00:00:00"/>
    <x v="2"/>
    <x v="8"/>
    <x v="762"/>
    <x v="3"/>
    <x v="0"/>
    <x v="1"/>
    <s v="Avery 51"/>
    <n v="18.899999999999999"/>
    <n v="3"/>
    <n v="8.69"/>
  </r>
  <r>
    <n v="5693"/>
    <d v="2016-09-23T00:00:00"/>
    <x v="2"/>
    <x v="8"/>
    <x v="748"/>
    <x v="20"/>
    <x v="0"/>
    <x v="3"/>
    <s v="3-ring staple pack"/>
    <n v="10.53"/>
    <n v="7"/>
    <n v="3.68"/>
  </r>
  <r>
    <n v="5694"/>
    <d v="2016-09-23T00:00:00"/>
    <x v="2"/>
    <x v="8"/>
    <x v="179"/>
    <x v="10"/>
    <x v="0"/>
    <x v="0"/>
    <s v="Xerox 1970"/>
    <n v="11.95"/>
    <n v="3"/>
    <n v="4.03"/>
  </r>
  <r>
    <n v="5695"/>
    <d v="2016-09-23T00:00:00"/>
    <x v="2"/>
    <x v="8"/>
    <x v="179"/>
    <x v="10"/>
    <x v="1"/>
    <x v="8"/>
    <s v="Eldon 400 Class Desk Accessories, Black Carbon"/>
    <n v="28"/>
    <n v="4"/>
    <n v="7.7"/>
  </r>
  <r>
    <n v="5696"/>
    <d v="2016-09-23T00:00:00"/>
    <x v="2"/>
    <x v="8"/>
    <x v="179"/>
    <x v="10"/>
    <x v="0"/>
    <x v="3"/>
    <s v="Fellowes Black Plastic Comb Bindings"/>
    <n v="12.2"/>
    <n v="7"/>
    <n v="-9.76"/>
  </r>
  <r>
    <n v="5697"/>
    <d v="2016-09-23T00:00:00"/>
    <x v="2"/>
    <x v="8"/>
    <x v="679"/>
    <x v="22"/>
    <x v="0"/>
    <x v="3"/>
    <s v="ACCOHIDE 3-Ring Binder, Blue, 1&quot;"/>
    <n v="13.22"/>
    <n v="4"/>
    <n v="4.46"/>
  </r>
  <r>
    <n v="5698"/>
    <d v="2016-09-23T00:00:00"/>
    <x v="2"/>
    <x v="8"/>
    <x v="679"/>
    <x v="22"/>
    <x v="1"/>
    <x v="5"/>
    <s v="Global Deluxe Steno Chair"/>
    <n v="184.75"/>
    <n v="3"/>
    <n v="-20.78"/>
  </r>
  <r>
    <n v="5699"/>
    <d v="2016-09-24T00:00:00"/>
    <x v="2"/>
    <x v="8"/>
    <x v="500"/>
    <x v="10"/>
    <x v="1"/>
    <x v="5"/>
    <s v="Office Star - Contemporary Task Swivel Chair"/>
    <n v="155.37"/>
    <n v="2"/>
    <n v="-13.32"/>
  </r>
  <r>
    <n v="5700"/>
    <d v="2016-09-24T00:00:00"/>
    <x v="2"/>
    <x v="8"/>
    <x v="174"/>
    <x v="3"/>
    <x v="0"/>
    <x v="2"/>
    <s v="Tennsco Lockers, Gray"/>
    <n v="41.96"/>
    <n v="2"/>
    <n v="2.94"/>
  </r>
  <r>
    <n v="5701"/>
    <d v="2016-09-24T00:00:00"/>
    <x v="2"/>
    <x v="8"/>
    <x v="174"/>
    <x v="3"/>
    <x v="0"/>
    <x v="0"/>
    <s v="REDIFORM Incoming/Outgoing Call Register, 11&quot; X 8 1/2&quot;, 100 Messages"/>
    <n v="41.7"/>
    <n v="5"/>
    <n v="20.85"/>
  </r>
  <r>
    <n v="5702"/>
    <d v="2016-09-24T00:00:00"/>
    <x v="2"/>
    <x v="8"/>
    <x v="615"/>
    <x v="3"/>
    <x v="1"/>
    <x v="8"/>
    <s v="Nu-Dell Executive Frame"/>
    <n v="63.2"/>
    <n v="5"/>
    <n v="23.38"/>
  </r>
  <r>
    <n v="5703"/>
    <d v="2016-09-24T00:00:00"/>
    <x v="2"/>
    <x v="8"/>
    <x v="750"/>
    <x v="26"/>
    <x v="1"/>
    <x v="8"/>
    <s v="Electrix 20W Halogen Replacement Bulb for Zoom-In Desk Lamp"/>
    <n v="21.44"/>
    <n v="2"/>
    <n v="7.5"/>
  </r>
  <r>
    <n v="5704"/>
    <d v="2016-09-24T00:00:00"/>
    <x v="2"/>
    <x v="8"/>
    <x v="750"/>
    <x v="26"/>
    <x v="0"/>
    <x v="2"/>
    <s v="Sensible Storage WireTech Storage Systems"/>
    <n v="511.06"/>
    <n v="9"/>
    <n v="-95.82"/>
  </r>
  <r>
    <n v="5705"/>
    <d v="2016-09-24T00:00:00"/>
    <x v="2"/>
    <x v="8"/>
    <x v="157"/>
    <x v="39"/>
    <x v="0"/>
    <x v="3"/>
    <s v="Avery Heavy-Duty EZD View Binder with Locking Rings"/>
    <n v="6.38"/>
    <n v="1"/>
    <n v="2.93"/>
  </r>
  <r>
    <n v="5706"/>
    <d v="2016-09-24T00:00:00"/>
    <x v="2"/>
    <x v="8"/>
    <x v="157"/>
    <x v="39"/>
    <x v="0"/>
    <x v="0"/>
    <s v="Xerox 232"/>
    <n v="6.48"/>
    <n v="1"/>
    <n v="3.11"/>
  </r>
  <r>
    <n v="5707"/>
    <d v="2016-09-24T00:00:00"/>
    <x v="2"/>
    <x v="8"/>
    <x v="131"/>
    <x v="18"/>
    <x v="1"/>
    <x v="8"/>
    <s v="Deflect-o DuraMat Lighweight, Studded, Beveled Mat for Low Pile Carpeting"/>
    <n v="127.95"/>
    <n v="3"/>
    <n v="21.75"/>
  </r>
  <r>
    <n v="5708"/>
    <d v="2016-09-24T00:00:00"/>
    <x v="2"/>
    <x v="8"/>
    <x v="521"/>
    <x v="1"/>
    <x v="0"/>
    <x v="3"/>
    <s v="GBC ProClick 150 Presentation Binding System"/>
    <n v="442.37"/>
    <n v="7"/>
    <n v="-729.91"/>
  </r>
  <r>
    <n v="5709"/>
    <d v="2016-09-24T00:00:00"/>
    <x v="2"/>
    <x v="8"/>
    <x v="150"/>
    <x v="3"/>
    <x v="0"/>
    <x v="10"/>
    <s v="Tyvek Interoffice Envelopes, 9 1/2&quot; x 12 1/2&quot;, 100/Box"/>
    <n v="304.89999999999998"/>
    <n v="5"/>
    <n v="143.30000000000001"/>
  </r>
  <r>
    <n v="5710"/>
    <d v="2016-09-24T00:00:00"/>
    <x v="2"/>
    <x v="8"/>
    <x v="150"/>
    <x v="3"/>
    <x v="1"/>
    <x v="5"/>
    <s v="Hon Olson Stacker Stools"/>
    <n v="563.24"/>
    <n v="5"/>
    <n v="56.32"/>
  </r>
  <r>
    <n v="5711"/>
    <d v="2016-09-25T00:00:00"/>
    <x v="2"/>
    <x v="8"/>
    <x v="579"/>
    <x v="12"/>
    <x v="1"/>
    <x v="13"/>
    <s v="Bevis Boat-Shaped Conference Table"/>
    <n v="393.17"/>
    <n v="3"/>
    <n v="-204.45"/>
  </r>
  <r>
    <n v="5712"/>
    <d v="2016-09-25T00:00:00"/>
    <x v="2"/>
    <x v="8"/>
    <x v="62"/>
    <x v="0"/>
    <x v="0"/>
    <x v="1"/>
    <s v="Avery 499"/>
    <n v="15.94"/>
    <n v="4"/>
    <n v="5.18"/>
  </r>
  <r>
    <n v="5713"/>
    <d v="2016-09-25T00:00:00"/>
    <x v="2"/>
    <x v="8"/>
    <x v="124"/>
    <x v="11"/>
    <x v="0"/>
    <x v="0"/>
    <s v="REDIFORM Incoming/Outgoing Call Register, 11&quot; X 8 1/2&quot;, 100 Messages"/>
    <n v="60.05"/>
    <n v="9"/>
    <n v="22.52"/>
  </r>
  <r>
    <n v="5714"/>
    <d v="2016-09-25T00:00:00"/>
    <x v="2"/>
    <x v="8"/>
    <x v="124"/>
    <x v="11"/>
    <x v="0"/>
    <x v="3"/>
    <s v="GBC Poly Designer Binding Covers"/>
    <n v="5.0199999999999996"/>
    <n v="1"/>
    <n v="-3.52"/>
  </r>
  <r>
    <n v="5715"/>
    <d v="2016-09-25T00:00:00"/>
    <x v="2"/>
    <x v="8"/>
    <x v="621"/>
    <x v="3"/>
    <x v="0"/>
    <x v="4"/>
    <s v="BIC Brite Liner Highlighters"/>
    <n v="16.559999999999999"/>
    <n v="4"/>
    <n v="6.96"/>
  </r>
  <r>
    <n v="5716"/>
    <d v="2016-09-25T00:00:00"/>
    <x v="2"/>
    <x v="8"/>
    <x v="571"/>
    <x v="21"/>
    <x v="2"/>
    <x v="9"/>
    <s v="Logitech Wireless Headset h800"/>
    <n v="499.95"/>
    <n v="5"/>
    <n v="174.98"/>
  </r>
  <r>
    <n v="5717"/>
    <d v="2016-09-25T00:00:00"/>
    <x v="2"/>
    <x v="8"/>
    <x v="571"/>
    <x v="21"/>
    <x v="0"/>
    <x v="4"/>
    <s v="Manco Dry-Lighter Erasable Highlighter"/>
    <n v="3.04"/>
    <n v="1"/>
    <n v="1.03"/>
  </r>
  <r>
    <n v="5718"/>
    <d v="2016-09-25T00:00:00"/>
    <x v="2"/>
    <x v="8"/>
    <x v="571"/>
    <x v="21"/>
    <x v="1"/>
    <x v="5"/>
    <s v="Global Fabric Manager's Chair, Dark Gray"/>
    <n v="201.96"/>
    <n v="2"/>
    <n v="50.49"/>
  </r>
  <r>
    <n v="5719"/>
    <d v="2016-09-25T00:00:00"/>
    <x v="2"/>
    <x v="8"/>
    <x v="571"/>
    <x v="21"/>
    <x v="1"/>
    <x v="8"/>
    <s v="Eldon Expressions Mahogany Wood Desk Collection"/>
    <n v="68.64"/>
    <n v="11"/>
    <n v="17.16"/>
  </r>
  <r>
    <n v="5720"/>
    <d v="2016-09-25T00:00:00"/>
    <x v="2"/>
    <x v="8"/>
    <x v="578"/>
    <x v="10"/>
    <x v="0"/>
    <x v="12"/>
    <s v="Hoover Shoulder Vac Commercial Portable Vacuum"/>
    <n v="286.26"/>
    <n v="1"/>
    <n v="17.89"/>
  </r>
  <r>
    <n v="5721"/>
    <d v="2016-09-25T00:00:00"/>
    <x v="2"/>
    <x v="8"/>
    <x v="578"/>
    <x v="10"/>
    <x v="0"/>
    <x v="2"/>
    <s v="Eldon Gobal File Keepers"/>
    <n v="24.22"/>
    <n v="2"/>
    <n v="-4.84"/>
  </r>
  <r>
    <n v="5722"/>
    <d v="2016-09-25T00:00:00"/>
    <x v="2"/>
    <x v="8"/>
    <x v="578"/>
    <x v="10"/>
    <x v="0"/>
    <x v="2"/>
    <s v="SAFCO Commercial Wire Shelving, Black"/>
    <n v="331.54"/>
    <n v="3"/>
    <n v="-82.88"/>
  </r>
  <r>
    <n v="5723"/>
    <d v="2016-09-25T00:00:00"/>
    <x v="2"/>
    <x v="8"/>
    <x v="322"/>
    <x v="3"/>
    <x v="1"/>
    <x v="11"/>
    <s v="Atlantic Metals Mobile 4-Shelf Bookcases, Custom Colors"/>
    <n v="477.67"/>
    <n v="2"/>
    <n v="84.29"/>
  </r>
  <r>
    <n v="5724"/>
    <d v="2016-09-25T00:00:00"/>
    <x v="2"/>
    <x v="8"/>
    <x v="275"/>
    <x v="3"/>
    <x v="0"/>
    <x v="0"/>
    <s v="Ampad Evidence Wirebond Steno Books, 6&quot; x 9&quot;"/>
    <n v="10.9"/>
    <n v="5"/>
    <n v="5.12"/>
  </r>
  <r>
    <n v="5725"/>
    <d v="2016-09-25T00:00:00"/>
    <x v="2"/>
    <x v="8"/>
    <x v="275"/>
    <x v="3"/>
    <x v="0"/>
    <x v="1"/>
    <s v="Alphabetical Labels for Top Tab Filing"/>
    <n v="29.6"/>
    <n v="2"/>
    <n v="14.8"/>
  </r>
  <r>
    <n v="5726"/>
    <d v="2016-09-25T00:00:00"/>
    <x v="2"/>
    <x v="8"/>
    <x v="275"/>
    <x v="3"/>
    <x v="0"/>
    <x v="1"/>
    <s v="Avery 513"/>
    <n v="4.9800000000000004"/>
    <n v="1"/>
    <n v="2.29"/>
  </r>
  <r>
    <n v="5727"/>
    <d v="2016-09-25T00:00:00"/>
    <x v="2"/>
    <x v="8"/>
    <x v="275"/>
    <x v="3"/>
    <x v="2"/>
    <x v="16"/>
    <s v="Canon PC-428 Personal Copier"/>
    <n v="479.98"/>
    <n v="3"/>
    <n v="161.99"/>
  </r>
  <r>
    <n v="5728"/>
    <d v="2016-09-25T00:00:00"/>
    <x v="2"/>
    <x v="8"/>
    <x v="275"/>
    <x v="3"/>
    <x v="2"/>
    <x v="6"/>
    <s v="SmartStand Mobile Device Holder, Assorted Colors"/>
    <n v="44.74"/>
    <n v="8"/>
    <n v="4.47"/>
  </r>
  <r>
    <n v="5729"/>
    <d v="2016-09-25T00:00:00"/>
    <x v="2"/>
    <x v="8"/>
    <x v="275"/>
    <x v="3"/>
    <x v="0"/>
    <x v="4"/>
    <s v="Newell 346"/>
    <n v="5.76"/>
    <n v="2"/>
    <n v="1.67"/>
  </r>
  <r>
    <n v="5730"/>
    <d v="2016-09-25T00:00:00"/>
    <x v="2"/>
    <x v="8"/>
    <x v="275"/>
    <x v="3"/>
    <x v="1"/>
    <x v="5"/>
    <s v="Global Airflow Leather Mesh Back Chair, Black"/>
    <n v="483.14"/>
    <n v="4"/>
    <n v="60.39"/>
  </r>
  <r>
    <n v="5731"/>
    <d v="2016-09-26T00:00:00"/>
    <x v="2"/>
    <x v="8"/>
    <x v="40"/>
    <x v="1"/>
    <x v="1"/>
    <x v="5"/>
    <s v="Hon 4700 Series Mobuis Mid-Back Task Chairs with Adjustable Arms"/>
    <n v="747.56"/>
    <n v="3"/>
    <n v="-96.11"/>
  </r>
  <r>
    <n v="5732"/>
    <d v="2016-09-26T00:00:00"/>
    <x v="2"/>
    <x v="8"/>
    <x v="40"/>
    <x v="1"/>
    <x v="0"/>
    <x v="10"/>
    <s v="Staple envelope"/>
    <n v="8.93"/>
    <n v="2"/>
    <n v="3.35"/>
  </r>
  <r>
    <n v="5733"/>
    <d v="2016-09-26T00:00:00"/>
    <x v="2"/>
    <x v="8"/>
    <x v="562"/>
    <x v="3"/>
    <x v="1"/>
    <x v="11"/>
    <s v="Bestar Classic Bookcase"/>
    <n v="424.96"/>
    <n v="5"/>
    <n v="20"/>
  </r>
  <r>
    <n v="5734"/>
    <d v="2016-09-26T00:00:00"/>
    <x v="2"/>
    <x v="8"/>
    <x v="188"/>
    <x v="22"/>
    <x v="0"/>
    <x v="12"/>
    <s v="Belkin 7 Outlet SurgeMaster II"/>
    <n v="236.88"/>
    <n v="6"/>
    <n v="66.33"/>
  </r>
  <r>
    <n v="5735"/>
    <d v="2016-09-26T00:00:00"/>
    <x v="2"/>
    <x v="8"/>
    <x v="188"/>
    <x v="22"/>
    <x v="0"/>
    <x v="0"/>
    <s v="Universal Premium White Copier/Laser Paper (20Lb. and 87 Bright)"/>
    <n v="29.9"/>
    <n v="5"/>
    <n v="14.65"/>
  </r>
  <r>
    <n v="5736"/>
    <d v="2016-09-26T00:00:00"/>
    <x v="2"/>
    <x v="8"/>
    <x v="188"/>
    <x v="22"/>
    <x v="2"/>
    <x v="9"/>
    <s v="Micro Innovations USB RF Wireless Keyboard with Mouse"/>
    <n v="100"/>
    <n v="4"/>
    <n v="21"/>
  </r>
  <r>
    <n v="5737"/>
    <d v="2016-09-26T00:00:00"/>
    <x v="2"/>
    <x v="8"/>
    <x v="345"/>
    <x v="30"/>
    <x v="0"/>
    <x v="0"/>
    <s v="Hammermill Color Copier Paper (28Lb. and 96 Bright)"/>
    <n v="9.99"/>
    <n v="1"/>
    <n v="4.5"/>
  </r>
  <r>
    <n v="5738"/>
    <d v="2016-09-26T00:00:00"/>
    <x v="2"/>
    <x v="8"/>
    <x v="250"/>
    <x v="3"/>
    <x v="0"/>
    <x v="2"/>
    <s v="Advantus Rolling Storage Box"/>
    <n v="51.45"/>
    <n v="3"/>
    <n v="13.89"/>
  </r>
  <r>
    <n v="5739"/>
    <d v="2016-09-26T00:00:00"/>
    <x v="2"/>
    <x v="8"/>
    <x v="250"/>
    <x v="3"/>
    <x v="0"/>
    <x v="1"/>
    <s v="Avery 494"/>
    <n v="7.83"/>
    <n v="3"/>
    <n v="3.6"/>
  </r>
  <r>
    <n v="5740"/>
    <d v="2016-09-26T00:00:00"/>
    <x v="2"/>
    <x v="8"/>
    <x v="250"/>
    <x v="3"/>
    <x v="0"/>
    <x v="4"/>
    <s v="SANFORD Major Accent Highlighters"/>
    <n v="35.4"/>
    <n v="5"/>
    <n v="13.45"/>
  </r>
  <r>
    <n v="5741"/>
    <d v="2016-09-26T00:00:00"/>
    <x v="2"/>
    <x v="8"/>
    <x v="250"/>
    <x v="3"/>
    <x v="0"/>
    <x v="0"/>
    <s v="Great White Multi-Use Recycled Paper (20Lb. and 84 Bright)"/>
    <n v="29.9"/>
    <n v="5"/>
    <n v="13.46"/>
  </r>
  <r>
    <n v="5742"/>
    <d v="2016-09-26T00:00:00"/>
    <x v="2"/>
    <x v="8"/>
    <x v="360"/>
    <x v="3"/>
    <x v="0"/>
    <x v="0"/>
    <s v="Xerox 1905"/>
    <n v="12.96"/>
    <n v="2"/>
    <n v="6.22"/>
  </r>
  <r>
    <n v="5743"/>
    <d v="2016-09-26T00:00:00"/>
    <x v="2"/>
    <x v="8"/>
    <x v="451"/>
    <x v="16"/>
    <x v="2"/>
    <x v="9"/>
    <s v="LogitechÂ VX Revolution Cordless Laser Mouse for Notebooks (Black)"/>
    <n v="431.98"/>
    <n v="3"/>
    <n v="-75.599999999999994"/>
  </r>
  <r>
    <n v="5744"/>
    <d v="2016-09-26T00:00:00"/>
    <x v="2"/>
    <x v="8"/>
    <x v="59"/>
    <x v="0"/>
    <x v="0"/>
    <x v="3"/>
    <s v="Ibico Recycled Linen-Style Covers"/>
    <n v="15.62"/>
    <n v="2"/>
    <n v="-25"/>
  </r>
  <r>
    <n v="5745"/>
    <d v="2016-09-26T00:00:00"/>
    <x v="2"/>
    <x v="8"/>
    <x v="382"/>
    <x v="0"/>
    <x v="0"/>
    <x v="12"/>
    <s v="Hoover Commercial Lightweight Upright Vacuum with E-Z Empty Dirt Cup"/>
    <n v="93.03"/>
    <n v="2"/>
    <n v="-251.19"/>
  </r>
  <r>
    <n v="5746"/>
    <d v="2016-09-26T00:00:00"/>
    <x v="2"/>
    <x v="8"/>
    <x v="382"/>
    <x v="0"/>
    <x v="1"/>
    <x v="5"/>
    <s v="High-Back Leather Manager's Chair"/>
    <n v="454.97"/>
    <n v="5"/>
    <n v="-136.49"/>
  </r>
  <r>
    <n v="5747"/>
    <d v="2016-09-26T00:00:00"/>
    <x v="2"/>
    <x v="8"/>
    <x v="719"/>
    <x v="0"/>
    <x v="0"/>
    <x v="3"/>
    <s v="GBC Recycled VeloBinder Covers"/>
    <n v="6.82"/>
    <n v="2"/>
    <n v="-11.59"/>
  </r>
  <r>
    <n v="5748"/>
    <d v="2016-09-27T00:00:00"/>
    <x v="2"/>
    <x v="8"/>
    <x v="312"/>
    <x v="0"/>
    <x v="1"/>
    <x v="11"/>
    <s v="O'Sullivan Plantations 2-Door Library in Landvery Oak"/>
    <n v="956.66"/>
    <n v="7"/>
    <n v="-225.1"/>
  </r>
  <r>
    <n v="5749"/>
    <d v="2016-09-27T00:00:00"/>
    <x v="2"/>
    <x v="8"/>
    <x v="291"/>
    <x v="10"/>
    <x v="0"/>
    <x v="3"/>
    <s v="Recycled Pressboard Report Cover with Reinforced Top Hinge"/>
    <n v="2.91"/>
    <n v="3"/>
    <n v="-2.0299999999999998"/>
  </r>
  <r>
    <n v="5750"/>
    <d v="2016-09-27T00:00:00"/>
    <x v="2"/>
    <x v="8"/>
    <x v="661"/>
    <x v="22"/>
    <x v="2"/>
    <x v="6"/>
    <s v="Samsung Galaxy S4"/>
    <n v="1001.58"/>
    <n v="2"/>
    <n v="125.2"/>
  </r>
  <r>
    <n v="5751"/>
    <d v="2016-09-27T00:00:00"/>
    <x v="2"/>
    <x v="8"/>
    <x v="229"/>
    <x v="4"/>
    <x v="0"/>
    <x v="0"/>
    <s v="Xerox 1965"/>
    <n v="17.940000000000001"/>
    <n v="3"/>
    <n v="8.7899999999999991"/>
  </r>
  <r>
    <n v="5752"/>
    <d v="2016-09-27T00:00:00"/>
    <x v="2"/>
    <x v="8"/>
    <x v="229"/>
    <x v="4"/>
    <x v="0"/>
    <x v="4"/>
    <s v="Binney &amp; Smith Crayola Metallic Colored Pencils, 8-Color Set"/>
    <n v="13.89"/>
    <n v="3"/>
    <n v="4.58"/>
  </r>
  <r>
    <n v="5753"/>
    <d v="2016-09-28T00:00:00"/>
    <x v="2"/>
    <x v="8"/>
    <x v="22"/>
    <x v="1"/>
    <x v="0"/>
    <x v="0"/>
    <s v="Xerox 1960"/>
    <n v="99.14"/>
    <n v="4"/>
    <n v="30.98"/>
  </r>
  <r>
    <n v="5754"/>
    <d v="2016-09-29T00:00:00"/>
    <x v="2"/>
    <x v="8"/>
    <x v="637"/>
    <x v="2"/>
    <x v="0"/>
    <x v="1"/>
    <s v="Avery 483"/>
    <n v="15.94"/>
    <n v="4"/>
    <n v="5.18"/>
  </r>
  <r>
    <n v="5755"/>
    <d v="2016-09-29T00:00:00"/>
    <x v="2"/>
    <x v="8"/>
    <x v="570"/>
    <x v="18"/>
    <x v="0"/>
    <x v="4"/>
    <s v="Newell 328"/>
    <n v="40.880000000000003"/>
    <n v="7"/>
    <n v="10.63"/>
  </r>
  <r>
    <n v="5756"/>
    <d v="2016-09-29T00:00:00"/>
    <x v="2"/>
    <x v="8"/>
    <x v="255"/>
    <x v="3"/>
    <x v="0"/>
    <x v="0"/>
    <s v="Xerox 1887"/>
    <n v="18.97"/>
    <n v="1"/>
    <n v="9.11"/>
  </r>
  <r>
    <n v="5757"/>
    <d v="2016-09-29T00:00:00"/>
    <x v="2"/>
    <x v="8"/>
    <x v="519"/>
    <x v="33"/>
    <x v="2"/>
    <x v="9"/>
    <s v="Logitech G500s Laser Gaming Mouse with Adjustable Weight Tuning"/>
    <n v="209.97"/>
    <n v="3"/>
    <n v="71.39"/>
  </r>
  <r>
    <n v="5758"/>
    <d v="2016-09-29T00:00:00"/>
    <x v="2"/>
    <x v="8"/>
    <x v="519"/>
    <x v="33"/>
    <x v="0"/>
    <x v="3"/>
    <s v="Premium Transparent Presentation Covers by GBC"/>
    <n v="62.94"/>
    <n v="3"/>
    <n v="30.21"/>
  </r>
  <r>
    <n v="5759"/>
    <d v="2016-09-29T00:00:00"/>
    <x v="2"/>
    <x v="8"/>
    <x v="519"/>
    <x v="33"/>
    <x v="0"/>
    <x v="4"/>
    <s v="Sanford Colorific Colored Pencils, 12/Box"/>
    <n v="25.92"/>
    <n v="9"/>
    <n v="7.78"/>
  </r>
  <r>
    <n v="5760"/>
    <d v="2016-09-29T00:00:00"/>
    <x v="2"/>
    <x v="8"/>
    <x v="539"/>
    <x v="3"/>
    <x v="0"/>
    <x v="3"/>
    <s v="Avery Self-Adhesive Photo Pockets for Polaroid Photos"/>
    <n v="27.24"/>
    <n v="5"/>
    <n v="9.5299999999999994"/>
  </r>
  <r>
    <n v="5761"/>
    <d v="2016-09-29T00:00:00"/>
    <x v="2"/>
    <x v="8"/>
    <x v="441"/>
    <x v="12"/>
    <x v="0"/>
    <x v="4"/>
    <s v="Newell 351"/>
    <n v="10.5"/>
    <n v="4"/>
    <n v="1.18"/>
  </r>
  <r>
    <n v="5762"/>
    <d v="2016-09-29T00:00:00"/>
    <x v="2"/>
    <x v="8"/>
    <x v="442"/>
    <x v="11"/>
    <x v="2"/>
    <x v="6"/>
    <s v="Wilson Electronics DB Pro Signal Booster"/>
    <n v="859.2"/>
    <n v="3"/>
    <n v="75.180000000000007"/>
  </r>
  <r>
    <n v="5763"/>
    <d v="2016-09-29T00:00:00"/>
    <x v="2"/>
    <x v="8"/>
    <x v="505"/>
    <x v="3"/>
    <x v="2"/>
    <x v="9"/>
    <s v="Memorex Mini Travel Drive 64 GB USB 2.0 Flash Drive"/>
    <n v="36.24"/>
    <n v="1"/>
    <n v="15.22"/>
  </r>
  <r>
    <n v="5764"/>
    <d v="2016-09-30T00:00:00"/>
    <x v="2"/>
    <x v="8"/>
    <x v="605"/>
    <x v="1"/>
    <x v="0"/>
    <x v="3"/>
    <s v="Pressboard Covers with Storage Hooks, 9 1/2&quot; x 11&quot;, Light Blue"/>
    <n v="1.96"/>
    <n v="2"/>
    <n v="-3.24"/>
  </r>
  <r>
    <n v="5765"/>
    <d v="2016-09-30T00:00:00"/>
    <x v="2"/>
    <x v="8"/>
    <x v="193"/>
    <x v="20"/>
    <x v="1"/>
    <x v="11"/>
    <s v="O'Sullivan Elevations Bookcase, Cherry Finish"/>
    <n v="523.91999999999996"/>
    <n v="5"/>
    <n v="-26.2"/>
  </r>
  <r>
    <n v="5766"/>
    <d v="2016-10-01T00:00:00"/>
    <x v="2"/>
    <x v="9"/>
    <x v="280"/>
    <x v="3"/>
    <x v="1"/>
    <x v="5"/>
    <s v="Global Value Mid-Back Manager's Chair, Gray"/>
    <n v="194.85"/>
    <n v="4"/>
    <n v="12.18"/>
  </r>
  <r>
    <n v="5767"/>
    <d v="2016-10-01T00:00:00"/>
    <x v="2"/>
    <x v="9"/>
    <x v="393"/>
    <x v="18"/>
    <x v="2"/>
    <x v="6"/>
    <s v="Plantronics CordlessÂ Phone HeadsetÂ with In-line Volume - M214C"/>
    <n v="69.900000000000006"/>
    <n v="2"/>
    <n v="18.87"/>
  </r>
  <r>
    <n v="5768"/>
    <d v="2016-10-01T00:00:00"/>
    <x v="2"/>
    <x v="9"/>
    <x v="393"/>
    <x v="18"/>
    <x v="1"/>
    <x v="8"/>
    <s v="Westinghouse Clip-On Gooseneck Lamps"/>
    <n v="41.85"/>
    <n v="5"/>
    <n v="10.88"/>
  </r>
  <r>
    <n v="5769"/>
    <d v="2016-10-01T00:00:00"/>
    <x v="2"/>
    <x v="9"/>
    <x v="193"/>
    <x v="20"/>
    <x v="1"/>
    <x v="13"/>
    <s v="Chromcraft Bull-Nose Wood 48&quot; x 96&quot; Rectangular Conference Tables"/>
    <n v="330.59"/>
    <n v="1"/>
    <n v="-115.71"/>
  </r>
  <r>
    <n v="5770"/>
    <d v="2016-10-01T00:00:00"/>
    <x v="2"/>
    <x v="9"/>
    <x v="459"/>
    <x v="0"/>
    <x v="2"/>
    <x v="9"/>
    <s v="ImationÂ 16GB Mini TravelDrive USB 2.0Â Flash Drive"/>
    <n v="79.510000000000005"/>
    <n v="3"/>
    <n v="20.87"/>
  </r>
  <r>
    <n v="5771"/>
    <d v="2016-10-01T00:00:00"/>
    <x v="2"/>
    <x v="9"/>
    <x v="459"/>
    <x v="0"/>
    <x v="0"/>
    <x v="0"/>
    <s v="Easy-staple paper"/>
    <n v="28.35"/>
    <n v="1"/>
    <n v="9.57"/>
  </r>
  <r>
    <n v="5772"/>
    <d v="2016-10-01T00:00:00"/>
    <x v="2"/>
    <x v="9"/>
    <x v="295"/>
    <x v="16"/>
    <x v="0"/>
    <x v="3"/>
    <s v="Avery Non-Stick Binders"/>
    <n v="5.39"/>
    <n v="4"/>
    <n v="-4.49"/>
  </r>
  <r>
    <n v="5773"/>
    <d v="2016-10-01T00:00:00"/>
    <x v="2"/>
    <x v="9"/>
    <x v="295"/>
    <x v="16"/>
    <x v="0"/>
    <x v="4"/>
    <s v="Staples in misc. colors"/>
    <n v="30.98"/>
    <n v="8"/>
    <n v="5.03"/>
  </r>
  <r>
    <n v="5774"/>
    <d v="2016-10-02T00:00:00"/>
    <x v="2"/>
    <x v="9"/>
    <x v="676"/>
    <x v="20"/>
    <x v="0"/>
    <x v="12"/>
    <s v="Kensington 6 Outlet Guardian Standard Surge Protector"/>
    <n v="61.44"/>
    <n v="3"/>
    <n v="16.59"/>
  </r>
  <r>
    <n v="5775"/>
    <d v="2016-10-02T00:00:00"/>
    <x v="2"/>
    <x v="9"/>
    <x v="760"/>
    <x v="12"/>
    <x v="0"/>
    <x v="3"/>
    <s v="Premier Elliptical Ring Binder, Black"/>
    <n v="54.79"/>
    <n v="6"/>
    <n v="-40.18"/>
  </r>
  <r>
    <n v="5776"/>
    <d v="2016-10-02T00:00:00"/>
    <x v="2"/>
    <x v="9"/>
    <x v="498"/>
    <x v="18"/>
    <x v="0"/>
    <x v="2"/>
    <s v="Acco Perma 4000 Stacking Storage Drawers"/>
    <n v="32.479999999999997"/>
    <n v="2"/>
    <n v="4.87"/>
  </r>
  <r>
    <n v="5777"/>
    <d v="2016-10-02T00:00:00"/>
    <x v="2"/>
    <x v="9"/>
    <x v="498"/>
    <x v="18"/>
    <x v="2"/>
    <x v="16"/>
    <s v="Canon imageCLASS 2200 Advanced Copier"/>
    <n v="17499.95"/>
    <n v="5"/>
    <n v="8399.98"/>
  </r>
  <r>
    <n v="5778"/>
    <d v="2016-10-02T00:00:00"/>
    <x v="2"/>
    <x v="9"/>
    <x v="498"/>
    <x v="18"/>
    <x v="0"/>
    <x v="3"/>
    <s v="Ibico Ibimaster 300 Manual Binding System"/>
    <n v="735.98"/>
    <n v="2"/>
    <n v="331.19"/>
  </r>
  <r>
    <n v="5779"/>
    <d v="2016-10-02T00:00:00"/>
    <x v="2"/>
    <x v="9"/>
    <x v="498"/>
    <x v="18"/>
    <x v="0"/>
    <x v="3"/>
    <s v="Acco Pressboard Covers with Storage Hooks, 14 7/8&quot; x 11&quot;, Light Blue"/>
    <n v="34.369999999999997"/>
    <n v="7"/>
    <n v="16.84"/>
  </r>
  <r>
    <n v="5780"/>
    <d v="2016-10-02T00:00:00"/>
    <x v="2"/>
    <x v="9"/>
    <x v="498"/>
    <x v="18"/>
    <x v="0"/>
    <x v="4"/>
    <s v="Stanley Bostitch Contemporary Electric Pencil Sharpeners"/>
    <n v="33.96"/>
    <n v="2"/>
    <n v="9.51"/>
  </r>
  <r>
    <n v="5781"/>
    <d v="2016-10-03T00:00:00"/>
    <x v="2"/>
    <x v="9"/>
    <x v="19"/>
    <x v="0"/>
    <x v="0"/>
    <x v="10"/>
    <s v="Staple envelope"/>
    <n v="15.65"/>
    <n v="2"/>
    <n v="5.09"/>
  </r>
  <r>
    <n v="5782"/>
    <d v="2016-10-03T00:00:00"/>
    <x v="2"/>
    <x v="9"/>
    <x v="185"/>
    <x v="20"/>
    <x v="1"/>
    <x v="5"/>
    <s v="Office Star - Contemporary Task Swivel Chair"/>
    <n v="599.29"/>
    <n v="6"/>
    <n v="93.22"/>
  </r>
  <r>
    <n v="5783"/>
    <d v="2016-10-03T00:00:00"/>
    <x v="2"/>
    <x v="9"/>
    <x v="609"/>
    <x v="0"/>
    <x v="1"/>
    <x v="8"/>
    <s v="Eldon Expressions Desk Accessory, Wood Photo Frame, Mahogany"/>
    <n v="38.08"/>
    <n v="5"/>
    <n v="-29.51"/>
  </r>
  <r>
    <n v="5784"/>
    <d v="2016-10-03T00:00:00"/>
    <x v="2"/>
    <x v="9"/>
    <x v="474"/>
    <x v="3"/>
    <x v="0"/>
    <x v="1"/>
    <s v="Smead Alpha-Z Color-Coded Second Alphabetical Labels and Starter Set"/>
    <n v="6.16"/>
    <n v="2"/>
    <n v="2.96"/>
  </r>
  <r>
    <n v="5785"/>
    <d v="2016-10-03T00:00:00"/>
    <x v="2"/>
    <x v="9"/>
    <x v="474"/>
    <x v="3"/>
    <x v="1"/>
    <x v="5"/>
    <s v="Global Deluxe High-Back Manager's Chair"/>
    <n v="915.14"/>
    <n v="4"/>
    <n v="102.95"/>
  </r>
  <r>
    <n v="5786"/>
    <d v="2016-10-03T00:00:00"/>
    <x v="2"/>
    <x v="9"/>
    <x v="474"/>
    <x v="3"/>
    <x v="0"/>
    <x v="0"/>
    <s v="Xerox 1900"/>
    <n v="8.56"/>
    <n v="2"/>
    <n v="3.85"/>
  </r>
  <r>
    <n v="5787"/>
    <d v="2016-10-03T00:00:00"/>
    <x v="2"/>
    <x v="9"/>
    <x v="474"/>
    <x v="3"/>
    <x v="0"/>
    <x v="0"/>
    <s v="Xerox 1891"/>
    <n v="97.82"/>
    <n v="2"/>
    <n v="45.98"/>
  </r>
  <r>
    <n v="5788"/>
    <d v="2016-10-04T00:00:00"/>
    <x v="2"/>
    <x v="9"/>
    <x v="541"/>
    <x v="0"/>
    <x v="0"/>
    <x v="10"/>
    <s v="Laser &amp; Ink Jet Business Envelopes"/>
    <n v="59.75"/>
    <n v="7"/>
    <n v="19.420000000000002"/>
  </r>
  <r>
    <n v="5789"/>
    <d v="2016-10-04T00:00:00"/>
    <x v="2"/>
    <x v="9"/>
    <x v="108"/>
    <x v="43"/>
    <x v="0"/>
    <x v="3"/>
    <s v="Ibico Plastic Spiral Binding Combs"/>
    <n v="30.4"/>
    <n v="1"/>
    <n v="13.98"/>
  </r>
  <r>
    <n v="5790"/>
    <d v="2016-10-04T00:00:00"/>
    <x v="2"/>
    <x v="9"/>
    <x v="108"/>
    <x v="43"/>
    <x v="2"/>
    <x v="16"/>
    <s v="Hewlett Packard LaserJet 3310 Copier"/>
    <n v="5399.91"/>
    <n v="9"/>
    <n v="2591.96"/>
  </r>
  <r>
    <n v="5791"/>
    <d v="2016-10-04T00:00:00"/>
    <x v="2"/>
    <x v="9"/>
    <x v="108"/>
    <x v="43"/>
    <x v="0"/>
    <x v="2"/>
    <s v="Letter Size File"/>
    <n v="119.1"/>
    <n v="3"/>
    <n v="34.54"/>
  </r>
  <r>
    <n v="5792"/>
    <d v="2016-10-04T00:00:00"/>
    <x v="2"/>
    <x v="9"/>
    <x v="7"/>
    <x v="36"/>
    <x v="1"/>
    <x v="13"/>
    <s v="Bush Andora Conference Table, Maple/Graphite Gray Finish"/>
    <n v="239.37"/>
    <n v="2"/>
    <n v="-23.94"/>
  </r>
  <r>
    <n v="5793"/>
    <d v="2016-10-04T00:00:00"/>
    <x v="2"/>
    <x v="9"/>
    <x v="123"/>
    <x v="16"/>
    <x v="2"/>
    <x v="6"/>
    <s v="Samsung HM1900 Bluetooth Headset"/>
    <n v="52.68"/>
    <n v="3"/>
    <n v="19.760000000000002"/>
  </r>
  <r>
    <n v="5794"/>
    <d v="2016-10-04T00:00:00"/>
    <x v="2"/>
    <x v="9"/>
    <x v="123"/>
    <x v="16"/>
    <x v="1"/>
    <x v="8"/>
    <s v="Magna Visual Magnetic Picture Hangers"/>
    <n v="11.57"/>
    <n v="3"/>
    <n v="2.6"/>
  </r>
  <r>
    <n v="5795"/>
    <d v="2016-10-06T00:00:00"/>
    <x v="2"/>
    <x v="9"/>
    <x v="657"/>
    <x v="39"/>
    <x v="0"/>
    <x v="3"/>
    <s v="Avery Binding System Hidden Tab Executive Style Index Sets"/>
    <n v="28.85"/>
    <n v="5"/>
    <n v="14.43"/>
  </r>
  <r>
    <n v="5796"/>
    <d v="2016-10-06T00:00:00"/>
    <x v="2"/>
    <x v="9"/>
    <x v="162"/>
    <x v="26"/>
    <x v="2"/>
    <x v="15"/>
    <s v="Zebra GK420t Direct Thermal/Thermal Transfer Printer"/>
    <n v="703.71"/>
    <n v="6"/>
    <n v="-938.28"/>
  </r>
  <r>
    <n v="5797"/>
    <d v="2016-10-06T00:00:00"/>
    <x v="2"/>
    <x v="9"/>
    <x v="162"/>
    <x v="26"/>
    <x v="0"/>
    <x v="3"/>
    <s v="Recycled Easel Ring Binders"/>
    <n v="17.899999999999999"/>
    <n v="4"/>
    <n v="-14.92"/>
  </r>
  <r>
    <n v="5798"/>
    <d v="2016-10-06T00:00:00"/>
    <x v="2"/>
    <x v="9"/>
    <x v="162"/>
    <x v="26"/>
    <x v="0"/>
    <x v="3"/>
    <s v="Avery Framed View Binder, EZD Ring (Locking), Navy, 1 1/2&quot;"/>
    <n v="11.98"/>
    <n v="4"/>
    <n v="-9.18"/>
  </r>
  <r>
    <n v="5799"/>
    <d v="2016-10-06T00:00:00"/>
    <x v="2"/>
    <x v="9"/>
    <x v="162"/>
    <x v="26"/>
    <x v="2"/>
    <x v="9"/>
    <s v="Memorex 25GB 6X Branded Blu-Ray Recordable Disc, 15/Pack"/>
    <n v="67.959999999999994"/>
    <n v="5"/>
    <n v="0.85"/>
  </r>
  <r>
    <n v="5800"/>
    <d v="2016-10-07T00:00:00"/>
    <x v="2"/>
    <x v="9"/>
    <x v="560"/>
    <x v="3"/>
    <x v="0"/>
    <x v="3"/>
    <s v="GBC Recycled VeloBinder Covers"/>
    <n v="27.26"/>
    <n v="2"/>
    <n v="8.86"/>
  </r>
  <r>
    <n v="5801"/>
    <d v="2016-10-07T00:00:00"/>
    <x v="2"/>
    <x v="9"/>
    <x v="729"/>
    <x v="22"/>
    <x v="2"/>
    <x v="15"/>
    <s v="Okidata C331dn Printer"/>
    <n v="837.6"/>
    <n v="3"/>
    <n v="62.82"/>
  </r>
  <r>
    <n v="5802"/>
    <d v="2016-10-07T00:00:00"/>
    <x v="2"/>
    <x v="9"/>
    <x v="204"/>
    <x v="3"/>
    <x v="0"/>
    <x v="0"/>
    <s v="Astroparche Fine Business Paper"/>
    <n v="10.56"/>
    <n v="2"/>
    <n v="5.07"/>
  </r>
  <r>
    <n v="5803"/>
    <d v="2016-10-07T00:00:00"/>
    <x v="2"/>
    <x v="9"/>
    <x v="299"/>
    <x v="2"/>
    <x v="0"/>
    <x v="1"/>
    <s v="Avery 511"/>
    <n v="4.93"/>
    <n v="2"/>
    <n v="1.72"/>
  </r>
  <r>
    <n v="5804"/>
    <d v="2016-10-07T00:00:00"/>
    <x v="2"/>
    <x v="9"/>
    <x v="260"/>
    <x v="22"/>
    <x v="0"/>
    <x v="7"/>
    <s v="Alliance Super-Size Bands, Assorted Sizes"/>
    <n v="93.36"/>
    <n v="12"/>
    <n v="0.93"/>
  </r>
  <r>
    <n v="5805"/>
    <d v="2016-10-08T00:00:00"/>
    <x v="2"/>
    <x v="9"/>
    <x v="620"/>
    <x v="0"/>
    <x v="1"/>
    <x v="8"/>
    <s v="Contemporary Wood/Metal Frame"/>
    <n v="51.71"/>
    <n v="8"/>
    <n v="-32.32"/>
  </r>
  <r>
    <n v="5806"/>
    <d v="2016-10-08T00:00:00"/>
    <x v="2"/>
    <x v="9"/>
    <x v="264"/>
    <x v="3"/>
    <x v="0"/>
    <x v="0"/>
    <s v="Xerox 1925"/>
    <n v="61.96"/>
    <n v="2"/>
    <n v="27.88"/>
  </r>
  <r>
    <n v="5807"/>
    <d v="2016-10-08T00:00:00"/>
    <x v="2"/>
    <x v="9"/>
    <x v="725"/>
    <x v="0"/>
    <x v="0"/>
    <x v="1"/>
    <s v="Avery 50"/>
    <n v="60.14"/>
    <n v="6"/>
    <n v="20.3"/>
  </r>
  <r>
    <n v="5808"/>
    <d v="2016-10-08T00:00:00"/>
    <x v="2"/>
    <x v="9"/>
    <x v="440"/>
    <x v="25"/>
    <x v="0"/>
    <x v="2"/>
    <s v="Fellowes Econo/Stor Drawers"/>
    <n v="387.72"/>
    <n v="5"/>
    <n v="-67.849999999999994"/>
  </r>
  <r>
    <n v="5809"/>
    <d v="2016-10-09T00:00:00"/>
    <x v="2"/>
    <x v="9"/>
    <x v="634"/>
    <x v="10"/>
    <x v="2"/>
    <x v="6"/>
    <s v="Mediabridge Sport Armband iPhone 5s"/>
    <n v="23.98"/>
    <n v="4"/>
    <n v="-15.58"/>
  </r>
  <r>
    <n v="5810"/>
    <d v="2016-10-09T00:00:00"/>
    <x v="2"/>
    <x v="9"/>
    <x v="457"/>
    <x v="2"/>
    <x v="0"/>
    <x v="0"/>
    <s v="Xerox 1947"/>
    <n v="19.14"/>
    <n v="4"/>
    <n v="5.98"/>
  </r>
  <r>
    <n v="5811"/>
    <d v="2016-10-09T00:00:00"/>
    <x v="2"/>
    <x v="9"/>
    <x v="457"/>
    <x v="2"/>
    <x v="1"/>
    <x v="8"/>
    <s v="Luxo Professional Magnifying Clamp-On Fluorescent Lamps"/>
    <n v="332.83"/>
    <n v="4"/>
    <n v="-24.96"/>
  </r>
  <r>
    <n v="5812"/>
    <d v="2016-10-09T00:00:00"/>
    <x v="2"/>
    <x v="9"/>
    <x v="713"/>
    <x v="12"/>
    <x v="0"/>
    <x v="4"/>
    <s v="Newell 310"/>
    <n v="1.41"/>
    <n v="1"/>
    <n v="0.16"/>
  </r>
  <r>
    <n v="5813"/>
    <d v="2016-10-09T00:00:00"/>
    <x v="2"/>
    <x v="9"/>
    <x v="713"/>
    <x v="12"/>
    <x v="1"/>
    <x v="8"/>
    <s v="Tenex 46&quot; x 60&quot; Computer Anti-Static Chairmat, Rectangular Shaped"/>
    <n v="169.57"/>
    <n v="2"/>
    <n v="0"/>
  </r>
  <r>
    <n v="5814"/>
    <d v="2016-10-10T00:00:00"/>
    <x v="2"/>
    <x v="9"/>
    <x v="732"/>
    <x v="25"/>
    <x v="0"/>
    <x v="14"/>
    <s v="Martin-Yale Premier Letter Opener"/>
    <n v="20.61"/>
    <n v="2"/>
    <n v="-4.38"/>
  </r>
  <r>
    <n v="5815"/>
    <d v="2016-10-10T00:00:00"/>
    <x v="2"/>
    <x v="9"/>
    <x v="732"/>
    <x v="25"/>
    <x v="0"/>
    <x v="3"/>
    <s v="Presstex Flexible Ring Binders"/>
    <n v="4.0999999999999996"/>
    <n v="3"/>
    <n v="-2.73"/>
  </r>
  <r>
    <n v="5816"/>
    <d v="2016-10-10T00:00:00"/>
    <x v="2"/>
    <x v="9"/>
    <x v="369"/>
    <x v="26"/>
    <x v="1"/>
    <x v="11"/>
    <s v="Bush Westfield Collection Bookcases, Dark Cherry Finish, Fully Assembled"/>
    <n v="90.88"/>
    <n v="3"/>
    <n v="-190.85"/>
  </r>
  <r>
    <n v="5817"/>
    <d v="2016-10-10T00:00:00"/>
    <x v="2"/>
    <x v="9"/>
    <x v="369"/>
    <x v="26"/>
    <x v="2"/>
    <x v="6"/>
    <s v="iOttie HLCRIO102 Car Mount"/>
    <n v="15.99"/>
    <n v="1"/>
    <n v="-3"/>
  </r>
  <r>
    <n v="5818"/>
    <d v="2016-10-10T00:00:00"/>
    <x v="2"/>
    <x v="9"/>
    <x v="369"/>
    <x v="26"/>
    <x v="1"/>
    <x v="5"/>
    <s v="Global Manager's Adjustable Task Chair, Storm"/>
    <n v="120.78"/>
    <n v="1"/>
    <n v="13.59"/>
  </r>
  <r>
    <n v="5819"/>
    <d v="2016-10-10T00:00:00"/>
    <x v="2"/>
    <x v="9"/>
    <x v="494"/>
    <x v="0"/>
    <x v="1"/>
    <x v="8"/>
    <s v="Eldon 400 Class Desk Accessories, Black Carbon"/>
    <n v="14"/>
    <n v="4"/>
    <n v="-6.3"/>
  </r>
  <r>
    <n v="5820"/>
    <d v="2016-10-10T00:00:00"/>
    <x v="2"/>
    <x v="9"/>
    <x v="494"/>
    <x v="0"/>
    <x v="0"/>
    <x v="3"/>
    <s v="Wilson Jones Ledger-Size, Piano-Hinge Binder, 2&quot;, Blue"/>
    <n v="16.39"/>
    <n v="2"/>
    <n v="-26.23"/>
  </r>
  <r>
    <n v="5821"/>
    <d v="2016-10-11T00:00:00"/>
    <x v="2"/>
    <x v="9"/>
    <x v="287"/>
    <x v="1"/>
    <x v="0"/>
    <x v="4"/>
    <s v="Avery Fluorescent Highlighter Four-Color Set"/>
    <n v="5.34"/>
    <n v="2"/>
    <n v="0.67"/>
  </r>
  <r>
    <n v="5822"/>
    <d v="2016-10-11T00:00:00"/>
    <x v="2"/>
    <x v="9"/>
    <x v="287"/>
    <x v="1"/>
    <x v="0"/>
    <x v="4"/>
    <s v="Newell 309"/>
    <n v="27.72"/>
    <n v="3"/>
    <n v="3.47"/>
  </r>
  <r>
    <n v="5823"/>
    <d v="2016-10-13T00:00:00"/>
    <x v="2"/>
    <x v="9"/>
    <x v="164"/>
    <x v="3"/>
    <x v="0"/>
    <x v="0"/>
    <s v="Xerox 195"/>
    <n v="20.04"/>
    <n v="3"/>
    <n v="9.6199999999999992"/>
  </r>
  <r>
    <n v="5824"/>
    <d v="2016-10-13T00:00:00"/>
    <x v="2"/>
    <x v="9"/>
    <x v="164"/>
    <x v="3"/>
    <x v="0"/>
    <x v="0"/>
    <s v="Xerox 1880"/>
    <n v="35.44"/>
    <n v="1"/>
    <n v="16.66"/>
  </r>
  <r>
    <n v="5825"/>
    <d v="2016-10-13T00:00:00"/>
    <x v="2"/>
    <x v="9"/>
    <x v="164"/>
    <x v="3"/>
    <x v="0"/>
    <x v="4"/>
    <s v="Sanford Colorific Colored Pencils, 12/Box"/>
    <n v="11.52"/>
    <n v="4"/>
    <n v="3.46"/>
  </r>
  <r>
    <n v="5826"/>
    <d v="2016-10-13T00:00:00"/>
    <x v="2"/>
    <x v="9"/>
    <x v="164"/>
    <x v="3"/>
    <x v="0"/>
    <x v="7"/>
    <s v="Ideal Clamps"/>
    <n v="4.0199999999999996"/>
    <n v="2"/>
    <n v="1.97"/>
  </r>
  <r>
    <n v="5827"/>
    <d v="2016-10-13T00:00:00"/>
    <x v="2"/>
    <x v="9"/>
    <x v="164"/>
    <x v="3"/>
    <x v="0"/>
    <x v="3"/>
    <s v="GBC Wire Binding Strips"/>
    <n v="76.180000000000007"/>
    <n v="3"/>
    <n v="26.66"/>
  </r>
  <r>
    <n v="5828"/>
    <d v="2016-10-13T00:00:00"/>
    <x v="2"/>
    <x v="9"/>
    <x v="164"/>
    <x v="3"/>
    <x v="0"/>
    <x v="14"/>
    <s v="Fiskars Softgrip Scissors"/>
    <n v="65.88"/>
    <n v="6"/>
    <n v="18.45"/>
  </r>
  <r>
    <n v="5829"/>
    <d v="2016-10-13T00:00:00"/>
    <x v="2"/>
    <x v="9"/>
    <x v="164"/>
    <x v="3"/>
    <x v="1"/>
    <x v="8"/>
    <s v="Longer-Life Soft White Bulbs"/>
    <n v="43.12"/>
    <n v="14"/>
    <n v="20.7"/>
  </r>
  <r>
    <n v="5830"/>
    <d v="2016-10-13T00:00:00"/>
    <x v="2"/>
    <x v="9"/>
    <x v="479"/>
    <x v="26"/>
    <x v="1"/>
    <x v="13"/>
    <s v="Hon 5100 Series Wood Tables"/>
    <n v="727.45"/>
    <n v="5"/>
    <n v="-465.57"/>
  </r>
  <r>
    <n v="5831"/>
    <d v="2016-10-13T00:00:00"/>
    <x v="2"/>
    <x v="9"/>
    <x v="479"/>
    <x v="26"/>
    <x v="1"/>
    <x v="8"/>
    <s v="Executive Impressions 8-1/2&quot; Career Panel/Partition Cubicle Clock"/>
    <n v="24.96"/>
    <n v="3"/>
    <n v="4.37"/>
  </r>
  <r>
    <n v="5832"/>
    <d v="2016-10-13T00:00:00"/>
    <x v="2"/>
    <x v="9"/>
    <x v="454"/>
    <x v="0"/>
    <x v="2"/>
    <x v="9"/>
    <s v="Razer Kraken PRO Over Ear PC and Music Headset"/>
    <n v="191.98"/>
    <n v="3"/>
    <n v="24"/>
  </r>
  <r>
    <n v="5833"/>
    <d v="2016-10-13T00:00:00"/>
    <x v="2"/>
    <x v="9"/>
    <x v="454"/>
    <x v="0"/>
    <x v="0"/>
    <x v="0"/>
    <s v="Array Memo Cubes"/>
    <n v="8.2899999999999991"/>
    <n v="2"/>
    <n v="3"/>
  </r>
  <r>
    <n v="5834"/>
    <d v="2016-10-13T00:00:00"/>
    <x v="2"/>
    <x v="9"/>
    <x v="454"/>
    <x v="0"/>
    <x v="1"/>
    <x v="8"/>
    <s v="Tenex &quot;The Solids&quot; Textured Chair Mats"/>
    <n v="139.91999999999999"/>
    <n v="5"/>
    <n v="-150.41"/>
  </r>
  <r>
    <n v="5835"/>
    <d v="2016-10-13T00:00:00"/>
    <x v="2"/>
    <x v="9"/>
    <x v="454"/>
    <x v="0"/>
    <x v="0"/>
    <x v="4"/>
    <s v="Newell 334"/>
    <n v="15.87"/>
    <n v="1"/>
    <n v="1.19"/>
  </r>
  <r>
    <n v="5836"/>
    <d v="2016-10-13T00:00:00"/>
    <x v="2"/>
    <x v="9"/>
    <x v="454"/>
    <x v="0"/>
    <x v="0"/>
    <x v="3"/>
    <s v="Avery Non-Stick Binders"/>
    <n v="6.29"/>
    <n v="7"/>
    <n v="-11"/>
  </r>
  <r>
    <n v="5837"/>
    <d v="2016-10-13T00:00:00"/>
    <x v="2"/>
    <x v="9"/>
    <x v="620"/>
    <x v="20"/>
    <x v="0"/>
    <x v="4"/>
    <s v="BIC Liqua Brite Liner"/>
    <n v="34.700000000000003"/>
    <n v="5"/>
    <n v="12.49"/>
  </r>
  <r>
    <n v="5838"/>
    <d v="2016-10-13T00:00:00"/>
    <x v="2"/>
    <x v="9"/>
    <x v="620"/>
    <x v="20"/>
    <x v="0"/>
    <x v="2"/>
    <s v="Fellowes Bases and Tops For Staxonsteel/High-Stak Systems"/>
    <n v="99.87"/>
    <n v="3"/>
    <n v="23.97"/>
  </r>
  <r>
    <n v="5839"/>
    <d v="2016-10-13T00:00:00"/>
    <x v="2"/>
    <x v="9"/>
    <x v="620"/>
    <x v="20"/>
    <x v="0"/>
    <x v="0"/>
    <s v="Computer Printout Paper with Letter-Trim Perforations"/>
    <n v="37.94"/>
    <n v="2"/>
    <n v="18.21"/>
  </r>
  <r>
    <n v="5840"/>
    <d v="2016-10-13T00:00:00"/>
    <x v="2"/>
    <x v="9"/>
    <x v="620"/>
    <x v="20"/>
    <x v="0"/>
    <x v="1"/>
    <s v="Avery White Multi-Purpose Labels"/>
    <n v="24.9"/>
    <n v="5"/>
    <n v="11.45"/>
  </r>
  <r>
    <n v="5841"/>
    <d v="2016-10-13T00:00:00"/>
    <x v="2"/>
    <x v="9"/>
    <x v="620"/>
    <x v="20"/>
    <x v="1"/>
    <x v="8"/>
    <s v="Howard Miller Distant Time Traveler Alarm Clock"/>
    <n v="82.26"/>
    <n v="3"/>
    <n v="33.729999999999997"/>
  </r>
  <r>
    <n v="5842"/>
    <d v="2016-10-14T00:00:00"/>
    <x v="2"/>
    <x v="9"/>
    <x v="85"/>
    <x v="22"/>
    <x v="2"/>
    <x v="9"/>
    <s v="WD My Passport Ultra 500GB Portable External Hard Drive"/>
    <n v="177"/>
    <n v="3"/>
    <n v="30.09"/>
  </r>
  <r>
    <n v="5843"/>
    <d v="2016-10-14T00:00:00"/>
    <x v="2"/>
    <x v="9"/>
    <x v="180"/>
    <x v="25"/>
    <x v="1"/>
    <x v="5"/>
    <s v="SAFCO Folding Chair Trolley"/>
    <n v="102.59"/>
    <n v="1"/>
    <n v="10.26"/>
  </r>
  <r>
    <n v="5844"/>
    <d v="2016-10-14T00:00:00"/>
    <x v="2"/>
    <x v="9"/>
    <x v="180"/>
    <x v="25"/>
    <x v="2"/>
    <x v="9"/>
    <s v="Maxell 4.7GB DVD-R"/>
    <n v="22.7"/>
    <n v="1"/>
    <n v="5.96"/>
  </r>
  <r>
    <n v="5845"/>
    <d v="2016-10-14T00:00:00"/>
    <x v="2"/>
    <x v="9"/>
    <x v="180"/>
    <x v="25"/>
    <x v="0"/>
    <x v="0"/>
    <s v="Xerox 1944"/>
    <n v="93.02"/>
    <n v="3"/>
    <n v="33.72"/>
  </r>
  <r>
    <n v="5846"/>
    <d v="2016-10-14T00:00:00"/>
    <x v="2"/>
    <x v="9"/>
    <x v="180"/>
    <x v="25"/>
    <x v="0"/>
    <x v="14"/>
    <s v="Staple remover"/>
    <n v="12.77"/>
    <n v="2"/>
    <n v="1.44"/>
  </r>
  <r>
    <n v="5847"/>
    <d v="2016-10-14T00:00:00"/>
    <x v="2"/>
    <x v="9"/>
    <x v="180"/>
    <x v="25"/>
    <x v="0"/>
    <x v="10"/>
    <s v="White Business Envelopes with Contemporary Seam, Recycled White Business Envelopes"/>
    <n v="35.01"/>
    <n v="4"/>
    <n v="13.13"/>
  </r>
  <r>
    <n v="5848"/>
    <d v="2016-10-14T00:00:00"/>
    <x v="2"/>
    <x v="9"/>
    <x v="180"/>
    <x v="25"/>
    <x v="0"/>
    <x v="0"/>
    <s v="Xerox 1916"/>
    <n v="39.15"/>
    <n v="1"/>
    <n v="14.68"/>
  </r>
  <r>
    <n v="5849"/>
    <d v="2016-10-14T00:00:00"/>
    <x v="2"/>
    <x v="9"/>
    <x v="203"/>
    <x v="20"/>
    <x v="2"/>
    <x v="6"/>
    <s v="Motorola L703CM"/>
    <n v="1091.93"/>
    <n v="7"/>
    <n v="272.98"/>
  </r>
  <r>
    <n v="5850"/>
    <d v="2016-10-14T00:00:00"/>
    <x v="2"/>
    <x v="9"/>
    <x v="203"/>
    <x v="20"/>
    <x v="0"/>
    <x v="0"/>
    <s v="Xerox 1908"/>
    <n v="111.96"/>
    <n v="2"/>
    <n v="54.86"/>
  </r>
  <r>
    <n v="5851"/>
    <d v="2016-10-14T00:00:00"/>
    <x v="2"/>
    <x v="9"/>
    <x v="737"/>
    <x v="21"/>
    <x v="2"/>
    <x v="9"/>
    <s v="Plantronics CS510 - Over-the-Head monaural Wireless Headset System"/>
    <n v="1649.75"/>
    <n v="5"/>
    <n v="544.41999999999996"/>
  </r>
  <r>
    <n v="5852"/>
    <d v="2016-10-15T00:00:00"/>
    <x v="2"/>
    <x v="9"/>
    <x v="715"/>
    <x v="27"/>
    <x v="0"/>
    <x v="0"/>
    <s v="Xerox 1982"/>
    <n v="45.68"/>
    <n v="2"/>
    <n v="21.01"/>
  </r>
  <r>
    <n v="5853"/>
    <d v="2016-10-15T00:00:00"/>
    <x v="2"/>
    <x v="9"/>
    <x v="715"/>
    <x v="27"/>
    <x v="0"/>
    <x v="0"/>
    <s v="Xerox 1986"/>
    <n v="60.12"/>
    <n v="9"/>
    <n v="28.86"/>
  </r>
  <r>
    <n v="5854"/>
    <d v="2016-10-15T00:00:00"/>
    <x v="2"/>
    <x v="9"/>
    <x v="715"/>
    <x v="27"/>
    <x v="0"/>
    <x v="3"/>
    <s v="Acco Data Flex Cable Posts For Top &amp; Bottom Load Binders, 6&quot; Capacity"/>
    <n v="41.72"/>
    <n v="5"/>
    <n v="13.04"/>
  </r>
  <r>
    <n v="5855"/>
    <d v="2016-10-15T00:00:00"/>
    <x v="2"/>
    <x v="9"/>
    <x v="715"/>
    <x v="27"/>
    <x v="0"/>
    <x v="0"/>
    <s v="Recycled Desk Saver Line &quot;While You Were Out&quot; Book, 5 1/2&quot; X 4&quot;"/>
    <n v="71.599999999999994"/>
    <n v="8"/>
    <n v="32.94"/>
  </r>
  <r>
    <n v="5856"/>
    <d v="2016-10-15T00:00:00"/>
    <x v="2"/>
    <x v="9"/>
    <x v="33"/>
    <x v="39"/>
    <x v="0"/>
    <x v="1"/>
    <s v="Avery 49"/>
    <n v="20.16"/>
    <n v="7"/>
    <n v="9.8800000000000008"/>
  </r>
  <r>
    <n v="5857"/>
    <d v="2016-10-15T00:00:00"/>
    <x v="2"/>
    <x v="9"/>
    <x v="33"/>
    <x v="39"/>
    <x v="0"/>
    <x v="1"/>
    <s v="Avery 508"/>
    <n v="29.46"/>
    <n v="6"/>
    <n v="14.44"/>
  </r>
  <r>
    <n v="5858"/>
    <d v="2016-10-15T00:00:00"/>
    <x v="2"/>
    <x v="9"/>
    <x v="33"/>
    <x v="39"/>
    <x v="0"/>
    <x v="12"/>
    <s v="Hoover Upright Vacuum With Dirt Cup"/>
    <n v="868.59"/>
    <n v="3"/>
    <n v="251.89"/>
  </r>
  <r>
    <n v="5859"/>
    <d v="2016-10-15T00:00:00"/>
    <x v="2"/>
    <x v="9"/>
    <x v="33"/>
    <x v="39"/>
    <x v="0"/>
    <x v="0"/>
    <s v="Xerox 1999"/>
    <n v="12.96"/>
    <n v="2"/>
    <n v="6.22"/>
  </r>
  <r>
    <n v="5860"/>
    <d v="2016-10-15T00:00:00"/>
    <x v="2"/>
    <x v="9"/>
    <x v="33"/>
    <x v="39"/>
    <x v="2"/>
    <x v="6"/>
    <s v="Samsung Replacement EH64AVFWE Premium Headset"/>
    <n v="5.5"/>
    <n v="1"/>
    <n v="1.38"/>
  </r>
  <r>
    <n v="5861"/>
    <d v="2016-10-15T00:00:00"/>
    <x v="2"/>
    <x v="9"/>
    <x v="33"/>
    <x v="39"/>
    <x v="0"/>
    <x v="3"/>
    <s v="Ibico Plastic Spiral Binding Combs"/>
    <n v="121.6"/>
    <n v="4"/>
    <n v="55.94"/>
  </r>
  <r>
    <n v="5862"/>
    <d v="2016-10-15T00:00:00"/>
    <x v="2"/>
    <x v="9"/>
    <x v="87"/>
    <x v="6"/>
    <x v="0"/>
    <x v="3"/>
    <s v="GBC Twin Loop Wire Binding Elements"/>
    <n v="232.96"/>
    <n v="7"/>
    <n v="116.48"/>
  </r>
  <r>
    <n v="5863"/>
    <d v="2016-10-15T00:00:00"/>
    <x v="2"/>
    <x v="9"/>
    <x v="87"/>
    <x v="6"/>
    <x v="0"/>
    <x v="10"/>
    <s v="#10 Self-Seal White Envelopes"/>
    <n v="66.540000000000006"/>
    <n v="6"/>
    <n v="32.6"/>
  </r>
  <r>
    <n v="5864"/>
    <d v="2016-10-15T00:00:00"/>
    <x v="2"/>
    <x v="9"/>
    <x v="87"/>
    <x v="6"/>
    <x v="0"/>
    <x v="12"/>
    <s v="Holmes Odor Grabber"/>
    <n v="43.26"/>
    <n v="3"/>
    <n v="14.28"/>
  </r>
  <r>
    <n v="5865"/>
    <d v="2016-10-16T00:00:00"/>
    <x v="2"/>
    <x v="9"/>
    <x v="555"/>
    <x v="20"/>
    <x v="1"/>
    <x v="13"/>
    <s v="Chromcraft Rectangular Conference Tables"/>
    <n v="142.18"/>
    <n v="1"/>
    <n v="-37.92"/>
  </r>
  <r>
    <n v="5866"/>
    <d v="2016-10-17T00:00:00"/>
    <x v="2"/>
    <x v="9"/>
    <x v="646"/>
    <x v="3"/>
    <x v="0"/>
    <x v="3"/>
    <s v="Avery Durable Plastic 1&quot; Binders"/>
    <n v="18.16"/>
    <n v="5"/>
    <n v="6.58"/>
  </r>
  <r>
    <n v="5867"/>
    <d v="2016-10-17T00:00:00"/>
    <x v="2"/>
    <x v="9"/>
    <x v="588"/>
    <x v="3"/>
    <x v="1"/>
    <x v="11"/>
    <s v="Safco Value Mate Steel Bookcase, Baked Enamel Finish on Steel, Black"/>
    <n v="120.67"/>
    <n v="2"/>
    <n v="21.29"/>
  </r>
  <r>
    <n v="5868"/>
    <d v="2016-10-17T00:00:00"/>
    <x v="2"/>
    <x v="9"/>
    <x v="658"/>
    <x v="24"/>
    <x v="2"/>
    <x v="6"/>
    <s v="Panasonic KX-TG9541B DECT 6.0 Digital 2-Line Expandable Cordless Phone With Digital Answering System"/>
    <n v="449.97"/>
    <n v="3"/>
    <n v="220.49"/>
  </r>
  <r>
    <n v="5869"/>
    <d v="2016-10-17T00:00:00"/>
    <x v="2"/>
    <x v="9"/>
    <x v="658"/>
    <x v="24"/>
    <x v="0"/>
    <x v="12"/>
    <s v="Honeywell Enviracaire Portable HEPA Air Cleaner for 16' x 20' Room"/>
    <n v="1927.59"/>
    <n v="7"/>
    <n v="751.76"/>
  </r>
  <r>
    <n v="5870"/>
    <d v="2016-10-17T00:00:00"/>
    <x v="2"/>
    <x v="9"/>
    <x v="245"/>
    <x v="23"/>
    <x v="1"/>
    <x v="11"/>
    <s v="O'Sullivan Living Dimensions 2-Shelf Bookcases"/>
    <n v="120.98"/>
    <n v="1"/>
    <n v="12.1"/>
  </r>
  <r>
    <n v="5871"/>
    <d v="2016-10-17T00:00:00"/>
    <x v="2"/>
    <x v="9"/>
    <x v="245"/>
    <x v="23"/>
    <x v="0"/>
    <x v="3"/>
    <s v="GBC ProClick 150 Presentation Binding System"/>
    <n v="315.98"/>
    <n v="1"/>
    <n v="148.51"/>
  </r>
  <r>
    <n v="5872"/>
    <d v="2016-10-18T00:00:00"/>
    <x v="2"/>
    <x v="9"/>
    <x v="287"/>
    <x v="12"/>
    <x v="1"/>
    <x v="5"/>
    <s v="Global Deluxe Steno Chair"/>
    <n v="307.92"/>
    <n v="5"/>
    <n v="-34.64"/>
  </r>
  <r>
    <n v="5873"/>
    <d v="2016-10-20T00:00:00"/>
    <x v="2"/>
    <x v="9"/>
    <x v="321"/>
    <x v="10"/>
    <x v="0"/>
    <x v="4"/>
    <s v="Premium Writing Pencils, Soft, #2 by Central Association for the Blind"/>
    <n v="7.15"/>
    <n v="3"/>
    <n v="0.72"/>
  </r>
  <r>
    <n v="5874"/>
    <d v="2016-10-20T00:00:00"/>
    <x v="2"/>
    <x v="9"/>
    <x v="250"/>
    <x v="0"/>
    <x v="0"/>
    <x v="0"/>
    <s v="Black Print Carbonless Snap-Off Rapid Letter, 8 1/2&quot; x 7&quot;"/>
    <n v="51.02"/>
    <n v="7"/>
    <n v="15.94"/>
  </r>
  <r>
    <n v="5875"/>
    <d v="2016-10-20T00:00:00"/>
    <x v="2"/>
    <x v="9"/>
    <x v="250"/>
    <x v="0"/>
    <x v="0"/>
    <x v="7"/>
    <s v="Staples"/>
    <n v="25.25"/>
    <n v="4"/>
    <n v="7.89"/>
  </r>
  <r>
    <n v="5876"/>
    <d v="2016-10-20T00:00:00"/>
    <x v="2"/>
    <x v="9"/>
    <x v="250"/>
    <x v="0"/>
    <x v="1"/>
    <x v="5"/>
    <s v="Office Star - Ergonomically Designed Knee Chair"/>
    <n v="56.69"/>
    <n v="1"/>
    <n v="-14.58"/>
  </r>
  <r>
    <n v="5877"/>
    <d v="2016-10-20T00:00:00"/>
    <x v="2"/>
    <x v="9"/>
    <x v="55"/>
    <x v="14"/>
    <x v="2"/>
    <x v="6"/>
    <s v="iKross Bluetooth Portable Keyboard + Cell Phone Stand Holder + Brush for Apple iPhone 5S 5C 5, 4S 4"/>
    <n v="125.7"/>
    <n v="6"/>
    <n v="35.200000000000003"/>
  </r>
  <r>
    <n v="5878"/>
    <d v="2016-10-20T00:00:00"/>
    <x v="2"/>
    <x v="9"/>
    <x v="55"/>
    <x v="14"/>
    <x v="2"/>
    <x v="6"/>
    <s v="Pyle PMP37LED"/>
    <n v="191.98"/>
    <n v="2"/>
    <n v="51.83"/>
  </r>
  <r>
    <n v="5879"/>
    <d v="2016-10-20T00:00:00"/>
    <x v="2"/>
    <x v="9"/>
    <x v="55"/>
    <x v="14"/>
    <x v="0"/>
    <x v="2"/>
    <s v="Woodgrain Magazine Files by Perma"/>
    <n v="20.86"/>
    <n v="7"/>
    <n v="1.46"/>
  </r>
  <r>
    <n v="5880"/>
    <d v="2016-10-20T00:00:00"/>
    <x v="2"/>
    <x v="9"/>
    <x v="597"/>
    <x v="3"/>
    <x v="0"/>
    <x v="3"/>
    <s v="Fellowes Twister Kit, Gray/Clear, 3/pkg"/>
    <n v="19.3"/>
    <n v="3"/>
    <n v="6.03"/>
  </r>
  <r>
    <n v="5881"/>
    <d v="2016-10-20T00:00:00"/>
    <x v="2"/>
    <x v="9"/>
    <x v="607"/>
    <x v="6"/>
    <x v="1"/>
    <x v="8"/>
    <s v="Aluminum Document Frame"/>
    <n v="61.1"/>
    <n v="5"/>
    <n v="18.329999999999998"/>
  </r>
  <r>
    <n v="5882"/>
    <d v="2016-10-20T00:00:00"/>
    <x v="2"/>
    <x v="9"/>
    <x v="168"/>
    <x v="3"/>
    <x v="1"/>
    <x v="5"/>
    <s v="Hon Every-Day Chair Series Swivel Task Chairs"/>
    <n v="387.14"/>
    <n v="4"/>
    <n v="4.84"/>
  </r>
  <r>
    <n v="5883"/>
    <d v="2016-10-21T00:00:00"/>
    <x v="2"/>
    <x v="9"/>
    <x v="521"/>
    <x v="37"/>
    <x v="0"/>
    <x v="3"/>
    <s v="Wilson Jones Â“SnapÂ” Scratch Pad Binder Tool for Ring Binders"/>
    <n v="23.2"/>
    <n v="4"/>
    <n v="10.44"/>
  </r>
  <r>
    <n v="5884"/>
    <d v="2016-10-21T00:00:00"/>
    <x v="2"/>
    <x v="9"/>
    <x v="521"/>
    <x v="37"/>
    <x v="0"/>
    <x v="14"/>
    <s v="Staple remover"/>
    <n v="7.36"/>
    <n v="2"/>
    <n v="0.15"/>
  </r>
  <r>
    <n v="5885"/>
    <d v="2016-10-21T00:00:00"/>
    <x v="2"/>
    <x v="9"/>
    <x v="521"/>
    <x v="37"/>
    <x v="0"/>
    <x v="2"/>
    <s v="Pizazz Global Quick File"/>
    <n v="104.79"/>
    <n v="7"/>
    <n v="29.34"/>
  </r>
  <r>
    <n v="5886"/>
    <d v="2016-10-21T00:00:00"/>
    <x v="2"/>
    <x v="9"/>
    <x v="521"/>
    <x v="37"/>
    <x v="1"/>
    <x v="11"/>
    <s v="Atlantic Metals Mobile 3-Shelf Bookcases, Custom Colors"/>
    <n v="1043.92"/>
    <n v="4"/>
    <n v="271.42"/>
  </r>
  <r>
    <n v="5887"/>
    <d v="2016-10-21T00:00:00"/>
    <x v="2"/>
    <x v="9"/>
    <x v="685"/>
    <x v="3"/>
    <x v="0"/>
    <x v="0"/>
    <s v="Rediform Wirebound &quot;Phone Memo&quot; Message Book, 11 x 5-3/4"/>
    <n v="22.92"/>
    <n v="3"/>
    <n v="11.23"/>
  </r>
  <r>
    <n v="5888"/>
    <d v="2016-10-21T00:00:00"/>
    <x v="2"/>
    <x v="9"/>
    <x v="264"/>
    <x v="3"/>
    <x v="0"/>
    <x v="2"/>
    <s v="Belkin 19&quot; Vented Equipment Shelf, Black"/>
    <n v="154.44"/>
    <n v="3"/>
    <n v="1.54"/>
  </r>
  <r>
    <n v="5889"/>
    <d v="2016-10-21T00:00:00"/>
    <x v="2"/>
    <x v="9"/>
    <x v="168"/>
    <x v="7"/>
    <x v="0"/>
    <x v="3"/>
    <s v="Avery Reinforcements for Hole-Punch Pages"/>
    <n v="7.92"/>
    <n v="4"/>
    <n v="3.56"/>
  </r>
  <r>
    <n v="5890"/>
    <d v="2016-10-21T00:00:00"/>
    <x v="2"/>
    <x v="9"/>
    <x v="773"/>
    <x v="36"/>
    <x v="2"/>
    <x v="9"/>
    <s v="Logitech Desktop MK120 Mouse and keyboard Combo"/>
    <n v="98.16"/>
    <n v="6"/>
    <n v="9.82"/>
  </r>
  <r>
    <n v="5891"/>
    <d v="2016-10-21T00:00:00"/>
    <x v="2"/>
    <x v="9"/>
    <x v="743"/>
    <x v="10"/>
    <x v="2"/>
    <x v="6"/>
    <s v="Panasonic KX TS208W Corded phone"/>
    <n v="235.15"/>
    <n v="8"/>
    <n v="-47.03"/>
  </r>
  <r>
    <n v="5892"/>
    <d v="2016-10-21T00:00:00"/>
    <x v="2"/>
    <x v="9"/>
    <x v="197"/>
    <x v="10"/>
    <x v="1"/>
    <x v="13"/>
    <s v="Chromcraft Bull-Nose Wood 48&quot; x 96&quot; Rectangular Conference Tables"/>
    <n v="661.18"/>
    <n v="2"/>
    <n v="-231.41"/>
  </r>
  <r>
    <n v="5893"/>
    <d v="2016-10-21T00:00:00"/>
    <x v="2"/>
    <x v="9"/>
    <x v="285"/>
    <x v="17"/>
    <x v="0"/>
    <x v="4"/>
    <s v="Panasonic KP-150 Electric Pencil Sharpener"/>
    <n v="113.22"/>
    <n v="3"/>
    <n v="29.44"/>
  </r>
  <r>
    <n v="5894"/>
    <d v="2016-10-21T00:00:00"/>
    <x v="2"/>
    <x v="9"/>
    <x v="285"/>
    <x v="17"/>
    <x v="0"/>
    <x v="0"/>
    <s v="Xerox 193"/>
    <n v="35.880000000000003"/>
    <n v="6"/>
    <n v="17.579999999999998"/>
  </r>
  <r>
    <n v="5895"/>
    <d v="2016-10-21T00:00:00"/>
    <x v="2"/>
    <x v="9"/>
    <x v="285"/>
    <x v="17"/>
    <x v="0"/>
    <x v="3"/>
    <s v="Ibico EPK-21 Electric Binding System"/>
    <n v="4535.9799999999996"/>
    <n v="3"/>
    <n v="1644.29"/>
  </r>
  <r>
    <n v="5896"/>
    <d v="2016-10-21T00:00:00"/>
    <x v="2"/>
    <x v="9"/>
    <x v="60"/>
    <x v="15"/>
    <x v="0"/>
    <x v="2"/>
    <s v="Tenex Personal Filing Tote With Secure Closure Lid, Black/Frost"/>
    <n v="111.67"/>
    <n v="9"/>
    <n v="6.98"/>
  </r>
  <r>
    <n v="5897"/>
    <d v="2016-10-21T00:00:00"/>
    <x v="2"/>
    <x v="9"/>
    <x v="453"/>
    <x v="0"/>
    <x v="2"/>
    <x v="9"/>
    <s v="SanDisk Ultra 32 GB MicroSDHC Class 10 Memory Card"/>
    <n v="106.08"/>
    <n v="6"/>
    <n v="-9.2799999999999994"/>
  </r>
  <r>
    <n v="5898"/>
    <d v="2016-10-21T00:00:00"/>
    <x v="2"/>
    <x v="9"/>
    <x v="246"/>
    <x v="3"/>
    <x v="1"/>
    <x v="5"/>
    <s v="Office Star Flex Back Scooter Chair with Aluminum Finish Frame"/>
    <n v="242.14"/>
    <n v="3"/>
    <n v="12.11"/>
  </r>
  <r>
    <n v="5899"/>
    <d v="2016-10-21T00:00:00"/>
    <x v="2"/>
    <x v="9"/>
    <x v="246"/>
    <x v="3"/>
    <x v="0"/>
    <x v="4"/>
    <s v="Newell Chalk Holder"/>
    <n v="12.39"/>
    <n v="3"/>
    <n v="5.7"/>
  </r>
  <r>
    <n v="5900"/>
    <d v="2016-10-21T00:00:00"/>
    <x v="2"/>
    <x v="9"/>
    <x v="246"/>
    <x v="3"/>
    <x v="1"/>
    <x v="8"/>
    <s v="Eldon Expressions Wood and Plastic Desk Accessories, Oak"/>
    <n v="19.96"/>
    <n v="2"/>
    <n v="5.59"/>
  </r>
  <r>
    <n v="5901"/>
    <d v="2016-10-21T00:00:00"/>
    <x v="2"/>
    <x v="9"/>
    <x v="246"/>
    <x v="3"/>
    <x v="0"/>
    <x v="2"/>
    <s v="SAFCO Boltless Steel Shelving"/>
    <n v="340.92"/>
    <n v="3"/>
    <n v="3.41"/>
  </r>
  <r>
    <n v="5902"/>
    <d v="2016-10-21T00:00:00"/>
    <x v="2"/>
    <x v="9"/>
    <x v="64"/>
    <x v="16"/>
    <x v="1"/>
    <x v="8"/>
    <s v="Seth Thomas 14&quot; Day/Date Wall Clock"/>
    <n v="45.57"/>
    <n v="2"/>
    <n v="9.68"/>
  </r>
  <r>
    <n v="5903"/>
    <d v="2016-10-21T00:00:00"/>
    <x v="2"/>
    <x v="9"/>
    <x v="64"/>
    <x v="16"/>
    <x v="0"/>
    <x v="3"/>
    <s v="GBC Personal VeloBind Strips"/>
    <n v="28.75"/>
    <n v="8"/>
    <n v="-21.08"/>
  </r>
  <r>
    <n v="5904"/>
    <d v="2016-10-22T00:00:00"/>
    <x v="2"/>
    <x v="9"/>
    <x v="725"/>
    <x v="14"/>
    <x v="1"/>
    <x v="8"/>
    <s v="Eldon 200 Class Desk Accessories"/>
    <n v="31.4"/>
    <n v="5"/>
    <n v="10.050000000000001"/>
  </r>
  <r>
    <n v="5905"/>
    <d v="2016-10-22T00:00:00"/>
    <x v="2"/>
    <x v="9"/>
    <x v="34"/>
    <x v="6"/>
    <x v="1"/>
    <x v="8"/>
    <s v="Eldon Expressions Wood and Plastic Desk Accessories, Oak"/>
    <n v="39.92"/>
    <n v="4"/>
    <n v="11.18"/>
  </r>
  <r>
    <n v="5906"/>
    <d v="2016-10-22T00:00:00"/>
    <x v="2"/>
    <x v="9"/>
    <x v="493"/>
    <x v="22"/>
    <x v="0"/>
    <x v="0"/>
    <s v="Xerox 1986"/>
    <n v="6.68"/>
    <n v="1"/>
    <n v="3.21"/>
  </r>
  <r>
    <n v="5907"/>
    <d v="2016-10-22T00:00:00"/>
    <x v="2"/>
    <x v="9"/>
    <x v="493"/>
    <x v="22"/>
    <x v="0"/>
    <x v="4"/>
    <s v="Prang Drawing Pencil Set"/>
    <n v="8.34"/>
    <n v="3"/>
    <n v="2.25"/>
  </r>
  <r>
    <n v="5908"/>
    <d v="2016-10-22T00:00:00"/>
    <x v="2"/>
    <x v="9"/>
    <x v="493"/>
    <x v="22"/>
    <x v="1"/>
    <x v="8"/>
    <s v="Linden 12&quot; Wall Clock With Oak Frame"/>
    <n v="101.94"/>
    <n v="3"/>
    <n v="30.58"/>
  </r>
  <r>
    <n v="5909"/>
    <d v="2016-10-23T00:00:00"/>
    <x v="2"/>
    <x v="9"/>
    <x v="50"/>
    <x v="20"/>
    <x v="0"/>
    <x v="0"/>
    <s v="Snap-A-Way Black Print Carbonless Ruled Speed Letter, Triplicate"/>
    <n v="379.4"/>
    <n v="10"/>
    <n v="178.32"/>
  </r>
  <r>
    <n v="5910"/>
    <d v="2016-10-23T00:00:00"/>
    <x v="2"/>
    <x v="9"/>
    <x v="252"/>
    <x v="1"/>
    <x v="1"/>
    <x v="8"/>
    <s v="DAX Cubicle Frames - 8x10"/>
    <n v="16.16"/>
    <n v="7"/>
    <n v="-12.12"/>
  </r>
  <r>
    <n v="5911"/>
    <d v="2016-10-23T00:00:00"/>
    <x v="2"/>
    <x v="9"/>
    <x v="252"/>
    <x v="1"/>
    <x v="0"/>
    <x v="0"/>
    <s v="Xerox 1929"/>
    <n v="54.82"/>
    <n v="3"/>
    <n v="17.82"/>
  </r>
  <r>
    <n v="5912"/>
    <d v="2016-10-23T00:00:00"/>
    <x v="2"/>
    <x v="9"/>
    <x v="314"/>
    <x v="22"/>
    <x v="0"/>
    <x v="7"/>
    <s v="Advantus SlideClip Paper Clips"/>
    <n v="17.05"/>
    <n v="5"/>
    <n v="8.18"/>
  </r>
  <r>
    <n v="5913"/>
    <d v="2016-10-24T00:00:00"/>
    <x v="2"/>
    <x v="9"/>
    <x v="197"/>
    <x v="3"/>
    <x v="2"/>
    <x v="9"/>
    <s v="Micro Innovations USB RF Wireless Keyboard with Mouse"/>
    <n v="100"/>
    <n v="4"/>
    <n v="21"/>
  </r>
  <r>
    <n v="5914"/>
    <d v="2016-10-24T00:00:00"/>
    <x v="2"/>
    <x v="9"/>
    <x v="197"/>
    <x v="3"/>
    <x v="2"/>
    <x v="9"/>
    <s v="LogitechÂ VX Revolution Cordless Laser Mouse for Notebooks (Black)"/>
    <n v="359.98"/>
    <n v="2"/>
    <n v="21.6"/>
  </r>
  <r>
    <n v="5915"/>
    <d v="2016-10-24T00:00:00"/>
    <x v="2"/>
    <x v="9"/>
    <x v="651"/>
    <x v="15"/>
    <x v="2"/>
    <x v="6"/>
    <s v="Apple iPhone 5C"/>
    <n v="239.98"/>
    <n v="3"/>
    <n v="18"/>
  </r>
  <r>
    <n v="5916"/>
    <d v="2016-10-24T00:00:00"/>
    <x v="2"/>
    <x v="9"/>
    <x v="331"/>
    <x v="3"/>
    <x v="2"/>
    <x v="9"/>
    <s v="Razer Tiamat Over Ear 7.1 Surround Sound PC Gaming Headset"/>
    <n v="199.99"/>
    <n v="1"/>
    <n v="86"/>
  </r>
  <r>
    <n v="5917"/>
    <d v="2016-10-24T00:00:00"/>
    <x v="2"/>
    <x v="9"/>
    <x v="359"/>
    <x v="0"/>
    <x v="0"/>
    <x v="0"/>
    <s v="Eureka Recycled Copy Paper 8 1/2&quot; x 11&quot;, Ream"/>
    <n v="15.55"/>
    <n v="3"/>
    <n v="5.44"/>
  </r>
  <r>
    <n v="5918"/>
    <d v="2016-10-24T00:00:00"/>
    <x v="2"/>
    <x v="9"/>
    <x v="341"/>
    <x v="3"/>
    <x v="2"/>
    <x v="9"/>
    <s v="NETGEAR N750 Dual Band Wi-Fi Gigabit Router"/>
    <n v="450"/>
    <n v="5"/>
    <n v="162"/>
  </r>
  <r>
    <n v="5919"/>
    <d v="2016-10-25T00:00:00"/>
    <x v="2"/>
    <x v="9"/>
    <x v="65"/>
    <x v="16"/>
    <x v="2"/>
    <x v="6"/>
    <s v="Panasonic KX-TG9471B"/>
    <n v="783.96"/>
    <n v="5"/>
    <n v="78.400000000000006"/>
  </r>
  <r>
    <n v="5920"/>
    <d v="2016-10-27T00:00:00"/>
    <x v="2"/>
    <x v="9"/>
    <x v="617"/>
    <x v="20"/>
    <x v="1"/>
    <x v="8"/>
    <s v="Electrix 20W Halogen Replacement Bulb for Zoom-In Desk Lamp"/>
    <n v="40.200000000000003"/>
    <n v="3"/>
    <n v="19.3"/>
  </r>
  <r>
    <n v="5921"/>
    <d v="2016-10-27T00:00:00"/>
    <x v="2"/>
    <x v="9"/>
    <x v="244"/>
    <x v="3"/>
    <x v="0"/>
    <x v="12"/>
    <s v="Staple holder"/>
    <n v="43.92"/>
    <n v="4"/>
    <n v="11.86"/>
  </r>
  <r>
    <n v="5922"/>
    <d v="2016-10-27T00:00:00"/>
    <x v="2"/>
    <x v="9"/>
    <x v="244"/>
    <x v="3"/>
    <x v="0"/>
    <x v="3"/>
    <s v="Acco Data Flex Cable Posts For Top &amp; Bottom Load Binders, 6&quot; Capacity"/>
    <n v="25.03"/>
    <n v="3"/>
    <n v="7.82"/>
  </r>
  <r>
    <n v="5923"/>
    <d v="2016-10-27T00:00:00"/>
    <x v="2"/>
    <x v="9"/>
    <x v="346"/>
    <x v="6"/>
    <x v="1"/>
    <x v="5"/>
    <s v="Global Executive Mid-Back Manager's Chair"/>
    <n v="290.98"/>
    <n v="1"/>
    <n v="75.650000000000006"/>
  </r>
  <r>
    <n v="5924"/>
    <d v="2016-10-27T00:00:00"/>
    <x v="2"/>
    <x v="9"/>
    <x v="205"/>
    <x v="3"/>
    <x v="0"/>
    <x v="3"/>
    <s v="Avery Legal 4-Ring Binder"/>
    <n v="67.14"/>
    <n v="4"/>
    <n v="25.18"/>
  </r>
  <r>
    <n v="5925"/>
    <d v="2016-10-27T00:00:00"/>
    <x v="2"/>
    <x v="9"/>
    <x v="346"/>
    <x v="20"/>
    <x v="1"/>
    <x v="5"/>
    <s v="Metal Folding Chairs, Beige, 4/Carton"/>
    <n v="427.64"/>
    <n v="14"/>
    <n v="80.78"/>
  </r>
  <r>
    <n v="5926"/>
    <d v="2016-10-27T00:00:00"/>
    <x v="2"/>
    <x v="9"/>
    <x v="346"/>
    <x v="20"/>
    <x v="0"/>
    <x v="7"/>
    <s v="Advantus Push Pins, Aluminum Head"/>
    <n v="40.67"/>
    <n v="7"/>
    <n v="12.61"/>
  </r>
  <r>
    <n v="5927"/>
    <d v="2016-10-27T00:00:00"/>
    <x v="2"/>
    <x v="9"/>
    <x v="346"/>
    <x v="20"/>
    <x v="0"/>
    <x v="2"/>
    <s v="Rogers Profile Extra Capacity Storage Tub"/>
    <n v="33.479999999999997"/>
    <n v="2"/>
    <n v="1.34"/>
  </r>
  <r>
    <n v="5928"/>
    <d v="2016-10-27T00:00:00"/>
    <x v="2"/>
    <x v="9"/>
    <x v="346"/>
    <x v="20"/>
    <x v="0"/>
    <x v="3"/>
    <s v="Prestige Round Ring Binders"/>
    <n v="9.73"/>
    <n v="2"/>
    <n v="3.28"/>
  </r>
  <r>
    <n v="5929"/>
    <d v="2016-10-28T00:00:00"/>
    <x v="2"/>
    <x v="9"/>
    <x v="657"/>
    <x v="3"/>
    <x v="0"/>
    <x v="2"/>
    <s v="Personal Filing Tote with Lid, Black/Gray"/>
    <n v="93.06"/>
    <n v="6"/>
    <n v="26.06"/>
  </r>
  <r>
    <n v="5930"/>
    <d v="2016-10-28T00:00:00"/>
    <x v="2"/>
    <x v="9"/>
    <x v="657"/>
    <x v="3"/>
    <x v="2"/>
    <x v="6"/>
    <s v="Adtran 1202752G1"/>
    <n v="302.38"/>
    <n v="3"/>
    <n v="22.68"/>
  </r>
  <r>
    <n v="5931"/>
    <d v="2016-10-28T00:00:00"/>
    <x v="2"/>
    <x v="9"/>
    <x v="104"/>
    <x v="23"/>
    <x v="0"/>
    <x v="0"/>
    <s v="Xerox 223"/>
    <n v="32.4"/>
    <n v="5"/>
    <n v="15.55"/>
  </r>
  <r>
    <n v="5932"/>
    <d v="2016-10-28T00:00:00"/>
    <x v="2"/>
    <x v="9"/>
    <x v="104"/>
    <x v="23"/>
    <x v="0"/>
    <x v="2"/>
    <s v="Tennsco Stur-D-Stor Boltless Shelving, 5 Shelves, 24&quot; Deep, Sand"/>
    <n v="1082.48"/>
    <n v="8"/>
    <n v="10.82"/>
  </r>
  <r>
    <n v="5933"/>
    <d v="2016-10-28T00:00:00"/>
    <x v="2"/>
    <x v="9"/>
    <x v="104"/>
    <x v="23"/>
    <x v="0"/>
    <x v="0"/>
    <s v="Xerox 1939"/>
    <n v="56.91"/>
    <n v="3"/>
    <n v="27.32"/>
  </r>
  <r>
    <n v="5934"/>
    <d v="2016-10-28T00:00:00"/>
    <x v="2"/>
    <x v="9"/>
    <x v="104"/>
    <x v="23"/>
    <x v="1"/>
    <x v="8"/>
    <s v="Floodlight Indoor Halogen Bulbs, 1 Bulb per Pack, 60 Watts"/>
    <n v="77.599999999999994"/>
    <n v="4"/>
    <n v="38.020000000000003"/>
  </r>
  <r>
    <n v="5935"/>
    <d v="2016-10-28T00:00:00"/>
    <x v="2"/>
    <x v="9"/>
    <x v="104"/>
    <x v="23"/>
    <x v="0"/>
    <x v="3"/>
    <s v="Avery Premier Heavy-Duty Binder with Round Locking Rings"/>
    <n v="14.28"/>
    <n v="1"/>
    <n v="6.57"/>
  </r>
  <r>
    <n v="5936"/>
    <d v="2016-10-28T00:00:00"/>
    <x v="2"/>
    <x v="9"/>
    <x v="756"/>
    <x v="3"/>
    <x v="0"/>
    <x v="0"/>
    <s v="Southworth Structures Collection"/>
    <n v="50.96"/>
    <n v="7"/>
    <n v="25.48"/>
  </r>
  <r>
    <n v="5937"/>
    <d v="2016-10-28T00:00:00"/>
    <x v="2"/>
    <x v="9"/>
    <x v="756"/>
    <x v="3"/>
    <x v="0"/>
    <x v="3"/>
    <s v="Square Ring Data Binders, Rigid 75 Pt. Covers, 11&quot; x 14-7/8&quot;"/>
    <n v="49.54"/>
    <n v="3"/>
    <n v="17.34"/>
  </r>
  <r>
    <n v="5938"/>
    <d v="2016-10-28T00:00:00"/>
    <x v="2"/>
    <x v="9"/>
    <x v="190"/>
    <x v="16"/>
    <x v="1"/>
    <x v="8"/>
    <s v="24-Hour Round Wall Clock"/>
    <n v="47.95"/>
    <n v="3"/>
    <n v="13.79"/>
  </r>
  <r>
    <n v="5939"/>
    <d v="2016-10-28T00:00:00"/>
    <x v="2"/>
    <x v="9"/>
    <x v="190"/>
    <x v="16"/>
    <x v="0"/>
    <x v="3"/>
    <s v="Large Capacity Hanging Post Binders"/>
    <n v="37.43"/>
    <n v="5"/>
    <n v="-29.94"/>
  </r>
  <r>
    <n v="5940"/>
    <d v="2016-10-28T00:00:00"/>
    <x v="2"/>
    <x v="9"/>
    <x v="190"/>
    <x v="16"/>
    <x v="1"/>
    <x v="8"/>
    <s v="Eldon Radial Chair Mat for Low to Medium Pile Carpets"/>
    <n v="63.97"/>
    <n v="2"/>
    <n v="0"/>
  </r>
  <r>
    <n v="5941"/>
    <d v="2016-10-28T00:00:00"/>
    <x v="2"/>
    <x v="9"/>
    <x v="190"/>
    <x v="16"/>
    <x v="1"/>
    <x v="8"/>
    <s v="Howard Miller 13-1/2&quot; Diameter Rosebrook Wall Clock"/>
    <n v="165.05"/>
    <n v="3"/>
    <n v="41.26"/>
  </r>
  <r>
    <n v="5942"/>
    <d v="2016-10-28T00:00:00"/>
    <x v="2"/>
    <x v="9"/>
    <x v="436"/>
    <x v="25"/>
    <x v="0"/>
    <x v="3"/>
    <s v="XtraLife ClearVue Slant-D Ring Binder, White, 3&quot;"/>
    <n v="17.62"/>
    <n v="4"/>
    <n v="-14.09"/>
  </r>
  <r>
    <n v="5943"/>
    <d v="2016-10-28T00:00:00"/>
    <x v="2"/>
    <x v="9"/>
    <x v="287"/>
    <x v="16"/>
    <x v="0"/>
    <x v="3"/>
    <s v="Canvas Sectional Post Binders"/>
    <n v="38.19"/>
    <n v="5"/>
    <n v="-26.73"/>
  </r>
  <r>
    <n v="5944"/>
    <d v="2016-10-28T00:00:00"/>
    <x v="2"/>
    <x v="9"/>
    <x v="268"/>
    <x v="20"/>
    <x v="0"/>
    <x v="4"/>
    <s v="BIC Brite Liner Highlighters"/>
    <n v="12.42"/>
    <n v="3"/>
    <n v="5.22"/>
  </r>
  <r>
    <n v="5945"/>
    <d v="2016-10-28T00:00:00"/>
    <x v="2"/>
    <x v="9"/>
    <x v="668"/>
    <x v="20"/>
    <x v="1"/>
    <x v="8"/>
    <s v="Tenex Chairmat w/ Average Lip, 45&quot; x 53&quot;"/>
    <n v="756.8"/>
    <n v="5"/>
    <n v="75.680000000000007"/>
  </r>
  <r>
    <n v="5946"/>
    <d v="2016-10-29T00:00:00"/>
    <x v="2"/>
    <x v="9"/>
    <x v="140"/>
    <x v="23"/>
    <x v="0"/>
    <x v="2"/>
    <s v="Rogers Jumbo File, Granite"/>
    <n v="40.74"/>
    <n v="3"/>
    <n v="0.41"/>
  </r>
  <r>
    <n v="5947"/>
    <d v="2016-10-29T00:00:00"/>
    <x v="2"/>
    <x v="9"/>
    <x v="140"/>
    <x v="23"/>
    <x v="0"/>
    <x v="12"/>
    <s v="Commercial WindTunnel Clean Air Upright Vacuum, Replacement Belts, Filtration Bags"/>
    <n v="11.67"/>
    <n v="3"/>
    <n v="3.03"/>
  </r>
  <r>
    <n v="5948"/>
    <d v="2016-10-29T00:00:00"/>
    <x v="2"/>
    <x v="9"/>
    <x v="682"/>
    <x v="14"/>
    <x v="1"/>
    <x v="8"/>
    <s v="Electrix 20W Halogen Replacement Bulb for Zoom-In Desk Lamp"/>
    <n v="67"/>
    <n v="5"/>
    <n v="32.159999999999997"/>
  </r>
  <r>
    <n v="5949"/>
    <d v="2016-10-29T00:00:00"/>
    <x v="2"/>
    <x v="9"/>
    <x v="564"/>
    <x v="3"/>
    <x v="0"/>
    <x v="3"/>
    <s v="XtraLife ClearVue Slant-D Ring Binder, White, 3&quot;"/>
    <n v="11.74"/>
    <n v="1"/>
    <n v="3.82"/>
  </r>
  <r>
    <n v="5950"/>
    <d v="2016-10-30T00:00:00"/>
    <x v="2"/>
    <x v="9"/>
    <x v="80"/>
    <x v="14"/>
    <x v="0"/>
    <x v="4"/>
    <s v="Newell 312"/>
    <n v="11.68"/>
    <n v="2"/>
    <n v="3.5"/>
  </r>
  <r>
    <n v="5951"/>
    <d v="2016-10-30T00:00:00"/>
    <x v="2"/>
    <x v="9"/>
    <x v="150"/>
    <x v="20"/>
    <x v="0"/>
    <x v="3"/>
    <s v="GBC Personal VeloBind Strips"/>
    <n v="28.75"/>
    <n v="3"/>
    <n v="10.06"/>
  </r>
  <r>
    <n v="5952"/>
    <d v="2016-10-30T00:00:00"/>
    <x v="2"/>
    <x v="9"/>
    <x v="150"/>
    <x v="20"/>
    <x v="0"/>
    <x v="4"/>
    <s v="Boston KS Multi-Size Manual Pencil Sharpener"/>
    <n v="114.95"/>
    <n v="5"/>
    <n v="32.19"/>
  </r>
  <r>
    <n v="5953"/>
    <d v="2016-10-30T00:00:00"/>
    <x v="2"/>
    <x v="9"/>
    <x v="530"/>
    <x v="3"/>
    <x v="0"/>
    <x v="7"/>
    <s v="Assorted Color Push Pins"/>
    <n v="3.62"/>
    <n v="2"/>
    <n v="1.19"/>
  </r>
  <r>
    <n v="5954"/>
    <d v="2016-10-31T00:00:00"/>
    <x v="2"/>
    <x v="9"/>
    <x v="649"/>
    <x v="2"/>
    <x v="1"/>
    <x v="5"/>
    <s v="Hon Olson Stacker Stools"/>
    <n v="492.84"/>
    <n v="5"/>
    <n v="-14.08"/>
  </r>
  <r>
    <n v="5955"/>
    <d v="2016-10-31T00:00:00"/>
    <x v="2"/>
    <x v="9"/>
    <x v="104"/>
    <x v="3"/>
    <x v="0"/>
    <x v="2"/>
    <s v="Dual Level, Single-Width Filing Carts"/>
    <n v="1085.42"/>
    <n v="7"/>
    <n v="282.20999999999998"/>
  </r>
  <r>
    <n v="5956"/>
    <d v="2016-10-31T00:00:00"/>
    <x v="2"/>
    <x v="9"/>
    <x v="251"/>
    <x v="16"/>
    <x v="0"/>
    <x v="0"/>
    <s v="Xerox 1898"/>
    <n v="32.06"/>
    <n v="6"/>
    <n v="11.22"/>
  </r>
  <r>
    <n v="5957"/>
    <d v="2016-10-31T00:00:00"/>
    <x v="2"/>
    <x v="9"/>
    <x v="698"/>
    <x v="39"/>
    <x v="0"/>
    <x v="14"/>
    <s v="Fiskars Softgrip Scissors"/>
    <n v="21.96"/>
    <n v="2"/>
    <n v="6.15"/>
  </r>
  <r>
    <n v="5958"/>
    <d v="2016-10-31T00:00:00"/>
    <x v="2"/>
    <x v="9"/>
    <x v="698"/>
    <x v="39"/>
    <x v="1"/>
    <x v="5"/>
    <s v="Hon Mobius Operator's Chair"/>
    <n v="368.97"/>
    <n v="3"/>
    <n v="81.17"/>
  </r>
  <r>
    <n v="5959"/>
    <d v="2016-10-31T00:00:00"/>
    <x v="2"/>
    <x v="9"/>
    <x v="698"/>
    <x v="39"/>
    <x v="0"/>
    <x v="4"/>
    <s v="Newell 31"/>
    <n v="12.39"/>
    <n v="3"/>
    <n v="3.47"/>
  </r>
  <r>
    <n v="5960"/>
    <d v="2016-10-31T00:00:00"/>
    <x v="2"/>
    <x v="9"/>
    <x v="698"/>
    <x v="39"/>
    <x v="0"/>
    <x v="2"/>
    <s v="Carina Mini System Audio Rack, Model AR050B"/>
    <n v="332.94"/>
    <n v="3"/>
    <n v="9.99"/>
  </r>
  <r>
    <n v="5961"/>
    <d v="2016-10-31T00:00:00"/>
    <x v="2"/>
    <x v="9"/>
    <x v="472"/>
    <x v="3"/>
    <x v="1"/>
    <x v="5"/>
    <s v="Office Star - Professional Matrix Back Chair with 2-to-1 Synchro Tilt and Mesh Fabric Seat"/>
    <n v="1403.92"/>
    <n v="5"/>
    <n v="70.2"/>
  </r>
  <r>
    <n v="5962"/>
    <d v="2016-11-01T00:00:00"/>
    <x v="2"/>
    <x v="10"/>
    <x v="307"/>
    <x v="6"/>
    <x v="2"/>
    <x v="6"/>
    <s v="LF Elite 3D Dazzle Designer Hard Case Cover, Lf Stylus Pen and Wiper For Apple Iphone 5c Mini Lite"/>
    <n v="21.8"/>
    <n v="2"/>
    <n v="6.1"/>
  </r>
  <r>
    <n v="5963"/>
    <d v="2016-11-01T00:00:00"/>
    <x v="2"/>
    <x v="10"/>
    <x v="307"/>
    <x v="6"/>
    <x v="0"/>
    <x v="10"/>
    <s v="Airmail Envelopes"/>
    <n v="251.79"/>
    <n v="3"/>
    <n v="118.34"/>
  </r>
  <r>
    <n v="5964"/>
    <d v="2016-11-01T00:00:00"/>
    <x v="2"/>
    <x v="10"/>
    <x v="599"/>
    <x v="0"/>
    <x v="0"/>
    <x v="2"/>
    <s v="Tenex Personal Filing Tote With Secure Closure Lid, Black/Frost"/>
    <n v="111.67"/>
    <n v="9"/>
    <n v="6.98"/>
  </r>
  <r>
    <n v="5965"/>
    <d v="2016-11-01T00:00:00"/>
    <x v="2"/>
    <x v="10"/>
    <x v="21"/>
    <x v="1"/>
    <x v="2"/>
    <x v="9"/>
    <s v="Maxell 4.7GB DVD-R"/>
    <n v="68.11"/>
    <n v="3"/>
    <n v="17.88"/>
  </r>
  <r>
    <n v="5966"/>
    <d v="2016-11-03T00:00:00"/>
    <x v="2"/>
    <x v="10"/>
    <x v="68"/>
    <x v="30"/>
    <x v="0"/>
    <x v="4"/>
    <s v="Hunt PowerHouse Electric Pencil Sharpener, Blue"/>
    <n v="75.959999999999994"/>
    <n v="2"/>
    <n v="22.79"/>
  </r>
  <r>
    <n v="5967"/>
    <d v="2016-11-03T00:00:00"/>
    <x v="2"/>
    <x v="10"/>
    <x v="68"/>
    <x v="30"/>
    <x v="0"/>
    <x v="3"/>
    <s v="Avery Durable Plastic 1&quot; Binders"/>
    <n v="27.24"/>
    <n v="6"/>
    <n v="13.35"/>
  </r>
  <r>
    <n v="5968"/>
    <d v="2016-11-03T00:00:00"/>
    <x v="2"/>
    <x v="10"/>
    <x v="582"/>
    <x v="22"/>
    <x v="0"/>
    <x v="4"/>
    <s v="Newell 332"/>
    <n v="8.82"/>
    <n v="3"/>
    <n v="2.38"/>
  </r>
  <r>
    <n v="5969"/>
    <d v="2016-11-03T00:00:00"/>
    <x v="2"/>
    <x v="10"/>
    <x v="766"/>
    <x v="3"/>
    <x v="1"/>
    <x v="5"/>
    <s v="Global Deluxe High-Back Office Chair in Storm"/>
    <n v="217.58"/>
    <n v="2"/>
    <n v="-29.92"/>
  </r>
  <r>
    <n v="5970"/>
    <d v="2016-11-03T00:00:00"/>
    <x v="2"/>
    <x v="10"/>
    <x v="766"/>
    <x v="3"/>
    <x v="2"/>
    <x v="9"/>
    <s v="Kensington K72356US Mouse-in-a-Box USB Desktop Mouse"/>
    <n v="82.95"/>
    <n v="5"/>
    <n v="29.03"/>
  </r>
  <r>
    <n v="5971"/>
    <d v="2016-11-03T00:00:00"/>
    <x v="2"/>
    <x v="10"/>
    <x v="766"/>
    <x v="3"/>
    <x v="0"/>
    <x v="1"/>
    <s v="Avery 50"/>
    <n v="87.71"/>
    <n v="7"/>
    <n v="41.22"/>
  </r>
  <r>
    <n v="5972"/>
    <d v="2016-11-03T00:00:00"/>
    <x v="2"/>
    <x v="10"/>
    <x v="766"/>
    <x v="3"/>
    <x v="0"/>
    <x v="12"/>
    <s v="Honeywell Enviracaire Portable HEPA Air Cleaner for 16' x 20' Room"/>
    <n v="1101.48"/>
    <n v="4"/>
    <n v="429.58"/>
  </r>
  <r>
    <n v="5973"/>
    <d v="2016-11-03T00:00:00"/>
    <x v="2"/>
    <x v="10"/>
    <x v="358"/>
    <x v="5"/>
    <x v="0"/>
    <x v="7"/>
    <s v="Advantus Plastic Paper Clips"/>
    <n v="20"/>
    <n v="4"/>
    <n v="9.6"/>
  </r>
  <r>
    <n v="5974"/>
    <d v="2016-11-03T00:00:00"/>
    <x v="2"/>
    <x v="10"/>
    <x v="358"/>
    <x v="5"/>
    <x v="0"/>
    <x v="4"/>
    <s v="Economy #2 Pencils"/>
    <n v="7.98"/>
    <n v="3"/>
    <n v="2.0699999999999998"/>
  </r>
  <r>
    <n v="5975"/>
    <d v="2016-11-03T00:00:00"/>
    <x v="2"/>
    <x v="10"/>
    <x v="358"/>
    <x v="5"/>
    <x v="1"/>
    <x v="8"/>
    <s v="Magna Visual Magnetic Picture Hangers"/>
    <n v="24.1"/>
    <n v="5"/>
    <n v="9.16"/>
  </r>
  <r>
    <n v="5976"/>
    <d v="2016-11-03T00:00:00"/>
    <x v="2"/>
    <x v="10"/>
    <x v="358"/>
    <x v="5"/>
    <x v="0"/>
    <x v="4"/>
    <s v="Boston 16750 Black Compact Battery Pencil Sharpener"/>
    <n v="8.75"/>
    <n v="1"/>
    <n v="2.63"/>
  </r>
  <r>
    <n v="5977"/>
    <d v="2016-11-03T00:00:00"/>
    <x v="2"/>
    <x v="10"/>
    <x v="358"/>
    <x v="5"/>
    <x v="1"/>
    <x v="13"/>
    <s v="Global Adaptabilities Conference Tables"/>
    <n v="842.94"/>
    <n v="3"/>
    <n v="160.16"/>
  </r>
  <r>
    <n v="5978"/>
    <d v="2016-11-03T00:00:00"/>
    <x v="2"/>
    <x v="10"/>
    <x v="21"/>
    <x v="3"/>
    <x v="0"/>
    <x v="7"/>
    <s v="Stockwell Push Pins"/>
    <n v="15.26"/>
    <n v="7"/>
    <n v="5.04"/>
  </r>
  <r>
    <n v="5979"/>
    <d v="2016-11-03T00:00:00"/>
    <x v="2"/>
    <x v="10"/>
    <x v="21"/>
    <x v="3"/>
    <x v="0"/>
    <x v="12"/>
    <s v="Holmes 99% HEPA Air Purifier"/>
    <n v="43.32"/>
    <n v="2"/>
    <n v="14.3"/>
  </r>
  <r>
    <n v="5980"/>
    <d v="2016-11-03T00:00:00"/>
    <x v="2"/>
    <x v="10"/>
    <x v="21"/>
    <x v="3"/>
    <x v="0"/>
    <x v="3"/>
    <s v="Avery Durable Plastic 1&quot; Binders"/>
    <n v="43.58"/>
    <n v="12"/>
    <n v="15.8"/>
  </r>
  <r>
    <n v="5981"/>
    <d v="2016-11-03T00:00:00"/>
    <x v="2"/>
    <x v="10"/>
    <x v="21"/>
    <x v="3"/>
    <x v="0"/>
    <x v="0"/>
    <s v="Xerox 1892"/>
    <n v="116.28"/>
    <n v="3"/>
    <n v="56.98"/>
  </r>
  <r>
    <n v="5982"/>
    <d v="2016-11-03T00:00:00"/>
    <x v="2"/>
    <x v="10"/>
    <x v="21"/>
    <x v="3"/>
    <x v="0"/>
    <x v="3"/>
    <s v="Fellowes Black Plastic Comb Bindings"/>
    <n v="9.3000000000000007"/>
    <n v="2"/>
    <n v="3.02"/>
  </r>
  <r>
    <n v="5983"/>
    <d v="2016-11-03T00:00:00"/>
    <x v="2"/>
    <x v="10"/>
    <x v="21"/>
    <x v="3"/>
    <x v="0"/>
    <x v="0"/>
    <s v="Xerox 22"/>
    <n v="19.440000000000001"/>
    <n v="3"/>
    <n v="9.33"/>
  </r>
  <r>
    <n v="5984"/>
    <d v="2016-11-03T00:00:00"/>
    <x v="2"/>
    <x v="10"/>
    <x v="21"/>
    <x v="3"/>
    <x v="0"/>
    <x v="0"/>
    <s v="Multicolor Computer Printout Paper"/>
    <n v="314.55"/>
    <n v="3"/>
    <n v="150.97999999999999"/>
  </r>
  <r>
    <n v="5985"/>
    <d v="2016-11-03T00:00:00"/>
    <x v="2"/>
    <x v="10"/>
    <x v="225"/>
    <x v="0"/>
    <x v="0"/>
    <x v="0"/>
    <s v="Xerox 1978"/>
    <n v="9.25"/>
    <n v="2"/>
    <n v="3.35"/>
  </r>
  <r>
    <n v="5986"/>
    <d v="2016-11-03T00:00:00"/>
    <x v="2"/>
    <x v="10"/>
    <x v="262"/>
    <x v="11"/>
    <x v="0"/>
    <x v="3"/>
    <s v="Avery Reinforcements for Hole-Punch Pages"/>
    <n v="4.16"/>
    <n v="7"/>
    <n v="-3.47"/>
  </r>
  <r>
    <n v="5987"/>
    <d v="2016-11-03T00:00:00"/>
    <x v="2"/>
    <x v="10"/>
    <x v="262"/>
    <x v="11"/>
    <x v="2"/>
    <x v="15"/>
    <s v="Okidata B401 Printer"/>
    <n v="179.99"/>
    <n v="3"/>
    <n v="-251.99"/>
  </r>
  <r>
    <n v="5988"/>
    <d v="2016-11-03T00:00:00"/>
    <x v="2"/>
    <x v="10"/>
    <x v="425"/>
    <x v="2"/>
    <x v="2"/>
    <x v="9"/>
    <s v="NETGEAR N750 Dual Band Wi-Fi Gigabit Router"/>
    <n v="72"/>
    <n v="1"/>
    <n v="14.4"/>
  </r>
  <r>
    <n v="5989"/>
    <d v="2016-11-03T00:00:00"/>
    <x v="2"/>
    <x v="10"/>
    <x v="425"/>
    <x v="2"/>
    <x v="1"/>
    <x v="5"/>
    <s v="Bevis Steel Folding Chairs"/>
    <n v="470.16"/>
    <n v="7"/>
    <n v="-13.43"/>
  </r>
  <r>
    <n v="5990"/>
    <d v="2016-11-04T00:00:00"/>
    <x v="2"/>
    <x v="10"/>
    <x v="554"/>
    <x v="5"/>
    <x v="0"/>
    <x v="7"/>
    <s v="OIC Colored Binder Clips, Assorted Sizes"/>
    <n v="10.74"/>
    <n v="3"/>
    <n v="5.26"/>
  </r>
  <r>
    <n v="5991"/>
    <d v="2016-11-04T00:00:00"/>
    <x v="2"/>
    <x v="10"/>
    <x v="756"/>
    <x v="22"/>
    <x v="1"/>
    <x v="8"/>
    <s v="Tenex &quot;The Solids&quot; Textured Chair Mats"/>
    <n v="209.88"/>
    <n v="3"/>
    <n v="35.68"/>
  </r>
  <r>
    <n v="5992"/>
    <d v="2016-11-04T00:00:00"/>
    <x v="2"/>
    <x v="10"/>
    <x v="384"/>
    <x v="3"/>
    <x v="1"/>
    <x v="8"/>
    <s v="Advantus Panel Wall Acrylic Frame"/>
    <n v="38.29"/>
    <n v="7"/>
    <n v="16.46"/>
  </r>
  <r>
    <n v="5993"/>
    <d v="2016-11-04T00:00:00"/>
    <x v="2"/>
    <x v="10"/>
    <x v="426"/>
    <x v="3"/>
    <x v="0"/>
    <x v="4"/>
    <s v="Boston Heavy-Duty Trimline Electric Pencil Sharpeners"/>
    <n v="192.8"/>
    <n v="4"/>
    <n v="55.91"/>
  </r>
  <r>
    <n v="5994"/>
    <d v="2016-11-04T00:00:00"/>
    <x v="2"/>
    <x v="10"/>
    <x v="609"/>
    <x v="11"/>
    <x v="0"/>
    <x v="14"/>
    <s v="Serrated Blade or Curved Handle Hand Letter Openers"/>
    <n v="17.579999999999998"/>
    <n v="7"/>
    <n v="-4.18"/>
  </r>
  <r>
    <n v="5995"/>
    <d v="2016-11-04T00:00:00"/>
    <x v="2"/>
    <x v="10"/>
    <x v="609"/>
    <x v="11"/>
    <x v="1"/>
    <x v="5"/>
    <s v="Office Star - Contemporary Task Swivel chair with Loop Arms, Charcoal"/>
    <n v="104.78"/>
    <n v="1"/>
    <n v="-14.41"/>
  </r>
  <r>
    <n v="5996"/>
    <d v="2016-11-04T00:00:00"/>
    <x v="2"/>
    <x v="10"/>
    <x v="609"/>
    <x v="11"/>
    <x v="0"/>
    <x v="0"/>
    <s v="Southworth 25% Cotton Premium Laser Paper and Envelopes"/>
    <n v="47.95"/>
    <n v="3"/>
    <n v="16.78"/>
  </r>
  <r>
    <n v="5997"/>
    <d v="2016-11-04T00:00:00"/>
    <x v="2"/>
    <x v="10"/>
    <x v="609"/>
    <x v="11"/>
    <x v="1"/>
    <x v="5"/>
    <s v="Global Enterprise Series Seating High-Back Swivel/Tilt Chairs"/>
    <n v="650.35"/>
    <n v="3"/>
    <n v="-97.55"/>
  </r>
  <r>
    <n v="5998"/>
    <d v="2016-11-04T00:00:00"/>
    <x v="2"/>
    <x v="10"/>
    <x v="609"/>
    <x v="11"/>
    <x v="0"/>
    <x v="1"/>
    <s v="Dot Matrix Printer Tape Reel Labels, White, 5000/Box"/>
    <n v="629.17999999999995"/>
    <n v="8"/>
    <n v="228.08"/>
  </r>
  <r>
    <n v="5999"/>
    <d v="2016-11-04T00:00:00"/>
    <x v="2"/>
    <x v="10"/>
    <x v="609"/>
    <x v="11"/>
    <x v="0"/>
    <x v="0"/>
    <s v="Xerox 1887"/>
    <n v="15.18"/>
    <n v="1"/>
    <n v="5.31"/>
  </r>
  <r>
    <n v="6000"/>
    <d v="2016-11-04T00:00:00"/>
    <x v="2"/>
    <x v="10"/>
    <x v="591"/>
    <x v="16"/>
    <x v="1"/>
    <x v="8"/>
    <s v="Ultra Door Pull Handle"/>
    <n v="50.5"/>
    <n v="6"/>
    <n v="8.2100000000000009"/>
  </r>
  <r>
    <n v="6001"/>
    <d v="2016-11-04T00:00:00"/>
    <x v="2"/>
    <x v="10"/>
    <x v="249"/>
    <x v="3"/>
    <x v="0"/>
    <x v="3"/>
    <s v="Tuff Stuff Recycled Round Ring Binders"/>
    <n v="7.71"/>
    <n v="2"/>
    <n v="2.8"/>
  </r>
  <r>
    <n v="6002"/>
    <d v="2016-11-04T00:00:00"/>
    <x v="2"/>
    <x v="10"/>
    <x v="249"/>
    <x v="3"/>
    <x v="0"/>
    <x v="3"/>
    <s v="Acco Economy Flexible Poly Round Ring Binder"/>
    <n v="4.18"/>
    <n v="1"/>
    <n v="1.31"/>
  </r>
  <r>
    <n v="6003"/>
    <d v="2016-11-04T00:00:00"/>
    <x v="2"/>
    <x v="10"/>
    <x v="249"/>
    <x v="3"/>
    <x v="0"/>
    <x v="0"/>
    <s v="Xerox 229"/>
    <n v="38.880000000000003"/>
    <n v="6"/>
    <n v="18.66"/>
  </r>
  <r>
    <n v="6004"/>
    <d v="2016-11-04T00:00:00"/>
    <x v="2"/>
    <x v="10"/>
    <x v="727"/>
    <x v="25"/>
    <x v="0"/>
    <x v="2"/>
    <s v="Eldon Portable Mobile Manager"/>
    <n v="45.25"/>
    <n v="2"/>
    <n v="3.96"/>
  </r>
  <r>
    <n v="6005"/>
    <d v="2016-11-04T00:00:00"/>
    <x v="2"/>
    <x v="10"/>
    <x v="727"/>
    <x v="25"/>
    <x v="1"/>
    <x v="13"/>
    <s v="BPI Conference Tables"/>
    <n v="876.3"/>
    <n v="10"/>
    <n v="-292.10000000000002"/>
  </r>
  <r>
    <n v="6006"/>
    <d v="2016-11-04T00:00:00"/>
    <x v="2"/>
    <x v="10"/>
    <x v="727"/>
    <x v="25"/>
    <x v="0"/>
    <x v="14"/>
    <s v="Premier Electric Letter Opener"/>
    <n v="185.38"/>
    <n v="2"/>
    <n v="-34.76"/>
  </r>
  <r>
    <n v="6007"/>
    <d v="2016-11-04T00:00:00"/>
    <x v="2"/>
    <x v="10"/>
    <x v="204"/>
    <x v="3"/>
    <x v="2"/>
    <x v="15"/>
    <s v="Okidata B400 Printer"/>
    <n v="686.4"/>
    <n v="2"/>
    <n v="77.22"/>
  </r>
  <r>
    <n v="6008"/>
    <d v="2016-11-04T00:00:00"/>
    <x v="2"/>
    <x v="10"/>
    <x v="533"/>
    <x v="0"/>
    <x v="1"/>
    <x v="8"/>
    <s v="DAX Two-Tone Rosewood/Black Document Frame, Desktop, 5 x 7"/>
    <n v="11.38"/>
    <n v="3"/>
    <n v="-5.69"/>
  </r>
  <r>
    <n v="6009"/>
    <d v="2016-11-04T00:00:00"/>
    <x v="2"/>
    <x v="10"/>
    <x v="533"/>
    <x v="0"/>
    <x v="1"/>
    <x v="8"/>
    <s v="Deflect-o EconoMat Studded, No Bevel Mat for Low Pile Carpeting"/>
    <n v="66.11"/>
    <n v="4"/>
    <n v="-84.29"/>
  </r>
  <r>
    <n v="6010"/>
    <d v="2016-11-05T00:00:00"/>
    <x v="2"/>
    <x v="10"/>
    <x v="431"/>
    <x v="3"/>
    <x v="0"/>
    <x v="3"/>
    <s v="Cardinal Holdit Data Disk Pockets"/>
    <n v="29.12"/>
    <n v="5"/>
    <n v="9.83"/>
  </r>
  <r>
    <n v="6011"/>
    <d v="2016-11-05T00:00:00"/>
    <x v="2"/>
    <x v="10"/>
    <x v="756"/>
    <x v="2"/>
    <x v="2"/>
    <x v="6"/>
    <s v="Anker Astro Mini 3000mAh Ultra-Compact Portable Charger"/>
    <n v="23.99"/>
    <n v="2"/>
    <n v="-15.99"/>
  </r>
  <r>
    <n v="6012"/>
    <d v="2016-11-05T00:00:00"/>
    <x v="2"/>
    <x v="10"/>
    <x v="287"/>
    <x v="0"/>
    <x v="1"/>
    <x v="13"/>
    <s v="Laminate Occasional Tables"/>
    <n v="863.13"/>
    <n v="8"/>
    <n v="-160.30000000000001"/>
  </r>
  <r>
    <n v="6013"/>
    <d v="2016-11-05T00:00:00"/>
    <x v="2"/>
    <x v="10"/>
    <x v="287"/>
    <x v="0"/>
    <x v="0"/>
    <x v="3"/>
    <s v="Storex Dura Pro Binders"/>
    <n v="3.56"/>
    <n v="3"/>
    <n v="-6.24"/>
  </r>
  <r>
    <n v="6014"/>
    <d v="2016-11-05T00:00:00"/>
    <x v="2"/>
    <x v="10"/>
    <x v="287"/>
    <x v="0"/>
    <x v="1"/>
    <x v="11"/>
    <s v="O'Sullivan Plantations 2-Door Library in Landvery Oak"/>
    <n v="956.66"/>
    <n v="7"/>
    <n v="-225.1"/>
  </r>
  <r>
    <n v="6015"/>
    <d v="2016-11-05T00:00:00"/>
    <x v="2"/>
    <x v="10"/>
    <x v="287"/>
    <x v="0"/>
    <x v="0"/>
    <x v="3"/>
    <s v="Premium Transparent Presentation Covers by GBC"/>
    <n v="12.59"/>
    <n v="3"/>
    <n v="-20.14"/>
  </r>
  <r>
    <n v="6016"/>
    <d v="2016-11-05T00:00:00"/>
    <x v="2"/>
    <x v="10"/>
    <x v="287"/>
    <x v="0"/>
    <x v="2"/>
    <x v="9"/>
    <s v="Logitech Wireless Headset H600 Over-The-Head Design"/>
    <n v="171.96"/>
    <n v="5"/>
    <n v="45.14"/>
  </r>
  <r>
    <n v="6017"/>
    <d v="2016-11-05T00:00:00"/>
    <x v="2"/>
    <x v="10"/>
    <x v="415"/>
    <x v="18"/>
    <x v="0"/>
    <x v="3"/>
    <s v="Premium Transparent Presentation Covers by GBC"/>
    <n v="104.9"/>
    <n v="5"/>
    <n v="50.35"/>
  </r>
  <r>
    <n v="6018"/>
    <d v="2016-11-05T00:00:00"/>
    <x v="2"/>
    <x v="10"/>
    <x v="415"/>
    <x v="18"/>
    <x v="0"/>
    <x v="4"/>
    <s v="Prismacolor Color Pencil Set"/>
    <n v="39.68"/>
    <n v="2"/>
    <n v="16.27"/>
  </r>
  <r>
    <n v="6019"/>
    <d v="2016-11-05T00:00:00"/>
    <x v="2"/>
    <x v="10"/>
    <x v="415"/>
    <x v="18"/>
    <x v="0"/>
    <x v="1"/>
    <s v="Avery 503"/>
    <n v="51.75"/>
    <n v="5"/>
    <n v="24.84"/>
  </r>
  <r>
    <n v="6020"/>
    <d v="2016-11-05T00:00:00"/>
    <x v="2"/>
    <x v="10"/>
    <x v="343"/>
    <x v="3"/>
    <x v="0"/>
    <x v="3"/>
    <s v="GBC Twin Loop Wire Binding Elements"/>
    <n v="53.25"/>
    <n v="2"/>
    <n v="19.97"/>
  </r>
  <r>
    <n v="6021"/>
    <d v="2016-11-05T00:00:00"/>
    <x v="2"/>
    <x v="10"/>
    <x v="438"/>
    <x v="0"/>
    <x v="0"/>
    <x v="1"/>
    <s v="Avery 490"/>
    <n v="11.84"/>
    <n v="1"/>
    <n v="4.4400000000000004"/>
  </r>
  <r>
    <n v="6022"/>
    <d v="2016-11-05T00:00:00"/>
    <x v="2"/>
    <x v="10"/>
    <x v="377"/>
    <x v="22"/>
    <x v="2"/>
    <x v="9"/>
    <s v="Cherry 142-key Programmable Keyboard"/>
    <n v="479.72"/>
    <n v="4"/>
    <n v="52.77"/>
  </r>
  <r>
    <n v="6023"/>
    <d v="2016-11-05T00:00:00"/>
    <x v="2"/>
    <x v="10"/>
    <x v="564"/>
    <x v="3"/>
    <x v="2"/>
    <x v="9"/>
    <s v="KeyTronicÂ E03601U1 -Â KeyboardÂ - Beige"/>
    <n v="72"/>
    <n v="4"/>
    <n v="12.96"/>
  </r>
  <r>
    <n v="6024"/>
    <d v="2016-11-05T00:00:00"/>
    <x v="2"/>
    <x v="10"/>
    <x v="564"/>
    <x v="3"/>
    <x v="1"/>
    <x v="5"/>
    <s v="Harbour Creations 67200 Series Stacking Chairs"/>
    <n v="113.89"/>
    <n v="2"/>
    <n v="9.9700000000000006"/>
  </r>
  <r>
    <n v="6025"/>
    <d v="2016-11-05T00:00:00"/>
    <x v="2"/>
    <x v="10"/>
    <x v="564"/>
    <x v="3"/>
    <x v="0"/>
    <x v="10"/>
    <s v="Strathmore #10 Envelopes, Ultimate White"/>
    <n v="158.13"/>
    <n v="3"/>
    <n v="77.48"/>
  </r>
  <r>
    <n v="6026"/>
    <d v="2016-11-05T00:00:00"/>
    <x v="2"/>
    <x v="10"/>
    <x v="395"/>
    <x v="6"/>
    <x v="1"/>
    <x v="8"/>
    <s v="3M Polarizing Task Lamp with Clamp Arm, Light Gray"/>
    <n v="273.95999999999998"/>
    <n v="2"/>
    <n v="71.23"/>
  </r>
  <r>
    <n v="6027"/>
    <d v="2016-11-05T00:00:00"/>
    <x v="2"/>
    <x v="10"/>
    <x v="395"/>
    <x v="6"/>
    <x v="2"/>
    <x v="9"/>
    <s v="Microsoft Natural Ergonomic Keyboard 4000"/>
    <n v="89.97"/>
    <n v="3"/>
    <n v="18.89"/>
  </r>
  <r>
    <n v="6028"/>
    <d v="2016-11-05T00:00:00"/>
    <x v="2"/>
    <x v="10"/>
    <x v="395"/>
    <x v="6"/>
    <x v="1"/>
    <x v="8"/>
    <s v="Tenex Chairmat w/ Average Lip, 45&quot; x 53&quot;"/>
    <n v="756.8"/>
    <n v="5"/>
    <n v="75.680000000000007"/>
  </r>
  <r>
    <n v="6029"/>
    <d v="2016-11-06T00:00:00"/>
    <x v="2"/>
    <x v="10"/>
    <x v="471"/>
    <x v="3"/>
    <x v="1"/>
    <x v="5"/>
    <s v="Global Task Chair, Black"/>
    <n v="81.42"/>
    <n v="2"/>
    <n v="-9.16"/>
  </r>
  <r>
    <n v="6030"/>
    <d v="2016-11-06T00:00:00"/>
    <x v="2"/>
    <x v="10"/>
    <x v="471"/>
    <x v="3"/>
    <x v="1"/>
    <x v="8"/>
    <s v="Eldon Cleatmat Plus Chair Mats for High Pile Carpets"/>
    <n v="238.56"/>
    <n v="3"/>
    <n v="26.24"/>
  </r>
  <r>
    <n v="6031"/>
    <d v="2016-11-06T00:00:00"/>
    <x v="2"/>
    <x v="10"/>
    <x v="254"/>
    <x v="16"/>
    <x v="1"/>
    <x v="5"/>
    <s v="High-Back Leather Manager's Chair"/>
    <n v="207.98"/>
    <n v="2"/>
    <n v="-28.6"/>
  </r>
  <r>
    <n v="6032"/>
    <d v="2016-11-06T00:00:00"/>
    <x v="2"/>
    <x v="10"/>
    <x v="254"/>
    <x v="16"/>
    <x v="0"/>
    <x v="0"/>
    <s v="Embossed Ink Jet Note Cards"/>
    <n v="36.11"/>
    <n v="2"/>
    <n v="12.64"/>
  </r>
  <r>
    <n v="6033"/>
    <d v="2016-11-06T00:00:00"/>
    <x v="2"/>
    <x v="10"/>
    <x v="254"/>
    <x v="16"/>
    <x v="1"/>
    <x v="8"/>
    <s v="Executive Impressions 14&quot; Contract Wall Clock"/>
    <n v="35.57"/>
    <n v="2"/>
    <n v="5.78"/>
  </r>
  <r>
    <n v="6034"/>
    <d v="2016-11-06T00:00:00"/>
    <x v="2"/>
    <x v="10"/>
    <x v="254"/>
    <x v="16"/>
    <x v="0"/>
    <x v="0"/>
    <s v="Eaton Premium Continuous-Feed Paper, 25% Cotton, Letter Size, White, 1000 Shts/Box"/>
    <n v="88.77"/>
    <n v="2"/>
    <n v="31.07"/>
  </r>
  <r>
    <n v="6035"/>
    <d v="2016-11-06T00:00:00"/>
    <x v="2"/>
    <x v="10"/>
    <x v="576"/>
    <x v="3"/>
    <x v="0"/>
    <x v="2"/>
    <s v="Eldon Portable Mobile Manager"/>
    <n v="84.84"/>
    <n v="3"/>
    <n v="22.91"/>
  </r>
  <r>
    <n v="6036"/>
    <d v="2016-11-07T00:00:00"/>
    <x v="2"/>
    <x v="10"/>
    <x v="655"/>
    <x v="22"/>
    <x v="0"/>
    <x v="3"/>
    <s v="Wilson Jones International Size A4 Ring Binders"/>
    <n v="27.68"/>
    <n v="2"/>
    <n v="9.69"/>
  </r>
  <r>
    <n v="6037"/>
    <d v="2016-11-07T00:00:00"/>
    <x v="2"/>
    <x v="10"/>
    <x v="673"/>
    <x v="3"/>
    <x v="0"/>
    <x v="3"/>
    <s v="Fellowes Binding Cases"/>
    <n v="37.44"/>
    <n v="4"/>
    <n v="11.7"/>
  </r>
  <r>
    <n v="6038"/>
    <d v="2016-11-07T00:00:00"/>
    <x v="2"/>
    <x v="10"/>
    <x v="673"/>
    <x v="3"/>
    <x v="0"/>
    <x v="3"/>
    <s v="Ibico Plastic and Wire Spiral Binding Combs"/>
    <n v="26.98"/>
    <n v="4"/>
    <n v="8.77"/>
  </r>
  <r>
    <n v="6039"/>
    <d v="2016-11-07T00:00:00"/>
    <x v="2"/>
    <x v="10"/>
    <x v="673"/>
    <x v="3"/>
    <x v="0"/>
    <x v="14"/>
    <s v="Acme Preferred Stainless Steel Scissors"/>
    <n v="11.36"/>
    <n v="2"/>
    <n v="3.29"/>
  </r>
  <r>
    <n v="6040"/>
    <d v="2016-11-07T00:00:00"/>
    <x v="2"/>
    <x v="10"/>
    <x v="673"/>
    <x v="3"/>
    <x v="0"/>
    <x v="1"/>
    <s v="Avery 486"/>
    <n v="14.62"/>
    <n v="2"/>
    <n v="6.87"/>
  </r>
  <r>
    <n v="6041"/>
    <d v="2016-11-07T00:00:00"/>
    <x v="2"/>
    <x v="10"/>
    <x v="595"/>
    <x v="3"/>
    <x v="1"/>
    <x v="8"/>
    <s v="C-Line Magnetic Cubicle Keepers, Clear Polypropylene"/>
    <n v="14.82"/>
    <n v="3"/>
    <n v="6.22"/>
  </r>
  <r>
    <n v="6042"/>
    <d v="2016-11-07T00:00:00"/>
    <x v="2"/>
    <x v="10"/>
    <x v="491"/>
    <x v="10"/>
    <x v="2"/>
    <x v="9"/>
    <s v="Plantronics Audio 478 Stereo USB Headset"/>
    <n v="119.98"/>
    <n v="3"/>
    <n v="22.5"/>
  </r>
  <r>
    <n v="6043"/>
    <d v="2016-11-07T00:00:00"/>
    <x v="2"/>
    <x v="10"/>
    <x v="204"/>
    <x v="23"/>
    <x v="0"/>
    <x v="7"/>
    <s v="Rubber Band Ball"/>
    <n v="14.96"/>
    <n v="4"/>
    <n v="0.3"/>
  </r>
  <r>
    <n v="6044"/>
    <d v="2016-11-07T00:00:00"/>
    <x v="2"/>
    <x v="10"/>
    <x v="577"/>
    <x v="3"/>
    <x v="0"/>
    <x v="0"/>
    <s v="Wirebound Four 2-3/4 x 5 Forms per Page, 400 Sets per Book"/>
    <n v="12.9"/>
    <n v="2"/>
    <n v="6.32"/>
  </r>
  <r>
    <n v="6045"/>
    <d v="2016-11-07T00:00:00"/>
    <x v="2"/>
    <x v="10"/>
    <x v="415"/>
    <x v="46"/>
    <x v="1"/>
    <x v="5"/>
    <s v="Global Troy Executive Leather Low-Back Tilter"/>
    <n v="1603.14"/>
    <n v="4"/>
    <n v="100.2"/>
  </r>
  <r>
    <n v="6046"/>
    <d v="2016-11-07T00:00:00"/>
    <x v="2"/>
    <x v="10"/>
    <x v="399"/>
    <x v="20"/>
    <x v="2"/>
    <x v="6"/>
    <s v="AT&amp;T SB67148 SynJ"/>
    <n v="263.95999999999998"/>
    <n v="4"/>
    <n v="71.27"/>
  </r>
  <r>
    <n v="6047"/>
    <d v="2016-11-07T00:00:00"/>
    <x v="2"/>
    <x v="10"/>
    <x v="399"/>
    <x v="20"/>
    <x v="2"/>
    <x v="6"/>
    <s v="Jabra Supreme Plus Driver EditionÂ Headset"/>
    <n v="359.97"/>
    <n v="3"/>
    <n v="100.79"/>
  </r>
  <r>
    <n v="6048"/>
    <d v="2016-11-07T00:00:00"/>
    <x v="2"/>
    <x v="10"/>
    <x v="399"/>
    <x v="20"/>
    <x v="0"/>
    <x v="0"/>
    <s v="Xerox 23"/>
    <n v="12.96"/>
    <n v="2"/>
    <n v="6.22"/>
  </r>
  <r>
    <n v="6049"/>
    <d v="2016-11-07T00:00:00"/>
    <x v="2"/>
    <x v="10"/>
    <x v="399"/>
    <x v="20"/>
    <x v="0"/>
    <x v="2"/>
    <s v="Eldon Base for stackable storage shelf, platinum"/>
    <n v="116.82"/>
    <n v="3"/>
    <n v="5.84"/>
  </r>
  <r>
    <n v="6050"/>
    <d v="2016-11-07T00:00:00"/>
    <x v="2"/>
    <x v="10"/>
    <x v="399"/>
    <x v="20"/>
    <x v="0"/>
    <x v="3"/>
    <s v="Ibico EB-19 Dual Function Manual Binding System"/>
    <n v="276.77999999999997"/>
    <n v="2"/>
    <n v="89.95"/>
  </r>
  <r>
    <n v="6051"/>
    <d v="2016-11-07T00:00:00"/>
    <x v="2"/>
    <x v="10"/>
    <x v="283"/>
    <x v="0"/>
    <x v="1"/>
    <x v="8"/>
    <s v="Executive Impressions 14&quot; Contract Wall Clock with Quartz Movement"/>
    <n v="44.46"/>
    <n v="5"/>
    <n v="-17.78"/>
  </r>
  <r>
    <n v="6052"/>
    <d v="2016-11-07T00:00:00"/>
    <x v="2"/>
    <x v="10"/>
    <x v="283"/>
    <x v="0"/>
    <x v="0"/>
    <x v="2"/>
    <s v="Mini 13-1/2 Capacity Data Binder Rack, Pearl"/>
    <n v="314.08999999999997"/>
    <n v="3"/>
    <n v="19.63"/>
  </r>
  <r>
    <n v="6053"/>
    <d v="2016-11-07T00:00:00"/>
    <x v="2"/>
    <x v="10"/>
    <x v="44"/>
    <x v="3"/>
    <x v="2"/>
    <x v="9"/>
    <s v="NETGEAR AC1750 Dual Band GigabitÂ Smart WiFi Router"/>
    <n v="479.97"/>
    <n v="3"/>
    <n v="163.19"/>
  </r>
  <r>
    <n v="6054"/>
    <d v="2016-11-07T00:00:00"/>
    <x v="2"/>
    <x v="10"/>
    <x v="437"/>
    <x v="3"/>
    <x v="0"/>
    <x v="3"/>
    <s v="GBC VeloBinder Manual Binding System"/>
    <n v="57.58"/>
    <n v="2"/>
    <n v="20.149999999999999"/>
  </r>
  <r>
    <n v="6055"/>
    <d v="2016-11-08T00:00:00"/>
    <x v="2"/>
    <x v="10"/>
    <x v="704"/>
    <x v="5"/>
    <x v="1"/>
    <x v="11"/>
    <s v="Bush Somerset Collection Bookcase"/>
    <n v="261.95999999999998"/>
    <n v="2"/>
    <n v="41.91"/>
  </r>
  <r>
    <n v="6056"/>
    <d v="2016-11-08T00:00:00"/>
    <x v="2"/>
    <x v="10"/>
    <x v="704"/>
    <x v="5"/>
    <x v="1"/>
    <x v="5"/>
    <s v="Hon Deluxe Fabric Upholstered Stacking Chairs, Rounded Back"/>
    <n v="731.94"/>
    <n v="3"/>
    <n v="219.58"/>
  </r>
  <r>
    <n v="6057"/>
    <d v="2016-11-09T00:00:00"/>
    <x v="2"/>
    <x v="10"/>
    <x v="413"/>
    <x v="3"/>
    <x v="2"/>
    <x v="9"/>
    <s v="Logitech Wireless Gaming Headset G930"/>
    <n v="479.97"/>
    <n v="3"/>
    <n v="177.59"/>
  </r>
  <r>
    <n v="6058"/>
    <d v="2016-11-10T00:00:00"/>
    <x v="2"/>
    <x v="10"/>
    <x v="593"/>
    <x v="3"/>
    <x v="0"/>
    <x v="2"/>
    <s v="File Shuttle I and Handi-File"/>
    <n v="155.82"/>
    <n v="7"/>
    <n v="42.07"/>
  </r>
  <r>
    <n v="6059"/>
    <d v="2016-11-10T00:00:00"/>
    <x v="2"/>
    <x v="10"/>
    <x v="593"/>
    <x v="3"/>
    <x v="0"/>
    <x v="3"/>
    <s v="Binding Machine Supplies"/>
    <n v="70.010000000000005"/>
    <n v="3"/>
    <n v="24.5"/>
  </r>
  <r>
    <n v="6060"/>
    <d v="2016-11-10T00:00:00"/>
    <x v="2"/>
    <x v="10"/>
    <x v="684"/>
    <x v="3"/>
    <x v="0"/>
    <x v="3"/>
    <s v="ACCOHIDE 3-Ring Binder, Blue, 1&quot;"/>
    <n v="13.22"/>
    <n v="4"/>
    <n v="4.46"/>
  </r>
  <r>
    <n v="6061"/>
    <d v="2016-11-10T00:00:00"/>
    <x v="2"/>
    <x v="10"/>
    <x v="684"/>
    <x v="3"/>
    <x v="0"/>
    <x v="0"/>
    <s v="Xerox 1996"/>
    <n v="32.4"/>
    <n v="5"/>
    <n v="15.55"/>
  </r>
  <r>
    <n v="6062"/>
    <d v="2016-11-10T00:00:00"/>
    <x v="2"/>
    <x v="10"/>
    <x v="587"/>
    <x v="4"/>
    <x v="0"/>
    <x v="4"/>
    <s v="Newell 315"/>
    <n v="41.86"/>
    <n v="7"/>
    <n v="10.47"/>
  </r>
  <r>
    <n v="6063"/>
    <d v="2016-11-10T00:00:00"/>
    <x v="2"/>
    <x v="10"/>
    <x v="192"/>
    <x v="10"/>
    <x v="0"/>
    <x v="14"/>
    <s v="Staple remover"/>
    <n v="14.72"/>
    <n v="5"/>
    <n v="-3.31"/>
  </r>
  <r>
    <n v="6064"/>
    <d v="2016-11-10T00:00:00"/>
    <x v="2"/>
    <x v="10"/>
    <x v="192"/>
    <x v="10"/>
    <x v="0"/>
    <x v="2"/>
    <s v="Acco Perma 4000 Stacking Storage Drawers"/>
    <n v="38.979999999999997"/>
    <n v="3"/>
    <n v="-2.44"/>
  </r>
  <r>
    <n v="6065"/>
    <d v="2016-11-10T00:00:00"/>
    <x v="2"/>
    <x v="10"/>
    <x v="367"/>
    <x v="10"/>
    <x v="0"/>
    <x v="1"/>
    <s v="Avery File Folder Labels"/>
    <n v="9.2200000000000006"/>
    <n v="4"/>
    <n v="3.34"/>
  </r>
  <r>
    <n v="6066"/>
    <d v="2016-11-10T00:00:00"/>
    <x v="2"/>
    <x v="10"/>
    <x v="367"/>
    <x v="10"/>
    <x v="2"/>
    <x v="6"/>
    <s v="Square Credit Card Reader"/>
    <n v="41.96"/>
    <n v="7"/>
    <n v="-9.7899999999999991"/>
  </r>
  <r>
    <n v="6067"/>
    <d v="2016-11-10T00:00:00"/>
    <x v="2"/>
    <x v="10"/>
    <x v="367"/>
    <x v="10"/>
    <x v="0"/>
    <x v="0"/>
    <s v="Xerox 1882"/>
    <n v="89.57"/>
    <n v="2"/>
    <n v="32.47"/>
  </r>
  <r>
    <n v="6068"/>
    <d v="2016-11-10T00:00:00"/>
    <x v="2"/>
    <x v="10"/>
    <x v="367"/>
    <x v="10"/>
    <x v="0"/>
    <x v="0"/>
    <s v="Wirebound Message Books, Four 2 3/4&quot; x 5&quot; Forms per Page, 600 Sets per Book"/>
    <n v="22.25"/>
    <n v="3"/>
    <n v="7.51"/>
  </r>
  <r>
    <n v="6069"/>
    <d v="2016-11-10T00:00:00"/>
    <x v="2"/>
    <x v="10"/>
    <x v="367"/>
    <x v="10"/>
    <x v="0"/>
    <x v="12"/>
    <s v="Eureka The Boss Plus 12-Amp Hard Box Upright Vacuum, Red"/>
    <n v="334.88"/>
    <n v="4"/>
    <n v="29.3"/>
  </r>
  <r>
    <n v="6070"/>
    <d v="2016-11-10T00:00:00"/>
    <x v="2"/>
    <x v="10"/>
    <x v="367"/>
    <x v="10"/>
    <x v="1"/>
    <x v="8"/>
    <s v="DAX Natural Wood-Tone Poster Frame"/>
    <n v="148.29"/>
    <n v="7"/>
    <n v="29.66"/>
  </r>
  <r>
    <n v="6071"/>
    <d v="2016-11-10T00:00:00"/>
    <x v="2"/>
    <x v="10"/>
    <x v="367"/>
    <x v="10"/>
    <x v="0"/>
    <x v="0"/>
    <s v="Xerox 1924"/>
    <n v="4.62"/>
    <n v="1"/>
    <n v="1.68"/>
  </r>
  <r>
    <n v="6072"/>
    <d v="2016-11-10T00:00:00"/>
    <x v="2"/>
    <x v="10"/>
    <x v="367"/>
    <x v="10"/>
    <x v="2"/>
    <x v="9"/>
    <s v="Memorex 25GB 6X Branded Blu-Ray Recordable Disc, 30/Pack"/>
    <n v="178.92"/>
    <n v="7"/>
    <n v="-29.07"/>
  </r>
  <r>
    <n v="6073"/>
    <d v="2016-11-10T00:00:00"/>
    <x v="2"/>
    <x v="10"/>
    <x v="367"/>
    <x v="10"/>
    <x v="0"/>
    <x v="3"/>
    <s v="GBC Twin Loop Wire Binding Elements"/>
    <n v="69.89"/>
    <n v="7"/>
    <n v="-46.59"/>
  </r>
  <r>
    <n v="6074"/>
    <d v="2016-11-10T00:00:00"/>
    <x v="2"/>
    <x v="10"/>
    <x v="282"/>
    <x v="0"/>
    <x v="2"/>
    <x v="9"/>
    <s v="Kensington SlimBlade Notebook Wireless Mouse with Nano Receiver"/>
    <n v="279.94"/>
    <n v="7"/>
    <n v="48.99"/>
  </r>
  <r>
    <n v="6075"/>
    <d v="2016-11-10T00:00:00"/>
    <x v="2"/>
    <x v="10"/>
    <x v="666"/>
    <x v="24"/>
    <x v="1"/>
    <x v="8"/>
    <s v="3M Polarizing Light Filter Sleeves"/>
    <n v="37.299999999999997"/>
    <n v="2"/>
    <n v="17.16"/>
  </r>
  <r>
    <n v="6076"/>
    <d v="2016-11-10T00:00:00"/>
    <x v="2"/>
    <x v="10"/>
    <x v="666"/>
    <x v="24"/>
    <x v="0"/>
    <x v="3"/>
    <s v="Wilson Jones Ledger-Size, Piano-Hinge Binder, 2&quot;, Blue"/>
    <n v="81.96"/>
    <n v="2"/>
    <n v="39.340000000000003"/>
  </r>
  <r>
    <n v="6077"/>
    <d v="2016-11-10T00:00:00"/>
    <x v="2"/>
    <x v="10"/>
    <x v="562"/>
    <x v="20"/>
    <x v="0"/>
    <x v="3"/>
    <s v="Canvas Sectional Post Binders"/>
    <n v="20.37"/>
    <n v="1"/>
    <n v="7.38"/>
  </r>
  <r>
    <n v="6078"/>
    <d v="2016-11-10T00:00:00"/>
    <x v="2"/>
    <x v="10"/>
    <x v="562"/>
    <x v="20"/>
    <x v="0"/>
    <x v="3"/>
    <s v="Wilson Jones Century Plastic Molded Ring Binders"/>
    <n v="49.85"/>
    <n v="3"/>
    <n v="16.82"/>
  </r>
  <r>
    <n v="6079"/>
    <d v="2016-11-10T00:00:00"/>
    <x v="2"/>
    <x v="10"/>
    <x v="170"/>
    <x v="3"/>
    <x v="0"/>
    <x v="0"/>
    <s v="Embossed Ink Jet Note Cards"/>
    <n v="67.709999999999994"/>
    <n v="3"/>
    <n v="32.5"/>
  </r>
  <r>
    <n v="6080"/>
    <d v="2016-11-10T00:00:00"/>
    <x v="2"/>
    <x v="10"/>
    <x v="170"/>
    <x v="3"/>
    <x v="0"/>
    <x v="12"/>
    <s v="Belkin F9S820V06 8 Outlet Surge"/>
    <n v="129.91999999999999"/>
    <n v="4"/>
    <n v="38.979999999999997"/>
  </r>
  <r>
    <n v="6081"/>
    <d v="2016-11-10T00:00:00"/>
    <x v="2"/>
    <x v="10"/>
    <x v="170"/>
    <x v="3"/>
    <x v="1"/>
    <x v="8"/>
    <s v="Howard Miller 11-1/2&quot; Diameter Ridgewood Wall Clock"/>
    <n v="467.46"/>
    <n v="9"/>
    <n v="191.66"/>
  </r>
  <r>
    <n v="6082"/>
    <d v="2016-11-10T00:00:00"/>
    <x v="2"/>
    <x v="10"/>
    <x v="170"/>
    <x v="3"/>
    <x v="0"/>
    <x v="0"/>
    <s v="Xerox 1933"/>
    <n v="61.4"/>
    <n v="5"/>
    <n v="28.86"/>
  </r>
  <r>
    <n v="6083"/>
    <d v="2016-11-10T00:00:00"/>
    <x v="2"/>
    <x v="10"/>
    <x v="170"/>
    <x v="3"/>
    <x v="0"/>
    <x v="2"/>
    <s v="Standard Rollaway File with Lock"/>
    <n v="720.76"/>
    <n v="4"/>
    <n v="187.4"/>
  </r>
  <r>
    <n v="6084"/>
    <d v="2016-11-10T00:00:00"/>
    <x v="2"/>
    <x v="10"/>
    <x v="170"/>
    <x v="3"/>
    <x v="0"/>
    <x v="3"/>
    <s v="Peel &amp; Stick Add-On Corner Pockets"/>
    <n v="5.18"/>
    <n v="3"/>
    <n v="1.81"/>
  </r>
  <r>
    <n v="6085"/>
    <d v="2016-11-10T00:00:00"/>
    <x v="2"/>
    <x v="10"/>
    <x v="170"/>
    <x v="3"/>
    <x v="0"/>
    <x v="4"/>
    <s v="Newell 338"/>
    <n v="14.7"/>
    <n v="5"/>
    <n v="3.97"/>
  </r>
  <r>
    <n v="6086"/>
    <d v="2016-11-10T00:00:00"/>
    <x v="2"/>
    <x v="10"/>
    <x v="151"/>
    <x v="3"/>
    <x v="1"/>
    <x v="8"/>
    <s v="Eldon Expressions Wood and Plastic Desk Accessories, Oak"/>
    <n v="9.98"/>
    <n v="1"/>
    <n v="2.79"/>
  </r>
  <r>
    <n v="6087"/>
    <d v="2016-11-10T00:00:00"/>
    <x v="2"/>
    <x v="10"/>
    <x v="644"/>
    <x v="3"/>
    <x v="0"/>
    <x v="2"/>
    <s v="Acco Perma 2700 Stacking Storage Drawers"/>
    <n v="29.74"/>
    <n v="1"/>
    <n v="4.46"/>
  </r>
  <r>
    <n v="6088"/>
    <d v="2016-11-10T00:00:00"/>
    <x v="2"/>
    <x v="10"/>
    <x v="9"/>
    <x v="10"/>
    <x v="0"/>
    <x v="0"/>
    <s v="Xerox 227"/>
    <n v="31.1"/>
    <n v="6"/>
    <n v="10.89"/>
  </r>
  <r>
    <n v="6089"/>
    <d v="2016-11-10T00:00:00"/>
    <x v="2"/>
    <x v="10"/>
    <x v="48"/>
    <x v="39"/>
    <x v="2"/>
    <x v="6"/>
    <s v="Samsung Convoy 3"/>
    <n v="221.98"/>
    <n v="2"/>
    <n v="62.15"/>
  </r>
  <r>
    <n v="6090"/>
    <d v="2016-11-10T00:00:00"/>
    <x v="2"/>
    <x v="10"/>
    <x v="48"/>
    <x v="39"/>
    <x v="1"/>
    <x v="11"/>
    <s v="Sauder Facets Collection Library, Sky Alder Finish"/>
    <n v="341.96"/>
    <n v="2"/>
    <n v="54.71"/>
  </r>
  <r>
    <n v="6091"/>
    <d v="2016-11-10T00:00:00"/>
    <x v="2"/>
    <x v="10"/>
    <x v="72"/>
    <x v="20"/>
    <x v="0"/>
    <x v="3"/>
    <s v="Presstex Flexible Ring Binders"/>
    <n v="3.64"/>
    <n v="1"/>
    <n v="1.37"/>
  </r>
  <r>
    <n v="6092"/>
    <d v="2016-11-10T00:00:00"/>
    <x v="2"/>
    <x v="10"/>
    <x v="72"/>
    <x v="20"/>
    <x v="2"/>
    <x v="6"/>
    <s v="BlackBerry Q10"/>
    <n v="881.93"/>
    <n v="7"/>
    <n v="220.48"/>
  </r>
  <r>
    <n v="6093"/>
    <d v="2016-11-11T00:00:00"/>
    <x v="2"/>
    <x v="10"/>
    <x v="741"/>
    <x v="20"/>
    <x v="2"/>
    <x v="9"/>
    <s v="Micropad Numeric Keypads"/>
    <n v="59.97"/>
    <n v="3"/>
    <n v="14.99"/>
  </r>
  <r>
    <n v="6094"/>
    <d v="2016-11-11T00:00:00"/>
    <x v="2"/>
    <x v="10"/>
    <x v="741"/>
    <x v="20"/>
    <x v="0"/>
    <x v="2"/>
    <s v="Safco Steel Mobile File Cart"/>
    <n v="83.36"/>
    <n v="1"/>
    <n v="20.84"/>
  </r>
  <r>
    <n v="6095"/>
    <d v="2016-11-11T00:00:00"/>
    <x v="2"/>
    <x v="10"/>
    <x v="653"/>
    <x v="1"/>
    <x v="2"/>
    <x v="9"/>
    <s v="Belkin F8E887 USB Wired Ergonomic Keyboard"/>
    <n v="95.97"/>
    <n v="4"/>
    <n v="1.2"/>
  </r>
  <r>
    <n v="6096"/>
    <d v="2016-11-11T00:00:00"/>
    <x v="2"/>
    <x v="10"/>
    <x v="653"/>
    <x v="1"/>
    <x v="1"/>
    <x v="5"/>
    <s v="Global Chrome Stack Chair"/>
    <n v="47.99"/>
    <n v="2"/>
    <n v="-2.06"/>
  </r>
  <r>
    <n v="6097"/>
    <d v="2016-11-11T00:00:00"/>
    <x v="2"/>
    <x v="10"/>
    <x v="437"/>
    <x v="14"/>
    <x v="2"/>
    <x v="6"/>
    <s v="Digium D40 VoIP phone"/>
    <n v="257.98"/>
    <n v="2"/>
    <n v="74.81"/>
  </r>
  <r>
    <n v="6098"/>
    <d v="2016-11-11T00:00:00"/>
    <x v="2"/>
    <x v="10"/>
    <x v="328"/>
    <x v="3"/>
    <x v="1"/>
    <x v="8"/>
    <s v="Eldon Regeneration Recycled Desk Accessories, Smoke"/>
    <n v="6.96"/>
    <n v="4"/>
    <n v="2.23"/>
  </r>
  <r>
    <n v="6099"/>
    <d v="2016-11-11T00:00:00"/>
    <x v="2"/>
    <x v="10"/>
    <x v="162"/>
    <x v="16"/>
    <x v="0"/>
    <x v="3"/>
    <s v="Ibico Standard Transparent Covers"/>
    <n v="9.89"/>
    <n v="2"/>
    <n v="-6.92"/>
  </r>
  <r>
    <n v="6100"/>
    <d v="2016-11-11T00:00:00"/>
    <x v="2"/>
    <x v="10"/>
    <x v="162"/>
    <x v="16"/>
    <x v="0"/>
    <x v="12"/>
    <s v="Sanyo 2.5 Cubic Foot Mid-Size Office Refrigerators"/>
    <n v="671.54"/>
    <n v="3"/>
    <n v="50.37"/>
  </r>
  <r>
    <n v="6101"/>
    <d v="2016-11-11T00:00:00"/>
    <x v="2"/>
    <x v="10"/>
    <x v="615"/>
    <x v="20"/>
    <x v="0"/>
    <x v="2"/>
    <s v="Staple magnet"/>
    <n v="28.14"/>
    <n v="3"/>
    <n v="7.88"/>
  </r>
  <r>
    <n v="6102"/>
    <d v="2016-11-11T00:00:00"/>
    <x v="2"/>
    <x v="10"/>
    <x v="615"/>
    <x v="20"/>
    <x v="2"/>
    <x v="9"/>
    <s v="KeyTronicÂ E03601U1 -Â KeyboardÂ - Beige"/>
    <n v="36"/>
    <n v="2"/>
    <n v="6.48"/>
  </r>
  <r>
    <n v="6103"/>
    <d v="2016-11-11T00:00:00"/>
    <x v="2"/>
    <x v="10"/>
    <x v="615"/>
    <x v="20"/>
    <x v="0"/>
    <x v="4"/>
    <s v="Boston School Pro Electric Pencil Sharpener, 1670"/>
    <n v="92.94"/>
    <n v="3"/>
    <n v="25.09"/>
  </r>
  <r>
    <n v="6104"/>
    <d v="2016-11-11T00:00:00"/>
    <x v="2"/>
    <x v="10"/>
    <x v="615"/>
    <x v="20"/>
    <x v="1"/>
    <x v="5"/>
    <s v="Global Wood Trimmed Manager's Task Chair, Khaki"/>
    <n v="245.65"/>
    <n v="3"/>
    <n v="8.19"/>
  </r>
  <r>
    <n v="6105"/>
    <d v="2016-11-11T00:00:00"/>
    <x v="2"/>
    <x v="10"/>
    <x v="615"/>
    <x v="20"/>
    <x v="0"/>
    <x v="3"/>
    <s v="Deluxe Heavy-Duty Vinyl Round Ring Binder"/>
    <n v="55.01"/>
    <n v="3"/>
    <n v="17.190000000000001"/>
  </r>
  <r>
    <n v="6106"/>
    <d v="2016-11-11T00:00:00"/>
    <x v="2"/>
    <x v="10"/>
    <x v="615"/>
    <x v="20"/>
    <x v="0"/>
    <x v="3"/>
    <s v="XtraLife ClearVue Slant-D Ring Binder, White, 3&quot;"/>
    <n v="35.229999999999997"/>
    <n v="3"/>
    <n v="11.45"/>
  </r>
  <r>
    <n v="6107"/>
    <d v="2016-11-11T00:00:00"/>
    <x v="2"/>
    <x v="10"/>
    <x v="269"/>
    <x v="3"/>
    <x v="1"/>
    <x v="8"/>
    <s v="Magnifier Swing Arm Lamp"/>
    <n v="41.96"/>
    <n v="2"/>
    <n v="10.91"/>
  </r>
  <r>
    <n v="6108"/>
    <d v="2016-11-11T00:00:00"/>
    <x v="2"/>
    <x v="10"/>
    <x v="269"/>
    <x v="3"/>
    <x v="1"/>
    <x v="5"/>
    <s v="Hon Every-Day Series Multi-Task Chairs"/>
    <n v="451.15"/>
    <n v="3"/>
    <n v="0"/>
  </r>
  <r>
    <n v="6109"/>
    <d v="2016-11-11T00:00:00"/>
    <x v="2"/>
    <x v="10"/>
    <x v="269"/>
    <x v="3"/>
    <x v="0"/>
    <x v="3"/>
    <s v="Avery Poly Binder Pockets"/>
    <n v="31.5"/>
    <n v="11"/>
    <n v="11.03"/>
  </r>
  <r>
    <n v="6110"/>
    <d v="2016-11-11T00:00:00"/>
    <x v="2"/>
    <x v="10"/>
    <x v="756"/>
    <x v="18"/>
    <x v="1"/>
    <x v="13"/>
    <s v="Balt Solid Wood Round Tables"/>
    <n v="2678.94"/>
    <n v="6"/>
    <n v="241.1"/>
  </r>
  <r>
    <n v="6111"/>
    <d v="2016-11-11T00:00:00"/>
    <x v="2"/>
    <x v="10"/>
    <x v="774"/>
    <x v="1"/>
    <x v="0"/>
    <x v="4"/>
    <s v="Newell 332"/>
    <n v="14.11"/>
    <n v="6"/>
    <n v="1.23"/>
  </r>
  <r>
    <n v="6112"/>
    <d v="2016-11-12T00:00:00"/>
    <x v="2"/>
    <x v="10"/>
    <x v="102"/>
    <x v="12"/>
    <x v="0"/>
    <x v="3"/>
    <s v="Avery Durable Slant Ring Binders With Label Holder"/>
    <n v="6.27"/>
    <n v="5"/>
    <n v="-4.5999999999999996"/>
  </r>
  <r>
    <n v="6113"/>
    <d v="2016-11-12T00:00:00"/>
    <x v="2"/>
    <x v="10"/>
    <x v="102"/>
    <x v="12"/>
    <x v="0"/>
    <x v="3"/>
    <s v="Round Ring Binders"/>
    <n v="4.37"/>
    <n v="7"/>
    <n v="-3.35"/>
  </r>
  <r>
    <n v="6114"/>
    <d v="2016-11-12T00:00:00"/>
    <x v="2"/>
    <x v="10"/>
    <x v="102"/>
    <x v="12"/>
    <x v="2"/>
    <x v="9"/>
    <s v="Micropad Numeric Keypads"/>
    <n v="31.98"/>
    <n v="2"/>
    <n v="2"/>
  </r>
  <r>
    <n v="6115"/>
    <d v="2016-11-12T00:00:00"/>
    <x v="2"/>
    <x v="10"/>
    <x v="136"/>
    <x v="18"/>
    <x v="0"/>
    <x v="10"/>
    <s v="Tyvek  Top-Opening Peel &amp; Seel  Envelopes, Gray"/>
    <n v="287.52"/>
    <n v="8"/>
    <n v="129.38"/>
  </r>
  <r>
    <n v="6116"/>
    <d v="2016-11-12T00:00:00"/>
    <x v="2"/>
    <x v="10"/>
    <x v="136"/>
    <x v="18"/>
    <x v="0"/>
    <x v="12"/>
    <s v="Belkin F9H710-06 7 Outlet SurgeMaster Surge Protector"/>
    <n v="37.68"/>
    <n v="2"/>
    <n v="10.55"/>
  </r>
  <r>
    <n v="6117"/>
    <d v="2016-11-12T00:00:00"/>
    <x v="2"/>
    <x v="10"/>
    <x v="136"/>
    <x v="18"/>
    <x v="0"/>
    <x v="0"/>
    <s v="Xerox 1896"/>
    <n v="19.98"/>
    <n v="2"/>
    <n v="8.99"/>
  </r>
  <r>
    <n v="6118"/>
    <d v="2016-11-12T00:00:00"/>
    <x v="2"/>
    <x v="10"/>
    <x v="136"/>
    <x v="18"/>
    <x v="0"/>
    <x v="4"/>
    <s v="Newell 332"/>
    <n v="20.58"/>
    <n v="7"/>
    <n v="5.56"/>
  </r>
  <r>
    <n v="6119"/>
    <d v="2016-11-12T00:00:00"/>
    <x v="2"/>
    <x v="10"/>
    <x v="136"/>
    <x v="18"/>
    <x v="0"/>
    <x v="3"/>
    <s v="Cardinal Slant-D Ring Binders"/>
    <n v="17.38"/>
    <n v="2"/>
    <n v="8.69"/>
  </r>
  <r>
    <n v="6120"/>
    <d v="2016-11-12T00:00:00"/>
    <x v="2"/>
    <x v="10"/>
    <x v="530"/>
    <x v="10"/>
    <x v="1"/>
    <x v="5"/>
    <s v="Global Leather and Oak Executive Chair, Black"/>
    <n v="1474.8"/>
    <n v="7"/>
    <n v="-21.07"/>
  </r>
  <r>
    <n v="6121"/>
    <d v="2016-11-12T00:00:00"/>
    <x v="2"/>
    <x v="10"/>
    <x v="530"/>
    <x v="10"/>
    <x v="0"/>
    <x v="12"/>
    <s v="Holmes Replacement Filter for HEPA Air Cleaner, Very Large Room, HEPA Filter"/>
    <n v="110.1"/>
    <n v="2"/>
    <n v="33.03"/>
  </r>
  <r>
    <n v="6122"/>
    <d v="2016-11-12T00:00:00"/>
    <x v="2"/>
    <x v="10"/>
    <x v="530"/>
    <x v="10"/>
    <x v="0"/>
    <x v="7"/>
    <s v="OIC Bulk Pack Metal Binder Clips"/>
    <n v="16.75"/>
    <n v="6"/>
    <n v="5.44"/>
  </r>
  <r>
    <n v="6123"/>
    <d v="2016-11-12T00:00:00"/>
    <x v="2"/>
    <x v="10"/>
    <x v="530"/>
    <x v="10"/>
    <x v="1"/>
    <x v="5"/>
    <s v="Hon Deluxe Fabric Upholstered Stacking Chairs, Rounded Back"/>
    <n v="1537.07"/>
    <n v="9"/>
    <n v="0"/>
  </r>
  <r>
    <n v="6124"/>
    <d v="2016-11-12T00:00:00"/>
    <x v="2"/>
    <x v="10"/>
    <x v="530"/>
    <x v="10"/>
    <x v="1"/>
    <x v="5"/>
    <s v="Hon 4070 Series Pagoda Round Back Stacking Chairs"/>
    <n v="449.37"/>
    <n v="2"/>
    <n v="-12.84"/>
  </r>
  <r>
    <n v="6125"/>
    <d v="2016-11-12T00:00:00"/>
    <x v="2"/>
    <x v="10"/>
    <x v="233"/>
    <x v="3"/>
    <x v="2"/>
    <x v="6"/>
    <s v="Panasonic KX TS3282W Corded phone"/>
    <n v="203.98"/>
    <n v="3"/>
    <n v="25.5"/>
  </r>
  <r>
    <n v="6126"/>
    <d v="2016-11-12T00:00:00"/>
    <x v="2"/>
    <x v="10"/>
    <x v="233"/>
    <x v="3"/>
    <x v="1"/>
    <x v="13"/>
    <s v="Global Adaptabilities Conference Tables"/>
    <n v="674.35"/>
    <n v="3"/>
    <n v="-8.43"/>
  </r>
  <r>
    <n v="6127"/>
    <d v="2016-11-12T00:00:00"/>
    <x v="2"/>
    <x v="10"/>
    <x v="153"/>
    <x v="1"/>
    <x v="1"/>
    <x v="8"/>
    <s v="DAX Charcoal/Nickel-Tone Document Frame, 5 x 7"/>
    <n v="22.75"/>
    <n v="6"/>
    <n v="-8.5299999999999994"/>
  </r>
  <r>
    <n v="6128"/>
    <d v="2016-11-13T00:00:00"/>
    <x v="2"/>
    <x v="10"/>
    <x v="365"/>
    <x v="22"/>
    <x v="0"/>
    <x v="4"/>
    <s v="Boston 16801 Nautilus Battery Pencil Sharpener"/>
    <n v="44.02"/>
    <n v="2"/>
    <n v="11.45"/>
  </r>
  <r>
    <n v="6129"/>
    <d v="2016-11-13T00:00:00"/>
    <x v="2"/>
    <x v="10"/>
    <x v="106"/>
    <x v="25"/>
    <x v="0"/>
    <x v="14"/>
    <s v="Acme Forged Steel Scissors with Black Enamel Handles"/>
    <n v="52.14"/>
    <n v="7"/>
    <n v="5.87"/>
  </r>
  <r>
    <n v="6130"/>
    <d v="2016-11-13T00:00:00"/>
    <x v="2"/>
    <x v="10"/>
    <x v="775"/>
    <x v="22"/>
    <x v="1"/>
    <x v="8"/>
    <s v="Eldon Image Series Desk Accessories, Burgundy"/>
    <n v="4.18"/>
    <n v="1"/>
    <n v="1.5"/>
  </r>
  <r>
    <n v="6131"/>
    <d v="2016-11-13T00:00:00"/>
    <x v="2"/>
    <x v="10"/>
    <x v="684"/>
    <x v="2"/>
    <x v="0"/>
    <x v="0"/>
    <s v="White Computer Printout Paper by Universal"/>
    <n v="217.06"/>
    <n v="7"/>
    <n v="78.680000000000007"/>
  </r>
  <r>
    <n v="6132"/>
    <d v="2016-11-13T00:00:00"/>
    <x v="2"/>
    <x v="10"/>
    <x v="162"/>
    <x v="1"/>
    <x v="0"/>
    <x v="3"/>
    <s v="XtraLife ClearVue Slant-D Ring Binders by Cardinal"/>
    <n v="3.14"/>
    <n v="2"/>
    <n v="-4.7"/>
  </r>
  <r>
    <n v="6133"/>
    <d v="2016-11-13T00:00:00"/>
    <x v="2"/>
    <x v="10"/>
    <x v="38"/>
    <x v="20"/>
    <x v="0"/>
    <x v="2"/>
    <s v="Tenex File Box, Personal Filing Tote with Lid, Black"/>
    <n v="77.55"/>
    <n v="5"/>
    <n v="20.16"/>
  </r>
  <r>
    <n v="6134"/>
    <d v="2016-11-13T00:00:00"/>
    <x v="2"/>
    <x v="10"/>
    <x v="38"/>
    <x v="20"/>
    <x v="0"/>
    <x v="2"/>
    <s v="Eldon Simplefile Box Office"/>
    <n v="24.88"/>
    <n v="2"/>
    <n v="6.97"/>
  </r>
  <r>
    <n v="6135"/>
    <d v="2016-11-13T00:00:00"/>
    <x v="2"/>
    <x v="10"/>
    <x v="38"/>
    <x v="20"/>
    <x v="0"/>
    <x v="4"/>
    <s v="Boston Electric Pencil Sharpener, Model 1818, Charcoal Black"/>
    <n v="140.75"/>
    <n v="5"/>
    <n v="39.409999999999997"/>
  </r>
  <r>
    <n v="6136"/>
    <d v="2016-11-13T00:00:00"/>
    <x v="2"/>
    <x v="10"/>
    <x v="38"/>
    <x v="20"/>
    <x v="0"/>
    <x v="2"/>
    <s v="Portable Personal File Box"/>
    <n v="36.630000000000003"/>
    <n v="3"/>
    <n v="9.89"/>
  </r>
  <r>
    <n v="6137"/>
    <d v="2016-11-13T00:00:00"/>
    <x v="2"/>
    <x v="10"/>
    <x v="324"/>
    <x v="39"/>
    <x v="1"/>
    <x v="8"/>
    <s v="Master Giant Foot Doorstop, Safety Yellow"/>
    <n v="30.36"/>
    <n v="4"/>
    <n v="13.05"/>
  </r>
  <r>
    <n v="6138"/>
    <d v="2016-11-13T00:00:00"/>
    <x v="2"/>
    <x v="10"/>
    <x v="619"/>
    <x v="20"/>
    <x v="2"/>
    <x v="6"/>
    <s v="Xiaomi Mi3"/>
    <n v="2279.96"/>
    <n v="4"/>
    <n v="592.79"/>
  </r>
  <r>
    <n v="6139"/>
    <d v="2016-11-13T00:00:00"/>
    <x v="2"/>
    <x v="10"/>
    <x v="619"/>
    <x v="20"/>
    <x v="0"/>
    <x v="1"/>
    <s v="Avery 499"/>
    <n v="14.94"/>
    <n v="3"/>
    <n v="6.87"/>
  </r>
  <r>
    <n v="6140"/>
    <d v="2016-11-13T00:00:00"/>
    <x v="2"/>
    <x v="10"/>
    <x v="675"/>
    <x v="22"/>
    <x v="1"/>
    <x v="8"/>
    <s v="DAX Solid Wood Frames"/>
    <n v="19.54"/>
    <n v="2"/>
    <n v="7.23"/>
  </r>
  <r>
    <n v="6141"/>
    <d v="2016-11-14T00:00:00"/>
    <x v="2"/>
    <x v="10"/>
    <x v="158"/>
    <x v="4"/>
    <x v="2"/>
    <x v="9"/>
    <s v="Logitech diNovo Edge Keyboard"/>
    <n v="499.98"/>
    <n v="2"/>
    <n v="115"/>
  </r>
  <r>
    <n v="6142"/>
    <d v="2016-11-14T00:00:00"/>
    <x v="2"/>
    <x v="10"/>
    <x v="158"/>
    <x v="4"/>
    <x v="0"/>
    <x v="0"/>
    <s v="Xerox 4200 Series MultiUse Premium Copy Paper (20Lb. and 84 Bright)"/>
    <n v="5.28"/>
    <n v="1"/>
    <n v="2.38"/>
  </r>
  <r>
    <n v="6143"/>
    <d v="2016-11-14T00:00:00"/>
    <x v="2"/>
    <x v="10"/>
    <x v="158"/>
    <x v="4"/>
    <x v="0"/>
    <x v="3"/>
    <s v="ACCOHIDE 3-Ring Binder, Blue, 1&quot;"/>
    <n v="8.26"/>
    <n v="2"/>
    <n v="3.88"/>
  </r>
  <r>
    <n v="6144"/>
    <d v="2016-11-14T00:00:00"/>
    <x v="2"/>
    <x v="10"/>
    <x v="776"/>
    <x v="3"/>
    <x v="0"/>
    <x v="1"/>
    <s v="Avery 52"/>
    <n v="7.38"/>
    <n v="2"/>
    <n v="3.47"/>
  </r>
  <r>
    <n v="6145"/>
    <d v="2016-11-14T00:00:00"/>
    <x v="2"/>
    <x v="10"/>
    <x v="708"/>
    <x v="0"/>
    <x v="0"/>
    <x v="3"/>
    <s v="Binder Posts"/>
    <n v="2.2999999999999998"/>
    <n v="2"/>
    <n v="-3.9"/>
  </r>
  <r>
    <n v="6146"/>
    <d v="2016-11-14T00:00:00"/>
    <x v="2"/>
    <x v="10"/>
    <x v="337"/>
    <x v="20"/>
    <x v="1"/>
    <x v="5"/>
    <s v="Hon GuestStacker Chair"/>
    <n v="408.01"/>
    <n v="2"/>
    <n v="72.53"/>
  </r>
  <r>
    <n v="6147"/>
    <d v="2016-11-14T00:00:00"/>
    <x v="2"/>
    <x v="10"/>
    <x v="337"/>
    <x v="20"/>
    <x v="0"/>
    <x v="2"/>
    <s v="Tenex Personal Project File with Scoop Front Design, Black"/>
    <n v="40.44"/>
    <n v="3"/>
    <n v="10.51"/>
  </r>
  <r>
    <n v="6148"/>
    <d v="2016-11-14T00:00:00"/>
    <x v="2"/>
    <x v="10"/>
    <x v="632"/>
    <x v="2"/>
    <x v="1"/>
    <x v="5"/>
    <s v="Global Ergonomic Managers Chair"/>
    <n v="380.06"/>
    <n v="3"/>
    <n v="-21.72"/>
  </r>
  <r>
    <n v="6149"/>
    <d v="2016-11-14T00:00:00"/>
    <x v="2"/>
    <x v="10"/>
    <x v="632"/>
    <x v="2"/>
    <x v="2"/>
    <x v="16"/>
    <s v="Sharp AL-1530CS Digital Copier"/>
    <n v="1199.98"/>
    <n v="4"/>
    <n v="180"/>
  </r>
  <r>
    <n v="6150"/>
    <d v="2016-11-14T00:00:00"/>
    <x v="2"/>
    <x v="10"/>
    <x v="632"/>
    <x v="2"/>
    <x v="1"/>
    <x v="8"/>
    <s v="DAX Contemporary Wood Frame with Silver Metal Mat, Desktop, 11 x 14 Size"/>
    <n v="48.58"/>
    <n v="3"/>
    <n v="9.7200000000000006"/>
  </r>
  <r>
    <n v="6151"/>
    <d v="2016-11-14T00:00:00"/>
    <x v="2"/>
    <x v="10"/>
    <x v="560"/>
    <x v="3"/>
    <x v="0"/>
    <x v="4"/>
    <s v="Newell 35"/>
    <n v="9.84"/>
    <n v="3"/>
    <n v="2.85"/>
  </r>
  <r>
    <n v="6152"/>
    <d v="2016-11-14T00:00:00"/>
    <x v="2"/>
    <x v="10"/>
    <x v="176"/>
    <x v="7"/>
    <x v="0"/>
    <x v="0"/>
    <s v="Tops Wirebound Message Log Books"/>
    <n v="16.45"/>
    <n v="5"/>
    <n v="7.57"/>
  </r>
  <r>
    <n v="6153"/>
    <d v="2016-11-14T00:00:00"/>
    <x v="2"/>
    <x v="10"/>
    <x v="176"/>
    <x v="7"/>
    <x v="1"/>
    <x v="8"/>
    <s v="Stacking Trays by OIC"/>
    <n v="19.920000000000002"/>
    <n v="4"/>
    <n v="6.57"/>
  </r>
  <r>
    <n v="6154"/>
    <d v="2016-11-14T00:00:00"/>
    <x v="2"/>
    <x v="10"/>
    <x v="361"/>
    <x v="36"/>
    <x v="2"/>
    <x v="6"/>
    <s v="BlueLounge Milo Smartphone Stand, White/Metallic"/>
    <n v="89.97"/>
    <n v="3"/>
    <n v="25.19"/>
  </r>
  <r>
    <n v="6155"/>
    <d v="2016-11-14T00:00:00"/>
    <x v="2"/>
    <x v="10"/>
    <x v="0"/>
    <x v="20"/>
    <x v="2"/>
    <x v="6"/>
    <s v="SmartStand Mobile Device Holder, Assorted Colors"/>
    <n v="13.98"/>
    <n v="2"/>
    <n v="3.91"/>
  </r>
  <r>
    <n v="6156"/>
    <d v="2016-11-14T00:00:00"/>
    <x v="2"/>
    <x v="10"/>
    <x v="0"/>
    <x v="20"/>
    <x v="0"/>
    <x v="4"/>
    <s v="Boston Home &amp; Office Model 2000 Electric Pencil Sharpeners"/>
    <n v="23.65"/>
    <n v="1"/>
    <n v="6.15"/>
  </r>
  <r>
    <n v="6157"/>
    <d v="2016-11-15T00:00:00"/>
    <x v="2"/>
    <x v="10"/>
    <x v="660"/>
    <x v="3"/>
    <x v="2"/>
    <x v="9"/>
    <s v="ImationÂ 16GB Mini TravelDrive USB 2.0Â Flash Drive"/>
    <n v="99.39"/>
    <n v="3"/>
    <n v="40.75"/>
  </r>
  <r>
    <n v="6158"/>
    <d v="2016-11-15T00:00:00"/>
    <x v="2"/>
    <x v="10"/>
    <x v="614"/>
    <x v="3"/>
    <x v="0"/>
    <x v="3"/>
    <s v="Fellowes PB500 Electric Punch Plastic Comb Binding Machine with Manual Bind"/>
    <n v="1016.79"/>
    <n v="1"/>
    <n v="381.3"/>
  </r>
  <r>
    <n v="6159"/>
    <d v="2016-11-15T00:00:00"/>
    <x v="2"/>
    <x v="10"/>
    <x v="614"/>
    <x v="3"/>
    <x v="0"/>
    <x v="3"/>
    <s v="Avery Self-Adhesive Photo Pockets for Polaroid Photos"/>
    <n v="38.14"/>
    <n v="7"/>
    <n v="13.35"/>
  </r>
  <r>
    <n v="6160"/>
    <d v="2016-11-15T00:00:00"/>
    <x v="2"/>
    <x v="10"/>
    <x v="123"/>
    <x v="3"/>
    <x v="2"/>
    <x v="6"/>
    <s v="Polycom SoundPoint IP 450 VoIP phone"/>
    <n v="361.38"/>
    <n v="2"/>
    <n v="27.1"/>
  </r>
  <r>
    <n v="6161"/>
    <d v="2016-11-15T00:00:00"/>
    <x v="2"/>
    <x v="10"/>
    <x v="402"/>
    <x v="25"/>
    <x v="1"/>
    <x v="13"/>
    <s v="Hon Racetrack Conference Tables"/>
    <n v="630.02"/>
    <n v="4"/>
    <n v="-199.51"/>
  </r>
  <r>
    <n v="6162"/>
    <d v="2016-11-16T00:00:00"/>
    <x v="2"/>
    <x v="10"/>
    <x v="131"/>
    <x v="31"/>
    <x v="0"/>
    <x v="10"/>
    <s v="Staple envelope"/>
    <n v="28.4"/>
    <n v="5"/>
    <n v="13.35"/>
  </r>
  <r>
    <n v="6163"/>
    <d v="2016-11-16T00:00:00"/>
    <x v="2"/>
    <x v="10"/>
    <x v="24"/>
    <x v="3"/>
    <x v="0"/>
    <x v="3"/>
    <s v="Round Ring Binders"/>
    <n v="8.32"/>
    <n v="5"/>
    <n v="2.81"/>
  </r>
  <r>
    <n v="6164"/>
    <d v="2016-11-17T00:00:00"/>
    <x v="2"/>
    <x v="10"/>
    <x v="389"/>
    <x v="31"/>
    <x v="0"/>
    <x v="3"/>
    <s v="Avery Non-Stick Binders"/>
    <n v="10.78"/>
    <n v="3"/>
    <n v="3.37"/>
  </r>
  <r>
    <n v="6165"/>
    <d v="2016-11-17T00:00:00"/>
    <x v="2"/>
    <x v="10"/>
    <x v="497"/>
    <x v="0"/>
    <x v="2"/>
    <x v="6"/>
    <s v="Apple EarPods with Remote and Mic"/>
    <n v="67.180000000000007"/>
    <n v="3"/>
    <n v="6.72"/>
  </r>
  <r>
    <n v="6166"/>
    <d v="2016-11-17T00:00:00"/>
    <x v="2"/>
    <x v="10"/>
    <x v="497"/>
    <x v="0"/>
    <x v="0"/>
    <x v="0"/>
    <s v="TOPS Voice Message Log Book, Flash Format"/>
    <n v="15.23"/>
    <n v="4"/>
    <n v="5.52"/>
  </r>
  <r>
    <n v="6167"/>
    <d v="2016-11-17T00:00:00"/>
    <x v="2"/>
    <x v="10"/>
    <x v="631"/>
    <x v="3"/>
    <x v="0"/>
    <x v="14"/>
    <s v="Acme Tagit Stainless Steel Antibacterial Scissors"/>
    <n v="49.5"/>
    <n v="5"/>
    <n v="13.37"/>
  </r>
  <r>
    <n v="6168"/>
    <d v="2016-11-18T00:00:00"/>
    <x v="2"/>
    <x v="10"/>
    <x v="299"/>
    <x v="39"/>
    <x v="0"/>
    <x v="2"/>
    <s v="Tennsco Snap-Together Open Shelving Units, Starter Sets and Add-On Units"/>
    <n v="1117.92"/>
    <n v="4"/>
    <n v="55.9"/>
  </r>
  <r>
    <n v="6169"/>
    <d v="2016-11-18T00:00:00"/>
    <x v="2"/>
    <x v="10"/>
    <x v="188"/>
    <x v="0"/>
    <x v="0"/>
    <x v="4"/>
    <s v="4009 Highlighters by Sanford"/>
    <n v="6.37"/>
    <n v="2"/>
    <n v="1.03"/>
  </r>
  <r>
    <n v="6170"/>
    <d v="2016-11-18T00:00:00"/>
    <x v="2"/>
    <x v="10"/>
    <x v="188"/>
    <x v="0"/>
    <x v="0"/>
    <x v="1"/>
    <s v="Avery 4027 File Folder Labels for Dot Matrix Printers, 5000 Labels per Box, White"/>
    <n v="48.85"/>
    <n v="2"/>
    <n v="15.88"/>
  </r>
  <r>
    <n v="6171"/>
    <d v="2016-11-18T00:00:00"/>
    <x v="2"/>
    <x v="10"/>
    <x v="188"/>
    <x v="0"/>
    <x v="0"/>
    <x v="0"/>
    <s v="Xerox 1881"/>
    <n v="19.649999999999999"/>
    <n v="2"/>
    <n v="6.63"/>
  </r>
  <r>
    <n v="6172"/>
    <d v="2016-11-18T00:00:00"/>
    <x v="2"/>
    <x v="10"/>
    <x v="188"/>
    <x v="0"/>
    <x v="1"/>
    <x v="5"/>
    <s v="Global Value Steno Chair, Gray"/>
    <n v="255.11"/>
    <n v="6"/>
    <n v="-18.22"/>
  </r>
  <r>
    <n v="6173"/>
    <d v="2016-11-18T00:00:00"/>
    <x v="2"/>
    <x v="10"/>
    <x v="191"/>
    <x v="10"/>
    <x v="0"/>
    <x v="12"/>
    <s v="Holmes 99% HEPA Air Purifier"/>
    <n v="103.97"/>
    <n v="6"/>
    <n v="16.89"/>
  </r>
  <r>
    <n v="6174"/>
    <d v="2016-11-18T00:00:00"/>
    <x v="2"/>
    <x v="10"/>
    <x v="492"/>
    <x v="3"/>
    <x v="2"/>
    <x v="6"/>
    <s v="Grandstream GXP2100 Mainstream Business Phone"/>
    <n v="61.19"/>
    <n v="1"/>
    <n v="6.12"/>
  </r>
  <r>
    <n v="6175"/>
    <d v="2016-11-18T00:00:00"/>
    <x v="2"/>
    <x v="10"/>
    <x v="492"/>
    <x v="3"/>
    <x v="0"/>
    <x v="12"/>
    <s v="Fellowes Command Center 5-outlet power strip"/>
    <n v="67.84"/>
    <n v="1"/>
    <n v="18.32"/>
  </r>
  <r>
    <n v="6176"/>
    <d v="2016-11-18T00:00:00"/>
    <x v="2"/>
    <x v="10"/>
    <x v="63"/>
    <x v="14"/>
    <x v="1"/>
    <x v="5"/>
    <s v="Novimex Swivel Fabric Task Chair"/>
    <n v="301.95999999999998"/>
    <n v="2"/>
    <n v="33.22"/>
  </r>
  <r>
    <n v="6177"/>
    <d v="2016-11-18T00:00:00"/>
    <x v="2"/>
    <x v="10"/>
    <x v="385"/>
    <x v="33"/>
    <x v="2"/>
    <x v="9"/>
    <s v="LogitechÂ Z-906 Speaker sys - home theater - 5.1-CH"/>
    <n v="1319.96"/>
    <n v="4"/>
    <n v="527.98"/>
  </r>
  <r>
    <n v="6178"/>
    <d v="2016-11-18T00:00:00"/>
    <x v="2"/>
    <x v="10"/>
    <x v="190"/>
    <x v="3"/>
    <x v="2"/>
    <x v="9"/>
    <s v="WD My Passport Ultra 2TB Portable External Hard Drive"/>
    <n v="595"/>
    <n v="5"/>
    <n v="95.2"/>
  </r>
  <r>
    <n v="6179"/>
    <d v="2016-11-18T00:00:00"/>
    <x v="2"/>
    <x v="10"/>
    <x v="737"/>
    <x v="3"/>
    <x v="0"/>
    <x v="3"/>
    <s v="Recycled Premium Regency Composition Covers"/>
    <n v="61.12"/>
    <n v="5"/>
    <n v="22.16"/>
  </r>
  <r>
    <n v="6180"/>
    <d v="2016-11-19T00:00:00"/>
    <x v="2"/>
    <x v="10"/>
    <x v="724"/>
    <x v="20"/>
    <x v="0"/>
    <x v="3"/>
    <s v="Avery Hanging File Binders"/>
    <n v="14.35"/>
    <n v="3"/>
    <n v="4.66"/>
  </r>
  <r>
    <n v="6181"/>
    <d v="2016-11-19T00:00:00"/>
    <x v="2"/>
    <x v="10"/>
    <x v="724"/>
    <x v="20"/>
    <x v="0"/>
    <x v="2"/>
    <s v="Fellowes Neat Ideas Storage Cubes"/>
    <n v="64.959999999999994"/>
    <n v="2"/>
    <n v="2.6"/>
  </r>
  <r>
    <n v="6182"/>
    <d v="2016-11-19T00:00:00"/>
    <x v="2"/>
    <x v="10"/>
    <x v="724"/>
    <x v="20"/>
    <x v="0"/>
    <x v="2"/>
    <s v="Advantus Rolling Storage Box"/>
    <n v="68.599999999999994"/>
    <n v="4"/>
    <n v="18.52"/>
  </r>
  <r>
    <n v="6183"/>
    <d v="2016-11-19T00:00:00"/>
    <x v="2"/>
    <x v="10"/>
    <x v="281"/>
    <x v="0"/>
    <x v="0"/>
    <x v="2"/>
    <s v="Tennsco Lockers, Gray"/>
    <n v="100.7"/>
    <n v="6"/>
    <n v="-16.36"/>
  </r>
  <r>
    <n v="6184"/>
    <d v="2016-11-19T00:00:00"/>
    <x v="2"/>
    <x v="10"/>
    <x v="281"/>
    <x v="0"/>
    <x v="1"/>
    <x v="8"/>
    <s v="GE General Purpose, Extra Long Life, Showcase &amp; Floodlight Incandescent Bulbs"/>
    <n v="2.33"/>
    <n v="2"/>
    <n v="-0.76"/>
  </r>
  <r>
    <n v="6185"/>
    <d v="2016-11-19T00:00:00"/>
    <x v="2"/>
    <x v="10"/>
    <x v="281"/>
    <x v="0"/>
    <x v="0"/>
    <x v="3"/>
    <s v="GBC Standard Recycled Report Covers, Clear Plastic Sheets"/>
    <n v="10.78"/>
    <n v="5"/>
    <n v="-17.25"/>
  </r>
  <r>
    <n v="6186"/>
    <d v="2016-11-19T00:00:00"/>
    <x v="2"/>
    <x v="10"/>
    <x v="281"/>
    <x v="0"/>
    <x v="0"/>
    <x v="7"/>
    <s v="Staples"/>
    <n v="58.37"/>
    <n v="12"/>
    <n v="21.89"/>
  </r>
  <r>
    <n v="6187"/>
    <d v="2016-11-19T00:00:00"/>
    <x v="2"/>
    <x v="10"/>
    <x v="281"/>
    <x v="0"/>
    <x v="0"/>
    <x v="10"/>
    <s v="Recycled Interoffice Envelopes with Re-Use-A-Seal Closure, 10 x 13"/>
    <n v="40.97"/>
    <n v="3"/>
    <n v="13.83"/>
  </r>
  <r>
    <n v="6188"/>
    <d v="2016-11-19T00:00:00"/>
    <x v="2"/>
    <x v="10"/>
    <x v="281"/>
    <x v="0"/>
    <x v="2"/>
    <x v="6"/>
    <s v="invisibleSHIELD by ZAGG Smudge-Free Screen Protector"/>
    <n v="71.959999999999994"/>
    <n v="5"/>
    <n v="25.19"/>
  </r>
  <r>
    <n v="6189"/>
    <d v="2016-11-19T00:00:00"/>
    <x v="2"/>
    <x v="10"/>
    <x v="281"/>
    <x v="0"/>
    <x v="0"/>
    <x v="0"/>
    <s v="Xerox 1905"/>
    <n v="10.37"/>
    <n v="2"/>
    <n v="3.63"/>
  </r>
  <r>
    <n v="6190"/>
    <d v="2016-11-19T00:00:00"/>
    <x v="2"/>
    <x v="10"/>
    <x v="281"/>
    <x v="0"/>
    <x v="0"/>
    <x v="3"/>
    <s v="Avery Hidden Tab Dividers for Binding Systems"/>
    <n v="1.19"/>
    <n v="2"/>
    <n v="-2.0299999999999998"/>
  </r>
  <r>
    <n v="6191"/>
    <d v="2016-11-19T00:00:00"/>
    <x v="2"/>
    <x v="10"/>
    <x v="70"/>
    <x v="20"/>
    <x v="0"/>
    <x v="4"/>
    <s v="Newell 340"/>
    <n v="17.28"/>
    <n v="6"/>
    <n v="5.01"/>
  </r>
  <r>
    <n v="6192"/>
    <d v="2016-11-19T00:00:00"/>
    <x v="2"/>
    <x v="10"/>
    <x v="70"/>
    <x v="20"/>
    <x v="0"/>
    <x v="3"/>
    <s v="GBC Plastic Binding Combs"/>
    <n v="17.71"/>
    <n v="3"/>
    <n v="6.42"/>
  </r>
  <r>
    <n v="6193"/>
    <d v="2016-11-19T00:00:00"/>
    <x v="2"/>
    <x v="10"/>
    <x v="676"/>
    <x v="18"/>
    <x v="0"/>
    <x v="12"/>
    <s v="Acco 6 Outlet Guardian Premium Plus Surge Suppressor"/>
    <n v="54.96"/>
    <n v="3"/>
    <n v="15.94"/>
  </r>
  <r>
    <n v="6194"/>
    <d v="2016-11-19T00:00:00"/>
    <x v="2"/>
    <x v="10"/>
    <x v="235"/>
    <x v="25"/>
    <x v="0"/>
    <x v="4"/>
    <s v="Deluxe Chalkboard Eraser Cleaner"/>
    <n v="18.48"/>
    <n v="2"/>
    <n v="6.01"/>
  </r>
  <r>
    <n v="6195"/>
    <d v="2016-11-19T00:00:00"/>
    <x v="2"/>
    <x v="10"/>
    <x v="11"/>
    <x v="20"/>
    <x v="0"/>
    <x v="12"/>
    <s v="Disposable Triple-Filter Dust Bags"/>
    <n v="8.74"/>
    <n v="2"/>
    <n v="2.27"/>
  </r>
  <r>
    <n v="6196"/>
    <d v="2016-11-19T00:00:00"/>
    <x v="2"/>
    <x v="10"/>
    <x v="11"/>
    <x v="20"/>
    <x v="0"/>
    <x v="0"/>
    <s v="Recycled Desk Saver Line &quot;While You Were Out&quot; Book, 5 1/2&quot; X 4&quot;"/>
    <n v="44.75"/>
    <n v="5"/>
    <n v="20.59"/>
  </r>
  <r>
    <n v="6197"/>
    <d v="2016-11-19T00:00:00"/>
    <x v="2"/>
    <x v="10"/>
    <x v="362"/>
    <x v="22"/>
    <x v="1"/>
    <x v="8"/>
    <s v="Tenex Chairmats For Use With Carpeted Floors"/>
    <n v="31.96"/>
    <n v="2"/>
    <n v="1.6"/>
  </r>
  <r>
    <n v="6198"/>
    <d v="2016-11-20T00:00:00"/>
    <x v="2"/>
    <x v="10"/>
    <x v="608"/>
    <x v="39"/>
    <x v="0"/>
    <x v="1"/>
    <s v="Avery 519"/>
    <n v="14.62"/>
    <n v="2"/>
    <n v="6.87"/>
  </r>
  <r>
    <n v="6199"/>
    <d v="2016-11-20T00:00:00"/>
    <x v="2"/>
    <x v="10"/>
    <x v="608"/>
    <x v="39"/>
    <x v="2"/>
    <x v="6"/>
    <s v="Avaya 5420 Digital phone"/>
    <n v="944.93"/>
    <n v="7"/>
    <n v="236.23"/>
  </r>
  <r>
    <n v="6200"/>
    <d v="2016-11-20T00:00:00"/>
    <x v="2"/>
    <x v="10"/>
    <x v="327"/>
    <x v="10"/>
    <x v="0"/>
    <x v="7"/>
    <s v="Advantus SlideClip Paper Clips"/>
    <n v="19.100000000000001"/>
    <n v="7"/>
    <n v="6.68"/>
  </r>
  <r>
    <n v="6201"/>
    <d v="2016-11-20T00:00:00"/>
    <x v="2"/>
    <x v="10"/>
    <x v="327"/>
    <x v="10"/>
    <x v="0"/>
    <x v="1"/>
    <s v="Avery 512"/>
    <n v="18.5"/>
    <n v="8"/>
    <n v="6.24"/>
  </r>
  <r>
    <n v="6202"/>
    <d v="2016-11-20T00:00:00"/>
    <x v="2"/>
    <x v="10"/>
    <x v="327"/>
    <x v="10"/>
    <x v="2"/>
    <x v="9"/>
    <s v="Logitech Wireless Gaming Headset G930"/>
    <n v="255.98"/>
    <n v="2"/>
    <n v="54.4"/>
  </r>
  <r>
    <n v="6203"/>
    <d v="2016-11-20T00:00:00"/>
    <x v="2"/>
    <x v="10"/>
    <x v="327"/>
    <x v="10"/>
    <x v="1"/>
    <x v="11"/>
    <s v="Bush Westfield Collection Bookcases, Medium Cherry Finish"/>
    <n v="86.97"/>
    <n v="3"/>
    <n v="-48.7"/>
  </r>
  <r>
    <n v="6204"/>
    <d v="2016-11-20T00:00:00"/>
    <x v="2"/>
    <x v="10"/>
    <x v="156"/>
    <x v="10"/>
    <x v="0"/>
    <x v="0"/>
    <s v="Southworth 25% Cotton Granite Paper &amp; Envelopes"/>
    <n v="15.7"/>
    <n v="3"/>
    <n v="5.0999999999999996"/>
  </r>
  <r>
    <n v="6205"/>
    <d v="2016-11-20T00:00:00"/>
    <x v="2"/>
    <x v="10"/>
    <x v="156"/>
    <x v="10"/>
    <x v="0"/>
    <x v="3"/>
    <s v="Acco 3-Hole Punch"/>
    <n v="2.63"/>
    <n v="2"/>
    <n v="-1.93"/>
  </r>
  <r>
    <n v="6206"/>
    <d v="2016-11-20T00:00:00"/>
    <x v="2"/>
    <x v="10"/>
    <x v="156"/>
    <x v="10"/>
    <x v="0"/>
    <x v="3"/>
    <s v="Avery Recycled Flexi-View Covers for Binding Systems"/>
    <n v="14.43"/>
    <n v="3"/>
    <n v="-10.58"/>
  </r>
  <r>
    <n v="6207"/>
    <d v="2016-11-20T00:00:00"/>
    <x v="2"/>
    <x v="10"/>
    <x v="17"/>
    <x v="0"/>
    <x v="1"/>
    <x v="5"/>
    <s v="Global Wood Trimmed Manager's Task Chair, Khaki"/>
    <n v="318.43"/>
    <n v="5"/>
    <n v="-77.33"/>
  </r>
  <r>
    <n v="6208"/>
    <d v="2016-11-20T00:00:00"/>
    <x v="2"/>
    <x v="10"/>
    <x v="17"/>
    <x v="0"/>
    <x v="2"/>
    <x v="6"/>
    <s v="Samsung HM1900 Bluetooth Headset"/>
    <n v="122.92"/>
    <n v="7"/>
    <n v="46.1"/>
  </r>
  <r>
    <n v="6209"/>
    <d v="2016-11-20T00:00:00"/>
    <x v="2"/>
    <x v="10"/>
    <x v="17"/>
    <x v="0"/>
    <x v="1"/>
    <x v="8"/>
    <s v="Eldon Wave Desk Accessories"/>
    <n v="7.07"/>
    <n v="3"/>
    <n v="-2.83"/>
  </r>
  <r>
    <n v="6210"/>
    <d v="2016-11-20T00:00:00"/>
    <x v="2"/>
    <x v="10"/>
    <x v="302"/>
    <x v="18"/>
    <x v="0"/>
    <x v="0"/>
    <s v="Ampad Poly Cover Wirebound Steno Book, 6&quot; x 9&quot; Assorted Colors, Gregg Ruled"/>
    <n v="9.08"/>
    <n v="2"/>
    <n v="4.09"/>
  </r>
  <r>
    <n v="6211"/>
    <d v="2016-11-20T00:00:00"/>
    <x v="2"/>
    <x v="10"/>
    <x v="302"/>
    <x v="18"/>
    <x v="0"/>
    <x v="0"/>
    <s v="Xerox 189"/>
    <n v="314.55"/>
    <n v="3"/>
    <n v="150.97999999999999"/>
  </r>
  <r>
    <n v="6212"/>
    <d v="2016-11-20T00:00:00"/>
    <x v="2"/>
    <x v="10"/>
    <x v="302"/>
    <x v="18"/>
    <x v="0"/>
    <x v="3"/>
    <s v="Pressboard Covers with Storage Hooks, 9 1/2&quot; x 11&quot;, Light Blue"/>
    <n v="4.91"/>
    <n v="1"/>
    <n v="2.31"/>
  </r>
  <r>
    <n v="6213"/>
    <d v="2016-11-20T00:00:00"/>
    <x v="2"/>
    <x v="10"/>
    <x v="15"/>
    <x v="0"/>
    <x v="2"/>
    <x v="6"/>
    <s v="Wireless Extenders zBoost YX545 SOHO Signal Booster"/>
    <n v="151.19"/>
    <n v="1"/>
    <n v="13.23"/>
  </r>
  <r>
    <n v="6214"/>
    <d v="2016-11-20T00:00:00"/>
    <x v="2"/>
    <x v="10"/>
    <x v="91"/>
    <x v="3"/>
    <x v="0"/>
    <x v="12"/>
    <s v="Bravo II Megaboss 12-Amp Hard Body Upright, Replacement Belts, 2 Belts per Pack"/>
    <n v="39"/>
    <n v="12"/>
    <n v="11.31"/>
  </r>
  <r>
    <n v="6215"/>
    <d v="2016-11-20T00:00:00"/>
    <x v="2"/>
    <x v="10"/>
    <x v="373"/>
    <x v="7"/>
    <x v="0"/>
    <x v="3"/>
    <s v="Wilson Jones Elliptical Ring 3 1/2&quot; Capacity Binders, 800 sheets"/>
    <n v="128.4"/>
    <n v="3"/>
    <n v="62.92"/>
  </r>
  <r>
    <n v="6216"/>
    <d v="2016-11-20T00:00:00"/>
    <x v="2"/>
    <x v="10"/>
    <x v="410"/>
    <x v="16"/>
    <x v="1"/>
    <x v="11"/>
    <s v="O'Sullivan 2-Door Barrister Bookcase in Odessa Pine"/>
    <n v="289.57"/>
    <n v="2"/>
    <n v="10.86"/>
  </r>
  <r>
    <n v="6217"/>
    <d v="2016-11-20T00:00:00"/>
    <x v="2"/>
    <x v="10"/>
    <x v="410"/>
    <x v="16"/>
    <x v="0"/>
    <x v="2"/>
    <s v="Akro-Mils 12-Gallon Tote"/>
    <n v="39.72"/>
    <n v="5"/>
    <n v="4.47"/>
  </r>
  <r>
    <n v="6218"/>
    <d v="2016-11-20T00:00:00"/>
    <x v="2"/>
    <x v="10"/>
    <x v="410"/>
    <x v="16"/>
    <x v="2"/>
    <x v="6"/>
    <s v="Grandstream GXP2100 Mainstream Business Phone"/>
    <n v="244.77"/>
    <n v="4"/>
    <n v="24.48"/>
  </r>
  <r>
    <n v="6219"/>
    <d v="2016-11-20T00:00:00"/>
    <x v="2"/>
    <x v="10"/>
    <x v="688"/>
    <x v="3"/>
    <x v="2"/>
    <x v="9"/>
    <s v="Sony Micro Vault Click 4 GB USB 2.0 Flash Drive"/>
    <n v="27.88"/>
    <n v="2"/>
    <n v="3.9"/>
  </r>
  <r>
    <n v="6220"/>
    <d v="2016-11-21T00:00:00"/>
    <x v="2"/>
    <x v="10"/>
    <x v="645"/>
    <x v="11"/>
    <x v="1"/>
    <x v="5"/>
    <s v="Novimex Fabric Task Chair"/>
    <n v="195.14"/>
    <n v="4"/>
    <n v="-12.2"/>
  </r>
  <r>
    <n v="6221"/>
    <d v="2016-11-21T00:00:00"/>
    <x v="2"/>
    <x v="10"/>
    <x v="491"/>
    <x v="30"/>
    <x v="0"/>
    <x v="0"/>
    <s v="Xerox 1987"/>
    <n v="40.46"/>
    <n v="7"/>
    <n v="19.829999999999998"/>
  </r>
  <r>
    <n v="6222"/>
    <d v="2016-11-21T00:00:00"/>
    <x v="2"/>
    <x v="10"/>
    <x v="491"/>
    <x v="30"/>
    <x v="2"/>
    <x v="6"/>
    <s v="Logitech Mobile Speakerphone P710e -Â speaker phone"/>
    <n v="404.94"/>
    <n v="3"/>
    <n v="109.33"/>
  </r>
  <r>
    <n v="6223"/>
    <d v="2016-11-21T00:00:00"/>
    <x v="2"/>
    <x v="10"/>
    <x v="74"/>
    <x v="10"/>
    <x v="2"/>
    <x v="15"/>
    <s v="Texas Instrument TI-15 Fraction Calculator"/>
    <n v="30.35"/>
    <n v="7"/>
    <n v="-24.28"/>
  </r>
  <r>
    <n v="6224"/>
    <d v="2016-11-21T00:00:00"/>
    <x v="2"/>
    <x v="10"/>
    <x v="74"/>
    <x v="10"/>
    <x v="1"/>
    <x v="5"/>
    <s v="Global Value Steno Chair, Gray"/>
    <n v="127.55"/>
    <n v="3"/>
    <n v="-9.11"/>
  </r>
  <r>
    <n v="6225"/>
    <d v="2016-11-21T00:00:00"/>
    <x v="2"/>
    <x v="10"/>
    <x v="74"/>
    <x v="10"/>
    <x v="1"/>
    <x v="8"/>
    <s v="Computer Room Manger, 14&quot;"/>
    <n v="77.95"/>
    <n v="3"/>
    <n v="15.59"/>
  </r>
  <r>
    <n v="6226"/>
    <d v="2016-11-21T00:00:00"/>
    <x v="2"/>
    <x v="10"/>
    <x v="310"/>
    <x v="1"/>
    <x v="0"/>
    <x v="0"/>
    <s v="Xerox 1910"/>
    <n v="38.43"/>
    <n v="1"/>
    <n v="13.45"/>
  </r>
  <r>
    <n v="6227"/>
    <d v="2016-11-21T00:00:00"/>
    <x v="2"/>
    <x v="10"/>
    <x v="310"/>
    <x v="1"/>
    <x v="0"/>
    <x v="2"/>
    <s v="Tenex Personal Project File with Scoop Front Design, Black"/>
    <n v="21.57"/>
    <n v="2"/>
    <n v="1.62"/>
  </r>
  <r>
    <n v="6228"/>
    <d v="2016-11-21T00:00:00"/>
    <x v="2"/>
    <x v="10"/>
    <x v="310"/>
    <x v="1"/>
    <x v="2"/>
    <x v="9"/>
    <s v="Lenovo 17-Key USB Numeric Keypad"/>
    <n v="81.58"/>
    <n v="3"/>
    <n v="2.04"/>
  </r>
  <r>
    <n v="6229"/>
    <d v="2016-11-21T00:00:00"/>
    <x v="2"/>
    <x v="10"/>
    <x v="30"/>
    <x v="20"/>
    <x v="0"/>
    <x v="0"/>
    <s v="Xerox 1975"/>
    <n v="12.96"/>
    <n v="2"/>
    <n v="6.35"/>
  </r>
  <r>
    <n v="6230"/>
    <d v="2016-11-21T00:00:00"/>
    <x v="2"/>
    <x v="10"/>
    <x v="488"/>
    <x v="20"/>
    <x v="1"/>
    <x v="11"/>
    <s v="Hon Metal Bookcases, Putty"/>
    <n v="113.57"/>
    <n v="2"/>
    <n v="12.78"/>
  </r>
  <r>
    <n v="6231"/>
    <d v="2016-11-21T00:00:00"/>
    <x v="2"/>
    <x v="10"/>
    <x v="495"/>
    <x v="3"/>
    <x v="0"/>
    <x v="0"/>
    <s v="Xerox 222"/>
    <n v="32.4"/>
    <n v="5"/>
    <n v="15.55"/>
  </r>
  <r>
    <n v="6232"/>
    <d v="2016-11-22T00:00:00"/>
    <x v="2"/>
    <x v="10"/>
    <x v="735"/>
    <x v="20"/>
    <x v="1"/>
    <x v="8"/>
    <s v="Luxo Economy Swing Arm Lamp"/>
    <n v="39.880000000000003"/>
    <n v="2"/>
    <n v="11.17"/>
  </r>
  <r>
    <n v="6233"/>
    <d v="2016-11-22T00:00:00"/>
    <x v="2"/>
    <x v="10"/>
    <x v="735"/>
    <x v="20"/>
    <x v="0"/>
    <x v="3"/>
    <s v="Acco Pressboard Covers with Storage Hooks, 9 1/2&quot; x 11&quot;, Executive Red"/>
    <n v="12.19"/>
    <n v="4"/>
    <n v="4.1100000000000003"/>
  </r>
  <r>
    <n v="6234"/>
    <d v="2016-11-22T00:00:00"/>
    <x v="2"/>
    <x v="10"/>
    <x v="735"/>
    <x v="20"/>
    <x v="0"/>
    <x v="4"/>
    <s v="BIC Liqua Brite Liner"/>
    <n v="20.82"/>
    <n v="3"/>
    <n v="7.5"/>
  </r>
  <r>
    <n v="6235"/>
    <d v="2016-11-22T00:00:00"/>
    <x v="2"/>
    <x v="10"/>
    <x v="122"/>
    <x v="14"/>
    <x v="0"/>
    <x v="3"/>
    <s v="Ibico Standard Transparent Covers"/>
    <n v="49.44"/>
    <n v="3"/>
    <n v="24.23"/>
  </r>
  <r>
    <n v="6236"/>
    <d v="2016-11-22T00:00:00"/>
    <x v="2"/>
    <x v="10"/>
    <x v="617"/>
    <x v="0"/>
    <x v="0"/>
    <x v="3"/>
    <s v="Wilson Jones Impact Binders"/>
    <n v="6.22"/>
    <n v="6"/>
    <n v="-9.6300000000000008"/>
  </r>
  <r>
    <n v="6237"/>
    <d v="2016-11-22T00:00:00"/>
    <x v="2"/>
    <x v="10"/>
    <x v="617"/>
    <x v="0"/>
    <x v="0"/>
    <x v="4"/>
    <s v="Newell 348"/>
    <n v="23.62"/>
    <n v="9"/>
    <n v="2.66"/>
  </r>
  <r>
    <n v="6238"/>
    <d v="2016-11-22T00:00:00"/>
    <x v="2"/>
    <x v="10"/>
    <x v="617"/>
    <x v="0"/>
    <x v="2"/>
    <x v="9"/>
    <s v="KeyTronicÂ KT800P2 -Â KeyboardÂ - Black"/>
    <n v="24.03"/>
    <n v="2"/>
    <n v="-0.6"/>
  </r>
  <r>
    <n v="6239"/>
    <d v="2016-11-22T00:00:00"/>
    <x v="2"/>
    <x v="10"/>
    <x v="617"/>
    <x v="0"/>
    <x v="0"/>
    <x v="1"/>
    <s v="Avery 494"/>
    <n v="2.09"/>
    <n v="1"/>
    <n v="0.68"/>
  </r>
  <r>
    <n v="6240"/>
    <d v="2016-11-22T00:00:00"/>
    <x v="2"/>
    <x v="10"/>
    <x v="617"/>
    <x v="0"/>
    <x v="0"/>
    <x v="3"/>
    <s v="Accohide Poly Flexible Ring Binders"/>
    <n v="4.49"/>
    <n v="6"/>
    <n v="-6.73"/>
  </r>
  <r>
    <n v="6241"/>
    <d v="2016-11-22T00:00:00"/>
    <x v="2"/>
    <x v="10"/>
    <x v="683"/>
    <x v="20"/>
    <x v="0"/>
    <x v="3"/>
    <s v="GBC Premium Transparent Covers with Diagonal Lined Pattern"/>
    <n v="134.27000000000001"/>
    <n v="8"/>
    <n v="47"/>
  </r>
  <r>
    <n v="6242"/>
    <d v="2016-11-23T00:00:00"/>
    <x v="2"/>
    <x v="10"/>
    <x v="465"/>
    <x v="2"/>
    <x v="0"/>
    <x v="7"/>
    <s v="Advantus Map Pennant Flags and Round Head Tacks"/>
    <n v="15.8"/>
    <n v="5"/>
    <n v="2.37"/>
  </r>
  <r>
    <n v="6243"/>
    <d v="2016-11-23T00:00:00"/>
    <x v="2"/>
    <x v="10"/>
    <x v="465"/>
    <x v="2"/>
    <x v="1"/>
    <x v="8"/>
    <s v="Nu-Dell Float Frame 11 x 14 1/2"/>
    <n v="14.37"/>
    <n v="2"/>
    <n v="3.95"/>
  </r>
  <r>
    <n v="6244"/>
    <d v="2016-11-23T00:00:00"/>
    <x v="2"/>
    <x v="10"/>
    <x v="465"/>
    <x v="2"/>
    <x v="1"/>
    <x v="8"/>
    <s v="DAX Executive Solid Wood Document Frame, Desktop or Hang, Mahogany, 5 x 7"/>
    <n v="70.45"/>
    <n v="7"/>
    <n v="12.33"/>
  </r>
  <r>
    <n v="6245"/>
    <d v="2016-11-24T00:00:00"/>
    <x v="2"/>
    <x v="10"/>
    <x v="342"/>
    <x v="2"/>
    <x v="0"/>
    <x v="7"/>
    <s v="Stockwell Gold Paper Clips"/>
    <n v="4.42"/>
    <n v="3"/>
    <n v="1.6"/>
  </r>
  <r>
    <n v="6246"/>
    <d v="2016-11-24T00:00:00"/>
    <x v="2"/>
    <x v="10"/>
    <x v="115"/>
    <x v="20"/>
    <x v="0"/>
    <x v="3"/>
    <s v="Acco PRESSTEX Data Binder with Storage Hooks, Light Blue, 9 1/2&quot; X 11&quot;"/>
    <n v="17.22"/>
    <n v="4"/>
    <n v="6.03"/>
  </r>
  <r>
    <n v="6247"/>
    <d v="2016-11-24T00:00:00"/>
    <x v="2"/>
    <x v="10"/>
    <x v="115"/>
    <x v="20"/>
    <x v="0"/>
    <x v="0"/>
    <s v="Xerox 196"/>
    <n v="11.56"/>
    <n v="2"/>
    <n v="5.66"/>
  </r>
  <r>
    <n v="6248"/>
    <d v="2016-11-24T00:00:00"/>
    <x v="2"/>
    <x v="10"/>
    <x v="115"/>
    <x v="20"/>
    <x v="2"/>
    <x v="9"/>
    <s v="SanDisk Ultra 32 GB MicroSDHC Class 10 Memory Card"/>
    <n v="88.4"/>
    <n v="4"/>
    <n v="11.49"/>
  </r>
  <r>
    <n v="6249"/>
    <d v="2016-11-24T00:00:00"/>
    <x v="2"/>
    <x v="10"/>
    <x v="115"/>
    <x v="20"/>
    <x v="0"/>
    <x v="0"/>
    <s v="Xerox 217"/>
    <n v="6.48"/>
    <n v="1"/>
    <n v="3.11"/>
  </r>
  <r>
    <n v="6250"/>
    <d v="2016-11-24T00:00:00"/>
    <x v="2"/>
    <x v="10"/>
    <x v="538"/>
    <x v="3"/>
    <x v="2"/>
    <x v="6"/>
    <s v="iKross Bluetooth Portable Keyboard + Cell Phone Stand Holder + Brush for Apple iPhone 5S 5C 5, 4S 4"/>
    <n v="33.520000000000003"/>
    <n v="2"/>
    <n v="3.35"/>
  </r>
  <r>
    <n v="6251"/>
    <d v="2016-11-24T00:00:00"/>
    <x v="2"/>
    <x v="10"/>
    <x v="538"/>
    <x v="3"/>
    <x v="1"/>
    <x v="8"/>
    <s v="DAX Value U-Channel Document Frames, Easel Back"/>
    <n v="9.94"/>
    <n v="2"/>
    <n v="3.08"/>
  </r>
  <r>
    <n v="6252"/>
    <d v="2016-11-24T00:00:00"/>
    <x v="2"/>
    <x v="10"/>
    <x v="777"/>
    <x v="0"/>
    <x v="0"/>
    <x v="2"/>
    <s v="Sterilite Officeware Hinged File Box"/>
    <n v="41.92"/>
    <n v="5"/>
    <n v="3.67"/>
  </r>
  <r>
    <n v="6253"/>
    <d v="2016-11-24T00:00:00"/>
    <x v="2"/>
    <x v="10"/>
    <x v="777"/>
    <x v="0"/>
    <x v="2"/>
    <x v="9"/>
    <s v="Logitech G19 Programmable Gaming Keyboard"/>
    <n v="297.58"/>
    <n v="3"/>
    <n v="-7.44"/>
  </r>
  <r>
    <n v="6254"/>
    <d v="2016-11-24T00:00:00"/>
    <x v="2"/>
    <x v="10"/>
    <x v="777"/>
    <x v="0"/>
    <x v="0"/>
    <x v="7"/>
    <s v="Colored Push Pins"/>
    <n v="4.34"/>
    <n v="3"/>
    <n v="0.87"/>
  </r>
  <r>
    <n v="6255"/>
    <d v="2016-11-24T00:00:00"/>
    <x v="2"/>
    <x v="10"/>
    <x v="777"/>
    <x v="0"/>
    <x v="2"/>
    <x v="9"/>
    <s v="Logitech G105 Gaming Keyboard"/>
    <n v="94.99"/>
    <n v="2"/>
    <n v="-2.37"/>
  </r>
  <r>
    <n v="6256"/>
    <d v="2016-11-24T00:00:00"/>
    <x v="2"/>
    <x v="10"/>
    <x v="777"/>
    <x v="0"/>
    <x v="0"/>
    <x v="0"/>
    <s v="Xerox 1925"/>
    <n v="74.349999999999994"/>
    <n v="3"/>
    <n v="23.24"/>
  </r>
  <r>
    <n v="6257"/>
    <d v="2016-11-24T00:00:00"/>
    <x v="2"/>
    <x v="10"/>
    <x v="777"/>
    <x v="0"/>
    <x v="0"/>
    <x v="4"/>
    <s v="Dixon My First Ticonderoga Pencil, #2"/>
    <n v="14.04"/>
    <n v="3"/>
    <n v="1.58"/>
  </r>
  <r>
    <n v="6258"/>
    <d v="2016-11-24T00:00:00"/>
    <x v="2"/>
    <x v="10"/>
    <x v="778"/>
    <x v="11"/>
    <x v="0"/>
    <x v="0"/>
    <s v="IBM Multi-Purpose Copy Paper, 8 1/2 x 11&quot;, Case"/>
    <n v="24.78"/>
    <n v="1"/>
    <n v="7.75"/>
  </r>
  <r>
    <n v="6259"/>
    <d v="2016-11-24T00:00:00"/>
    <x v="2"/>
    <x v="10"/>
    <x v="208"/>
    <x v="0"/>
    <x v="2"/>
    <x v="6"/>
    <s v="AT&amp;T 1080 Phone"/>
    <n v="657.55"/>
    <n v="6"/>
    <n v="49.32"/>
  </r>
  <r>
    <n v="6260"/>
    <d v="2016-11-24T00:00:00"/>
    <x v="2"/>
    <x v="10"/>
    <x v="569"/>
    <x v="3"/>
    <x v="2"/>
    <x v="9"/>
    <s v="Plantronics CS510 - Over-the-Head monaural Wireless Headset System"/>
    <n v="659.9"/>
    <n v="2"/>
    <n v="217.77"/>
  </r>
  <r>
    <n v="6261"/>
    <d v="2016-11-24T00:00:00"/>
    <x v="2"/>
    <x v="10"/>
    <x v="569"/>
    <x v="3"/>
    <x v="1"/>
    <x v="5"/>
    <s v="Global Leather Executive Chair"/>
    <n v="1684.75"/>
    <n v="6"/>
    <n v="210.59"/>
  </r>
  <r>
    <n v="6262"/>
    <d v="2016-11-24T00:00:00"/>
    <x v="2"/>
    <x v="10"/>
    <x v="569"/>
    <x v="3"/>
    <x v="2"/>
    <x v="9"/>
    <s v="Logitech G500s Laser Gaming Mouse with Adjustable Weight Tuning"/>
    <n v="559.91999999999996"/>
    <n v="8"/>
    <n v="190.37"/>
  </r>
  <r>
    <n v="6263"/>
    <d v="2016-11-24T00:00:00"/>
    <x v="2"/>
    <x v="10"/>
    <x v="482"/>
    <x v="22"/>
    <x v="0"/>
    <x v="3"/>
    <s v="Ibico Hi-Tech Manual Binding System"/>
    <n v="1219.96"/>
    <n v="5"/>
    <n v="381.24"/>
  </r>
  <r>
    <n v="6264"/>
    <d v="2016-11-24T00:00:00"/>
    <x v="2"/>
    <x v="10"/>
    <x v="174"/>
    <x v="36"/>
    <x v="1"/>
    <x v="8"/>
    <s v="Howard Miller 11-1/2&quot; Diameter Ridgewood Wall Clock"/>
    <n v="207.76"/>
    <n v="4"/>
    <n v="85.18"/>
  </r>
  <r>
    <n v="6265"/>
    <d v="2016-11-24T00:00:00"/>
    <x v="2"/>
    <x v="10"/>
    <x v="683"/>
    <x v="10"/>
    <x v="0"/>
    <x v="10"/>
    <s v="Brown Kraft Recycled Envelopes"/>
    <n v="40.75"/>
    <n v="3"/>
    <n v="15.28"/>
  </r>
  <r>
    <n v="6266"/>
    <d v="2016-11-24T00:00:00"/>
    <x v="2"/>
    <x v="10"/>
    <x v="683"/>
    <x v="10"/>
    <x v="2"/>
    <x v="9"/>
    <s v="V7 USB Numeric Keypad"/>
    <n v="139.96"/>
    <n v="5"/>
    <n v="-22.74"/>
  </r>
  <r>
    <n v="6267"/>
    <d v="2016-11-24T00:00:00"/>
    <x v="2"/>
    <x v="10"/>
    <x v="748"/>
    <x v="22"/>
    <x v="0"/>
    <x v="14"/>
    <s v="Elite 5&quot; Scissors"/>
    <n v="25.35"/>
    <n v="3"/>
    <n v="7.61"/>
  </r>
  <r>
    <n v="6268"/>
    <d v="2016-11-24T00:00:00"/>
    <x v="2"/>
    <x v="10"/>
    <x v="528"/>
    <x v="22"/>
    <x v="1"/>
    <x v="8"/>
    <s v="Howard Miller Distant Time Traveler Alarm Clock"/>
    <n v="82.26"/>
    <n v="3"/>
    <n v="33.729999999999997"/>
  </r>
  <r>
    <n v="6269"/>
    <d v="2016-11-24T00:00:00"/>
    <x v="2"/>
    <x v="10"/>
    <x v="90"/>
    <x v="16"/>
    <x v="1"/>
    <x v="11"/>
    <s v="O'Sullivan Cherrywood Estates Traditional Bookcase"/>
    <n v="339.92"/>
    <n v="5"/>
    <n v="8.5"/>
  </r>
  <r>
    <n v="6270"/>
    <d v="2016-11-24T00:00:00"/>
    <x v="2"/>
    <x v="10"/>
    <x v="90"/>
    <x v="16"/>
    <x v="0"/>
    <x v="0"/>
    <s v="Tops Wirebound Message Log Books"/>
    <n v="10.53"/>
    <n v="4"/>
    <n v="3.42"/>
  </r>
  <r>
    <n v="6271"/>
    <d v="2016-11-24T00:00:00"/>
    <x v="2"/>
    <x v="10"/>
    <x v="90"/>
    <x v="16"/>
    <x v="0"/>
    <x v="12"/>
    <s v="Fellowes Advanced Computer Series Surge Protectors"/>
    <n v="42.38"/>
    <n v="2"/>
    <n v="4.24"/>
  </r>
  <r>
    <n v="6272"/>
    <d v="2016-11-25T00:00:00"/>
    <x v="2"/>
    <x v="10"/>
    <x v="631"/>
    <x v="16"/>
    <x v="0"/>
    <x v="0"/>
    <s v="Telephone Message Books with Fax/Mobile Section, 5 1/2&quot; x 3 3/16&quot;"/>
    <n v="5.08"/>
    <n v="1"/>
    <n v="1.65"/>
  </r>
  <r>
    <n v="6273"/>
    <d v="2016-11-25T00:00:00"/>
    <x v="2"/>
    <x v="10"/>
    <x v="455"/>
    <x v="23"/>
    <x v="0"/>
    <x v="2"/>
    <s v="Fellowes Strictly Business Drawer File, Letter/Legal Size"/>
    <n v="563.4"/>
    <n v="4"/>
    <n v="67.61"/>
  </r>
  <r>
    <n v="6274"/>
    <d v="2016-11-25T00:00:00"/>
    <x v="2"/>
    <x v="10"/>
    <x v="455"/>
    <x v="23"/>
    <x v="2"/>
    <x v="15"/>
    <s v="Konica Minolta magicolor 1690MF Multifunction Printer"/>
    <n v="319.92"/>
    <n v="8"/>
    <n v="118.37"/>
  </r>
  <r>
    <n v="6275"/>
    <d v="2016-11-25T00:00:00"/>
    <x v="2"/>
    <x v="10"/>
    <x v="287"/>
    <x v="13"/>
    <x v="2"/>
    <x v="6"/>
    <s v="OtterBox Defender Series Case - Samsung Galaxy S4"/>
    <n v="59.98"/>
    <n v="2"/>
    <n v="17.989999999999998"/>
  </r>
  <r>
    <n v="6276"/>
    <d v="2016-11-25T00:00:00"/>
    <x v="2"/>
    <x v="10"/>
    <x v="653"/>
    <x v="14"/>
    <x v="1"/>
    <x v="13"/>
    <s v="Chromcraft Round Conference Tables"/>
    <n v="1568.61"/>
    <n v="9"/>
    <n v="329.41"/>
  </r>
  <r>
    <n v="6277"/>
    <d v="2016-11-25T00:00:00"/>
    <x v="2"/>
    <x v="10"/>
    <x v="653"/>
    <x v="14"/>
    <x v="0"/>
    <x v="3"/>
    <s v="Wilson Jones International Size A4 Ring Binders"/>
    <n v="17.3"/>
    <n v="1"/>
    <n v="8.3000000000000007"/>
  </r>
  <r>
    <n v="6278"/>
    <d v="2016-11-25T00:00:00"/>
    <x v="2"/>
    <x v="10"/>
    <x v="653"/>
    <x v="14"/>
    <x v="2"/>
    <x v="9"/>
    <s v="Memorex Mini Travel Drive 32 GB USB 2.0 Flash Drive"/>
    <n v="160"/>
    <n v="8"/>
    <n v="62.4"/>
  </r>
  <r>
    <n v="6279"/>
    <d v="2016-11-25T00:00:00"/>
    <x v="2"/>
    <x v="10"/>
    <x v="106"/>
    <x v="10"/>
    <x v="0"/>
    <x v="3"/>
    <s v="GBC Ibimaster 500 Manual ProClick Binding System"/>
    <n v="456.59"/>
    <n v="2"/>
    <n v="-304.39"/>
  </r>
  <r>
    <n v="6280"/>
    <d v="2016-11-25T00:00:00"/>
    <x v="2"/>
    <x v="10"/>
    <x v="106"/>
    <x v="10"/>
    <x v="2"/>
    <x v="15"/>
    <s v="Cubify CubeX 3D Printer Double Head Print"/>
    <n v="4499.99"/>
    <n v="5"/>
    <n v="-6599.98"/>
  </r>
  <r>
    <n v="6281"/>
    <d v="2016-11-25T00:00:00"/>
    <x v="2"/>
    <x v="10"/>
    <x v="106"/>
    <x v="10"/>
    <x v="2"/>
    <x v="9"/>
    <s v="NETGEAR RangeMax WNR1000 Wireless Router"/>
    <n v="59.98"/>
    <n v="3"/>
    <n v="12"/>
  </r>
  <r>
    <n v="6282"/>
    <d v="2016-11-25T00:00:00"/>
    <x v="2"/>
    <x v="10"/>
    <x v="144"/>
    <x v="33"/>
    <x v="0"/>
    <x v="2"/>
    <s v="Sterilite Officeware Hinged File Box"/>
    <n v="73.36"/>
    <n v="7"/>
    <n v="19.809999999999999"/>
  </r>
  <r>
    <n v="6283"/>
    <d v="2016-11-25T00:00:00"/>
    <x v="2"/>
    <x v="10"/>
    <x v="294"/>
    <x v="3"/>
    <x v="1"/>
    <x v="5"/>
    <s v="Padded Folding Chairs, Black, 4/Carton"/>
    <n v="194.35"/>
    <n v="3"/>
    <n v="19.440000000000001"/>
  </r>
  <r>
    <n v="6284"/>
    <d v="2016-11-26T00:00:00"/>
    <x v="2"/>
    <x v="10"/>
    <x v="231"/>
    <x v="33"/>
    <x v="0"/>
    <x v="0"/>
    <s v="Easy-staple paper"/>
    <n v="70.98"/>
    <n v="7"/>
    <n v="34.78"/>
  </r>
  <r>
    <n v="6285"/>
    <d v="2016-11-26T00:00:00"/>
    <x v="2"/>
    <x v="10"/>
    <x v="231"/>
    <x v="33"/>
    <x v="0"/>
    <x v="3"/>
    <s v="Surelock Post Binders"/>
    <n v="91.68"/>
    <n v="3"/>
    <n v="45.84"/>
  </r>
  <r>
    <n v="6286"/>
    <d v="2016-11-26T00:00:00"/>
    <x v="2"/>
    <x v="10"/>
    <x v="231"/>
    <x v="33"/>
    <x v="0"/>
    <x v="3"/>
    <s v="Wilson Jones DublLock D-Ring Binders"/>
    <n v="33.75"/>
    <n v="5"/>
    <n v="16.88"/>
  </r>
  <r>
    <n v="6287"/>
    <d v="2016-11-26T00:00:00"/>
    <x v="2"/>
    <x v="10"/>
    <x v="231"/>
    <x v="33"/>
    <x v="2"/>
    <x v="15"/>
    <s v="Hewlett-Packard Deskjet 3050a All-in-One Color Inkjet Printer"/>
    <n v="3040"/>
    <n v="8"/>
    <n v="1459.2"/>
  </r>
  <r>
    <n v="6288"/>
    <d v="2016-11-26T00:00:00"/>
    <x v="2"/>
    <x v="10"/>
    <x v="498"/>
    <x v="22"/>
    <x v="0"/>
    <x v="3"/>
    <s v="Newell 3-Hole Punched Plastic Slotted Magazine Holders for Binders"/>
    <n v="7.31"/>
    <n v="2"/>
    <n v="2.56"/>
  </r>
  <r>
    <n v="6289"/>
    <d v="2016-11-26T00:00:00"/>
    <x v="2"/>
    <x v="10"/>
    <x v="189"/>
    <x v="2"/>
    <x v="2"/>
    <x v="6"/>
    <s v="Mitel MiVoice 5330e IP Phone"/>
    <n v="494.98"/>
    <n v="3"/>
    <n v="-115.5"/>
  </r>
  <r>
    <n v="6290"/>
    <d v="2016-11-26T00:00:00"/>
    <x v="2"/>
    <x v="10"/>
    <x v="205"/>
    <x v="16"/>
    <x v="0"/>
    <x v="3"/>
    <s v="Zipper Ring Binder Pockets"/>
    <n v="3.74"/>
    <n v="4"/>
    <n v="-2.62"/>
  </r>
  <r>
    <n v="6291"/>
    <d v="2016-11-26T00:00:00"/>
    <x v="2"/>
    <x v="10"/>
    <x v="78"/>
    <x v="20"/>
    <x v="1"/>
    <x v="13"/>
    <s v="Bevis Oval Conference Table, Walnut"/>
    <n v="313.18"/>
    <n v="2"/>
    <n v="-120.05"/>
  </r>
  <r>
    <n v="6292"/>
    <d v="2016-11-26T00:00:00"/>
    <x v="2"/>
    <x v="10"/>
    <x v="208"/>
    <x v="0"/>
    <x v="0"/>
    <x v="4"/>
    <s v="DIXON Ticonderoga Erasable Checking Pencils"/>
    <n v="17.86"/>
    <n v="4"/>
    <n v="4.24"/>
  </r>
  <r>
    <n v="6293"/>
    <d v="2016-11-26T00:00:00"/>
    <x v="2"/>
    <x v="10"/>
    <x v="33"/>
    <x v="37"/>
    <x v="2"/>
    <x v="9"/>
    <s v="Micropad Numeric Keypads"/>
    <n v="59.97"/>
    <n v="3"/>
    <n v="14.99"/>
  </r>
  <r>
    <n v="6294"/>
    <d v="2016-11-26T00:00:00"/>
    <x v="2"/>
    <x v="10"/>
    <x v="33"/>
    <x v="37"/>
    <x v="0"/>
    <x v="0"/>
    <s v="Xerox 1959"/>
    <n v="13.36"/>
    <n v="2"/>
    <n v="6.41"/>
  </r>
  <r>
    <n v="6295"/>
    <d v="2016-11-26T00:00:00"/>
    <x v="2"/>
    <x v="10"/>
    <x v="281"/>
    <x v="2"/>
    <x v="0"/>
    <x v="3"/>
    <s v="Binding Machine Supplies"/>
    <n v="78.760000000000005"/>
    <n v="9"/>
    <n v="-57.76"/>
  </r>
  <r>
    <n v="6296"/>
    <d v="2016-11-26T00:00:00"/>
    <x v="2"/>
    <x v="10"/>
    <x v="389"/>
    <x v="3"/>
    <x v="1"/>
    <x v="11"/>
    <s v="DMI Eclipse Executive Suite Bookcases"/>
    <n v="3406.66"/>
    <n v="8"/>
    <n v="160.31"/>
  </r>
  <r>
    <n v="6297"/>
    <d v="2016-11-26T00:00:00"/>
    <x v="2"/>
    <x v="10"/>
    <x v="389"/>
    <x v="3"/>
    <x v="0"/>
    <x v="4"/>
    <s v="Newell 31"/>
    <n v="37.17"/>
    <n v="9"/>
    <n v="10.41"/>
  </r>
  <r>
    <n v="6298"/>
    <d v="2016-11-26T00:00:00"/>
    <x v="2"/>
    <x v="10"/>
    <x v="389"/>
    <x v="3"/>
    <x v="0"/>
    <x v="12"/>
    <s v="Belkin F9S820V06 8 Outlet Surge"/>
    <n v="64.959999999999994"/>
    <n v="2"/>
    <n v="19.489999999999998"/>
  </r>
  <r>
    <n v="6299"/>
    <d v="2016-11-26T00:00:00"/>
    <x v="2"/>
    <x v="10"/>
    <x v="389"/>
    <x v="3"/>
    <x v="1"/>
    <x v="8"/>
    <s v="GE 48&quot; Fluorescent Tube, Cool White Energy Saver, 34 Watts, 30/Box"/>
    <n v="595.38"/>
    <n v="6"/>
    <n v="297.69"/>
  </r>
  <r>
    <n v="6300"/>
    <d v="2016-11-27T00:00:00"/>
    <x v="2"/>
    <x v="10"/>
    <x v="480"/>
    <x v="1"/>
    <x v="0"/>
    <x v="2"/>
    <s v="SAFCO Commercial Wire Shelving, 72h"/>
    <n v="97.98"/>
    <n v="2"/>
    <n v="-24.5"/>
  </r>
  <r>
    <n v="6301"/>
    <d v="2016-11-27T00:00:00"/>
    <x v="2"/>
    <x v="10"/>
    <x v="480"/>
    <x v="1"/>
    <x v="2"/>
    <x v="9"/>
    <s v="Memorex Micro Travel Drive 8 GB"/>
    <n v="62.4"/>
    <n v="6"/>
    <n v="19.5"/>
  </r>
  <r>
    <n v="6302"/>
    <d v="2016-11-27T00:00:00"/>
    <x v="2"/>
    <x v="10"/>
    <x v="583"/>
    <x v="12"/>
    <x v="2"/>
    <x v="6"/>
    <s v="Motorola Moto X"/>
    <n v="271.99"/>
    <n v="1"/>
    <n v="23.8"/>
  </r>
  <r>
    <n v="6303"/>
    <d v="2016-11-27T00:00:00"/>
    <x v="2"/>
    <x v="10"/>
    <x v="668"/>
    <x v="14"/>
    <x v="0"/>
    <x v="12"/>
    <s v="Euro-Pro Shark Turbo Vacuum"/>
    <n v="167.29"/>
    <n v="6"/>
    <n v="29.74"/>
  </r>
  <r>
    <n v="6304"/>
    <d v="2016-11-27T00:00:00"/>
    <x v="2"/>
    <x v="10"/>
    <x v="274"/>
    <x v="42"/>
    <x v="2"/>
    <x v="9"/>
    <s v="Verbatim 25 GB 6x Blu-ray Single Layer Recordable Disc, 3/Pack"/>
    <n v="34.950000000000003"/>
    <n v="5"/>
    <n v="15.38"/>
  </r>
  <r>
    <n v="6305"/>
    <d v="2016-11-27T00:00:00"/>
    <x v="2"/>
    <x v="10"/>
    <x v="274"/>
    <x v="42"/>
    <x v="0"/>
    <x v="3"/>
    <s v="Ibico Plastic Spiral Binding Combs"/>
    <n v="152"/>
    <n v="5"/>
    <n v="69.92"/>
  </r>
  <r>
    <n v="6306"/>
    <d v="2016-11-27T00:00:00"/>
    <x v="2"/>
    <x v="10"/>
    <x v="593"/>
    <x v="23"/>
    <x v="1"/>
    <x v="8"/>
    <s v="Ultra Door Pull Handle"/>
    <n v="31.56"/>
    <n v="3"/>
    <n v="10.41"/>
  </r>
  <r>
    <n v="6307"/>
    <d v="2016-11-27T00:00:00"/>
    <x v="2"/>
    <x v="10"/>
    <x v="221"/>
    <x v="16"/>
    <x v="2"/>
    <x v="6"/>
    <s v="Wi-Ex zBoost YX540 Cellular Phone Signal Booster"/>
    <n v="116.76"/>
    <n v="1"/>
    <n v="14.6"/>
  </r>
  <r>
    <n v="6308"/>
    <d v="2016-11-27T00:00:00"/>
    <x v="2"/>
    <x v="10"/>
    <x v="221"/>
    <x v="16"/>
    <x v="1"/>
    <x v="13"/>
    <s v="KI Adjustable-Height Table"/>
    <n v="331.02"/>
    <n v="7"/>
    <n v="-114.35"/>
  </r>
  <r>
    <n v="6309"/>
    <d v="2016-11-27T00:00:00"/>
    <x v="2"/>
    <x v="10"/>
    <x v="752"/>
    <x v="12"/>
    <x v="0"/>
    <x v="2"/>
    <s v="Eldon Simplefile Box Office"/>
    <n v="39.81"/>
    <n v="4"/>
    <n v="3.98"/>
  </r>
  <r>
    <n v="6310"/>
    <d v="2016-11-27T00:00:00"/>
    <x v="2"/>
    <x v="10"/>
    <x v="92"/>
    <x v="23"/>
    <x v="0"/>
    <x v="0"/>
    <s v="Xerox 215"/>
    <n v="25.92"/>
    <n v="4"/>
    <n v="12.44"/>
  </r>
  <r>
    <n v="6311"/>
    <d v="2016-11-27T00:00:00"/>
    <x v="2"/>
    <x v="10"/>
    <x v="92"/>
    <x v="23"/>
    <x v="0"/>
    <x v="4"/>
    <s v="Newell 324"/>
    <n v="34.65"/>
    <n v="3"/>
    <n v="9.6999999999999993"/>
  </r>
  <r>
    <n v="6312"/>
    <d v="2016-11-27T00:00:00"/>
    <x v="2"/>
    <x v="10"/>
    <x v="92"/>
    <x v="23"/>
    <x v="0"/>
    <x v="0"/>
    <s v="Xerox 1945"/>
    <n v="204.95"/>
    <n v="5"/>
    <n v="100.43"/>
  </r>
  <r>
    <n v="6313"/>
    <d v="2016-11-27T00:00:00"/>
    <x v="2"/>
    <x v="10"/>
    <x v="92"/>
    <x v="23"/>
    <x v="0"/>
    <x v="3"/>
    <s v="GBC Pre-Punched Binding Paper, Plastic, White, 8-1/2&quot; x 11&quot;"/>
    <n v="79.95"/>
    <n v="5"/>
    <n v="38.380000000000003"/>
  </r>
  <r>
    <n v="6314"/>
    <d v="2016-11-28T00:00:00"/>
    <x v="2"/>
    <x v="10"/>
    <x v="779"/>
    <x v="37"/>
    <x v="0"/>
    <x v="3"/>
    <s v="Avery Poly Binder Pockets"/>
    <n v="7.16"/>
    <n v="2"/>
    <n v="3.44"/>
  </r>
  <r>
    <n v="6315"/>
    <d v="2016-11-28T00:00:00"/>
    <x v="2"/>
    <x v="10"/>
    <x v="8"/>
    <x v="16"/>
    <x v="0"/>
    <x v="3"/>
    <s v="ACCOHIDE Binder by Acco"/>
    <n v="7.43"/>
    <n v="6"/>
    <n v="-5.7"/>
  </r>
  <r>
    <n v="6316"/>
    <d v="2016-11-28T00:00:00"/>
    <x v="2"/>
    <x v="10"/>
    <x v="211"/>
    <x v="4"/>
    <x v="1"/>
    <x v="5"/>
    <s v="Global Push Button Manager's Chair, Indigo"/>
    <n v="182.67"/>
    <n v="3"/>
    <n v="52.97"/>
  </r>
  <r>
    <n v="6317"/>
    <d v="2016-11-28T00:00:00"/>
    <x v="2"/>
    <x v="10"/>
    <x v="211"/>
    <x v="4"/>
    <x v="2"/>
    <x v="9"/>
    <s v="Kingston Digital DataTraveler 32GB USB 2.0"/>
    <n v="101.7"/>
    <n v="6"/>
    <n v="6.1"/>
  </r>
  <r>
    <n v="6318"/>
    <d v="2016-11-28T00:00:00"/>
    <x v="2"/>
    <x v="10"/>
    <x v="211"/>
    <x v="4"/>
    <x v="0"/>
    <x v="2"/>
    <s v="Tennsco Single-Tier Lockers"/>
    <n v="1126.02"/>
    <n v="3"/>
    <n v="56.3"/>
  </r>
  <r>
    <n v="6319"/>
    <d v="2016-11-28T00:00:00"/>
    <x v="2"/>
    <x v="10"/>
    <x v="211"/>
    <x v="4"/>
    <x v="0"/>
    <x v="2"/>
    <s v="24 Capacity Maxi Data Binder Racks, Pearl"/>
    <n v="1263.3"/>
    <n v="6"/>
    <n v="315.83"/>
  </r>
  <r>
    <n v="6320"/>
    <d v="2016-11-28T00:00:00"/>
    <x v="2"/>
    <x v="10"/>
    <x v="171"/>
    <x v="2"/>
    <x v="2"/>
    <x v="6"/>
    <s v="Wireless Extenders zBoost YX545 SOHO Signal Booster"/>
    <n v="340.18"/>
    <n v="3"/>
    <n v="-73.709999999999994"/>
  </r>
  <r>
    <n v="6321"/>
    <d v="2016-11-28T00:00:00"/>
    <x v="2"/>
    <x v="10"/>
    <x v="171"/>
    <x v="2"/>
    <x v="0"/>
    <x v="7"/>
    <s v="Translucent Push Pins by OIC"/>
    <n v="12.67"/>
    <n v="8"/>
    <n v="2.69"/>
  </r>
  <r>
    <n v="6322"/>
    <d v="2016-11-28T00:00:00"/>
    <x v="2"/>
    <x v="10"/>
    <x v="171"/>
    <x v="2"/>
    <x v="0"/>
    <x v="3"/>
    <s v="GBC Plasticlear Binding Covers"/>
    <n v="6.89"/>
    <n v="2"/>
    <n v="-5.05"/>
  </r>
  <r>
    <n v="6323"/>
    <d v="2016-11-28T00:00:00"/>
    <x v="2"/>
    <x v="10"/>
    <x v="171"/>
    <x v="2"/>
    <x v="0"/>
    <x v="2"/>
    <s v="Tennsco Commercial Shelving"/>
    <n v="32.54"/>
    <n v="2"/>
    <n v="-7.73"/>
  </r>
  <r>
    <n v="6324"/>
    <d v="2016-11-28T00:00:00"/>
    <x v="2"/>
    <x v="10"/>
    <x v="171"/>
    <x v="2"/>
    <x v="1"/>
    <x v="5"/>
    <s v="Situations Contoured Folding Chairs, 4/Set"/>
    <n v="347.8"/>
    <n v="7"/>
    <n v="-24.84"/>
  </r>
  <r>
    <n v="6325"/>
    <d v="2016-11-29T00:00:00"/>
    <x v="2"/>
    <x v="10"/>
    <x v="317"/>
    <x v="0"/>
    <x v="2"/>
    <x v="9"/>
    <s v="Memorex Micro Travel Drive 32 GB"/>
    <n v="58.42"/>
    <n v="2"/>
    <n v="16.79"/>
  </r>
  <r>
    <n v="6326"/>
    <d v="2016-11-29T00:00:00"/>
    <x v="2"/>
    <x v="10"/>
    <x v="108"/>
    <x v="1"/>
    <x v="1"/>
    <x v="8"/>
    <s v="Tenex Chairmat w/ Average Lip, 45&quot; x 53&quot;"/>
    <n v="242.18"/>
    <n v="4"/>
    <n v="-302.72000000000003"/>
  </r>
  <r>
    <n v="6327"/>
    <d v="2016-11-30T00:00:00"/>
    <x v="2"/>
    <x v="10"/>
    <x v="622"/>
    <x v="25"/>
    <x v="2"/>
    <x v="6"/>
    <s v="AT&amp;T 17929 Lendline Telephone"/>
    <n v="36.19"/>
    <n v="1"/>
    <n v="2.71"/>
  </r>
  <r>
    <n v="6328"/>
    <d v="2016-11-30T00:00:00"/>
    <x v="2"/>
    <x v="10"/>
    <x v="206"/>
    <x v="14"/>
    <x v="0"/>
    <x v="0"/>
    <s v="REDIFORM Incoming/Outgoing Call Register, 11&quot; X 8 1/2&quot;, 100 Messages"/>
    <n v="33.36"/>
    <n v="4"/>
    <n v="16.68"/>
  </r>
  <r>
    <n v="6329"/>
    <d v="2016-11-30T00:00:00"/>
    <x v="2"/>
    <x v="10"/>
    <x v="206"/>
    <x v="14"/>
    <x v="0"/>
    <x v="0"/>
    <s v="Adams Phone Message Book, 200 Message Capacity, 8 1/16Â” x 11Â”"/>
    <n v="13.76"/>
    <n v="2"/>
    <n v="6.33"/>
  </r>
  <r>
    <n v="6330"/>
    <d v="2016-11-30T00:00:00"/>
    <x v="2"/>
    <x v="10"/>
    <x v="206"/>
    <x v="14"/>
    <x v="0"/>
    <x v="2"/>
    <s v="Sensible Storage WireTech Storage Systems"/>
    <n v="496.86"/>
    <n v="7"/>
    <n v="24.84"/>
  </r>
  <r>
    <n v="6331"/>
    <d v="2016-11-30T00:00:00"/>
    <x v="2"/>
    <x v="10"/>
    <x v="206"/>
    <x v="14"/>
    <x v="1"/>
    <x v="5"/>
    <s v="High-Back Leather Manager's Chair"/>
    <n v="389.97"/>
    <n v="3"/>
    <n v="35.1"/>
  </r>
  <r>
    <n v="6332"/>
    <d v="2016-12-01T00:00:00"/>
    <x v="2"/>
    <x v="11"/>
    <x v="333"/>
    <x v="28"/>
    <x v="0"/>
    <x v="0"/>
    <s v="Universal Premium White Copier/Laser Paper (20Lb. and 87 Bright)"/>
    <n v="23.92"/>
    <n v="4"/>
    <n v="11.72"/>
  </r>
  <r>
    <n v="6333"/>
    <d v="2016-12-01T00:00:00"/>
    <x v="2"/>
    <x v="11"/>
    <x v="264"/>
    <x v="36"/>
    <x v="1"/>
    <x v="5"/>
    <s v="Harbour Creations Steel Folding Chair"/>
    <n v="172.5"/>
    <n v="2"/>
    <n v="51.75"/>
  </r>
  <r>
    <n v="6334"/>
    <d v="2016-12-01T00:00:00"/>
    <x v="2"/>
    <x v="11"/>
    <x v="264"/>
    <x v="36"/>
    <x v="2"/>
    <x v="6"/>
    <s v="JBL Micro Wireless Portable Bluetooth Speaker"/>
    <n v="179.97"/>
    <n v="3"/>
    <n v="44.99"/>
  </r>
  <r>
    <n v="6335"/>
    <d v="2016-12-01T00:00:00"/>
    <x v="2"/>
    <x v="11"/>
    <x v="247"/>
    <x v="18"/>
    <x v="1"/>
    <x v="8"/>
    <s v="DAX Cubicle Frames - 8x10"/>
    <n v="17.309999999999999"/>
    <n v="3"/>
    <n v="5.19"/>
  </r>
  <r>
    <n v="6336"/>
    <d v="2016-12-01T00:00:00"/>
    <x v="2"/>
    <x v="11"/>
    <x v="156"/>
    <x v="15"/>
    <x v="0"/>
    <x v="4"/>
    <s v="Newell 343"/>
    <n v="4.7"/>
    <n v="2"/>
    <n v="0.41"/>
  </r>
  <r>
    <n v="6337"/>
    <d v="2016-12-01T00:00:00"/>
    <x v="2"/>
    <x v="11"/>
    <x v="319"/>
    <x v="3"/>
    <x v="1"/>
    <x v="8"/>
    <s v="Westinghouse Clip-On Gooseneck Lamps"/>
    <n v="16.739999999999998"/>
    <n v="2"/>
    <n v="4.3499999999999996"/>
  </r>
  <r>
    <n v="6338"/>
    <d v="2016-12-01T00:00:00"/>
    <x v="2"/>
    <x v="11"/>
    <x v="373"/>
    <x v="37"/>
    <x v="0"/>
    <x v="3"/>
    <s v="XtraLife ClearVue Slant-D Ring Binder, White, 3&quot;"/>
    <n v="88.08"/>
    <n v="6"/>
    <n v="40.520000000000003"/>
  </r>
  <r>
    <n v="6339"/>
    <d v="2016-12-01T00:00:00"/>
    <x v="2"/>
    <x v="11"/>
    <x v="373"/>
    <x v="37"/>
    <x v="1"/>
    <x v="5"/>
    <s v="Hon Every-Day Series Multi-Task Chairs"/>
    <n v="751.92"/>
    <n v="4"/>
    <n v="150.38"/>
  </r>
  <r>
    <n v="6340"/>
    <d v="2016-12-01T00:00:00"/>
    <x v="2"/>
    <x v="11"/>
    <x v="30"/>
    <x v="25"/>
    <x v="2"/>
    <x v="6"/>
    <s v="Jabra Supreme Plus Driver EditionÂ Headset"/>
    <n v="863.93"/>
    <n v="9"/>
    <n v="86.39"/>
  </r>
  <r>
    <n v="6341"/>
    <d v="2016-12-01T00:00:00"/>
    <x v="2"/>
    <x v="11"/>
    <x v="522"/>
    <x v="0"/>
    <x v="1"/>
    <x v="5"/>
    <s v="Situations Contoured Folding Chairs, 4/Set"/>
    <n v="248.43"/>
    <n v="5"/>
    <n v="-17.75"/>
  </r>
  <r>
    <n v="6342"/>
    <d v="2016-12-01T00:00:00"/>
    <x v="2"/>
    <x v="11"/>
    <x v="522"/>
    <x v="0"/>
    <x v="0"/>
    <x v="12"/>
    <s v="Acco 6 Outlet Guardian Premium Surge Suppressor"/>
    <n v="11.65"/>
    <n v="4"/>
    <n v="-30.87"/>
  </r>
  <r>
    <n v="6343"/>
    <d v="2016-12-01T00:00:00"/>
    <x v="2"/>
    <x v="11"/>
    <x v="522"/>
    <x v="0"/>
    <x v="1"/>
    <x v="5"/>
    <s v="Global Push Button Manager's Chair, Indigo"/>
    <n v="85.25"/>
    <n v="2"/>
    <n v="-1.22"/>
  </r>
  <r>
    <n v="6344"/>
    <d v="2016-12-01T00:00:00"/>
    <x v="2"/>
    <x v="11"/>
    <x v="67"/>
    <x v="32"/>
    <x v="2"/>
    <x v="6"/>
    <s v="Jensen SMPS-640 -Â speaker phone"/>
    <n v="137.94"/>
    <n v="3"/>
    <n v="35.86"/>
  </r>
  <r>
    <n v="6345"/>
    <d v="2016-12-01T00:00:00"/>
    <x v="2"/>
    <x v="11"/>
    <x v="67"/>
    <x v="32"/>
    <x v="1"/>
    <x v="8"/>
    <s v="Executive Impressions 14&quot;"/>
    <n v="111.15"/>
    <n v="5"/>
    <n v="48.91"/>
  </r>
  <r>
    <n v="6346"/>
    <d v="2016-12-01T00:00:00"/>
    <x v="2"/>
    <x v="11"/>
    <x v="67"/>
    <x v="32"/>
    <x v="0"/>
    <x v="12"/>
    <s v="Honeywell Enviracaire Portable HEPA Air Cleaner for 17' x 22' Room"/>
    <n v="901.95"/>
    <n v="3"/>
    <n v="297.64"/>
  </r>
  <r>
    <n v="6347"/>
    <d v="2016-12-01T00:00:00"/>
    <x v="2"/>
    <x v="11"/>
    <x v="67"/>
    <x v="32"/>
    <x v="1"/>
    <x v="13"/>
    <s v="Chromcraft Round Conference Tables"/>
    <n v="366.01"/>
    <n v="3"/>
    <n v="-47.06"/>
  </r>
  <r>
    <n v="6348"/>
    <d v="2016-12-01T00:00:00"/>
    <x v="2"/>
    <x v="11"/>
    <x v="104"/>
    <x v="6"/>
    <x v="0"/>
    <x v="12"/>
    <s v="Honeywell Enviracaire Portable HEPA Air Cleaner for 17' x 22' Room"/>
    <n v="2104.5500000000002"/>
    <n v="7"/>
    <n v="694.5"/>
  </r>
  <r>
    <n v="6349"/>
    <d v="2016-12-01T00:00:00"/>
    <x v="2"/>
    <x v="11"/>
    <x v="104"/>
    <x v="6"/>
    <x v="0"/>
    <x v="14"/>
    <s v="Acme Softgrip Scissors"/>
    <n v="40.700000000000003"/>
    <n v="5"/>
    <n v="11.8"/>
  </r>
  <r>
    <n v="6350"/>
    <d v="2016-12-01T00:00:00"/>
    <x v="2"/>
    <x v="11"/>
    <x v="162"/>
    <x v="3"/>
    <x v="1"/>
    <x v="8"/>
    <s v="Tenex Chairmats For Use With Carpeted Floors"/>
    <n v="31.96"/>
    <n v="2"/>
    <n v="1.6"/>
  </r>
  <r>
    <n v="6351"/>
    <d v="2016-12-01T00:00:00"/>
    <x v="2"/>
    <x v="11"/>
    <x v="162"/>
    <x v="3"/>
    <x v="0"/>
    <x v="0"/>
    <s v="Xerox 1886"/>
    <n v="47.9"/>
    <n v="1"/>
    <n v="22.99"/>
  </r>
  <r>
    <n v="6352"/>
    <d v="2016-12-01T00:00:00"/>
    <x v="2"/>
    <x v="11"/>
    <x v="162"/>
    <x v="3"/>
    <x v="0"/>
    <x v="2"/>
    <s v="Sauder Facets Collection Locker/File Cabinet, Sky Alder Finish"/>
    <n v="1112.94"/>
    <n v="3"/>
    <n v="222.59"/>
  </r>
  <r>
    <n v="6353"/>
    <d v="2016-12-01T00:00:00"/>
    <x v="2"/>
    <x v="11"/>
    <x v="162"/>
    <x v="3"/>
    <x v="0"/>
    <x v="10"/>
    <s v="#10- 4 1/8&quot; x 9 1/2&quot; Security-Tint Envelopes"/>
    <n v="22.92"/>
    <n v="3"/>
    <n v="11.23"/>
  </r>
  <r>
    <n v="6354"/>
    <d v="2016-12-01T00:00:00"/>
    <x v="2"/>
    <x v="11"/>
    <x v="470"/>
    <x v="3"/>
    <x v="0"/>
    <x v="4"/>
    <s v="Sanford Colorific Colored Pencils, 12/Box"/>
    <n v="23.04"/>
    <n v="8"/>
    <n v="6.91"/>
  </r>
  <r>
    <n v="6355"/>
    <d v="2016-12-02T00:00:00"/>
    <x v="2"/>
    <x v="11"/>
    <x v="575"/>
    <x v="3"/>
    <x v="0"/>
    <x v="0"/>
    <s v="Xerox 192"/>
    <n v="25.92"/>
    <n v="4"/>
    <n v="12.44"/>
  </r>
  <r>
    <n v="6356"/>
    <d v="2016-12-02T00:00:00"/>
    <x v="2"/>
    <x v="11"/>
    <x v="575"/>
    <x v="3"/>
    <x v="0"/>
    <x v="0"/>
    <s v="HP Office Recycled Paper (20Lb. and 87 Bright)"/>
    <n v="40.46"/>
    <n v="7"/>
    <n v="19.829999999999998"/>
  </r>
  <r>
    <n v="6357"/>
    <d v="2016-12-02T00:00:00"/>
    <x v="2"/>
    <x v="11"/>
    <x v="575"/>
    <x v="3"/>
    <x v="0"/>
    <x v="2"/>
    <s v="X-Rack File for Hanging Folders"/>
    <n v="33.869999999999997"/>
    <n v="3"/>
    <n v="8.81"/>
  </r>
  <r>
    <n v="6358"/>
    <d v="2016-12-02T00:00:00"/>
    <x v="2"/>
    <x v="11"/>
    <x v="435"/>
    <x v="3"/>
    <x v="0"/>
    <x v="3"/>
    <s v="GBC VeloBind Cover Sets"/>
    <n v="24.7"/>
    <n v="2"/>
    <n v="9.26"/>
  </r>
  <r>
    <n v="6359"/>
    <d v="2016-12-02T00:00:00"/>
    <x v="2"/>
    <x v="11"/>
    <x v="435"/>
    <x v="3"/>
    <x v="0"/>
    <x v="12"/>
    <s v="Holmes Cool Mist Humidifier for the Whole House with 8-Gallon Output per Day, Extended Life Filter"/>
    <n v="59.7"/>
    <n v="3"/>
    <n v="26.87"/>
  </r>
  <r>
    <n v="6360"/>
    <d v="2016-12-02T00:00:00"/>
    <x v="2"/>
    <x v="11"/>
    <x v="435"/>
    <x v="3"/>
    <x v="1"/>
    <x v="8"/>
    <s v="Eldon Regeneration Recycled Desk Accessories, Black"/>
    <n v="14.52"/>
    <n v="3"/>
    <n v="5.66"/>
  </r>
  <r>
    <n v="6361"/>
    <d v="2016-12-02T00:00:00"/>
    <x v="2"/>
    <x v="11"/>
    <x v="435"/>
    <x v="3"/>
    <x v="0"/>
    <x v="3"/>
    <s v="Satellite Sectional Post Binders"/>
    <n v="104.18"/>
    <n v="3"/>
    <n v="33.86"/>
  </r>
  <r>
    <n v="6362"/>
    <d v="2016-12-02T00:00:00"/>
    <x v="2"/>
    <x v="11"/>
    <x v="35"/>
    <x v="43"/>
    <x v="0"/>
    <x v="2"/>
    <s v="Deluxe Rollaway Locking File with Drawer"/>
    <n v="2079.4"/>
    <n v="5"/>
    <n v="582.23"/>
  </r>
  <r>
    <n v="6363"/>
    <d v="2016-12-02T00:00:00"/>
    <x v="2"/>
    <x v="11"/>
    <x v="35"/>
    <x v="43"/>
    <x v="2"/>
    <x v="6"/>
    <s v="VTech DS6151"/>
    <n v="629.95000000000005"/>
    <n v="5"/>
    <n v="176.39"/>
  </r>
  <r>
    <n v="6364"/>
    <d v="2016-12-02T00:00:00"/>
    <x v="2"/>
    <x v="11"/>
    <x v="35"/>
    <x v="43"/>
    <x v="1"/>
    <x v="8"/>
    <s v="Eldon 500 Class Desk Accessories"/>
    <n v="72.42"/>
    <n v="6"/>
    <n v="23.9"/>
  </r>
  <r>
    <n v="6365"/>
    <d v="2016-12-02T00:00:00"/>
    <x v="2"/>
    <x v="11"/>
    <x v="509"/>
    <x v="20"/>
    <x v="0"/>
    <x v="3"/>
    <s v="Ibico EB-19 Dual Function Manual Binding System"/>
    <n v="415.18"/>
    <n v="3"/>
    <n v="134.93"/>
  </r>
  <r>
    <n v="6366"/>
    <d v="2016-12-02T00:00:00"/>
    <x v="2"/>
    <x v="11"/>
    <x v="509"/>
    <x v="20"/>
    <x v="0"/>
    <x v="3"/>
    <s v="XtraLife ClearVue Slant-D Ring Binder, White, 3&quot;"/>
    <n v="35.229999999999997"/>
    <n v="3"/>
    <n v="11.45"/>
  </r>
  <r>
    <n v="6367"/>
    <d v="2016-12-02T00:00:00"/>
    <x v="2"/>
    <x v="11"/>
    <x v="509"/>
    <x v="20"/>
    <x v="0"/>
    <x v="0"/>
    <s v="Green Bar Computer Printout Paper"/>
    <n v="54.96"/>
    <n v="1"/>
    <n v="26.93"/>
  </r>
  <r>
    <n v="6368"/>
    <d v="2016-12-02T00:00:00"/>
    <x v="2"/>
    <x v="11"/>
    <x v="464"/>
    <x v="26"/>
    <x v="2"/>
    <x v="9"/>
    <s v="WD My Passport Ultra 1TB Portable External Hard Drive"/>
    <n v="165.6"/>
    <n v="3"/>
    <n v="-6.21"/>
  </r>
  <r>
    <n v="6369"/>
    <d v="2016-12-02T00:00:00"/>
    <x v="2"/>
    <x v="11"/>
    <x v="203"/>
    <x v="30"/>
    <x v="0"/>
    <x v="3"/>
    <s v="GBC White Gloss Covers, Plain Front"/>
    <n v="115.84"/>
    <n v="8"/>
    <n v="54.44"/>
  </r>
  <r>
    <n v="6370"/>
    <d v="2016-12-02T00:00:00"/>
    <x v="2"/>
    <x v="11"/>
    <x v="168"/>
    <x v="0"/>
    <x v="1"/>
    <x v="11"/>
    <s v="Sauder Camden County Collection Library"/>
    <n v="781.86"/>
    <n v="10"/>
    <n v="-137.97999999999999"/>
  </r>
  <r>
    <n v="6371"/>
    <d v="2016-12-02T00:00:00"/>
    <x v="2"/>
    <x v="11"/>
    <x v="168"/>
    <x v="0"/>
    <x v="0"/>
    <x v="0"/>
    <s v="Xerox 1962"/>
    <n v="30.82"/>
    <n v="9"/>
    <n v="9.6300000000000008"/>
  </r>
  <r>
    <n v="6372"/>
    <d v="2016-12-03T00:00:00"/>
    <x v="2"/>
    <x v="11"/>
    <x v="709"/>
    <x v="20"/>
    <x v="0"/>
    <x v="0"/>
    <s v="Xerox 1964"/>
    <n v="182.72"/>
    <n v="8"/>
    <n v="84.05"/>
  </r>
  <r>
    <n v="6373"/>
    <d v="2016-12-03T00:00:00"/>
    <x v="2"/>
    <x v="11"/>
    <x v="709"/>
    <x v="20"/>
    <x v="1"/>
    <x v="13"/>
    <s v="Bevis Traditional Conference Table Top, Plinth Base"/>
    <n v="400.03"/>
    <n v="2"/>
    <n v="-153.35"/>
  </r>
  <r>
    <n v="6374"/>
    <d v="2016-12-03T00:00:00"/>
    <x v="2"/>
    <x v="11"/>
    <x v="709"/>
    <x v="20"/>
    <x v="0"/>
    <x v="2"/>
    <s v="Personal Folder Holder, Ebony"/>
    <n v="33.630000000000003"/>
    <n v="3"/>
    <n v="10.09"/>
  </r>
  <r>
    <n v="6375"/>
    <d v="2016-12-03T00:00:00"/>
    <x v="2"/>
    <x v="11"/>
    <x v="709"/>
    <x v="20"/>
    <x v="1"/>
    <x v="5"/>
    <s v="Global Leather Highback Executive Chair with Pneumatic Height Adjustment, Black"/>
    <n v="542.65"/>
    <n v="3"/>
    <n v="102.5"/>
  </r>
  <r>
    <n v="6376"/>
    <d v="2016-12-03T00:00:00"/>
    <x v="2"/>
    <x v="11"/>
    <x v="709"/>
    <x v="20"/>
    <x v="0"/>
    <x v="1"/>
    <s v="Avery 520"/>
    <n v="6.3"/>
    <n v="2"/>
    <n v="3.02"/>
  </r>
  <r>
    <n v="6377"/>
    <d v="2016-12-03T00:00:00"/>
    <x v="2"/>
    <x v="11"/>
    <x v="740"/>
    <x v="2"/>
    <x v="0"/>
    <x v="12"/>
    <s v="Honeywell Enviracaire Portable HEPA Air Cleaner for up to 10 x 16 Room"/>
    <n v="394.82"/>
    <n v="4"/>
    <n v="93.77"/>
  </r>
  <r>
    <n v="6378"/>
    <d v="2016-12-03T00:00:00"/>
    <x v="2"/>
    <x v="11"/>
    <x v="740"/>
    <x v="2"/>
    <x v="0"/>
    <x v="3"/>
    <s v="GBC Clear Cover, 8-1/2 x 11, unpunched, 25 covers per pack"/>
    <n v="18.190000000000001"/>
    <n v="4"/>
    <n v="-14.55"/>
  </r>
  <r>
    <n v="6379"/>
    <d v="2016-12-03T00:00:00"/>
    <x v="2"/>
    <x v="11"/>
    <x v="685"/>
    <x v="3"/>
    <x v="2"/>
    <x v="9"/>
    <s v="LogitechÂ Z-906 Speaker sys - home theater - 5.1-CH"/>
    <n v="1649.95"/>
    <n v="5"/>
    <n v="659.98"/>
  </r>
  <r>
    <n v="6380"/>
    <d v="2016-12-03T00:00:00"/>
    <x v="2"/>
    <x v="11"/>
    <x v="685"/>
    <x v="3"/>
    <x v="1"/>
    <x v="8"/>
    <s v="3M Polarizing Light Filter Sleeves"/>
    <n v="111.9"/>
    <n v="6"/>
    <n v="51.47"/>
  </r>
  <r>
    <n v="6381"/>
    <d v="2016-12-03T00:00:00"/>
    <x v="2"/>
    <x v="11"/>
    <x v="13"/>
    <x v="18"/>
    <x v="1"/>
    <x v="13"/>
    <s v="Hon 5100 Series Wood Tables"/>
    <n v="581.96"/>
    <n v="2"/>
    <n v="104.75"/>
  </r>
  <r>
    <n v="6382"/>
    <d v="2016-12-03T00:00:00"/>
    <x v="2"/>
    <x v="11"/>
    <x v="13"/>
    <x v="18"/>
    <x v="1"/>
    <x v="5"/>
    <s v="Global Stack Chair with Arms, Black"/>
    <n v="29.98"/>
    <n v="1"/>
    <n v="8.09"/>
  </r>
  <r>
    <n v="6383"/>
    <d v="2016-12-03T00:00:00"/>
    <x v="2"/>
    <x v="11"/>
    <x v="95"/>
    <x v="3"/>
    <x v="0"/>
    <x v="2"/>
    <s v="Fellowes Staxonsteel Drawer Files"/>
    <n v="772.68"/>
    <n v="4"/>
    <n v="108.18"/>
  </r>
  <r>
    <n v="6384"/>
    <d v="2016-12-03T00:00:00"/>
    <x v="2"/>
    <x v="11"/>
    <x v="310"/>
    <x v="3"/>
    <x v="1"/>
    <x v="13"/>
    <s v="Hon 4060 Series Tables"/>
    <n v="268.7"/>
    <n v="3"/>
    <n v="6.72"/>
  </r>
  <r>
    <n v="6385"/>
    <d v="2016-12-03T00:00:00"/>
    <x v="2"/>
    <x v="11"/>
    <x v="310"/>
    <x v="3"/>
    <x v="0"/>
    <x v="4"/>
    <s v="Rogers Handheld Barrel Pencil Sharpener"/>
    <n v="21.92"/>
    <n v="8"/>
    <n v="5.92"/>
  </r>
  <r>
    <n v="6386"/>
    <d v="2016-12-03T00:00:00"/>
    <x v="2"/>
    <x v="11"/>
    <x v="310"/>
    <x v="3"/>
    <x v="0"/>
    <x v="2"/>
    <s v="Acco Perma 4000 Stacking Storage Drawers"/>
    <n v="48.72"/>
    <n v="3"/>
    <n v="7.31"/>
  </r>
  <r>
    <n v="6387"/>
    <d v="2016-12-03T00:00:00"/>
    <x v="2"/>
    <x v="11"/>
    <x v="310"/>
    <x v="3"/>
    <x v="1"/>
    <x v="11"/>
    <s v="O'Sullivan Living Dimensions 2-Shelf Bookcases"/>
    <n v="205.67"/>
    <n v="2"/>
    <n v="-12.1"/>
  </r>
  <r>
    <n v="6388"/>
    <d v="2016-12-04T00:00:00"/>
    <x v="2"/>
    <x v="11"/>
    <x v="383"/>
    <x v="20"/>
    <x v="1"/>
    <x v="8"/>
    <s v="Eldon Delta Triangular Chair Mat, 52&quot; x 58&quot;, Clear"/>
    <n v="113.79"/>
    <n v="3"/>
    <n v="20.48"/>
  </r>
  <r>
    <n v="6389"/>
    <d v="2016-12-04T00:00:00"/>
    <x v="2"/>
    <x v="11"/>
    <x v="383"/>
    <x v="20"/>
    <x v="2"/>
    <x v="9"/>
    <s v="Enermax Aurora Lite Keyboard"/>
    <n v="78.150000000000006"/>
    <n v="1"/>
    <n v="34.39"/>
  </r>
  <r>
    <n v="6390"/>
    <d v="2016-12-04T00:00:00"/>
    <x v="2"/>
    <x v="11"/>
    <x v="383"/>
    <x v="20"/>
    <x v="0"/>
    <x v="3"/>
    <s v="Peel &amp; Stick Add-On Corner Pockets"/>
    <n v="1.73"/>
    <n v="1"/>
    <n v="0.6"/>
  </r>
  <r>
    <n v="6391"/>
    <d v="2016-12-04T00:00:00"/>
    <x v="2"/>
    <x v="11"/>
    <x v="383"/>
    <x v="20"/>
    <x v="0"/>
    <x v="0"/>
    <s v="Easy-staple paper"/>
    <n v="40.56"/>
    <n v="4"/>
    <n v="19.87"/>
  </r>
  <r>
    <n v="6392"/>
    <d v="2016-12-04T00:00:00"/>
    <x v="2"/>
    <x v="11"/>
    <x v="383"/>
    <x v="20"/>
    <x v="0"/>
    <x v="2"/>
    <s v="Carina Media Storage Towers in Natural &amp; Black"/>
    <n v="182.94"/>
    <n v="3"/>
    <n v="3.66"/>
  </r>
  <r>
    <n v="6393"/>
    <d v="2016-12-04T00:00:00"/>
    <x v="2"/>
    <x v="11"/>
    <x v="383"/>
    <x v="20"/>
    <x v="0"/>
    <x v="2"/>
    <s v="Fellowes Econo/Stor Drawers"/>
    <n v="193.86"/>
    <n v="2"/>
    <n v="11.63"/>
  </r>
  <r>
    <n v="6394"/>
    <d v="2016-12-04T00:00:00"/>
    <x v="2"/>
    <x v="11"/>
    <x v="227"/>
    <x v="20"/>
    <x v="0"/>
    <x v="2"/>
    <s v="Belkin OmniView SE Rackmount Kit"/>
    <n v="212.88"/>
    <n v="6"/>
    <n v="0"/>
  </r>
  <r>
    <n v="6395"/>
    <d v="2016-12-04T00:00:00"/>
    <x v="2"/>
    <x v="11"/>
    <x v="272"/>
    <x v="20"/>
    <x v="0"/>
    <x v="3"/>
    <s v="GBC Instant Report Kit"/>
    <n v="15.53"/>
    <n v="3"/>
    <n v="5.82"/>
  </r>
  <r>
    <n v="6396"/>
    <d v="2016-12-04T00:00:00"/>
    <x v="2"/>
    <x v="11"/>
    <x v="388"/>
    <x v="3"/>
    <x v="0"/>
    <x v="0"/>
    <s v="Xerox 1915"/>
    <n v="104.85"/>
    <n v="1"/>
    <n v="50.33"/>
  </r>
  <r>
    <n v="6397"/>
    <d v="2016-12-05T00:00:00"/>
    <x v="2"/>
    <x v="11"/>
    <x v="576"/>
    <x v="22"/>
    <x v="0"/>
    <x v="3"/>
    <s v="Fellowes PB200 Plastic Comb Binding Machine"/>
    <n v="407.98"/>
    <n v="3"/>
    <n v="132.59"/>
  </r>
  <r>
    <n v="6398"/>
    <d v="2016-12-05T00:00:00"/>
    <x v="2"/>
    <x v="11"/>
    <x v="780"/>
    <x v="21"/>
    <x v="2"/>
    <x v="6"/>
    <s v="Plantronics CordlessÂ Phone HeadsetÂ with In-line Volume - M214C"/>
    <n v="384.45"/>
    <n v="11"/>
    <n v="103.8"/>
  </r>
  <r>
    <n v="6399"/>
    <d v="2016-12-05T00:00:00"/>
    <x v="2"/>
    <x v="11"/>
    <x v="780"/>
    <x v="21"/>
    <x v="2"/>
    <x v="6"/>
    <s v="Anker Astro 15000mAh USB Portable Charger"/>
    <n v="149.97"/>
    <n v="3"/>
    <n v="6"/>
  </r>
  <r>
    <n v="6400"/>
    <d v="2016-12-05T00:00:00"/>
    <x v="2"/>
    <x v="11"/>
    <x v="780"/>
    <x v="21"/>
    <x v="1"/>
    <x v="5"/>
    <s v="Hon Deluxe Fabric Upholstered Stacking Chairs, Rounded Back"/>
    <n v="1951.84"/>
    <n v="8"/>
    <n v="585.54999999999995"/>
  </r>
  <r>
    <n v="6401"/>
    <d v="2016-12-05T00:00:00"/>
    <x v="2"/>
    <x v="11"/>
    <x v="780"/>
    <x v="21"/>
    <x v="0"/>
    <x v="3"/>
    <s v="GBC Prestige Therm-A-Bind Covers"/>
    <n v="171.55"/>
    <n v="5"/>
    <n v="80.63"/>
  </r>
  <r>
    <n v="6402"/>
    <d v="2016-12-05T00:00:00"/>
    <x v="2"/>
    <x v="11"/>
    <x v="229"/>
    <x v="5"/>
    <x v="1"/>
    <x v="8"/>
    <s v="Howard Miller 16&quot; Diameter Gallery Wall Clock"/>
    <n v="191.82"/>
    <n v="3"/>
    <n v="74.81"/>
  </r>
  <r>
    <n v="6403"/>
    <d v="2016-12-05T00:00:00"/>
    <x v="2"/>
    <x v="11"/>
    <x v="229"/>
    <x v="20"/>
    <x v="0"/>
    <x v="2"/>
    <s v="Dual Level, Single-Width Filing Carts"/>
    <n v="465.18"/>
    <n v="3"/>
    <n v="120.95"/>
  </r>
  <r>
    <n v="6404"/>
    <d v="2016-12-05T00:00:00"/>
    <x v="2"/>
    <x v="11"/>
    <x v="166"/>
    <x v="32"/>
    <x v="1"/>
    <x v="11"/>
    <s v="O'Sullivan 5-Shelf Heavy-Duty Bookcases"/>
    <n v="81.94"/>
    <n v="1"/>
    <n v="20.49"/>
  </r>
  <r>
    <n v="6405"/>
    <d v="2016-12-05T00:00:00"/>
    <x v="2"/>
    <x v="11"/>
    <x v="529"/>
    <x v="44"/>
    <x v="0"/>
    <x v="4"/>
    <s v="BIC Brite Liner Grip Highlighters, Assorted, 5/Pack"/>
    <n v="33.92"/>
    <n v="8"/>
    <n v="13.23"/>
  </r>
  <r>
    <n v="6406"/>
    <d v="2016-12-05T00:00:00"/>
    <x v="2"/>
    <x v="11"/>
    <x v="633"/>
    <x v="5"/>
    <x v="2"/>
    <x v="6"/>
    <s v="Samsung Galaxy S III - 16GB - pebble blue (T-Mobile)"/>
    <n v="699.98"/>
    <n v="2"/>
    <n v="195.99"/>
  </r>
  <r>
    <n v="6407"/>
    <d v="2016-12-05T00:00:00"/>
    <x v="2"/>
    <x v="11"/>
    <x v="633"/>
    <x v="5"/>
    <x v="0"/>
    <x v="2"/>
    <s v="Fellowes Bankers Box Staxonsteel Drawer File/Stacking System"/>
    <n v="584.82000000000005"/>
    <n v="9"/>
    <n v="70.180000000000007"/>
  </r>
  <r>
    <n v="6408"/>
    <d v="2016-12-05T00:00:00"/>
    <x v="2"/>
    <x v="11"/>
    <x v="211"/>
    <x v="1"/>
    <x v="0"/>
    <x v="1"/>
    <s v="Avery 483"/>
    <n v="11.95"/>
    <n v="3"/>
    <n v="3.88"/>
  </r>
  <r>
    <n v="6409"/>
    <d v="2016-12-05T00:00:00"/>
    <x v="2"/>
    <x v="11"/>
    <x v="109"/>
    <x v="1"/>
    <x v="0"/>
    <x v="4"/>
    <s v="Newell 311"/>
    <n v="3.54"/>
    <n v="2"/>
    <n v="0.31"/>
  </r>
  <r>
    <n v="6410"/>
    <d v="2016-12-05T00:00:00"/>
    <x v="2"/>
    <x v="11"/>
    <x v="736"/>
    <x v="7"/>
    <x v="1"/>
    <x v="8"/>
    <s v="Electrix 20W Halogen Replacement Bulb for Zoom-In Desk Lamp"/>
    <n v="13.4"/>
    <n v="1"/>
    <n v="6.43"/>
  </r>
  <r>
    <n v="6411"/>
    <d v="2016-12-05T00:00:00"/>
    <x v="2"/>
    <x v="11"/>
    <x v="736"/>
    <x v="7"/>
    <x v="0"/>
    <x v="0"/>
    <s v="Easy-staple paper"/>
    <n v="4.9800000000000004"/>
    <n v="1"/>
    <n v="2.34"/>
  </r>
  <r>
    <n v="6412"/>
    <d v="2016-12-05T00:00:00"/>
    <x v="2"/>
    <x v="11"/>
    <x v="736"/>
    <x v="7"/>
    <x v="0"/>
    <x v="10"/>
    <s v="#10 White Business Envelopes,4 1/8 x 9 1/2"/>
    <n v="109.69"/>
    <n v="7"/>
    <n v="51.55"/>
  </r>
  <r>
    <n v="6413"/>
    <d v="2016-12-06T00:00:00"/>
    <x v="2"/>
    <x v="11"/>
    <x v="480"/>
    <x v="3"/>
    <x v="0"/>
    <x v="0"/>
    <s v="Xerox 216"/>
    <n v="19.440000000000001"/>
    <n v="3"/>
    <n v="9.33"/>
  </r>
  <r>
    <n v="6414"/>
    <d v="2016-12-06T00:00:00"/>
    <x v="2"/>
    <x v="11"/>
    <x v="217"/>
    <x v="22"/>
    <x v="2"/>
    <x v="6"/>
    <s v="Plantronics Calisto P620-M USB Wireless Speakerphone System"/>
    <n v="156.79"/>
    <n v="1"/>
    <n v="13.72"/>
  </r>
  <r>
    <n v="6415"/>
    <d v="2016-12-06T00:00:00"/>
    <x v="2"/>
    <x v="11"/>
    <x v="217"/>
    <x v="22"/>
    <x v="2"/>
    <x v="6"/>
    <s v="Google Nexus 5"/>
    <n v="431.98"/>
    <n v="3"/>
    <n v="27"/>
  </r>
  <r>
    <n v="6416"/>
    <d v="2016-12-06T00:00:00"/>
    <x v="2"/>
    <x v="11"/>
    <x v="217"/>
    <x v="22"/>
    <x v="0"/>
    <x v="10"/>
    <s v="Jet-Pak Recycled Peel 'N' Seal Padded Mailers"/>
    <n v="35.89"/>
    <n v="1"/>
    <n v="16.149999999999999"/>
  </r>
  <r>
    <n v="6417"/>
    <d v="2016-12-06T00:00:00"/>
    <x v="2"/>
    <x v="11"/>
    <x v="217"/>
    <x v="22"/>
    <x v="0"/>
    <x v="3"/>
    <s v="Ibico Plastic and Wire Spiral Binding Combs"/>
    <n v="47.21"/>
    <n v="7"/>
    <n v="15.34"/>
  </r>
  <r>
    <n v="6418"/>
    <d v="2016-12-06T00:00:00"/>
    <x v="2"/>
    <x v="11"/>
    <x v="217"/>
    <x v="22"/>
    <x v="0"/>
    <x v="0"/>
    <s v="Xerox 1880"/>
    <n v="248.08"/>
    <n v="7"/>
    <n v="116.6"/>
  </r>
  <r>
    <n v="6419"/>
    <d v="2016-12-06T00:00:00"/>
    <x v="2"/>
    <x v="11"/>
    <x v="217"/>
    <x v="22"/>
    <x v="0"/>
    <x v="0"/>
    <s v="Snap-A-Way Black Print Carbonless Ruled Speed Letter, Triplicate"/>
    <n v="189.7"/>
    <n v="5"/>
    <n v="89.16"/>
  </r>
  <r>
    <n v="6420"/>
    <d v="2016-12-06T00:00:00"/>
    <x v="2"/>
    <x v="11"/>
    <x v="217"/>
    <x v="22"/>
    <x v="0"/>
    <x v="3"/>
    <s v="GBC Standard Therm-A-Bind Covers"/>
    <n v="59.81"/>
    <n v="3"/>
    <n v="19.440000000000001"/>
  </r>
  <r>
    <n v="6421"/>
    <d v="2016-12-06T00:00:00"/>
    <x v="2"/>
    <x v="11"/>
    <x v="679"/>
    <x v="20"/>
    <x v="0"/>
    <x v="3"/>
    <s v="Ibico EB-19 Dual Function Manual Binding System"/>
    <n v="968.74"/>
    <n v="7"/>
    <n v="314.83999999999997"/>
  </r>
  <r>
    <n v="6422"/>
    <d v="2016-12-06T00:00:00"/>
    <x v="2"/>
    <x v="11"/>
    <x v="679"/>
    <x v="20"/>
    <x v="0"/>
    <x v="3"/>
    <s v="Trimflex Flexible Post Binders"/>
    <n v="222.35"/>
    <n v="13"/>
    <n v="77.819999999999993"/>
  </r>
  <r>
    <n v="6423"/>
    <d v="2016-12-06T00:00:00"/>
    <x v="2"/>
    <x v="11"/>
    <x v="679"/>
    <x v="20"/>
    <x v="2"/>
    <x v="16"/>
    <s v="Brother DCP1000 Digital 3 in 1 Multifunction Machine"/>
    <n v="479.98"/>
    <n v="2"/>
    <n v="90"/>
  </r>
  <r>
    <n v="6424"/>
    <d v="2016-12-06T00:00:00"/>
    <x v="2"/>
    <x v="11"/>
    <x v="64"/>
    <x v="3"/>
    <x v="2"/>
    <x v="6"/>
    <s v="Avaya 5410 Digital phone"/>
    <n v="271.95999999999998"/>
    <n v="5"/>
    <n v="27.2"/>
  </r>
  <r>
    <n v="6425"/>
    <d v="2016-12-06T00:00:00"/>
    <x v="2"/>
    <x v="11"/>
    <x v="64"/>
    <x v="3"/>
    <x v="0"/>
    <x v="4"/>
    <s v="Blackstonian Pencils"/>
    <n v="18.690000000000001"/>
    <n v="7"/>
    <n v="5.23"/>
  </r>
  <r>
    <n v="6426"/>
    <d v="2016-12-06T00:00:00"/>
    <x v="2"/>
    <x v="11"/>
    <x v="64"/>
    <x v="3"/>
    <x v="0"/>
    <x v="0"/>
    <s v="Xerox 1977"/>
    <n v="13.36"/>
    <n v="2"/>
    <n v="6.41"/>
  </r>
  <r>
    <n v="6427"/>
    <d v="2016-12-06T00:00:00"/>
    <x v="2"/>
    <x v="11"/>
    <x v="64"/>
    <x v="3"/>
    <x v="2"/>
    <x v="6"/>
    <s v="Cisco SPA301"/>
    <n v="249.58"/>
    <n v="2"/>
    <n v="31.2"/>
  </r>
  <r>
    <n v="6428"/>
    <d v="2016-12-06T00:00:00"/>
    <x v="2"/>
    <x v="11"/>
    <x v="64"/>
    <x v="3"/>
    <x v="0"/>
    <x v="7"/>
    <s v="Alliance Big Bands Rubber Bands, 12/Pack"/>
    <n v="13.86"/>
    <n v="7"/>
    <n v="0"/>
  </r>
  <r>
    <n v="6429"/>
    <d v="2016-12-06T00:00:00"/>
    <x v="2"/>
    <x v="11"/>
    <x v="64"/>
    <x v="3"/>
    <x v="0"/>
    <x v="3"/>
    <s v="Avery Durable Slant Ring Binders With Label Holder"/>
    <n v="13.38"/>
    <n v="4"/>
    <n v="4.68"/>
  </r>
  <r>
    <n v="6430"/>
    <d v="2016-12-06T00:00:00"/>
    <x v="2"/>
    <x v="11"/>
    <x v="64"/>
    <x v="3"/>
    <x v="0"/>
    <x v="3"/>
    <s v="Ibico Recycled Linen-Style Covers"/>
    <n v="437.47"/>
    <n v="14"/>
    <n v="153.12"/>
  </r>
  <r>
    <n v="6431"/>
    <d v="2016-12-08T00:00:00"/>
    <x v="2"/>
    <x v="11"/>
    <x v="702"/>
    <x v="0"/>
    <x v="2"/>
    <x v="6"/>
    <s v="GE 30524EE4"/>
    <n v="1097.54"/>
    <n v="7"/>
    <n v="123.47"/>
  </r>
  <r>
    <n v="6432"/>
    <d v="2016-12-08T00:00:00"/>
    <x v="2"/>
    <x v="11"/>
    <x v="702"/>
    <x v="0"/>
    <x v="1"/>
    <x v="8"/>
    <s v="Electrix Architect's Clamp-On Swing Arm Lamp, Black"/>
    <n v="190.92"/>
    <n v="5"/>
    <n v="-147.96"/>
  </r>
  <r>
    <n v="6433"/>
    <d v="2016-12-08T00:00:00"/>
    <x v="2"/>
    <x v="11"/>
    <x v="87"/>
    <x v="28"/>
    <x v="2"/>
    <x v="6"/>
    <s v="Motorola HK250 Universal Bluetooth Headset"/>
    <n v="114.95"/>
    <n v="5"/>
    <n v="2.2999999999999998"/>
  </r>
  <r>
    <n v="6434"/>
    <d v="2016-12-08T00:00:00"/>
    <x v="2"/>
    <x v="11"/>
    <x v="425"/>
    <x v="10"/>
    <x v="0"/>
    <x v="3"/>
    <s v="Universal Recycled Hanging Pressboard Report Binders, Letter Size"/>
    <n v="12.96"/>
    <n v="7"/>
    <n v="-9.5"/>
  </r>
  <r>
    <n v="6435"/>
    <d v="2016-12-08T00:00:00"/>
    <x v="2"/>
    <x v="11"/>
    <x v="386"/>
    <x v="3"/>
    <x v="0"/>
    <x v="4"/>
    <s v="Newell 341"/>
    <n v="8.56"/>
    <n v="2"/>
    <n v="2.48"/>
  </r>
  <r>
    <n v="6436"/>
    <d v="2016-12-08T00:00:00"/>
    <x v="2"/>
    <x v="11"/>
    <x v="386"/>
    <x v="3"/>
    <x v="0"/>
    <x v="0"/>
    <s v="Xerox 204"/>
    <n v="45.36"/>
    <n v="7"/>
    <n v="21.77"/>
  </r>
  <r>
    <n v="6437"/>
    <d v="2016-12-08T00:00:00"/>
    <x v="2"/>
    <x v="11"/>
    <x v="386"/>
    <x v="3"/>
    <x v="1"/>
    <x v="13"/>
    <s v="Hon 94000 Series Round Tables"/>
    <n v="1421.66"/>
    <n v="6"/>
    <n v="-195.48"/>
  </r>
  <r>
    <n v="6438"/>
    <d v="2016-12-08T00:00:00"/>
    <x v="2"/>
    <x v="11"/>
    <x v="440"/>
    <x v="3"/>
    <x v="0"/>
    <x v="2"/>
    <s v="SimpliFile Personal File, Black Granite, 15w x 6-15/16d x 11-1/4h"/>
    <n v="34.049999999999997"/>
    <n v="3"/>
    <n v="9.5299999999999994"/>
  </r>
  <r>
    <n v="6439"/>
    <d v="2016-12-08T00:00:00"/>
    <x v="2"/>
    <x v="11"/>
    <x v="440"/>
    <x v="3"/>
    <x v="0"/>
    <x v="2"/>
    <s v="Fellowes High-Stak Drawer Files"/>
    <n v="352.38"/>
    <n v="2"/>
    <n v="81.05"/>
  </r>
  <r>
    <n v="6440"/>
    <d v="2016-12-08T00:00:00"/>
    <x v="2"/>
    <x v="11"/>
    <x v="352"/>
    <x v="25"/>
    <x v="2"/>
    <x v="6"/>
    <s v="Cisco SPA301"/>
    <n v="249.58"/>
    <n v="2"/>
    <n v="31.2"/>
  </r>
  <r>
    <n v="6441"/>
    <d v="2016-12-08T00:00:00"/>
    <x v="2"/>
    <x v="11"/>
    <x v="352"/>
    <x v="25"/>
    <x v="2"/>
    <x v="9"/>
    <s v="Maxell 4.7GB DVD-R"/>
    <n v="68.11"/>
    <n v="3"/>
    <n v="17.88"/>
  </r>
  <r>
    <n v="6442"/>
    <d v="2016-12-08T00:00:00"/>
    <x v="2"/>
    <x v="11"/>
    <x v="352"/>
    <x v="25"/>
    <x v="2"/>
    <x v="9"/>
    <s v="ImationÂ 30456 USBÂ Flash DriveÂ 8GB"/>
    <n v="16.559999999999999"/>
    <n v="3"/>
    <n v="-2.48"/>
  </r>
  <r>
    <n v="6443"/>
    <d v="2016-12-08T00:00:00"/>
    <x v="2"/>
    <x v="11"/>
    <x v="640"/>
    <x v="10"/>
    <x v="0"/>
    <x v="0"/>
    <s v="Ampad Gold Fibre Wirebound Steno Books, 6&quot; x 9&quot;, Gregg Ruled"/>
    <n v="10.58"/>
    <n v="3"/>
    <n v="3.44"/>
  </r>
  <r>
    <n v="6444"/>
    <d v="2016-12-08T00:00:00"/>
    <x v="2"/>
    <x v="11"/>
    <x v="316"/>
    <x v="21"/>
    <x v="1"/>
    <x v="11"/>
    <s v="Bush Westfield Collection Bookcases, Dark Cherry Finish"/>
    <n v="405.86"/>
    <n v="7"/>
    <n v="32.47"/>
  </r>
  <r>
    <n v="6445"/>
    <d v="2016-12-08T00:00:00"/>
    <x v="2"/>
    <x v="11"/>
    <x v="316"/>
    <x v="21"/>
    <x v="1"/>
    <x v="5"/>
    <s v="Hon GuestStacker Chair"/>
    <n v="680.01"/>
    <n v="3"/>
    <n v="176.8"/>
  </r>
  <r>
    <n v="6446"/>
    <d v="2016-12-09T00:00:00"/>
    <x v="2"/>
    <x v="11"/>
    <x v="127"/>
    <x v="40"/>
    <x v="0"/>
    <x v="4"/>
    <s v="Newell 318"/>
    <n v="19.46"/>
    <n v="7"/>
    <n v="5.0599999999999996"/>
  </r>
  <r>
    <n v="6447"/>
    <d v="2016-12-09T00:00:00"/>
    <x v="2"/>
    <x v="11"/>
    <x v="127"/>
    <x v="40"/>
    <x v="0"/>
    <x v="12"/>
    <s v="Acco Six-Outlet Power Strip, 4' Cord Length"/>
    <n v="60.34"/>
    <n v="7"/>
    <n v="15.69"/>
  </r>
  <r>
    <n v="6448"/>
    <d v="2016-12-09T00:00:00"/>
    <x v="2"/>
    <x v="11"/>
    <x v="667"/>
    <x v="32"/>
    <x v="0"/>
    <x v="1"/>
    <s v="Avery 517"/>
    <n v="3.69"/>
    <n v="1"/>
    <n v="1.73"/>
  </r>
  <r>
    <n v="6449"/>
    <d v="2016-12-09T00:00:00"/>
    <x v="2"/>
    <x v="11"/>
    <x v="667"/>
    <x v="32"/>
    <x v="0"/>
    <x v="1"/>
    <s v="Avery 477"/>
    <n v="122.12"/>
    <n v="4"/>
    <n v="56.18"/>
  </r>
  <r>
    <n v="6450"/>
    <d v="2016-12-09T00:00:00"/>
    <x v="2"/>
    <x v="11"/>
    <x v="169"/>
    <x v="0"/>
    <x v="0"/>
    <x v="0"/>
    <s v="Things To Do Today Pad"/>
    <n v="9.39"/>
    <n v="2"/>
    <n v="3.29"/>
  </r>
  <r>
    <n v="6451"/>
    <d v="2016-12-09T00:00:00"/>
    <x v="2"/>
    <x v="11"/>
    <x v="169"/>
    <x v="0"/>
    <x v="0"/>
    <x v="4"/>
    <s v="Hunt BOSTON Vista Battery-Operated Pencil Sharpener, Black"/>
    <n v="9.33"/>
    <n v="1"/>
    <n v="0.82"/>
  </r>
  <r>
    <n v="6452"/>
    <d v="2016-12-09T00:00:00"/>
    <x v="2"/>
    <x v="11"/>
    <x v="105"/>
    <x v="15"/>
    <x v="1"/>
    <x v="13"/>
    <s v="Hon 61000 Series Interactive Training Tables"/>
    <n v="79.97"/>
    <n v="3"/>
    <n v="-29.32"/>
  </r>
  <r>
    <n v="6453"/>
    <d v="2016-12-09T00:00:00"/>
    <x v="2"/>
    <x v="11"/>
    <x v="105"/>
    <x v="15"/>
    <x v="0"/>
    <x v="3"/>
    <s v="Acco Pressboard Covers with Storage Hooks, 14 7/8&quot; x 11&quot;, Light Blue"/>
    <n v="2.95"/>
    <n v="2"/>
    <n v="-2.06"/>
  </r>
  <r>
    <n v="6454"/>
    <d v="2016-12-09T00:00:00"/>
    <x v="2"/>
    <x v="11"/>
    <x v="564"/>
    <x v="14"/>
    <x v="2"/>
    <x v="6"/>
    <s v="LF Elite 3D Dazzle Designer Hard Case Cover, Lf Stylus Pen and Wiper For Apple Iphone 5c Mini Lite"/>
    <n v="10.9"/>
    <n v="1"/>
    <n v="3.05"/>
  </r>
  <r>
    <n v="6455"/>
    <d v="2016-12-09T00:00:00"/>
    <x v="2"/>
    <x v="11"/>
    <x v="564"/>
    <x v="14"/>
    <x v="2"/>
    <x v="9"/>
    <s v="Logitech Trackman Marble Mouse"/>
    <n v="59.98"/>
    <n v="2"/>
    <n v="25.19"/>
  </r>
  <r>
    <n v="6456"/>
    <d v="2016-12-09T00:00:00"/>
    <x v="2"/>
    <x v="11"/>
    <x v="564"/>
    <x v="14"/>
    <x v="0"/>
    <x v="12"/>
    <s v="Holmes Replacement Filter for HEPA Air Cleaner, Very Large Room, HEPA Filter"/>
    <n v="61.93"/>
    <n v="1"/>
    <n v="23.4"/>
  </r>
  <r>
    <n v="6457"/>
    <d v="2016-12-09T00:00:00"/>
    <x v="2"/>
    <x v="11"/>
    <x v="185"/>
    <x v="15"/>
    <x v="2"/>
    <x v="6"/>
    <s v="ARKON Windshield Dashboard Air Vent Car Mount Holder"/>
    <n v="40.68"/>
    <n v="3"/>
    <n v="-9.15"/>
  </r>
  <r>
    <n v="6458"/>
    <d v="2016-12-09T00:00:00"/>
    <x v="2"/>
    <x v="11"/>
    <x v="274"/>
    <x v="1"/>
    <x v="0"/>
    <x v="14"/>
    <s v="Acme Office Executive Series Stainless Steel Trimmers"/>
    <n v="20.57"/>
    <n v="3"/>
    <n v="1.54"/>
  </r>
  <r>
    <n v="6459"/>
    <d v="2016-12-09T00:00:00"/>
    <x v="2"/>
    <x v="11"/>
    <x v="274"/>
    <x v="1"/>
    <x v="0"/>
    <x v="12"/>
    <s v="Belkin 6 Outlet Metallic Surge Strip"/>
    <n v="4.3600000000000003"/>
    <n v="2"/>
    <n v="-11.76"/>
  </r>
  <r>
    <n v="6460"/>
    <d v="2016-12-09T00:00:00"/>
    <x v="2"/>
    <x v="11"/>
    <x v="274"/>
    <x v="1"/>
    <x v="2"/>
    <x v="9"/>
    <s v="Kingston Digital DataTraveler 8GB USB 2.0"/>
    <n v="19.04"/>
    <n v="4"/>
    <n v="-1.43"/>
  </r>
  <r>
    <n v="6461"/>
    <d v="2016-12-09T00:00:00"/>
    <x v="2"/>
    <x v="11"/>
    <x v="153"/>
    <x v="3"/>
    <x v="0"/>
    <x v="3"/>
    <s v="Wilson Jones Elliptical Ring 3 1/2&quot; Capacity Binders, 800 sheets"/>
    <n v="273.92"/>
    <n v="8"/>
    <n v="99.3"/>
  </r>
  <r>
    <n v="6462"/>
    <d v="2016-12-09T00:00:00"/>
    <x v="2"/>
    <x v="11"/>
    <x v="181"/>
    <x v="6"/>
    <x v="1"/>
    <x v="13"/>
    <s v="Iceberg OfficeWorks 42&quot; Round Tables"/>
    <n v="1056.8599999999999"/>
    <n v="7"/>
    <n v="158.53"/>
  </r>
  <r>
    <n v="6463"/>
    <d v="2016-12-10T00:00:00"/>
    <x v="2"/>
    <x v="11"/>
    <x v="564"/>
    <x v="3"/>
    <x v="1"/>
    <x v="5"/>
    <s v="Global Leather Highback Executive Chair with Pneumatic Height Adjustment, Black"/>
    <n v="321.57"/>
    <n v="2"/>
    <n v="28.14"/>
  </r>
  <r>
    <n v="6464"/>
    <d v="2016-12-10T00:00:00"/>
    <x v="2"/>
    <x v="11"/>
    <x v="16"/>
    <x v="20"/>
    <x v="0"/>
    <x v="2"/>
    <s v="Fellowes Personal Hanging Folder Files, Navy"/>
    <n v="80.58"/>
    <n v="6"/>
    <n v="22.56"/>
  </r>
  <r>
    <n v="6465"/>
    <d v="2016-12-10T00:00:00"/>
    <x v="2"/>
    <x v="11"/>
    <x v="16"/>
    <x v="20"/>
    <x v="0"/>
    <x v="10"/>
    <s v="Tyvek Side-Opening Peel &amp; Seel Expanding Envelopes"/>
    <n v="361.92"/>
    <n v="4"/>
    <n v="162.86000000000001"/>
  </r>
  <r>
    <n v="6466"/>
    <d v="2016-12-10T00:00:00"/>
    <x v="2"/>
    <x v="11"/>
    <x v="358"/>
    <x v="22"/>
    <x v="0"/>
    <x v="3"/>
    <s v="GBC DocuBind P50 Personal Binding Machine"/>
    <n v="153.55000000000001"/>
    <n v="3"/>
    <n v="51.82"/>
  </r>
  <r>
    <n v="6467"/>
    <d v="2016-12-10T00:00:00"/>
    <x v="2"/>
    <x v="11"/>
    <x v="358"/>
    <x v="22"/>
    <x v="0"/>
    <x v="12"/>
    <s v="Holmes HEPA Air Purifier"/>
    <n v="65.34"/>
    <n v="3"/>
    <n v="22.87"/>
  </r>
  <r>
    <n v="6468"/>
    <d v="2016-12-10T00:00:00"/>
    <x v="2"/>
    <x v="11"/>
    <x v="358"/>
    <x v="22"/>
    <x v="0"/>
    <x v="0"/>
    <s v="Xerox 1988"/>
    <n v="123.92"/>
    <n v="4"/>
    <n v="55.76"/>
  </r>
  <r>
    <n v="6469"/>
    <d v="2016-12-10T00:00:00"/>
    <x v="2"/>
    <x v="11"/>
    <x v="358"/>
    <x v="22"/>
    <x v="0"/>
    <x v="12"/>
    <s v="Harmony HEPA Quiet Air Purifiers"/>
    <n v="35.1"/>
    <n v="3"/>
    <n v="12.29"/>
  </r>
  <r>
    <n v="6470"/>
    <d v="2016-12-10T00:00:00"/>
    <x v="2"/>
    <x v="11"/>
    <x v="358"/>
    <x v="22"/>
    <x v="2"/>
    <x v="9"/>
    <s v="Kingston Digital DataTraveler 16GB USB 2.0"/>
    <n v="44.75"/>
    <n v="5"/>
    <n v="8.5"/>
  </r>
  <r>
    <n v="6471"/>
    <d v="2016-12-10T00:00:00"/>
    <x v="2"/>
    <x v="11"/>
    <x v="294"/>
    <x v="18"/>
    <x v="1"/>
    <x v="5"/>
    <s v="Global Commerce Series High-Back Swivel/Tilt Chairs"/>
    <n v="1424.9"/>
    <n v="5"/>
    <n v="356.23"/>
  </r>
  <r>
    <n v="6472"/>
    <d v="2016-12-10T00:00:00"/>
    <x v="2"/>
    <x v="11"/>
    <x v="694"/>
    <x v="3"/>
    <x v="0"/>
    <x v="0"/>
    <s v="Wirebound Message Books, Four 2 3/4 x 5 White Forms per Page"/>
    <n v="80.28"/>
    <n v="12"/>
    <n v="36.93"/>
  </r>
  <r>
    <n v="6473"/>
    <d v="2016-12-10T00:00:00"/>
    <x v="2"/>
    <x v="11"/>
    <x v="752"/>
    <x v="20"/>
    <x v="0"/>
    <x v="0"/>
    <s v="Wirebound Message Books, Four 2 3/4&quot; x 5&quot; Forms per Page, 600 Sets per Book"/>
    <n v="18.54"/>
    <n v="2"/>
    <n v="8.7100000000000009"/>
  </r>
  <r>
    <n v="6474"/>
    <d v="2016-12-10T00:00:00"/>
    <x v="2"/>
    <x v="11"/>
    <x v="752"/>
    <x v="20"/>
    <x v="0"/>
    <x v="3"/>
    <s v="Fellowes PB200 Plastic Comb Binding Machine"/>
    <n v="679.96"/>
    <n v="5"/>
    <n v="220.99"/>
  </r>
  <r>
    <n v="6475"/>
    <d v="2016-12-10T00:00:00"/>
    <x v="2"/>
    <x v="11"/>
    <x v="620"/>
    <x v="20"/>
    <x v="0"/>
    <x v="0"/>
    <s v="Adams Phone Message Book, Professional, 400 Message Capacity, 5 3/6Â” x 11Â”"/>
    <n v="62.82"/>
    <n v="9"/>
    <n v="29.53"/>
  </r>
  <r>
    <n v="6476"/>
    <d v="2016-12-10T00:00:00"/>
    <x v="2"/>
    <x v="11"/>
    <x v="421"/>
    <x v="20"/>
    <x v="0"/>
    <x v="0"/>
    <s v="Xerox 221"/>
    <n v="6.48"/>
    <n v="1"/>
    <n v="3.11"/>
  </r>
  <r>
    <n v="6477"/>
    <d v="2016-12-11T00:00:00"/>
    <x v="2"/>
    <x v="11"/>
    <x v="362"/>
    <x v="20"/>
    <x v="0"/>
    <x v="7"/>
    <s v="Advantus Push Pins"/>
    <n v="15.26"/>
    <n v="7"/>
    <n v="6.26"/>
  </r>
  <r>
    <n v="6478"/>
    <d v="2016-12-11T00:00:00"/>
    <x v="2"/>
    <x v="11"/>
    <x v="362"/>
    <x v="20"/>
    <x v="2"/>
    <x v="6"/>
    <s v="AT&amp;T CL83451 4-Handset Telephone"/>
    <n v="1029.95"/>
    <n v="5"/>
    <n v="298.69"/>
  </r>
  <r>
    <n v="6479"/>
    <d v="2016-12-11T00:00:00"/>
    <x v="2"/>
    <x v="11"/>
    <x v="667"/>
    <x v="26"/>
    <x v="0"/>
    <x v="2"/>
    <s v="Tennsco Regal Shelving Units"/>
    <n v="243.38"/>
    <n v="3"/>
    <n v="-51.72"/>
  </r>
  <r>
    <n v="6480"/>
    <d v="2016-12-11T00:00:00"/>
    <x v="2"/>
    <x v="11"/>
    <x v="667"/>
    <x v="26"/>
    <x v="2"/>
    <x v="9"/>
    <s v="ImationÂ 32GB Pocket Pro USB 3.0Â Flash DriveÂ - 32 GB - Black - 1 P ..."/>
    <n v="119.8"/>
    <n v="5"/>
    <n v="29.95"/>
  </r>
  <r>
    <n v="6481"/>
    <d v="2016-12-11T00:00:00"/>
    <x v="2"/>
    <x v="11"/>
    <x v="667"/>
    <x v="26"/>
    <x v="2"/>
    <x v="6"/>
    <s v="Jabra SPEAK 410"/>
    <n v="300.77"/>
    <n v="4"/>
    <n v="30.08"/>
  </r>
  <r>
    <n v="6482"/>
    <d v="2016-12-11T00:00:00"/>
    <x v="2"/>
    <x v="11"/>
    <x v="278"/>
    <x v="22"/>
    <x v="1"/>
    <x v="8"/>
    <s v="3M Hangers With Command Adhesive"/>
    <n v="14.8"/>
    <n v="4"/>
    <n v="6.07"/>
  </r>
  <r>
    <n v="6483"/>
    <d v="2016-12-11T00:00:00"/>
    <x v="2"/>
    <x v="11"/>
    <x v="278"/>
    <x v="22"/>
    <x v="2"/>
    <x v="6"/>
    <s v="AT&amp;T TR1909W"/>
    <n v="302.38"/>
    <n v="3"/>
    <n v="22.68"/>
  </r>
  <r>
    <n v="6484"/>
    <d v="2016-12-11T00:00:00"/>
    <x v="2"/>
    <x v="11"/>
    <x v="278"/>
    <x v="22"/>
    <x v="2"/>
    <x v="9"/>
    <s v="First Data FD10 PIN Pad"/>
    <n v="316"/>
    <n v="4"/>
    <n v="31.6"/>
  </r>
  <r>
    <n v="6485"/>
    <d v="2016-12-11T00:00:00"/>
    <x v="2"/>
    <x v="11"/>
    <x v="336"/>
    <x v="16"/>
    <x v="0"/>
    <x v="2"/>
    <s v="Steel Personal Filing/Posting Tote"/>
    <n v="85.22"/>
    <n v="3"/>
    <n v="7.46"/>
  </r>
  <r>
    <n v="6486"/>
    <d v="2016-12-11T00:00:00"/>
    <x v="2"/>
    <x v="11"/>
    <x v="273"/>
    <x v="15"/>
    <x v="0"/>
    <x v="4"/>
    <s v="Prang Drawing Pencil Set"/>
    <n v="6.67"/>
    <n v="3"/>
    <n v="1.67"/>
  </r>
  <r>
    <n v="6487"/>
    <d v="2016-12-11T00:00:00"/>
    <x v="2"/>
    <x v="11"/>
    <x v="270"/>
    <x v="10"/>
    <x v="0"/>
    <x v="2"/>
    <s v="Acco Perma 4000 Stacking Storage Drawers"/>
    <n v="64.959999999999994"/>
    <n v="5"/>
    <n v="-4.0599999999999996"/>
  </r>
  <r>
    <n v="6488"/>
    <d v="2016-12-11T00:00:00"/>
    <x v="2"/>
    <x v="11"/>
    <x v="270"/>
    <x v="10"/>
    <x v="0"/>
    <x v="14"/>
    <s v="Elite 5&quot; Scissors"/>
    <n v="13.52"/>
    <n v="2"/>
    <n v="1.69"/>
  </r>
  <r>
    <n v="6489"/>
    <d v="2016-12-11T00:00:00"/>
    <x v="2"/>
    <x v="11"/>
    <x v="270"/>
    <x v="10"/>
    <x v="1"/>
    <x v="5"/>
    <s v="Office Star - Contemporary Task Swivel chair with Loop Arms, Charcoal"/>
    <n v="458.43"/>
    <n v="5"/>
    <n v="-137.53"/>
  </r>
  <r>
    <n v="6490"/>
    <d v="2016-12-11T00:00:00"/>
    <x v="2"/>
    <x v="11"/>
    <x v="270"/>
    <x v="10"/>
    <x v="0"/>
    <x v="12"/>
    <s v="Belkin 325VA UPS Surge Protector, 6'"/>
    <n v="387.14"/>
    <n v="4"/>
    <n v="24.2"/>
  </r>
  <r>
    <n v="6491"/>
    <d v="2016-12-11T00:00:00"/>
    <x v="2"/>
    <x v="11"/>
    <x v="270"/>
    <x v="10"/>
    <x v="1"/>
    <x v="13"/>
    <s v="Lesro Round Back Collection Coffee Table, End Table"/>
    <n v="328.59"/>
    <n v="3"/>
    <n v="-147.87"/>
  </r>
  <r>
    <n v="6492"/>
    <d v="2016-12-11T00:00:00"/>
    <x v="2"/>
    <x v="11"/>
    <x v="35"/>
    <x v="11"/>
    <x v="1"/>
    <x v="5"/>
    <s v="Global Fabric Manager's Chair, Dark Gray"/>
    <n v="403.92"/>
    <n v="5"/>
    <n v="25.25"/>
  </r>
  <r>
    <n v="6493"/>
    <d v="2016-12-11T00:00:00"/>
    <x v="2"/>
    <x v="11"/>
    <x v="494"/>
    <x v="3"/>
    <x v="0"/>
    <x v="3"/>
    <s v="Ibico Laser Imprintable Binding System Covers"/>
    <n v="209.6"/>
    <n v="5"/>
    <n v="68.12"/>
  </r>
  <r>
    <n v="6494"/>
    <d v="2016-12-11T00:00:00"/>
    <x v="2"/>
    <x v="11"/>
    <x v="494"/>
    <x v="3"/>
    <x v="0"/>
    <x v="4"/>
    <s v="Boston 16765 Mini Stand Up Battery Pencil Sharpener"/>
    <n v="23.32"/>
    <n v="2"/>
    <n v="6.06"/>
  </r>
  <r>
    <n v="6495"/>
    <d v="2016-12-11T00:00:00"/>
    <x v="2"/>
    <x v="11"/>
    <x v="494"/>
    <x v="3"/>
    <x v="0"/>
    <x v="0"/>
    <s v="IBM Multi-Purpose Copy Paper, 8 1/2 x 11&quot;, Case"/>
    <n v="30.98"/>
    <n v="1"/>
    <n v="13.94"/>
  </r>
  <r>
    <n v="6496"/>
    <d v="2016-12-11T00:00:00"/>
    <x v="2"/>
    <x v="11"/>
    <x v="494"/>
    <x v="3"/>
    <x v="2"/>
    <x v="9"/>
    <s v="Microsoft Natural Ergonomic Keyboard 4000"/>
    <n v="119.96"/>
    <n v="4"/>
    <n v="25.19"/>
  </r>
  <r>
    <n v="6497"/>
    <d v="2016-12-11T00:00:00"/>
    <x v="2"/>
    <x v="11"/>
    <x v="494"/>
    <x v="3"/>
    <x v="1"/>
    <x v="5"/>
    <s v="Global Wood Trimmed Manager's Task Chair, Khaki"/>
    <n v="363.92"/>
    <n v="5"/>
    <n v="-31.84"/>
  </r>
  <r>
    <n v="6498"/>
    <d v="2016-12-11T00:00:00"/>
    <x v="2"/>
    <x v="11"/>
    <x v="494"/>
    <x v="3"/>
    <x v="0"/>
    <x v="3"/>
    <s v="Recycled Easel Ring Binders"/>
    <n v="35.81"/>
    <n v="3"/>
    <n v="11.19"/>
  </r>
  <r>
    <n v="6499"/>
    <d v="2016-12-11T00:00:00"/>
    <x v="2"/>
    <x v="11"/>
    <x v="494"/>
    <x v="3"/>
    <x v="0"/>
    <x v="3"/>
    <s v="GBC Recycled VeloBinder Covers"/>
    <n v="122.69"/>
    <n v="9"/>
    <n v="39.869999999999997"/>
  </r>
  <r>
    <n v="6500"/>
    <d v="2016-12-11T00:00:00"/>
    <x v="2"/>
    <x v="11"/>
    <x v="494"/>
    <x v="3"/>
    <x v="1"/>
    <x v="13"/>
    <s v="Hon Non-Folding Utility Tables"/>
    <n v="892.14"/>
    <n v="7"/>
    <n v="111.52"/>
  </r>
  <r>
    <n v="6501"/>
    <d v="2016-12-11T00:00:00"/>
    <x v="2"/>
    <x v="11"/>
    <x v="494"/>
    <x v="3"/>
    <x v="0"/>
    <x v="2"/>
    <s v="Rogers Profile Extra Capacity Storage Tub"/>
    <n v="50.22"/>
    <n v="3"/>
    <n v="2.0099999999999998"/>
  </r>
  <r>
    <n v="6502"/>
    <d v="2016-12-11T00:00:00"/>
    <x v="2"/>
    <x v="11"/>
    <x v="494"/>
    <x v="3"/>
    <x v="0"/>
    <x v="12"/>
    <s v="Fellowes 8 Outlet Superior Workstation Surge Protector"/>
    <n v="83.42"/>
    <n v="2"/>
    <n v="24.19"/>
  </r>
  <r>
    <n v="6503"/>
    <d v="2016-12-11T00:00:00"/>
    <x v="2"/>
    <x v="11"/>
    <x v="494"/>
    <x v="3"/>
    <x v="0"/>
    <x v="3"/>
    <s v="Black Avery Memo-Size 3-Ring Binder, 5 1/2&quot; x 8 1/2&quot;"/>
    <n v="5.87"/>
    <n v="2"/>
    <n v="2.13"/>
  </r>
  <r>
    <n v="6504"/>
    <d v="2016-12-11T00:00:00"/>
    <x v="2"/>
    <x v="11"/>
    <x v="571"/>
    <x v="10"/>
    <x v="0"/>
    <x v="12"/>
    <s v="Belkin F5C206VTEL 6 Outlet Surge"/>
    <n v="73.540000000000006"/>
    <n v="4"/>
    <n v="9.19"/>
  </r>
  <r>
    <n v="6505"/>
    <d v="2016-12-12T00:00:00"/>
    <x v="2"/>
    <x v="11"/>
    <x v="140"/>
    <x v="10"/>
    <x v="0"/>
    <x v="3"/>
    <s v="Wilson Jones Century Plastic Molded Ring Binders"/>
    <n v="18.690000000000001"/>
    <n v="3"/>
    <n v="-14.33"/>
  </r>
  <r>
    <n v="6506"/>
    <d v="2016-12-12T00:00:00"/>
    <x v="2"/>
    <x v="11"/>
    <x v="140"/>
    <x v="10"/>
    <x v="2"/>
    <x v="9"/>
    <s v="Logitech G602 Wireless Gaming Mouse"/>
    <n v="383.95"/>
    <n v="6"/>
    <n v="76.790000000000006"/>
  </r>
  <r>
    <n v="6507"/>
    <d v="2016-12-12T00:00:00"/>
    <x v="2"/>
    <x v="11"/>
    <x v="342"/>
    <x v="14"/>
    <x v="2"/>
    <x v="6"/>
    <s v="Jabra SPEAK 410"/>
    <n v="657.93"/>
    <n v="7"/>
    <n v="184.22"/>
  </r>
  <r>
    <n v="6508"/>
    <d v="2016-12-12T00:00:00"/>
    <x v="2"/>
    <x v="11"/>
    <x v="342"/>
    <x v="14"/>
    <x v="1"/>
    <x v="8"/>
    <s v="Westinghouse Clip-On Gooseneck Lamps"/>
    <n v="33.479999999999997"/>
    <n v="4"/>
    <n v="8.6999999999999993"/>
  </r>
  <r>
    <n v="6509"/>
    <d v="2016-12-12T00:00:00"/>
    <x v="2"/>
    <x v="11"/>
    <x v="342"/>
    <x v="14"/>
    <x v="0"/>
    <x v="4"/>
    <s v="Newell 333"/>
    <n v="13.9"/>
    <n v="5"/>
    <n v="3.61"/>
  </r>
  <r>
    <n v="6510"/>
    <d v="2016-12-12T00:00:00"/>
    <x v="2"/>
    <x v="11"/>
    <x v="342"/>
    <x v="14"/>
    <x v="0"/>
    <x v="2"/>
    <s v="Fellowes Desktop Hanging File Manager"/>
    <n v="26.86"/>
    <n v="2"/>
    <n v="6.72"/>
  </r>
  <r>
    <n v="6511"/>
    <d v="2016-12-12T00:00:00"/>
    <x v="2"/>
    <x v="11"/>
    <x v="574"/>
    <x v="4"/>
    <x v="2"/>
    <x v="9"/>
    <s v="Case Logic 2.4GHz Wireless Keyboard"/>
    <n v="249.95"/>
    <n v="5"/>
    <n v="20"/>
  </r>
  <r>
    <n v="6512"/>
    <d v="2016-12-12T00:00:00"/>
    <x v="2"/>
    <x v="11"/>
    <x v="574"/>
    <x v="4"/>
    <x v="0"/>
    <x v="0"/>
    <s v="Xerox 1907"/>
    <n v="49.12"/>
    <n v="4"/>
    <n v="23.09"/>
  </r>
  <r>
    <n v="6513"/>
    <d v="2016-12-12T00:00:00"/>
    <x v="2"/>
    <x v="11"/>
    <x v="503"/>
    <x v="3"/>
    <x v="1"/>
    <x v="8"/>
    <s v="Howard Miller 14-1/2&quot; Diameter Chrome Round Wall Clock"/>
    <n v="383.64"/>
    <n v="6"/>
    <n v="122.76"/>
  </r>
  <r>
    <n v="6514"/>
    <d v="2016-12-12T00:00:00"/>
    <x v="2"/>
    <x v="11"/>
    <x v="503"/>
    <x v="3"/>
    <x v="0"/>
    <x v="12"/>
    <s v="Belkin F9H710-06 7 Outlet SurgeMaster Surge Protector"/>
    <n v="56.52"/>
    <n v="3"/>
    <n v="15.83"/>
  </r>
  <r>
    <n v="6515"/>
    <d v="2016-12-12T00:00:00"/>
    <x v="2"/>
    <x v="11"/>
    <x v="270"/>
    <x v="20"/>
    <x v="1"/>
    <x v="8"/>
    <s v="Eldon 500 Class Desk Accessories"/>
    <n v="60.35"/>
    <n v="5"/>
    <n v="19.920000000000002"/>
  </r>
  <r>
    <n v="6516"/>
    <d v="2016-12-12T00:00:00"/>
    <x v="2"/>
    <x v="11"/>
    <x v="270"/>
    <x v="20"/>
    <x v="0"/>
    <x v="14"/>
    <s v="Fiskars Home &amp; Office Scissors"/>
    <n v="35.520000000000003"/>
    <n v="4"/>
    <n v="9.9499999999999993"/>
  </r>
  <r>
    <n v="6517"/>
    <d v="2016-12-12T00:00:00"/>
    <x v="2"/>
    <x v="11"/>
    <x v="270"/>
    <x v="20"/>
    <x v="0"/>
    <x v="4"/>
    <s v="Sanford Pocket Accent Highlighters"/>
    <n v="11.2"/>
    <n v="7"/>
    <n v="4.82"/>
  </r>
  <r>
    <n v="6518"/>
    <d v="2016-12-13T00:00:00"/>
    <x v="2"/>
    <x v="11"/>
    <x v="484"/>
    <x v="39"/>
    <x v="2"/>
    <x v="9"/>
    <s v="Memorex Mini Travel Drive 16 GB USB 2.0 Flash Drive"/>
    <n v="63.88"/>
    <n v="4"/>
    <n v="24.91"/>
  </r>
  <r>
    <n v="6519"/>
    <d v="2016-12-13T00:00:00"/>
    <x v="2"/>
    <x v="11"/>
    <x v="274"/>
    <x v="3"/>
    <x v="0"/>
    <x v="3"/>
    <s v="Acco Pressboard Covers with Storage Hooks, 14 7/8&quot; x 11&quot;, Dark Blue"/>
    <n v="6.1"/>
    <n v="2"/>
    <n v="2.21"/>
  </r>
  <r>
    <n v="6520"/>
    <d v="2016-12-13T00:00:00"/>
    <x v="2"/>
    <x v="11"/>
    <x v="274"/>
    <x v="3"/>
    <x v="1"/>
    <x v="13"/>
    <s v="Bretford CR4500 Series Slim Rectangular Table"/>
    <n v="1114.27"/>
    <n v="4"/>
    <n v="41.79"/>
  </r>
  <r>
    <n v="6521"/>
    <d v="2016-12-13T00:00:00"/>
    <x v="2"/>
    <x v="11"/>
    <x v="29"/>
    <x v="3"/>
    <x v="0"/>
    <x v="4"/>
    <s v="Crayola Colored Pencils"/>
    <n v="9.84"/>
    <n v="3"/>
    <n v="3.25"/>
  </r>
  <r>
    <n v="6522"/>
    <d v="2016-12-14T00:00:00"/>
    <x v="2"/>
    <x v="11"/>
    <x v="283"/>
    <x v="29"/>
    <x v="1"/>
    <x v="8"/>
    <s v="Executive Impressions 14&quot;"/>
    <n v="133.38"/>
    <n v="6"/>
    <n v="58.69"/>
  </r>
  <r>
    <n v="6523"/>
    <d v="2016-12-14T00:00:00"/>
    <x v="2"/>
    <x v="11"/>
    <x v="500"/>
    <x v="20"/>
    <x v="0"/>
    <x v="0"/>
    <s v="Strathmore Photo Frame Cards"/>
    <n v="14.62"/>
    <n v="2"/>
    <n v="6.73"/>
  </r>
  <r>
    <n v="6524"/>
    <d v="2016-12-14T00:00:00"/>
    <x v="2"/>
    <x v="11"/>
    <x v="500"/>
    <x v="20"/>
    <x v="0"/>
    <x v="1"/>
    <s v="Avery 474"/>
    <n v="5.76"/>
    <n v="2"/>
    <n v="2.82"/>
  </r>
  <r>
    <n v="6525"/>
    <d v="2016-12-14T00:00:00"/>
    <x v="2"/>
    <x v="11"/>
    <x v="500"/>
    <x v="20"/>
    <x v="0"/>
    <x v="7"/>
    <s v="OIC Colored Binder Clips, Assorted Sizes"/>
    <n v="21.48"/>
    <n v="6"/>
    <n v="10.53"/>
  </r>
  <r>
    <n v="6526"/>
    <d v="2016-12-14T00:00:00"/>
    <x v="2"/>
    <x v="11"/>
    <x v="500"/>
    <x v="20"/>
    <x v="1"/>
    <x v="8"/>
    <s v="GE 48&quot; Fluorescent Tube, Cool White Energy Saver, 34 Watts, 30/Box"/>
    <n v="396.92"/>
    <n v="4"/>
    <n v="198.46"/>
  </r>
  <r>
    <n v="6527"/>
    <d v="2016-12-14T00:00:00"/>
    <x v="2"/>
    <x v="11"/>
    <x v="500"/>
    <x v="20"/>
    <x v="0"/>
    <x v="2"/>
    <s v="Advantus Rolling Storage Box"/>
    <n v="17.149999999999999"/>
    <n v="1"/>
    <n v="4.63"/>
  </r>
  <r>
    <n v="6528"/>
    <d v="2016-12-14T00:00:00"/>
    <x v="2"/>
    <x v="11"/>
    <x v="500"/>
    <x v="20"/>
    <x v="0"/>
    <x v="3"/>
    <s v="Acco Recycled 2&quot; Capacity Laser Printer Hanging Data Binders"/>
    <n v="23.12"/>
    <n v="2"/>
    <n v="7.8"/>
  </r>
  <r>
    <n v="6529"/>
    <d v="2016-12-14T00:00:00"/>
    <x v="2"/>
    <x v="11"/>
    <x v="171"/>
    <x v="3"/>
    <x v="1"/>
    <x v="5"/>
    <s v="Global Task Chair, Black"/>
    <n v="81.42"/>
    <n v="2"/>
    <n v="-9.16"/>
  </r>
  <r>
    <n v="6530"/>
    <d v="2016-12-14T00:00:00"/>
    <x v="2"/>
    <x v="11"/>
    <x v="171"/>
    <x v="3"/>
    <x v="0"/>
    <x v="2"/>
    <s v="Tenex Personal Project File with Scoop Front Design, Black"/>
    <n v="134.80000000000001"/>
    <n v="10"/>
    <n v="35.049999999999997"/>
  </r>
  <r>
    <n v="6531"/>
    <d v="2016-12-15T00:00:00"/>
    <x v="2"/>
    <x v="11"/>
    <x v="634"/>
    <x v="14"/>
    <x v="1"/>
    <x v="13"/>
    <s v="Chromcraft Bull-Nose Wood Oval Conference Tables &amp; Bases"/>
    <n v="1652.94"/>
    <n v="3"/>
    <n v="231.41"/>
  </r>
  <r>
    <n v="6532"/>
    <d v="2016-12-15T00:00:00"/>
    <x v="2"/>
    <x v="11"/>
    <x v="634"/>
    <x v="14"/>
    <x v="0"/>
    <x v="2"/>
    <s v="Recycled Data-Pak for Archival Bound Computer Printouts, 12-1/2 x 12-1/2 x 16"/>
    <n v="296.37"/>
    <n v="3"/>
    <n v="80.02"/>
  </r>
  <r>
    <n v="6533"/>
    <d v="2016-12-15T00:00:00"/>
    <x v="2"/>
    <x v="11"/>
    <x v="157"/>
    <x v="3"/>
    <x v="1"/>
    <x v="8"/>
    <s v="Eldon Expressions Wood Desk Accessories, Oak"/>
    <n v="14.76"/>
    <n v="2"/>
    <n v="4.28"/>
  </r>
  <r>
    <n v="6534"/>
    <d v="2016-12-15T00:00:00"/>
    <x v="2"/>
    <x v="11"/>
    <x v="109"/>
    <x v="11"/>
    <x v="1"/>
    <x v="13"/>
    <s v="Bretford Rectangular Conference Table Tops"/>
    <n v="564.20000000000005"/>
    <n v="3"/>
    <n v="-304.67"/>
  </r>
  <r>
    <n v="6535"/>
    <d v="2016-12-15T00:00:00"/>
    <x v="2"/>
    <x v="11"/>
    <x v="109"/>
    <x v="11"/>
    <x v="0"/>
    <x v="12"/>
    <s v="Belkin 5 Outlet SurgeMaster Power Centers"/>
    <n v="87.17"/>
    <n v="2"/>
    <n v="8.7200000000000006"/>
  </r>
  <r>
    <n v="6536"/>
    <d v="2016-12-15T00:00:00"/>
    <x v="2"/>
    <x v="11"/>
    <x v="489"/>
    <x v="10"/>
    <x v="0"/>
    <x v="3"/>
    <s v="Avery Triangle Shaped Sheet Lifters, Black, 2/Pack"/>
    <n v="2.21"/>
    <n v="3"/>
    <n v="-1.48"/>
  </r>
  <r>
    <n v="6537"/>
    <d v="2016-12-15T00:00:00"/>
    <x v="2"/>
    <x v="11"/>
    <x v="529"/>
    <x v="13"/>
    <x v="0"/>
    <x v="0"/>
    <s v="Xerox 1958"/>
    <n v="19.440000000000001"/>
    <n v="3"/>
    <n v="9.33"/>
  </r>
  <r>
    <n v="6538"/>
    <d v="2016-12-16T00:00:00"/>
    <x v="2"/>
    <x v="11"/>
    <x v="583"/>
    <x v="1"/>
    <x v="0"/>
    <x v="3"/>
    <s v="Cardinal Hold-It CD Pocket"/>
    <n v="4.79"/>
    <n v="3"/>
    <n v="-7.9"/>
  </r>
  <r>
    <n v="6539"/>
    <d v="2016-12-16T00:00:00"/>
    <x v="2"/>
    <x v="11"/>
    <x v="435"/>
    <x v="20"/>
    <x v="0"/>
    <x v="7"/>
    <s v="Stockwell Gold Paper Clips"/>
    <n v="3.68"/>
    <n v="2"/>
    <n v="1.8"/>
  </r>
  <r>
    <n v="6540"/>
    <d v="2016-12-16T00:00:00"/>
    <x v="2"/>
    <x v="11"/>
    <x v="500"/>
    <x v="3"/>
    <x v="1"/>
    <x v="5"/>
    <s v="Office Star - Contemporary Swivel Chair with Padded Adjustable Arms and Flex Back"/>
    <n v="563.91999999999996"/>
    <n v="5"/>
    <n v="7.05"/>
  </r>
  <r>
    <n v="6541"/>
    <d v="2016-12-16T00:00:00"/>
    <x v="2"/>
    <x v="11"/>
    <x v="394"/>
    <x v="25"/>
    <x v="0"/>
    <x v="12"/>
    <s v="Acco 6 Outlet Guardian Premium Surge Suppressor"/>
    <n v="34.94"/>
    <n v="3"/>
    <n v="3.06"/>
  </r>
  <r>
    <n v="6542"/>
    <d v="2016-12-16T00:00:00"/>
    <x v="2"/>
    <x v="11"/>
    <x v="451"/>
    <x v="3"/>
    <x v="2"/>
    <x v="9"/>
    <s v="ImationÂ USB 2.0 SwivelÂ Flash DriveÂ USBÂ flash driveÂ - 4 GB - Pink"/>
    <n v="21.21"/>
    <n v="7"/>
    <n v="4.45"/>
  </r>
  <r>
    <n v="6543"/>
    <d v="2016-12-17T00:00:00"/>
    <x v="2"/>
    <x v="11"/>
    <x v="773"/>
    <x v="3"/>
    <x v="1"/>
    <x v="13"/>
    <s v="Bretford Â“Just In TimeÂ” Height-Adjustable Multi-Task Work Tables"/>
    <n v="2003.52"/>
    <n v="6"/>
    <n v="-325.57"/>
  </r>
  <r>
    <n v="6544"/>
    <d v="2016-12-17T00:00:00"/>
    <x v="2"/>
    <x v="11"/>
    <x v="528"/>
    <x v="22"/>
    <x v="0"/>
    <x v="2"/>
    <s v="Personal Filing Tote with Lid, Black/Gray"/>
    <n v="46.53"/>
    <n v="3"/>
    <n v="13.03"/>
  </r>
  <r>
    <n v="6545"/>
    <d v="2016-12-17T00:00:00"/>
    <x v="2"/>
    <x v="11"/>
    <x v="512"/>
    <x v="0"/>
    <x v="0"/>
    <x v="0"/>
    <s v="Xerox 214"/>
    <n v="51.84"/>
    <n v="10"/>
    <n v="18.14"/>
  </r>
  <r>
    <n v="6546"/>
    <d v="2016-12-17T00:00:00"/>
    <x v="2"/>
    <x v="11"/>
    <x v="512"/>
    <x v="0"/>
    <x v="2"/>
    <x v="9"/>
    <s v="WD My Passport Ultra 1TB Portable External Hard Drive"/>
    <n v="165.6"/>
    <n v="3"/>
    <n v="-6.21"/>
  </r>
  <r>
    <n v="6547"/>
    <d v="2016-12-17T00:00:00"/>
    <x v="2"/>
    <x v="11"/>
    <x v="270"/>
    <x v="31"/>
    <x v="0"/>
    <x v="3"/>
    <s v="Ibico Plastic and Wire Spiral Binding Combs"/>
    <n v="13.49"/>
    <n v="2"/>
    <n v="4.38"/>
  </r>
  <r>
    <n v="6548"/>
    <d v="2016-12-17T00:00:00"/>
    <x v="2"/>
    <x v="11"/>
    <x v="270"/>
    <x v="31"/>
    <x v="0"/>
    <x v="3"/>
    <s v="GBC Laser Imprintable Binding System Covers, Desert Sand"/>
    <n v="11.42"/>
    <n v="1"/>
    <n v="3.85"/>
  </r>
  <r>
    <n v="6549"/>
    <d v="2016-12-17T00:00:00"/>
    <x v="2"/>
    <x v="11"/>
    <x v="579"/>
    <x v="14"/>
    <x v="0"/>
    <x v="3"/>
    <s v="GBC Ibimaster 500 Manual ProClick Binding System"/>
    <n v="9892.74"/>
    <n v="13"/>
    <n v="4946.37"/>
  </r>
  <r>
    <n v="6550"/>
    <d v="2016-12-18T00:00:00"/>
    <x v="2"/>
    <x v="11"/>
    <x v="611"/>
    <x v="16"/>
    <x v="0"/>
    <x v="3"/>
    <s v="GBC VeloBinder Electric Binding Machine"/>
    <n v="254.06"/>
    <n v="7"/>
    <n v="-169.37"/>
  </r>
  <r>
    <n v="6551"/>
    <d v="2016-12-18T00:00:00"/>
    <x v="2"/>
    <x v="11"/>
    <x v="611"/>
    <x v="16"/>
    <x v="0"/>
    <x v="12"/>
    <s v="Acco 7-Outlet Masterpiece Power Center, Wihtout Fax/Phone Line Protection"/>
    <n v="194.53"/>
    <n v="2"/>
    <n v="24.32"/>
  </r>
  <r>
    <n v="6552"/>
    <d v="2016-12-18T00:00:00"/>
    <x v="2"/>
    <x v="11"/>
    <x v="611"/>
    <x v="16"/>
    <x v="0"/>
    <x v="14"/>
    <s v="Premier Automatic Letter Opener"/>
    <n v="961.48"/>
    <n v="5"/>
    <n v="-204.31"/>
  </r>
  <r>
    <n v="6553"/>
    <d v="2016-12-18T00:00:00"/>
    <x v="2"/>
    <x v="11"/>
    <x v="514"/>
    <x v="28"/>
    <x v="1"/>
    <x v="8"/>
    <s v="Eldon 200 Class Desk Accessories"/>
    <n v="18.84"/>
    <n v="3"/>
    <n v="6.03"/>
  </r>
  <r>
    <n v="6554"/>
    <d v="2016-12-18T00:00:00"/>
    <x v="2"/>
    <x v="11"/>
    <x v="418"/>
    <x v="3"/>
    <x v="0"/>
    <x v="0"/>
    <s v="Eureka Recycled Copy Paper 8 1/2&quot; x 11&quot;, Ream"/>
    <n v="38.880000000000003"/>
    <n v="6"/>
    <n v="18.66"/>
  </r>
  <r>
    <n v="6555"/>
    <d v="2016-12-18T00:00:00"/>
    <x v="2"/>
    <x v="11"/>
    <x v="418"/>
    <x v="3"/>
    <x v="1"/>
    <x v="8"/>
    <s v="Seth Thomas 12&quot; Clock w/ Goldtone Case"/>
    <n v="183.84"/>
    <n v="8"/>
    <n v="62.51"/>
  </r>
  <r>
    <n v="6556"/>
    <d v="2016-12-18T00:00:00"/>
    <x v="2"/>
    <x v="11"/>
    <x v="418"/>
    <x v="3"/>
    <x v="0"/>
    <x v="14"/>
    <s v="Premier Electric Letter Opener"/>
    <n v="579.29999999999995"/>
    <n v="5"/>
    <n v="28.97"/>
  </r>
  <r>
    <n v="6557"/>
    <d v="2016-12-18T00:00:00"/>
    <x v="2"/>
    <x v="11"/>
    <x v="488"/>
    <x v="20"/>
    <x v="0"/>
    <x v="2"/>
    <s v="Tennsco Double-Tier Lockers"/>
    <n v="900.08"/>
    <n v="4"/>
    <n v="117.01"/>
  </r>
  <r>
    <n v="6558"/>
    <d v="2016-12-18T00:00:00"/>
    <x v="2"/>
    <x v="11"/>
    <x v="271"/>
    <x v="23"/>
    <x v="0"/>
    <x v="3"/>
    <s v="GBC DocuBind TL300 Electric Binding System"/>
    <n v="1793.98"/>
    <n v="2"/>
    <n v="843.17"/>
  </r>
  <r>
    <n v="6559"/>
    <d v="2016-12-18T00:00:00"/>
    <x v="2"/>
    <x v="11"/>
    <x v="617"/>
    <x v="3"/>
    <x v="2"/>
    <x v="9"/>
    <s v="SanDisk Cruzer 64 GB USB Flash Drive"/>
    <n v="72.64"/>
    <n v="2"/>
    <n v="21.79"/>
  </r>
  <r>
    <n v="6560"/>
    <d v="2016-12-18T00:00:00"/>
    <x v="2"/>
    <x v="11"/>
    <x v="617"/>
    <x v="3"/>
    <x v="2"/>
    <x v="9"/>
    <s v="LogitechÂ P710e Mobile Speakerphone"/>
    <n v="772.47"/>
    <n v="3"/>
    <n v="146.77000000000001"/>
  </r>
  <r>
    <n v="6561"/>
    <d v="2016-12-18T00:00:00"/>
    <x v="2"/>
    <x v="11"/>
    <x v="617"/>
    <x v="3"/>
    <x v="1"/>
    <x v="8"/>
    <s v="Eldon Expressions Wood and Plastic Desk Accessories, Oak"/>
    <n v="39.92"/>
    <n v="4"/>
    <n v="11.18"/>
  </r>
  <r>
    <n v="6562"/>
    <d v="2016-12-18T00:00:00"/>
    <x v="2"/>
    <x v="11"/>
    <x v="303"/>
    <x v="11"/>
    <x v="0"/>
    <x v="3"/>
    <s v="Vinyl Sectional Post Binders"/>
    <n v="45.24"/>
    <n v="4"/>
    <n v="-30.16"/>
  </r>
  <r>
    <n v="6563"/>
    <d v="2016-12-18T00:00:00"/>
    <x v="2"/>
    <x v="11"/>
    <x v="303"/>
    <x v="11"/>
    <x v="0"/>
    <x v="4"/>
    <s v="Newell 312"/>
    <n v="18.690000000000001"/>
    <n v="4"/>
    <n v="2.34"/>
  </r>
  <r>
    <n v="6564"/>
    <d v="2016-12-18T00:00:00"/>
    <x v="2"/>
    <x v="11"/>
    <x v="303"/>
    <x v="11"/>
    <x v="0"/>
    <x v="0"/>
    <s v="Black Print Carbonless 8 1/2&quot; x 8 1/4&quot; Rapid Memo Book"/>
    <n v="11.65"/>
    <n v="2"/>
    <n v="3.79"/>
  </r>
  <r>
    <n v="6565"/>
    <d v="2016-12-18T00:00:00"/>
    <x v="2"/>
    <x v="11"/>
    <x v="303"/>
    <x v="11"/>
    <x v="2"/>
    <x v="9"/>
    <s v="Sony Micro Vault Click 8 GB USB 2.0 Flash Drive"/>
    <n v="112.78"/>
    <n v="3"/>
    <n v="-8.4600000000000009"/>
  </r>
  <r>
    <n v="6566"/>
    <d v="2016-12-18T00:00:00"/>
    <x v="2"/>
    <x v="11"/>
    <x v="303"/>
    <x v="11"/>
    <x v="1"/>
    <x v="13"/>
    <s v="Iceberg OfficeWorks 42&quot; Round Tables"/>
    <n v="377.45"/>
    <n v="5"/>
    <n v="-264.22000000000003"/>
  </r>
  <r>
    <n v="6567"/>
    <d v="2016-12-18T00:00:00"/>
    <x v="2"/>
    <x v="11"/>
    <x v="303"/>
    <x v="11"/>
    <x v="0"/>
    <x v="1"/>
    <s v="Avery White Multi-Purpose Labels"/>
    <n v="15.94"/>
    <n v="4"/>
    <n v="5.18"/>
  </r>
  <r>
    <n v="6568"/>
    <d v="2016-12-18T00:00:00"/>
    <x v="2"/>
    <x v="11"/>
    <x v="303"/>
    <x v="11"/>
    <x v="2"/>
    <x v="6"/>
    <s v="Macally Suction Cup Mount"/>
    <n v="28.68"/>
    <n v="3"/>
    <n v="-7.17"/>
  </r>
  <r>
    <n v="6569"/>
    <d v="2016-12-18T00:00:00"/>
    <x v="2"/>
    <x v="11"/>
    <x v="672"/>
    <x v="40"/>
    <x v="1"/>
    <x v="5"/>
    <s v="Hon Every-Day Series Multi-Task Chairs"/>
    <n v="563.94000000000005"/>
    <n v="3"/>
    <n v="112.79"/>
  </r>
  <r>
    <n v="6570"/>
    <d v="2016-12-18T00:00:00"/>
    <x v="2"/>
    <x v="11"/>
    <x v="135"/>
    <x v="3"/>
    <x v="2"/>
    <x v="6"/>
    <s v="I Need's 3d Hello Kitty Hybrid Silicone Case Cover for HTC One X 4g with 3d Hello Kitty Stylus Pen Green/pink"/>
    <n v="66.98"/>
    <n v="7"/>
    <n v="6.7"/>
  </r>
  <r>
    <n v="6571"/>
    <d v="2016-12-19T00:00:00"/>
    <x v="2"/>
    <x v="11"/>
    <x v="442"/>
    <x v="12"/>
    <x v="1"/>
    <x v="13"/>
    <s v="SAFCO PlanMaster Boards, 60w x 37-1/2d, White Melamine"/>
    <n v="455.97"/>
    <n v="6"/>
    <n v="-218.87"/>
  </r>
  <r>
    <n v="6572"/>
    <d v="2016-12-19T00:00:00"/>
    <x v="2"/>
    <x v="11"/>
    <x v="442"/>
    <x v="12"/>
    <x v="0"/>
    <x v="3"/>
    <s v="Wilson Jones Clip &amp; Carry Folder Binder Tool for Ring Binders, Clear"/>
    <n v="10.44"/>
    <n v="6"/>
    <n v="-7.66"/>
  </r>
  <r>
    <n v="6573"/>
    <d v="2016-12-19T00:00:00"/>
    <x v="2"/>
    <x v="11"/>
    <x v="442"/>
    <x v="12"/>
    <x v="0"/>
    <x v="3"/>
    <s v="Cardinal Slant-D Ring Binder, Heavy Gauge Vinyl"/>
    <n v="5.21"/>
    <n v="2"/>
    <n v="-4.17"/>
  </r>
  <r>
    <n v="6574"/>
    <d v="2016-12-19T00:00:00"/>
    <x v="2"/>
    <x v="11"/>
    <x v="36"/>
    <x v="20"/>
    <x v="0"/>
    <x v="3"/>
    <s v="GBC Laser Imprintable Binding System Covers, Desert Sand"/>
    <n v="34.25"/>
    <n v="3"/>
    <n v="11.56"/>
  </r>
  <r>
    <n v="6575"/>
    <d v="2016-12-19T00:00:00"/>
    <x v="2"/>
    <x v="11"/>
    <x v="36"/>
    <x v="20"/>
    <x v="0"/>
    <x v="4"/>
    <s v="Newell 326"/>
    <n v="3.52"/>
    <n v="2"/>
    <n v="1.02"/>
  </r>
  <r>
    <n v="6576"/>
    <d v="2016-12-19T00:00:00"/>
    <x v="2"/>
    <x v="11"/>
    <x v="455"/>
    <x v="1"/>
    <x v="0"/>
    <x v="3"/>
    <s v="Wilson Jones Easy Flow II Sheet Lifters"/>
    <n v="1.8"/>
    <n v="5"/>
    <n v="-2.88"/>
  </r>
  <r>
    <n v="6577"/>
    <d v="2016-12-19T00:00:00"/>
    <x v="2"/>
    <x v="11"/>
    <x v="68"/>
    <x v="2"/>
    <x v="1"/>
    <x v="8"/>
    <s v="Eldon &quot;L&quot; Workstation Diamond Chairmat"/>
    <n v="303.92"/>
    <n v="5"/>
    <n v="-30.39"/>
  </r>
  <r>
    <n v="6578"/>
    <d v="2016-12-20T00:00:00"/>
    <x v="2"/>
    <x v="11"/>
    <x v="723"/>
    <x v="29"/>
    <x v="2"/>
    <x v="9"/>
    <s v="SanDisk Ultra 32 GB MicroSDHC Class 10 Memory Card"/>
    <n v="66.3"/>
    <n v="3"/>
    <n v="8.6199999999999992"/>
  </r>
  <r>
    <n v="6579"/>
    <d v="2016-12-20T00:00:00"/>
    <x v="2"/>
    <x v="11"/>
    <x v="314"/>
    <x v="29"/>
    <x v="1"/>
    <x v="8"/>
    <s v="C-Line Cubicle Keepers Polyproplyene Holder With Velcro Backings"/>
    <n v="18.920000000000002"/>
    <n v="4"/>
    <n v="7.38"/>
  </r>
  <r>
    <n v="6580"/>
    <d v="2016-12-20T00:00:00"/>
    <x v="2"/>
    <x v="11"/>
    <x v="314"/>
    <x v="29"/>
    <x v="0"/>
    <x v="3"/>
    <s v="DXL Angle-View Binders with Locking Rings by Samsill"/>
    <n v="15.42"/>
    <n v="2"/>
    <n v="6.94"/>
  </r>
  <r>
    <n v="6581"/>
    <d v="2016-12-20T00:00:00"/>
    <x v="2"/>
    <x v="11"/>
    <x v="550"/>
    <x v="40"/>
    <x v="0"/>
    <x v="0"/>
    <s v="Strathmore Photo Mount Cards"/>
    <n v="33.9"/>
    <n v="5"/>
    <n v="15.59"/>
  </r>
  <r>
    <n v="6582"/>
    <d v="2016-12-22T00:00:00"/>
    <x v="2"/>
    <x v="11"/>
    <x v="52"/>
    <x v="11"/>
    <x v="0"/>
    <x v="3"/>
    <s v="Avery 3 1/2&quot; Diskette Storage Pages, 10/Pack"/>
    <n v="31.32"/>
    <n v="10"/>
    <n v="-25.06"/>
  </r>
  <r>
    <n v="6583"/>
    <d v="2016-12-22T00:00:00"/>
    <x v="2"/>
    <x v="11"/>
    <x v="52"/>
    <x v="11"/>
    <x v="1"/>
    <x v="8"/>
    <s v="3M Hangers With Command Adhesive"/>
    <n v="11.84"/>
    <n v="4"/>
    <n v="3.11"/>
  </r>
  <r>
    <n v="6584"/>
    <d v="2016-12-22T00:00:00"/>
    <x v="2"/>
    <x v="11"/>
    <x v="52"/>
    <x v="11"/>
    <x v="1"/>
    <x v="8"/>
    <s v="Seth Thomas 14&quot; Day/Date Wall Clock"/>
    <n v="22.78"/>
    <n v="1"/>
    <n v="4.84"/>
  </r>
  <r>
    <n v="6585"/>
    <d v="2016-12-22T00:00:00"/>
    <x v="2"/>
    <x v="11"/>
    <x v="164"/>
    <x v="20"/>
    <x v="0"/>
    <x v="3"/>
    <s v="GBC Pre-Punched Binding Paper, Plastic, White, 8-1/2&quot; x 11&quot;"/>
    <n v="25.58"/>
    <n v="2"/>
    <n v="8.9499999999999993"/>
  </r>
  <r>
    <n v="6586"/>
    <d v="2016-12-22T00:00:00"/>
    <x v="2"/>
    <x v="11"/>
    <x v="341"/>
    <x v="22"/>
    <x v="0"/>
    <x v="3"/>
    <s v="Wilson Jones International Size A4 Ring Binders"/>
    <n v="55.36"/>
    <n v="4"/>
    <n v="19.38"/>
  </r>
  <r>
    <n v="6587"/>
    <d v="2016-12-22T00:00:00"/>
    <x v="2"/>
    <x v="11"/>
    <x v="341"/>
    <x v="22"/>
    <x v="2"/>
    <x v="15"/>
    <s v="Texas Instrument TI-15 Fraction Calculator"/>
    <n v="11.56"/>
    <n v="1"/>
    <n v="3.76"/>
  </r>
  <r>
    <n v="6588"/>
    <d v="2016-12-22T00:00:00"/>
    <x v="2"/>
    <x v="11"/>
    <x v="416"/>
    <x v="3"/>
    <x v="1"/>
    <x v="8"/>
    <s v="Deflect-o DuraMat Antistatic Studded Beveled Mat for Medium Pile Carpeting"/>
    <n v="842.72"/>
    <n v="8"/>
    <n v="202.25"/>
  </r>
  <r>
    <n v="6589"/>
    <d v="2016-12-22T00:00:00"/>
    <x v="2"/>
    <x v="11"/>
    <x v="416"/>
    <x v="3"/>
    <x v="1"/>
    <x v="8"/>
    <s v="Magnifier Swing Arm Lamp"/>
    <n v="41.96"/>
    <n v="2"/>
    <n v="10.91"/>
  </r>
  <r>
    <n v="6590"/>
    <d v="2016-12-23T00:00:00"/>
    <x v="2"/>
    <x v="11"/>
    <x v="391"/>
    <x v="6"/>
    <x v="1"/>
    <x v="8"/>
    <s v="Electrix Architect's Clamp-On Swing Arm Lamp, Black"/>
    <n v="572.76"/>
    <n v="6"/>
    <n v="166.1"/>
  </r>
  <r>
    <n v="6591"/>
    <d v="2016-12-23T00:00:00"/>
    <x v="2"/>
    <x v="11"/>
    <x v="391"/>
    <x v="6"/>
    <x v="1"/>
    <x v="8"/>
    <s v="Electrix Architect's Clamp-On Swing Arm Lamp, Black"/>
    <n v="286.38"/>
    <n v="3"/>
    <n v="83.05"/>
  </r>
  <r>
    <n v="6592"/>
    <d v="2016-12-23T00:00:00"/>
    <x v="2"/>
    <x v="11"/>
    <x v="624"/>
    <x v="1"/>
    <x v="1"/>
    <x v="11"/>
    <s v="Bush Westfield Collection Bookcases, Fully Assembled"/>
    <n v="141.37"/>
    <n v="2"/>
    <n v="-14.14"/>
  </r>
  <r>
    <n v="6593"/>
    <d v="2016-12-23T00:00:00"/>
    <x v="2"/>
    <x v="11"/>
    <x v="212"/>
    <x v="14"/>
    <x v="0"/>
    <x v="7"/>
    <s v="Acco Clips to Go Binder Clips, 24 Clips in Two Sizes"/>
    <n v="24.85"/>
    <n v="7"/>
    <n v="11.68"/>
  </r>
  <r>
    <n v="6594"/>
    <d v="2016-12-23T00:00:00"/>
    <x v="2"/>
    <x v="11"/>
    <x v="685"/>
    <x v="10"/>
    <x v="0"/>
    <x v="3"/>
    <s v="Universal Recycled Hanging Pressboard Report Binders, Letter Size"/>
    <n v="5.55"/>
    <n v="3"/>
    <n v="-4.07"/>
  </r>
  <r>
    <n v="6595"/>
    <d v="2016-12-23T00:00:00"/>
    <x v="2"/>
    <x v="11"/>
    <x v="150"/>
    <x v="22"/>
    <x v="0"/>
    <x v="4"/>
    <s v="Newell 317"/>
    <n v="8.82"/>
    <n v="3"/>
    <n v="2.56"/>
  </r>
  <r>
    <n v="6596"/>
    <d v="2016-12-23T00:00:00"/>
    <x v="2"/>
    <x v="11"/>
    <x v="150"/>
    <x v="22"/>
    <x v="0"/>
    <x v="0"/>
    <s v="Computer Printout Paper with Letter-Trim Perforations"/>
    <n v="37.94"/>
    <n v="2"/>
    <n v="18.21"/>
  </r>
  <r>
    <n v="6597"/>
    <d v="2016-12-23T00:00:00"/>
    <x v="2"/>
    <x v="11"/>
    <x v="150"/>
    <x v="22"/>
    <x v="0"/>
    <x v="4"/>
    <s v="Sanford EarthWrite Recycled Pencils, Medium Soft, #2"/>
    <n v="4.2"/>
    <n v="2"/>
    <n v="1.18"/>
  </r>
  <r>
    <n v="6598"/>
    <d v="2016-12-23T00:00:00"/>
    <x v="2"/>
    <x v="11"/>
    <x v="150"/>
    <x v="22"/>
    <x v="0"/>
    <x v="2"/>
    <s v="SAFCO Boltless Steel Shelving"/>
    <n v="227.28"/>
    <n v="2"/>
    <n v="2.27"/>
  </r>
  <r>
    <n v="6599"/>
    <d v="2016-12-23T00:00:00"/>
    <x v="2"/>
    <x v="11"/>
    <x v="150"/>
    <x v="22"/>
    <x v="0"/>
    <x v="0"/>
    <s v="Xerox 1911"/>
    <n v="47.9"/>
    <n v="1"/>
    <n v="22.99"/>
  </r>
  <r>
    <n v="6600"/>
    <d v="2016-12-23T00:00:00"/>
    <x v="2"/>
    <x v="11"/>
    <x v="150"/>
    <x v="22"/>
    <x v="0"/>
    <x v="10"/>
    <s v="Staple envelope"/>
    <n v="61.96"/>
    <n v="2"/>
    <n v="30.36"/>
  </r>
  <r>
    <n v="6601"/>
    <d v="2016-12-23T00:00:00"/>
    <x v="2"/>
    <x v="11"/>
    <x v="150"/>
    <x v="22"/>
    <x v="0"/>
    <x v="2"/>
    <s v="Tennsco Snap-Together Open Shelving Units, Starter Sets and Add-On Units"/>
    <n v="1117.92"/>
    <n v="4"/>
    <n v="55.9"/>
  </r>
  <r>
    <n v="6602"/>
    <d v="2016-12-23T00:00:00"/>
    <x v="2"/>
    <x v="11"/>
    <x v="27"/>
    <x v="43"/>
    <x v="2"/>
    <x v="16"/>
    <s v="Hewlett Packard 610 Color Digital Copier / Printer"/>
    <n v="1999.96"/>
    <n v="4"/>
    <n v="899.98"/>
  </r>
  <r>
    <n v="6603"/>
    <d v="2016-12-23T00:00:00"/>
    <x v="2"/>
    <x v="11"/>
    <x v="174"/>
    <x v="0"/>
    <x v="2"/>
    <x v="6"/>
    <s v="Wireless Extenders zBoost YX545 SOHO Signal Booster"/>
    <n v="453.58"/>
    <n v="3"/>
    <n v="39.69"/>
  </r>
  <r>
    <n v="6604"/>
    <d v="2016-12-23T00:00:00"/>
    <x v="2"/>
    <x v="11"/>
    <x v="174"/>
    <x v="0"/>
    <x v="0"/>
    <x v="1"/>
    <s v="Permanent Self-Adhesive File Folder Labels for Typewriters, 1 1/8 x 3 1/2, White"/>
    <n v="45.36"/>
    <n v="9"/>
    <n v="14.74"/>
  </r>
  <r>
    <n v="6605"/>
    <d v="2016-12-23T00:00:00"/>
    <x v="2"/>
    <x v="11"/>
    <x v="174"/>
    <x v="0"/>
    <x v="2"/>
    <x v="6"/>
    <s v="Cisco SPA 502G IP Phone"/>
    <n v="287.88"/>
    <n v="3"/>
    <n v="35.99"/>
  </r>
  <r>
    <n v="6606"/>
    <d v="2016-12-23T00:00:00"/>
    <x v="2"/>
    <x v="11"/>
    <x v="174"/>
    <x v="0"/>
    <x v="2"/>
    <x v="6"/>
    <s v="Cisco SPA112 2 Port Phone Adapter"/>
    <n v="131.88"/>
    <n v="3"/>
    <n v="14.84"/>
  </r>
  <r>
    <n v="6607"/>
    <d v="2016-12-23T00:00:00"/>
    <x v="2"/>
    <x v="11"/>
    <x v="174"/>
    <x v="0"/>
    <x v="1"/>
    <x v="8"/>
    <s v="GE General Purpose, Extra Long Life, Showcase &amp; Floodlight Incandescent Bulbs"/>
    <n v="2.33"/>
    <n v="2"/>
    <n v="-0.76"/>
  </r>
  <r>
    <n v="6608"/>
    <d v="2016-12-23T00:00:00"/>
    <x v="2"/>
    <x v="11"/>
    <x v="365"/>
    <x v="2"/>
    <x v="0"/>
    <x v="0"/>
    <s v="Xerox 1952"/>
    <n v="7.97"/>
    <n v="2"/>
    <n v="2.69"/>
  </r>
  <r>
    <n v="6609"/>
    <d v="2016-12-23T00:00:00"/>
    <x v="2"/>
    <x v="11"/>
    <x v="365"/>
    <x v="2"/>
    <x v="2"/>
    <x v="6"/>
    <s v="LG G2"/>
    <n v="1499.97"/>
    <n v="5"/>
    <n v="-374.99"/>
  </r>
  <r>
    <n v="6610"/>
    <d v="2016-12-24T00:00:00"/>
    <x v="2"/>
    <x v="11"/>
    <x v="237"/>
    <x v="25"/>
    <x v="0"/>
    <x v="3"/>
    <s v="GBC Linen Binding Covers"/>
    <n v="27.88"/>
    <n v="3"/>
    <n v="-20.45"/>
  </r>
  <r>
    <n v="6611"/>
    <d v="2016-12-24T00:00:00"/>
    <x v="2"/>
    <x v="11"/>
    <x v="237"/>
    <x v="25"/>
    <x v="0"/>
    <x v="2"/>
    <s v="Tennsco Double-Tier Lockers"/>
    <n v="540.04999999999995"/>
    <n v="3"/>
    <n v="-47.25"/>
  </r>
  <r>
    <n v="6612"/>
    <d v="2016-12-24T00:00:00"/>
    <x v="2"/>
    <x v="11"/>
    <x v="237"/>
    <x v="25"/>
    <x v="2"/>
    <x v="9"/>
    <s v="Microsoft Sculpt Comfort Mouse"/>
    <n v="255.68"/>
    <n v="8"/>
    <n v="76.7"/>
  </r>
  <r>
    <n v="6613"/>
    <d v="2016-12-24T00:00:00"/>
    <x v="2"/>
    <x v="11"/>
    <x v="625"/>
    <x v="22"/>
    <x v="0"/>
    <x v="0"/>
    <s v="Xerox 1898"/>
    <n v="33.4"/>
    <n v="5"/>
    <n v="16.03"/>
  </r>
  <r>
    <n v="6614"/>
    <d v="2016-12-24T00:00:00"/>
    <x v="2"/>
    <x v="11"/>
    <x v="401"/>
    <x v="20"/>
    <x v="1"/>
    <x v="8"/>
    <s v="Luxo Adjustable Task Clamp Lamp"/>
    <n v="799.56"/>
    <n v="9"/>
    <n v="207.89"/>
  </r>
  <r>
    <n v="6615"/>
    <d v="2016-12-24T00:00:00"/>
    <x v="2"/>
    <x v="11"/>
    <x v="203"/>
    <x v="20"/>
    <x v="2"/>
    <x v="6"/>
    <s v="Samsung Rugby III"/>
    <n v="197.97"/>
    <n v="3"/>
    <n v="53.45"/>
  </r>
  <r>
    <n v="6616"/>
    <d v="2016-12-24T00:00:00"/>
    <x v="2"/>
    <x v="11"/>
    <x v="573"/>
    <x v="3"/>
    <x v="1"/>
    <x v="8"/>
    <s v="Eldon 200 Class Desk Accessories, Smoke"/>
    <n v="43.96"/>
    <n v="7"/>
    <n v="18.46"/>
  </r>
  <r>
    <n v="6617"/>
    <d v="2016-12-24T00:00:00"/>
    <x v="2"/>
    <x v="11"/>
    <x v="573"/>
    <x v="3"/>
    <x v="0"/>
    <x v="10"/>
    <s v="Staple envelope"/>
    <n v="39.76"/>
    <n v="7"/>
    <n v="18.690000000000001"/>
  </r>
  <r>
    <n v="6618"/>
    <d v="2016-12-25T00:00:00"/>
    <x v="2"/>
    <x v="11"/>
    <x v="271"/>
    <x v="3"/>
    <x v="2"/>
    <x v="6"/>
    <s v="Samsung Galaxy Note 2"/>
    <n v="2575.94"/>
    <n v="7"/>
    <n v="257.58999999999997"/>
  </r>
  <r>
    <n v="6619"/>
    <d v="2016-12-25T00:00:00"/>
    <x v="2"/>
    <x v="11"/>
    <x v="271"/>
    <x v="3"/>
    <x v="0"/>
    <x v="0"/>
    <s v="Xerox 225"/>
    <n v="45.36"/>
    <n v="7"/>
    <n v="21.77"/>
  </r>
  <r>
    <n v="6620"/>
    <d v="2016-12-25T00:00:00"/>
    <x v="2"/>
    <x v="11"/>
    <x v="271"/>
    <x v="3"/>
    <x v="2"/>
    <x v="9"/>
    <s v="SanDisk Cruzer 64 GB USB Flash Drive"/>
    <n v="254.24"/>
    <n v="7"/>
    <n v="76.27"/>
  </r>
  <r>
    <n v="6621"/>
    <d v="2016-12-25T00:00:00"/>
    <x v="2"/>
    <x v="11"/>
    <x v="280"/>
    <x v="20"/>
    <x v="0"/>
    <x v="3"/>
    <s v="GBC Premium Transparent Covers with Diagonal Lined Pattern"/>
    <n v="33.57"/>
    <n v="2"/>
    <n v="11.75"/>
  </r>
  <r>
    <n v="6622"/>
    <d v="2016-12-25T00:00:00"/>
    <x v="2"/>
    <x v="11"/>
    <x v="531"/>
    <x v="38"/>
    <x v="1"/>
    <x v="8"/>
    <s v="Master Big Foot Doorstop, Beige"/>
    <n v="21.12"/>
    <n v="4"/>
    <n v="6.55"/>
  </r>
  <r>
    <n v="6623"/>
    <d v="2016-12-25T00:00:00"/>
    <x v="2"/>
    <x v="11"/>
    <x v="364"/>
    <x v="22"/>
    <x v="1"/>
    <x v="5"/>
    <s v="Global Executive Mid-Back Manager's Chair"/>
    <n v="698.35"/>
    <n v="3"/>
    <n v="52.38"/>
  </r>
  <r>
    <n v="6624"/>
    <d v="2016-12-25T00:00:00"/>
    <x v="2"/>
    <x v="11"/>
    <x v="364"/>
    <x v="22"/>
    <x v="1"/>
    <x v="13"/>
    <s v="SAFCO PlanMaster Heigh-Adjustable Drafting Table Base, 43w x 30d x 30-37h, Black"/>
    <n v="1747.25"/>
    <n v="5"/>
    <n v="629.01"/>
  </r>
  <r>
    <n v="6625"/>
    <d v="2016-12-25T00:00:00"/>
    <x v="2"/>
    <x v="11"/>
    <x v="230"/>
    <x v="12"/>
    <x v="1"/>
    <x v="13"/>
    <s v="KI Conference Tables"/>
    <n v="35.450000000000003"/>
    <n v="1"/>
    <n v="-24.1"/>
  </r>
  <r>
    <n v="6626"/>
    <d v="2016-12-25T00:00:00"/>
    <x v="2"/>
    <x v="11"/>
    <x v="230"/>
    <x v="12"/>
    <x v="2"/>
    <x v="15"/>
    <s v="Panasonic KX MC6040 Color Laser Multifunction Printer"/>
    <n v="269.97000000000003"/>
    <n v="2"/>
    <n v="-386.96"/>
  </r>
  <r>
    <n v="6627"/>
    <d v="2016-12-25T00:00:00"/>
    <x v="2"/>
    <x v="11"/>
    <x v="230"/>
    <x v="12"/>
    <x v="2"/>
    <x v="9"/>
    <s v="ImationÂ Clip USBÂ flash driveÂ - 8 GB"/>
    <n v="45.12"/>
    <n v="3"/>
    <n v="-7.9"/>
  </r>
  <r>
    <n v="6628"/>
    <d v="2016-12-25T00:00:00"/>
    <x v="2"/>
    <x v="11"/>
    <x v="230"/>
    <x v="12"/>
    <x v="2"/>
    <x v="9"/>
    <s v="Hypercom P1300 Pinpad"/>
    <n v="100.8"/>
    <n v="2"/>
    <n v="21.42"/>
  </r>
  <r>
    <n v="6629"/>
    <d v="2016-12-25T00:00:00"/>
    <x v="2"/>
    <x v="11"/>
    <x v="230"/>
    <x v="12"/>
    <x v="1"/>
    <x v="5"/>
    <s v="Global Stack Chair with Arms, Black"/>
    <n v="47.97"/>
    <n v="2"/>
    <n v="4.2"/>
  </r>
  <r>
    <n v="6630"/>
    <d v="2016-12-25T00:00:00"/>
    <x v="2"/>
    <x v="11"/>
    <x v="504"/>
    <x v="20"/>
    <x v="1"/>
    <x v="13"/>
    <s v="Bevis Oval Conference Table, Walnut"/>
    <n v="313.18"/>
    <n v="2"/>
    <n v="-120.05"/>
  </r>
  <r>
    <n v="6631"/>
    <d v="2016-12-25T00:00:00"/>
    <x v="2"/>
    <x v="11"/>
    <x v="504"/>
    <x v="20"/>
    <x v="1"/>
    <x v="5"/>
    <s v="Hon 4070 Series Pagoda Round Back Stacking Chairs"/>
    <n v="866.65"/>
    <n v="3"/>
    <n v="173.33"/>
  </r>
  <r>
    <n v="6632"/>
    <d v="2016-12-25T00:00:00"/>
    <x v="2"/>
    <x v="11"/>
    <x v="603"/>
    <x v="13"/>
    <x v="0"/>
    <x v="4"/>
    <s v="Newell 327"/>
    <n v="19.89"/>
    <n v="9"/>
    <n v="5.37"/>
  </r>
  <r>
    <n v="6633"/>
    <d v="2016-12-25T00:00:00"/>
    <x v="2"/>
    <x v="11"/>
    <x v="603"/>
    <x v="13"/>
    <x v="2"/>
    <x v="9"/>
    <s v="Razer Tiamat Over Ear 7.1 Surround Sound PC Gaming Headset"/>
    <n v="399.98"/>
    <n v="2"/>
    <n v="171.99"/>
  </r>
  <r>
    <n v="6634"/>
    <d v="2016-12-25T00:00:00"/>
    <x v="2"/>
    <x v="11"/>
    <x v="603"/>
    <x v="13"/>
    <x v="1"/>
    <x v="8"/>
    <s v="Howard Miller 13-1/2&quot; Diameter Rosebrook Wall Clock"/>
    <n v="343.85"/>
    <n v="5"/>
    <n v="137.54"/>
  </r>
  <r>
    <n v="6635"/>
    <d v="2016-12-25T00:00:00"/>
    <x v="2"/>
    <x v="11"/>
    <x v="603"/>
    <x v="13"/>
    <x v="0"/>
    <x v="0"/>
    <s v="Xerox 1906"/>
    <n v="106.32"/>
    <n v="3"/>
    <n v="49.97"/>
  </r>
  <r>
    <n v="6636"/>
    <d v="2016-12-25T00:00:00"/>
    <x v="2"/>
    <x v="11"/>
    <x v="364"/>
    <x v="20"/>
    <x v="1"/>
    <x v="5"/>
    <s v="Hon 4700 Series Mobuis Mid-Back Task Chairs with Adjustable Arms"/>
    <n v="2563.06"/>
    <n v="8"/>
    <n v="313.26"/>
  </r>
  <r>
    <n v="6637"/>
    <d v="2016-12-26T00:00:00"/>
    <x v="2"/>
    <x v="11"/>
    <x v="558"/>
    <x v="22"/>
    <x v="0"/>
    <x v="0"/>
    <s v="Strathmore Photo Mount Cards"/>
    <n v="33.9"/>
    <n v="5"/>
    <n v="15.59"/>
  </r>
  <r>
    <n v="6638"/>
    <d v="2016-12-26T00:00:00"/>
    <x v="2"/>
    <x v="11"/>
    <x v="177"/>
    <x v="20"/>
    <x v="2"/>
    <x v="9"/>
    <s v="Belkin F8E887 USB Wired Ergonomic Keyboard"/>
    <n v="89.97"/>
    <n v="3"/>
    <n v="18.89"/>
  </r>
  <r>
    <n v="6639"/>
    <d v="2016-12-26T00:00:00"/>
    <x v="2"/>
    <x v="11"/>
    <x v="562"/>
    <x v="26"/>
    <x v="0"/>
    <x v="12"/>
    <s v="Harmony HEPA Quiet Air Purifiers"/>
    <n v="18.72"/>
    <n v="2"/>
    <n v="3.51"/>
  </r>
  <r>
    <n v="6640"/>
    <d v="2016-12-26T00:00:00"/>
    <x v="2"/>
    <x v="11"/>
    <x v="554"/>
    <x v="26"/>
    <x v="0"/>
    <x v="4"/>
    <s v="SANFORD Major Accent Highlighters"/>
    <n v="11.33"/>
    <n v="2"/>
    <n v="2.5499999999999998"/>
  </r>
  <r>
    <n v="6641"/>
    <d v="2016-12-26T00:00:00"/>
    <x v="2"/>
    <x v="11"/>
    <x v="411"/>
    <x v="3"/>
    <x v="0"/>
    <x v="14"/>
    <s v="Fiskars Home &amp; Office Scissors"/>
    <n v="17.760000000000002"/>
    <n v="2"/>
    <n v="4.97"/>
  </r>
  <r>
    <n v="6642"/>
    <d v="2016-12-26T00:00:00"/>
    <x v="2"/>
    <x v="11"/>
    <x v="411"/>
    <x v="3"/>
    <x v="2"/>
    <x v="6"/>
    <s v="Mitel 5320 IP Phone VoIP phone"/>
    <n v="302.38"/>
    <n v="2"/>
    <n v="30.24"/>
  </r>
  <r>
    <n v="6643"/>
    <d v="2016-12-26T00:00:00"/>
    <x v="2"/>
    <x v="11"/>
    <x v="411"/>
    <x v="3"/>
    <x v="1"/>
    <x v="5"/>
    <s v="Global Armless Task Chair, Royal Blue"/>
    <n v="146.35"/>
    <n v="3"/>
    <n v="-5.49"/>
  </r>
  <r>
    <n v="6644"/>
    <d v="2016-12-26T00:00:00"/>
    <x v="2"/>
    <x v="11"/>
    <x v="411"/>
    <x v="3"/>
    <x v="0"/>
    <x v="12"/>
    <s v="Hoover Replacement Belts For Soft Guard &amp; Commercial Ltweight Upright Vacs, 2/Pk"/>
    <n v="7.9"/>
    <n v="2"/>
    <n v="2.0499999999999998"/>
  </r>
  <r>
    <n v="6645"/>
    <d v="2016-12-26T00:00:00"/>
    <x v="2"/>
    <x v="11"/>
    <x v="411"/>
    <x v="3"/>
    <x v="1"/>
    <x v="13"/>
    <s v="Bretford Rectangular Conference Table Tops"/>
    <n v="902.71"/>
    <n v="3"/>
    <n v="33.85"/>
  </r>
  <r>
    <n v="6646"/>
    <d v="2016-12-26T00:00:00"/>
    <x v="2"/>
    <x v="11"/>
    <x v="411"/>
    <x v="3"/>
    <x v="0"/>
    <x v="4"/>
    <s v="Model L Table or Wall-Mount Pencil Sharpener"/>
    <n v="53.97"/>
    <n v="3"/>
    <n v="15.11"/>
  </r>
  <r>
    <n v="6647"/>
    <d v="2016-12-26T00:00:00"/>
    <x v="2"/>
    <x v="11"/>
    <x v="653"/>
    <x v="23"/>
    <x v="1"/>
    <x v="5"/>
    <s v="Novimex Turbo Task Chair"/>
    <n v="212.94"/>
    <n v="3"/>
    <n v="25.55"/>
  </r>
  <r>
    <n v="6648"/>
    <d v="2016-12-26T00:00:00"/>
    <x v="2"/>
    <x v="11"/>
    <x v="653"/>
    <x v="23"/>
    <x v="0"/>
    <x v="12"/>
    <s v="Fellowes Advanced Computer Series Surge Protectors"/>
    <n v="26.49"/>
    <n v="1"/>
    <n v="7.42"/>
  </r>
  <r>
    <n v="6649"/>
    <d v="2016-12-26T00:00:00"/>
    <x v="2"/>
    <x v="11"/>
    <x v="202"/>
    <x v="20"/>
    <x v="0"/>
    <x v="3"/>
    <s v="Round Ring Binders"/>
    <n v="4.99"/>
    <n v="3"/>
    <n v="1.68"/>
  </r>
  <r>
    <n v="6650"/>
    <d v="2016-12-27T00:00:00"/>
    <x v="2"/>
    <x v="11"/>
    <x v="196"/>
    <x v="1"/>
    <x v="1"/>
    <x v="5"/>
    <s v="Global Manager's Adjustable Task Chair, Storm"/>
    <n v="845.49"/>
    <n v="8"/>
    <n v="-12.08"/>
  </r>
  <r>
    <n v="6651"/>
    <d v="2016-12-27T00:00:00"/>
    <x v="2"/>
    <x v="11"/>
    <x v="711"/>
    <x v="0"/>
    <x v="0"/>
    <x v="0"/>
    <s v="Xerox 214"/>
    <n v="10.37"/>
    <n v="2"/>
    <n v="3.63"/>
  </r>
  <r>
    <n v="6652"/>
    <d v="2016-12-27T00:00:00"/>
    <x v="2"/>
    <x v="11"/>
    <x v="711"/>
    <x v="0"/>
    <x v="0"/>
    <x v="0"/>
    <s v="It's Hot Message Books with Stickers, 2 3/4&quot; x 5&quot;"/>
    <n v="23.68"/>
    <n v="4"/>
    <n v="7.4"/>
  </r>
  <r>
    <n v="6653"/>
    <d v="2016-12-27T00:00:00"/>
    <x v="2"/>
    <x v="11"/>
    <x v="363"/>
    <x v="10"/>
    <x v="2"/>
    <x v="9"/>
    <s v="Micro Innovations USB RF Wireless Keyboard with Mouse"/>
    <n v="40"/>
    <n v="2"/>
    <n v="0.5"/>
  </r>
  <r>
    <n v="6654"/>
    <d v="2016-12-27T00:00:00"/>
    <x v="2"/>
    <x v="11"/>
    <x v="306"/>
    <x v="3"/>
    <x v="0"/>
    <x v="1"/>
    <s v="Avery File Folder Labels"/>
    <n v="20.16"/>
    <n v="7"/>
    <n v="9.8800000000000008"/>
  </r>
  <r>
    <n v="6655"/>
    <d v="2016-12-27T00:00:00"/>
    <x v="2"/>
    <x v="11"/>
    <x v="476"/>
    <x v="10"/>
    <x v="0"/>
    <x v="7"/>
    <s v="OIC Colored Binder Clips, Assorted Sizes"/>
    <n v="17.18"/>
    <n v="6"/>
    <n v="6.23"/>
  </r>
  <r>
    <n v="6656"/>
    <d v="2016-12-27T00:00:00"/>
    <x v="2"/>
    <x v="11"/>
    <x v="677"/>
    <x v="5"/>
    <x v="0"/>
    <x v="1"/>
    <s v="Avery 479"/>
    <n v="2.61"/>
    <n v="1"/>
    <n v="1.2"/>
  </r>
  <r>
    <n v="6657"/>
    <d v="2016-12-29T00:00:00"/>
    <x v="2"/>
    <x v="11"/>
    <x v="47"/>
    <x v="21"/>
    <x v="1"/>
    <x v="5"/>
    <s v="Global Leather &amp; Oak Executive Chair, Burgundy"/>
    <n v="754.45"/>
    <n v="5"/>
    <n v="60.36"/>
  </r>
  <r>
    <n v="6658"/>
    <d v="2016-12-29T00:00:00"/>
    <x v="2"/>
    <x v="11"/>
    <x v="75"/>
    <x v="1"/>
    <x v="0"/>
    <x v="0"/>
    <s v="White Computer Printout Paper by Universal"/>
    <n v="186.05"/>
    <n v="6"/>
    <n v="67.44"/>
  </r>
  <r>
    <n v="6659"/>
    <d v="2016-12-29T00:00:00"/>
    <x v="2"/>
    <x v="11"/>
    <x v="634"/>
    <x v="15"/>
    <x v="0"/>
    <x v="3"/>
    <s v="GBC Wire Binding Strips"/>
    <n v="38.090000000000003"/>
    <n v="4"/>
    <n v="-27.93"/>
  </r>
  <r>
    <n v="6660"/>
    <d v="2016-12-29T00:00:00"/>
    <x v="2"/>
    <x v="11"/>
    <x v="634"/>
    <x v="15"/>
    <x v="0"/>
    <x v="3"/>
    <s v="Zipper Ring Binder Pockets"/>
    <n v="2.81"/>
    <n v="3"/>
    <n v="-1.97"/>
  </r>
  <r>
    <n v="6661"/>
    <d v="2016-12-29T00:00:00"/>
    <x v="2"/>
    <x v="11"/>
    <x v="101"/>
    <x v="42"/>
    <x v="1"/>
    <x v="8"/>
    <s v="Executive Impressions 10&quot; Spectator Wall Clock"/>
    <n v="70.56"/>
    <n v="6"/>
    <n v="23.99"/>
  </r>
  <r>
    <n v="6662"/>
    <d v="2016-12-29T00:00:00"/>
    <x v="2"/>
    <x v="11"/>
    <x v="101"/>
    <x v="42"/>
    <x v="0"/>
    <x v="12"/>
    <s v="Belkin 8 Outlet Surge Protector"/>
    <n v="81.96"/>
    <n v="2"/>
    <n v="22.95"/>
  </r>
  <r>
    <n v="6663"/>
    <d v="2016-12-29T00:00:00"/>
    <x v="2"/>
    <x v="11"/>
    <x v="766"/>
    <x v="3"/>
    <x v="0"/>
    <x v="3"/>
    <s v="Acco Translucent Poly Ring Binders"/>
    <n v="11.23"/>
    <n v="3"/>
    <n v="3.93"/>
  </r>
  <r>
    <n v="6664"/>
    <d v="2016-12-29T00:00:00"/>
    <x v="2"/>
    <x v="11"/>
    <x v="318"/>
    <x v="11"/>
    <x v="0"/>
    <x v="10"/>
    <s v="Peel &amp; Seel Recycled Catalog Envelopes, Brown"/>
    <n v="27.79"/>
    <n v="3"/>
    <n v="10.42"/>
  </r>
  <r>
    <n v="6665"/>
    <d v="2016-12-29T00:00:00"/>
    <x v="2"/>
    <x v="11"/>
    <x v="167"/>
    <x v="16"/>
    <x v="0"/>
    <x v="0"/>
    <s v="Xerox 1898"/>
    <n v="37.409999999999997"/>
    <n v="7"/>
    <n v="13.09"/>
  </r>
  <r>
    <n v="6666"/>
    <d v="2016-12-29T00:00:00"/>
    <x v="2"/>
    <x v="11"/>
    <x v="167"/>
    <x v="16"/>
    <x v="0"/>
    <x v="0"/>
    <s v="Astroparche Fine Business Paper"/>
    <n v="25.34"/>
    <n v="6"/>
    <n v="8.8699999999999992"/>
  </r>
  <r>
    <n v="6667"/>
    <d v="2016-12-29T00:00:00"/>
    <x v="2"/>
    <x v="11"/>
    <x v="251"/>
    <x v="3"/>
    <x v="0"/>
    <x v="2"/>
    <s v="Project Tote Personal File"/>
    <n v="14.03"/>
    <n v="1"/>
    <n v="4.07"/>
  </r>
  <r>
    <n v="6668"/>
    <d v="2016-12-29T00:00:00"/>
    <x v="2"/>
    <x v="11"/>
    <x v="251"/>
    <x v="3"/>
    <x v="0"/>
    <x v="14"/>
    <s v="Fiskars Spring-Action Scissors"/>
    <n v="27.96"/>
    <n v="2"/>
    <n v="7.27"/>
  </r>
  <r>
    <n v="6669"/>
    <d v="2016-12-30T00:00:00"/>
    <x v="2"/>
    <x v="11"/>
    <x v="435"/>
    <x v="0"/>
    <x v="0"/>
    <x v="3"/>
    <s v="Avery Binding System Hidden Tab Executive Style Index Sets"/>
    <n v="6.92"/>
    <n v="6"/>
    <n v="-10.39"/>
  </r>
  <r>
    <n v="6670"/>
    <d v="2016-12-30T00:00:00"/>
    <x v="2"/>
    <x v="11"/>
    <x v="240"/>
    <x v="10"/>
    <x v="0"/>
    <x v="1"/>
    <s v="Avery 487"/>
    <n v="5.9"/>
    <n v="2"/>
    <n v="1.99"/>
  </r>
  <r>
    <n v="6671"/>
    <d v="2016-12-30T00:00:00"/>
    <x v="2"/>
    <x v="11"/>
    <x v="240"/>
    <x v="10"/>
    <x v="0"/>
    <x v="14"/>
    <s v="Acme Office Executive Series Stainless Steel Trimmers"/>
    <n v="13.71"/>
    <n v="2"/>
    <n v="1.03"/>
  </r>
  <r>
    <n v="6672"/>
    <d v="2016-12-30T00:00:00"/>
    <x v="2"/>
    <x v="11"/>
    <x v="425"/>
    <x v="3"/>
    <x v="0"/>
    <x v="2"/>
    <s v="Iceberg Mobile Mega Data/Printer Cart"/>
    <n v="481.32"/>
    <n v="4"/>
    <n v="125.14"/>
  </r>
  <r>
    <n v="6673"/>
    <d v="2016-12-30T00:00:00"/>
    <x v="2"/>
    <x v="11"/>
    <x v="425"/>
    <x v="3"/>
    <x v="0"/>
    <x v="3"/>
    <s v="Cardinal Hold-It CD Pocket"/>
    <n v="6.38"/>
    <n v="1"/>
    <n v="2.15"/>
  </r>
  <r>
    <n v="6674"/>
    <d v="2016-12-30T00:00:00"/>
    <x v="2"/>
    <x v="11"/>
    <x v="12"/>
    <x v="2"/>
    <x v="1"/>
    <x v="5"/>
    <s v="Hon Deluxe Fabric Upholstered Stacking Chairs, Rounded Back"/>
    <n v="170.79"/>
    <n v="1"/>
    <n v="0"/>
  </r>
  <r>
    <n v="6675"/>
    <d v="2016-12-30T00:00:00"/>
    <x v="2"/>
    <x v="11"/>
    <x v="781"/>
    <x v="2"/>
    <x v="0"/>
    <x v="4"/>
    <s v="Newell 31"/>
    <n v="16.52"/>
    <n v="5"/>
    <n v="1.65"/>
  </r>
  <r>
    <n v="6676"/>
    <d v="2016-12-30T00:00:00"/>
    <x v="2"/>
    <x v="11"/>
    <x v="216"/>
    <x v="16"/>
    <x v="0"/>
    <x v="0"/>
    <s v="Embossed Ink Jet Note Cards"/>
    <n v="72.22"/>
    <n v="4"/>
    <n v="25.28"/>
  </r>
  <r>
    <n v="6677"/>
    <d v="2016-12-31T00:00:00"/>
    <x v="2"/>
    <x v="11"/>
    <x v="254"/>
    <x v="17"/>
    <x v="0"/>
    <x v="4"/>
    <s v="Crayola Anti Dust Chalk, 12/Pack"/>
    <n v="3.64"/>
    <n v="2"/>
    <n v="1.64"/>
  </r>
  <r>
    <n v="6678"/>
    <d v="2016-12-31T00:00:00"/>
    <x v="2"/>
    <x v="11"/>
    <x v="254"/>
    <x v="17"/>
    <x v="0"/>
    <x v="3"/>
    <s v="Lock-Up Easel 'Spel-Binder'"/>
    <n v="159.77000000000001"/>
    <n v="7"/>
    <n v="53.92"/>
  </r>
  <r>
    <n v="6679"/>
    <d v="2016-12-31T00:00:00"/>
    <x v="2"/>
    <x v="11"/>
    <x v="280"/>
    <x v="3"/>
    <x v="2"/>
    <x v="6"/>
    <s v="Adtran 1202752G1"/>
    <n v="302.38"/>
    <n v="3"/>
    <n v="22.68"/>
  </r>
  <r>
    <n v="6680"/>
    <d v="2016-12-31T00:00:00"/>
    <x v="2"/>
    <x v="11"/>
    <x v="287"/>
    <x v="16"/>
    <x v="0"/>
    <x v="4"/>
    <s v="Newell 345"/>
    <n v="47.62"/>
    <n v="3"/>
    <n v="3.57"/>
  </r>
  <r>
    <n v="6681"/>
    <d v="2016-12-31T00:00:00"/>
    <x v="2"/>
    <x v="11"/>
    <x v="287"/>
    <x v="16"/>
    <x v="0"/>
    <x v="0"/>
    <s v="Things To Do Today Pad"/>
    <n v="23.48"/>
    <n v="5"/>
    <n v="8.2200000000000006"/>
  </r>
  <r>
    <n v="6682"/>
    <d v="2016-12-31T00:00:00"/>
    <x v="2"/>
    <x v="11"/>
    <x v="652"/>
    <x v="3"/>
    <x v="0"/>
    <x v="3"/>
    <s v="GBC Pre-Punched Binding Paper, Plastic, White, 8-1/2&quot; x 11&quot;"/>
    <n v="38.380000000000003"/>
    <n v="3"/>
    <n v="13.43"/>
  </r>
  <r>
    <n v="6683"/>
    <d v="2016-12-31T00:00:00"/>
    <x v="2"/>
    <x v="11"/>
    <x v="257"/>
    <x v="10"/>
    <x v="0"/>
    <x v="2"/>
    <s v="Tennsco Industrial Shelving"/>
    <n v="156.51"/>
    <n v="4"/>
    <n v="-35.22"/>
  </r>
  <r>
    <n v="6684"/>
    <d v="2017-01-01T00:00:00"/>
    <x v="3"/>
    <x v="0"/>
    <x v="41"/>
    <x v="10"/>
    <x v="1"/>
    <x v="8"/>
    <s v="Linden 10&quot; Round Wall Clock, Black"/>
    <n v="48.9"/>
    <n v="4"/>
    <n v="8.56"/>
  </r>
  <r>
    <n v="6685"/>
    <d v="2017-01-01T00:00:00"/>
    <x v="3"/>
    <x v="0"/>
    <x v="236"/>
    <x v="3"/>
    <x v="1"/>
    <x v="8"/>
    <s v="Howard Miller 11-1/2&quot; Diameter Brentwood Wall Clock"/>
    <n v="474.43"/>
    <n v="11"/>
    <n v="199.26"/>
  </r>
  <r>
    <n v="6686"/>
    <d v="2017-01-01T00:00:00"/>
    <x v="3"/>
    <x v="0"/>
    <x v="285"/>
    <x v="21"/>
    <x v="0"/>
    <x v="3"/>
    <s v="Wilson Jones Easy Flow II Sheet Lifters"/>
    <n v="3.6"/>
    <n v="2"/>
    <n v="1.73"/>
  </r>
  <r>
    <n v="6687"/>
    <d v="2017-01-01T00:00:00"/>
    <x v="3"/>
    <x v="0"/>
    <x v="744"/>
    <x v="0"/>
    <x v="0"/>
    <x v="2"/>
    <s v="SAFCO Boltless Steel Shelving"/>
    <n v="454.56"/>
    <n v="5"/>
    <n v="-107.96"/>
  </r>
  <r>
    <n v="6688"/>
    <d v="2017-01-01T00:00:00"/>
    <x v="3"/>
    <x v="0"/>
    <x v="744"/>
    <x v="0"/>
    <x v="1"/>
    <x v="8"/>
    <s v="Tenex Carpeted, Granite-Look or Clear Contemporary Contour Shape Chair Mats"/>
    <n v="141.41999999999999"/>
    <n v="5"/>
    <n v="-187.38"/>
  </r>
  <r>
    <n v="6689"/>
    <d v="2017-01-01T00:00:00"/>
    <x v="3"/>
    <x v="0"/>
    <x v="744"/>
    <x v="0"/>
    <x v="1"/>
    <x v="5"/>
    <s v="Office Star - Contemporary Task Swivel Chair"/>
    <n v="310.74"/>
    <n v="4"/>
    <n v="-26.64"/>
  </r>
  <r>
    <n v="6690"/>
    <d v="2017-01-01T00:00:00"/>
    <x v="3"/>
    <x v="0"/>
    <x v="744"/>
    <x v="0"/>
    <x v="0"/>
    <x v="4"/>
    <s v="Fluorescent Highlighters by Dixon"/>
    <n v="12.74"/>
    <n v="4"/>
    <n v="2.23"/>
  </r>
  <r>
    <n v="6691"/>
    <d v="2017-01-01T00:00:00"/>
    <x v="3"/>
    <x v="0"/>
    <x v="744"/>
    <x v="0"/>
    <x v="0"/>
    <x v="3"/>
    <s v="GBC Instant Report Kit"/>
    <n v="6.47"/>
    <n v="5"/>
    <n v="-9.7100000000000009"/>
  </r>
  <r>
    <n v="6692"/>
    <d v="2017-01-01T00:00:00"/>
    <x v="3"/>
    <x v="0"/>
    <x v="744"/>
    <x v="0"/>
    <x v="0"/>
    <x v="3"/>
    <s v="Pressboard Covers with Storage Hooks, 9 1/2&quot; x 11&quot;, Light Blue"/>
    <n v="13.75"/>
    <n v="14"/>
    <n v="-22.68"/>
  </r>
  <r>
    <n v="6693"/>
    <d v="2017-01-01T00:00:00"/>
    <x v="3"/>
    <x v="0"/>
    <x v="744"/>
    <x v="0"/>
    <x v="0"/>
    <x v="12"/>
    <s v="Fellowes Superior 10 Outlet Split Surge Protector"/>
    <n v="15.22"/>
    <n v="2"/>
    <n v="-38.82"/>
  </r>
  <r>
    <n v="6694"/>
    <d v="2017-01-02T00:00:00"/>
    <x v="3"/>
    <x v="0"/>
    <x v="322"/>
    <x v="25"/>
    <x v="2"/>
    <x v="15"/>
    <s v="Cisco CP-7937G Unified IP Conference Station Phone"/>
    <n v="695.7"/>
    <n v="2"/>
    <n v="-27.83"/>
  </r>
  <r>
    <n v="6695"/>
    <d v="2017-01-02T00:00:00"/>
    <x v="3"/>
    <x v="0"/>
    <x v="322"/>
    <x v="25"/>
    <x v="0"/>
    <x v="3"/>
    <s v="Avery 3 1/2&quot; Diskette Storage Pages, 10/Pack"/>
    <n v="15.66"/>
    <n v="5"/>
    <n v="-12.53"/>
  </r>
  <r>
    <n v="6696"/>
    <d v="2017-01-02T00:00:00"/>
    <x v="3"/>
    <x v="0"/>
    <x v="322"/>
    <x v="25"/>
    <x v="0"/>
    <x v="3"/>
    <s v="Avery Recycled Flexi-View Covers for Binding Systems"/>
    <n v="28.85"/>
    <n v="6"/>
    <n v="-21.16"/>
  </r>
  <r>
    <n v="6697"/>
    <d v="2017-01-02T00:00:00"/>
    <x v="3"/>
    <x v="0"/>
    <x v="603"/>
    <x v="0"/>
    <x v="0"/>
    <x v="4"/>
    <s v="Newell 319"/>
    <n v="31.74"/>
    <n v="2"/>
    <n v="3.97"/>
  </r>
  <r>
    <n v="6698"/>
    <d v="2017-01-02T00:00:00"/>
    <x v="3"/>
    <x v="0"/>
    <x v="603"/>
    <x v="0"/>
    <x v="0"/>
    <x v="12"/>
    <s v="Hoover Commercial SteamVac"/>
    <n v="5.43"/>
    <n v="2"/>
    <n v="-13.58"/>
  </r>
  <r>
    <n v="6699"/>
    <d v="2017-01-02T00:00:00"/>
    <x v="3"/>
    <x v="0"/>
    <x v="603"/>
    <x v="0"/>
    <x v="1"/>
    <x v="13"/>
    <s v="Bevis Oval Conference Table, Walnut"/>
    <n v="913.43"/>
    <n v="5"/>
    <n v="-169.64"/>
  </r>
  <r>
    <n v="6700"/>
    <d v="2017-01-02T00:00:00"/>
    <x v="3"/>
    <x v="0"/>
    <x v="603"/>
    <x v="0"/>
    <x v="0"/>
    <x v="2"/>
    <s v="Dual Level, Single-Width Filing Carts"/>
    <n v="372.14"/>
    <n v="3"/>
    <n v="27.91"/>
  </r>
  <r>
    <n v="6701"/>
    <d v="2017-01-02T00:00:00"/>
    <x v="3"/>
    <x v="0"/>
    <x v="623"/>
    <x v="3"/>
    <x v="2"/>
    <x v="9"/>
    <s v="Kensington K72356US Mouse-in-a-Box USB Desktop Mouse"/>
    <n v="16.59"/>
    <n v="1"/>
    <n v="5.81"/>
  </r>
  <r>
    <n v="6702"/>
    <d v="2017-01-03T00:00:00"/>
    <x v="3"/>
    <x v="0"/>
    <x v="16"/>
    <x v="3"/>
    <x v="0"/>
    <x v="0"/>
    <s v="Xerox 1905"/>
    <n v="38.880000000000003"/>
    <n v="6"/>
    <n v="18.66"/>
  </r>
  <r>
    <n v="6703"/>
    <d v="2017-01-03T00:00:00"/>
    <x v="3"/>
    <x v="0"/>
    <x v="616"/>
    <x v="3"/>
    <x v="0"/>
    <x v="3"/>
    <s v="GBC ProClick 150 Presentation Binding System"/>
    <n v="2022.27"/>
    <n v="8"/>
    <n v="682.52"/>
  </r>
  <r>
    <n v="6704"/>
    <d v="2017-01-03T00:00:00"/>
    <x v="3"/>
    <x v="0"/>
    <x v="616"/>
    <x v="3"/>
    <x v="0"/>
    <x v="4"/>
    <s v="Manco Dry-Lighter Erasable Highlighter"/>
    <n v="9.1199999999999992"/>
    <n v="3"/>
    <n v="3.1"/>
  </r>
  <r>
    <n v="6705"/>
    <d v="2017-01-06T00:00:00"/>
    <x v="3"/>
    <x v="0"/>
    <x v="285"/>
    <x v="33"/>
    <x v="0"/>
    <x v="3"/>
    <s v="Wilson Jones Turn Tabs Binder Tool for Ring Binders"/>
    <n v="33.74"/>
    <n v="7"/>
    <n v="15.52"/>
  </r>
  <r>
    <n v="6706"/>
    <d v="2017-01-07T00:00:00"/>
    <x v="3"/>
    <x v="0"/>
    <x v="620"/>
    <x v="14"/>
    <x v="2"/>
    <x v="15"/>
    <s v="Lexmark MX611dhe Monochrome Laser Printer"/>
    <n v="3059.98"/>
    <n v="2"/>
    <n v="680"/>
  </r>
  <r>
    <n v="6707"/>
    <d v="2017-01-07T00:00:00"/>
    <x v="3"/>
    <x v="0"/>
    <x v="669"/>
    <x v="16"/>
    <x v="0"/>
    <x v="3"/>
    <s v="Zipper Ring Binder Pockets"/>
    <n v="2.81"/>
    <n v="3"/>
    <n v="-1.97"/>
  </r>
  <r>
    <n v="6708"/>
    <d v="2017-01-07T00:00:00"/>
    <x v="3"/>
    <x v="0"/>
    <x v="509"/>
    <x v="3"/>
    <x v="0"/>
    <x v="2"/>
    <s v="Eldon Fold 'N Roll Cart System"/>
    <n v="153.78"/>
    <n v="11"/>
    <n v="44.6"/>
  </r>
  <r>
    <n v="6709"/>
    <d v="2017-01-07T00:00:00"/>
    <x v="3"/>
    <x v="0"/>
    <x v="509"/>
    <x v="3"/>
    <x v="0"/>
    <x v="2"/>
    <s v="Tennsco Commercial Shelving"/>
    <n v="61.02"/>
    <n v="3"/>
    <n v="0.61"/>
  </r>
  <r>
    <n v="6710"/>
    <d v="2017-01-07T00:00:00"/>
    <x v="3"/>
    <x v="0"/>
    <x v="509"/>
    <x v="3"/>
    <x v="0"/>
    <x v="14"/>
    <s v="Acme Galleria Hot Forged Steel Scissors with Colored Handles"/>
    <n v="110.11"/>
    <n v="7"/>
    <n v="31.93"/>
  </r>
  <r>
    <n v="6711"/>
    <d v="2017-01-07T00:00:00"/>
    <x v="3"/>
    <x v="0"/>
    <x v="509"/>
    <x v="3"/>
    <x v="0"/>
    <x v="7"/>
    <s v="Staples"/>
    <n v="7.89"/>
    <n v="1"/>
    <n v="3.55"/>
  </r>
  <r>
    <n v="6712"/>
    <d v="2017-01-08T00:00:00"/>
    <x v="3"/>
    <x v="0"/>
    <x v="332"/>
    <x v="22"/>
    <x v="1"/>
    <x v="13"/>
    <s v="Balt Solid Wood Round Tables"/>
    <n v="892.98"/>
    <n v="2"/>
    <n v="80.37"/>
  </r>
  <r>
    <n v="6713"/>
    <d v="2017-01-09T00:00:00"/>
    <x v="3"/>
    <x v="0"/>
    <x v="443"/>
    <x v="2"/>
    <x v="0"/>
    <x v="3"/>
    <s v="Ibico Hi-Tech Manual Binding System"/>
    <n v="274.49"/>
    <n v="3"/>
    <n v="-228.74"/>
  </r>
  <r>
    <n v="6714"/>
    <d v="2017-01-12T00:00:00"/>
    <x v="3"/>
    <x v="0"/>
    <x v="163"/>
    <x v="44"/>
    <x v="0"/>
    <x v="0"/>
    <s v="Xerox 195"/>
    <n v="40.08"/>
    <n v="6"/>
    <n v="19.239999999999998"/>
  </r>
  <r>
    <n v="6715"/>
    <d v="2017-01-12T00:00:00"/>
    <x v="3"/>
    <x v="0"/>
    <x v="163"/>
    <x v="44"/>
    <x v="1"/>
    <x v="8"/>
    <s v="Flat Face Poster Frame"/>
    <n v="37.68"/>
    <n v="2"/>
    <n v="15.83"/>
  </r>
  <r>
    <n v="6716"/>
    <d v="2017-01-12T00:00:00"/>
    <x v="3"/>
    <x v="0"/>
    <x v="637"/>
    <x v="3"/>
    <x v="0"/>
    <x v="10"/>
    <s v="Staple envelope"/>
    <n v="9.7799999999999994"/>
    <n v="1"/>
    <n v="4.8899999999999997"/>
  </r>
  <r>
    <n v="6717"/>
    <d v="2017-01-12T00:00:00"/>
    <x v="3"/>
    <x v="0"/>
    <x v="639"/>
    <x v="0"/>
    <x v="0"/>
    <x v="3"/>
    <s v="GBC Ibimaster 500 Manual ProClick Binding System"/>
    <n v="760.98"/>
    <n v="5"/>
    <n v="-1141.47"/>
  </r>
  <r>
    <n v="6718"/>
    <d v="2017-01-13T00:00:00"/>
    <x v="3"/>
    <x v="0"/>
    <x v="552"/>
    <x v="24"/>
    <x v="0"/>
    <x v="0"/>
    <s v="Xerox 23"/>
    <n v="32.4"/>
    <n v="5"/>
    <n v="15.55"/>
  </r>
  <r>
    <n v="6719"/>
    <d v="2017-01-13T00:00:00"/>
    <x v="3"/>
    <x v="0"/>
    <x v="552"/>
    <x v="24"/>
    <x v="0"/>
    <x v="4"/>
    <s v="Hunt Boston Vacuum Mount KS Pencil Sharpener"/>
    <n v="209.94"/>
    <n v="6"/>
    <n v="54.58"/>
  </r>
  <r>
    <n v="6720"/>
    <d v="2017-01-13T00:00:00"/>
    <x v="3"/>
    <x v="0"/>
    <x v="552"/>
    <x v="24"/>
    <x v="0"/>
    <x v="14"/>
    <s v="Martin Yale Chadless Opener Electric Letter Opener"/>
    <n v="4164.05"/>
    <n v="5"/>
    <n v="83.28"/>
  </r>
  <r>
    <n v="6721"/>
    <d v="2017-01-13T00:00:00"/>
    <x v="3"/>
    <x v="0"/>
    <x v="552"/>
    <x v="24"/>
    <x v="1"/>
    <x v="11"/>
    <s v="Hon Metal Bookcases, Black"/>
    <n v="212.94"/>
    <n v="3"/>
    <n v="53.24"/>
  </r>
  <r>
    <n v="6722"/>
    <d v="2017-01-14T00:00:00"/>
    <x v="3"/>
    <x v="0"/>
    <x v="751"/>
    <x v="25"/>
    <x v="0"/>
    <x v="10"/>
    <s v="Tyvek  Top-Opening Peel &amp; Seel Envelopes, Plain White"/>
    <n v="21.74"/>
    <n v="1"/>
    <n v="7.34"/>
  </r>
  <r>
    <n v="6723"/>
    <d v="2017-01-14T00:00:00"/>
    <x v="3"/>
    <x v="0"/>
    <x v="751"/>
    <x v="25"/>
    <x v="2"/>
    <x v="6"/>
    <s v="Sannysis Cute Owl Design Soft Skin Case Cover for Samsung Galaxy S4"/>
    <n v="7.92"/>
    <n v="5"/>
    <n v="0.69"/>
  </r>
  <r>
    <n v="6724"/>
    <d v="2017-01-14T00:00:00"/>
    <x v="3"/>
    <x v="0"/>
    <x v="609"/>
    <x v="26"/>
    <x v="2"/>
    <x v="9"/>
    <s v="ImationÂ 8GB Mini TravelDrive USB 2.0Â Flash Drive"/>
    <n v="169.06"/>
    <n v="7"/>
    <n v="-14.79"/>
  </r>
  <r>
    <n v="6725"/>
    <d v="2017-01-14T00:00:00"/>
    <x v="3"/>
    <x v="0"/>
    <x v="609"/>
    <x v="26"/>
    <x v="0"/>
    <x v="2"/>
    <s v="Mobile Personal File Cube"/>
    <n v="168.62"/>
    <n v="9"/>
    <n v="14.75"/>
  </r>
  <r>
    <n v="6726"/>
    <d v="2017-01-14T00:00:00"/>
    <x v="3"/>
    <x v="0"/>
    <x v="248"/>
    <x v="15"/>
    <x v="0"/>
    <x v="10"/>
    <s v="#10- 4 1/8&quot; x 9 1/2&quot; Security-Tint Envelopes"/>
    <n v="18.34"/>
    <n v="3"/>
    <n v="6.65"/>
  </r>
  <r>
    <n v="6727"/>
    <d v="2017-01-14T00:00:00"/>
    <x v="3"/>
    <x v="0"/>
    <x v="248"/>
    <x v="15"/>
    <x v="0"/>
    <x v="0"/>
    <s v="Xerox 1931"/>
    <n v="36.29"/>
    <n v="7"/>
    <n v="12.7"/>
  </r>
  <r>
    <n v="6728"/>
    <d v="2017-01-14T00:00:00"/>
    <x v="3"/>
    <x v="0"/>
    <x v="248"/>
    <x v="15"/>
    <x v="2"/>
    <x v="6"/>
    <s v="iHome FM Clock Radio with Lightning Dock"/>
    <n v="111.98"/>
    <n v="2"/>
    <n v="7"/>
  </r>
  <r>
    <n v="6729"/>
    <d v="2017-01-14T00:00:00"/>
    <x v="3"/>
    <x v="0"/>
    <x v="248"/>
    <x v="15"/>
    <x v="0"/>
    <x v="3"/>
    <s v="Ibico Presentation Index for Binding Systems"/>
    <n v="5.97"/>
    <n v="5"/>
    <n v="-4.58"/>
  </r>
  <r>
    <n v="6730"/>
    <d v="2017-01-14T00:00:00"/>
    <x v="3"/>
    <x v="0"/>
    <x v="248"/>
    <x v="15"/>
    <x v="0"/>
    <x v="3"/>
    <s v="Avery Durable Slant Ring Binders With Label Holder"/>
    <n v="2.5099999999999998"/>
    <n v="2"/>
    <n v="-1.84"/>
  </r>
  <r>
    <n v="6731"/>
    <d v="2017-01-14T00:00:00"/>
    <x v="3"/>
    <x v="0"/>
    <x v="703"/>
    <x v="3"/>
    <x v="0"/>
    <x v="0"/>
    <s v="Xerox 19"/>
    <n v="154.9"/>
    <n v="5"/>
    <n v="69.709999999999994"/>
  </r>
  <r>
    <n v="6732"/>
    <d v="2017-01-14T00:00:00"/>
    <x v="3"/>
    <x v="0"/>
    <x v="57"/>
    <x v="18"/>
    <x v="0"/>
    <x v="2"/>
    <s v="Tenex Personal Project File with Scoop Front Design, Black"/>
    <n v="67.400000000000006"/>
    <n v="5"/>
    <n v="17.52"/>
  </r>
  <r>
    <n v="6733"/>
    <d v="2017-01-14T00:00:00"/>
    <x v="3"/>
    <x v="0"/>
    <x v="57"/>
    <x v="18"/>
    <x v="0"/>
    <x v="7"/>
    <s v="Bagged Rubber Bands"/>
    <n v="2.52"/>
    <n v="2"/>
    <n v="0.1"/>
  </r>
  <r>
    <n v="6734"/>
    <d v="2017-01-14T00:00:00"/>
    <x v="3"/>
    <x v="0"/>
    <x v="57"/>
    <x v="18"/>
    <x v="2"/>
    <x v="6"/>
    <s v="ARKON Windshield Dashboard Air Vent Car Mount Holder"/>
    <n v="67.8"/>
    <n v="4"/>
    <n v="1.36"/>
  </r>
  <r>
    <n v="6735"/>
    <d v="2017-01-14T00:00:00"/>
    <x v="3"/>
    <x v="0"/>
    <x v="57"/>
    <x v="18"/>
    <x v="0"/>
    <x v="2"/>
    <s v="Staple magnet"/>
    <n v="18.760000000000002"/>
    <n v="2"/>
    <n v="5.25"/>
  </r>
  <r>
    <n v="6736"/>
    <d v="2017-01-14T00:00:00"/>
    <x v="3"/>
    <x v="0"/>
    <x v="57"/>
    <x v="18"/>
    <x v="2"/>
    <x v="9"/>
    <s v="ImationÂ USB 2.0 SwivelÂ Flash DriveÂ USBÂ flash driveÂ - 4 GB - Pink"/>
    <n v="12.12"/>
    <n v="4"/>
    <n v="2.5499999999999998"/>
  </r>
  <r>
    <n v="6737"/>
    <d v="2017-01-14T00:00:00"/>
    <x v="3"/>
    <x v="0"/>
    <x v="57"/>
    <x v="18"/>
    <x v="0"/>
    <x v="0"/>
    <s v="Xerox 188"/>
    <n v="11.34"/>
    <n v="1"/>
    <n v="5.56"/>
  </r>
  <r>
    <n v="6738"/>
    <d v="2017-01-14T00:00:00"/>
    <x v="3"/>
    <x v="0"/>
    <x v="57"/>
    <x v="18"/>
    <x v="2"/>
    <x v="9"/>
    <s v="Microsoft Sculpt Comfort Mouse"/>
    <n v="159.80000000000001"/>
    <n v="4"/>
    <n v="70.31"/>
  </r>
  <r>
    <n v="6739"/>
    <d v="2017-01-14T00:00:00"/>
    <x v="3"/>
    <x v="0"/>
    <x v="57"/>
    <x v="18"/>
    <x v="1"/>
    <x v="8"/>
    <s v="DAX Charcoal/Nickel-Tone Document Frame, 5 x 7"/>
    <n v="18.96"/>
    <n v="2"/>
    <n v="8.5299999999999994"/>
  </r>
  <r>
    <n v="6740"/>
    <d v="2017-01-15T00:00:00"/>
    <x v="3"/>
    <x v="0"/>
    <x v="758"/>
    <x v="2"/>
    <x v="0"/>
    <x v="12"/>
    <s v="Belkin F9M820V08 8 Outlet Surge"/>
    <n v="34.380000000000003"/>
    <n v="1"/>
    <n v="3.87"/>
  </r>
  <r>
    <n v="6741"/>
    <d v="2017-01-15T00:00:00"/>
    <x v="3"/>
    <x v="0"/>
    <x v="758"/>
    <x v="2"/>
    <x v="0"/>
    <x v="12"/>
    <s v="Honeywell Enviracaire Portable HEPA Air Cleaner for 17' x 22' Room"/>
    <n v="1924.16"/>
    <n v="8"/>
    <n v="312.68"/>
  </r>
  <r>
    <n v="6742"/>
    <d v="2017-01-15T00:00:00"/>
    <x v="3"/>
    <x v="0"/>
    <x v="42"/>
    <x v="32"/>
    <x v="0"/>
    <x v="0"/>
    <s v="Telephone Message Books with Fax/Mobile Section, 5 1/2&quot; x 3 3/16&quot;"/>
    <n v="12.7"/>
    <n v="2"/>
    <n v="5.84"/>
  </r>
  <r>
    <n v="6743"/>
    <d v="2017-01-15T00:00:00"/>
    <x v="3"/>
    <x v="0"/>
    <x v="722"/>
    <x v="3"/>
    <x v="0"/>
    <x v="4"/>
    <s v="Newell 347"/>
    <n v="21.4"/>
    <n v="5"/>
    <n v="6.21"/>
  </r>
  <r>
    <n v="6744"/>
    <d v="2017-01-15T00:00:00"/>
    <x v="3"/>
    <x v="0"/>
    <x v="560"/>
    <x v="0"/>
    <x v="0"/>
    <x v="3"/>
    <s v="Wilson Jones Ledger-Size, Piano-Hinge Binder, 2&quot;, Blue"/>
    <n v="32.78"/>
    <n v="4"/>
    <n v="-52.45"/>
  </r>
  <r>
    <n v="6745"/>
    <d v="2017-01-15T00:00:00"/>
    <x v="3"/>
    <x v="0"/>
    <x v="560"/>
    <x v="0"/>
    <x v="2"/>
    <x v="9"/>
    <s v="Logitech 910-002974 M325 Wireless Mouse for Web Scrolling"/>
    <n v="47.98"/>
    <n v="2"/>
    <n v="14.4"/>
  </r>
  <r>
    <n v="6746"/>
    <d v="2017-01-15T00:00:00"/>
    <x v="3"/>
    <x v="0"/>
    <x v="560"/>
    <x v="0"/>
    <x v="2"/>
    <x v="9"/>
    <s v="Maxell 74 Minute CDR, 10/Pack"/>
    <n v="62.59"/>
    <n v="8"/>
    <n v="13.3"/>
  </r>
  <r>
    <n v="6747"/>
    <d v="2017-01-15T00:00:00"/>
    <x v="3"/>
    <x v="0"/>
    <x v="560"/>
    <x v="0"/>
    <x v="0"/>
    <x v="3"/>
    <s v="Acco D-Ring Binder w/DublLock"/>
    <n v="4.28"/>
    <n v="1"/>
    <n v="-6.63"/>
  </r>
  <r>
    <n v="6748"/>
    <d v="2017-01-16T00:00:00"/>
    <x v="3"/>
    <x v="0"/>
    <x v="4"/>
    <x v="3"/>
    <x v="1"/>
    <x v="8"/>
    <s v="Eldon Expressions Wood and Plastic Desk Accessories, Cherry Wood"/>
    <n v="27.92"/>
    <n v="4"/>
    <n v="8.1"/>
  </r>
  <r>
    <n v="6749"/>
    <d v="2017-01-16T00:00:00"/>
    <x v="3"/>
    <x v="0"/>
    <x v="4"/>
    <x v="3"/>
    <x v="1"/>
    <x v="13"/>
    <s v="Lesro Sheffield Collection Coffee Table, End Table, Center Table, Corner Table"/>
    <n v="399.67"/>
    <n v="7"/>
    <n v="-14.99"/>
  </r>
  <r>
    <n v="6750"/>
    <d v="2017-01-16T00:00:00"/>
    <x v="3"/>
    <x v="0"/>
    <x v="539"/>
    <x v="14"/>
    <x v="0"/>
    <x v="3"/>
    <s v="GBC DocuBind P400 Electric Binding System"/>
    <n v="5443.96"/>
    <n v="4"/>
    <n v="2504.2199999999998"/>
  </r>
  <r>
    <n v="6751"/>
    <d v="2017-01-16T00:00:00"/>
    <x v="3"/>
    <x v="0"/>
    <x v="539"/>
    <x v="14"/>
    <x v="1"/>
    <x v="5"/>
    <s v="Office Star Flex Back Scooter Chair with Aluminum Finish Frame"/>
    <n v="302.67"/>
    <n v="3"/>
    <n v="72.64"/>
  </r>
  <r>
    <n v="6752"/>
    <d v="2017-01-16T00:00:00"/>
    <x v="3"/>
    <x v="0"/>
    <x v="539"/>
    <x v="14"/>
    <x v="0"/>
    <x v="0"/>
    <s v="TOPS Money Receipt Book, Consecutively Numbered in Red,"/>
    <n v="56.07"/>
    <n v="7"/>
    <n v="25.23"/>
  </r>
  <r>
    <n v="6753"/>
    <d v="2017-01-19T00:00:00"/>
    <x v="3"/>
    <x v="0"/>
    <x v="275"/>
    <x v="0"/>
    <x v="0"/>
    <x v="1"/>
    <s v="Avery 510"/>
    <n v="6"/>
    <n v="2"/>
    <n v="2.1"/>
  </r>
  <r>
    <n v="6754"/>
    <d v="2017-01-19T00:00:00"/>
    <x v="3"/>
    <x v="0"/>
    <x v="777"/>
    <x v="2"/>
    <x v="2"/>
    <x v="6"/>
    <s v="Wilson Electronics DB Pro Signal Booster"/>
    <n v="429.6"/>
    <n v="2"/>
    <n v="-93.08"/>
  </r>
  <r>
    <n v="6755"/>
    <d v="2017-01-19T00:00:00"/>
    <x v="3"/>
    <x v="0"/>
    <x v="777"/>
    <x v="2"/>
    <x v="1"/>
    <x v="8"/>
    <s v="12-1/2 Diameter Round Wall Clock"/>
    <n v="31.97"/>
    <n v="2"/>
    <n v="6.39"/>
  </r>
  <r>
    <n v="6756"/>
    <d v="2017-01-19T00:00:00"/>
    <x v="3"/>
    <x v="0"/>
    <x v="777"/>
    <x v="2"/>
    <x v="1"/>
    <x v="5"/>
    <s v="Global Comet Stacking Arm Chair"/>
    <n v="887.27"/>
    <n v="3"/>
    <n v="-63.38"/>
  </r>
  <r>
    <n v="6757"/>
    <d v="2017-01-19T00:00:00"/>
    <x v="3"/>
    <x v="0"/>
    <x v="777"/>
    <x v="2"/>
    <x v="0"/>
    <x v="0"/>
    <s v="Strathmore Photo Mount Cards"/>
    <n v="21.7"/>
    <n v="4"/>
    <n v="7.05"/>
  </r>
  <r>
    <n v="6758"/>
    <d v="2017-01-19T00:00:00"/>
    <x v="3"/>
    <x v="0"/>
    <x v="195"/>
    <x v="45"/>
    <x v="0"/>
    <x v="0"/>
    <s v="Xerox 191"/>
    <n v="79.92"/>
    <n v="4"/>
    <n v="37.56"/>
  </r>
  <r>
    <n v="6759"/>
    <d v="2017-01-19T00:00:00"/>
    <x v="3"/>
    <x v="0"/>
    <x v="195"/>
    <x v="45"/>
    <x v="0"/>
    <x v="0"/>
    <s v="Xerox 1881"/>
    <n v="12.28"/>
    <n v="1"/>
    <n v="5.77"/>
  </r>
  <r>
    <n v="6760"/>
    <d v="2017-01-19T00:00:00"/>
    <x v="3"/>
    <x v="0"/>
    <x v="195"/>
    <x v="45"/>
    <x v="0"/>
    <x v="12"/>
    <s v="Avanti 4.4 Cu. Ft. Refrigerator"/>
    <n v="542.94000000000005"/>
    <n v="3"/>
    <n v="152.02000000000001"/>
  </r>
  <r>
    <n v="6761"/>
    <d v="2017-01-19T00:00:00"/>
    <x v="3"/>
    <x v="0"/>
    <x v="195"/>
    <x v="45"/>
    <x v="0"/>
    <x v="10"/>
    <s v="Poly String Tie Envelopes"/>
    <n v="2.04"/>
    <n v="1"/>
    <n v="0.96"/>
  </r>
  <r>
    <n v="6762"/>
    <d v="2017-01-20T00:00:00"/>
    <x v="3"/>
    <x v="0"/>
    <x v="755"/>
    <x v="20"/>
    <x v="1"/>
    <x v="5"/>
    <s v="Global Deluxe Steno Chair"/>
    <n v="207.85"/>
    <n v="3"/>
    <n v="2.31"/>
  </r>
  <r>
    <n v="6763"/>
    <d v="2017-01-20T00:00:00"/>
    <x v="3"/>
    <x v="0"/>
    <x v="433"/>
    <x v="3"/>
    <x v="2"/>
    <x v="6"/>
    <s v="RCA Visys Integrated PBX 8-Line Router"/>
    <n v="160.78"/>
    <n v="3"/>
    <n v="10.050000000000001"/>
  </r>
  <r>
    <n v="6764"/>
    <d v="2017-01-20T00:00:00"/>
    <x v="3"/>
    <x v="0"/>
    <x v="51"/>
    <x v="3"/>
    <x v="0"/>
    <x v="4"/>
    <s v="Staples in misc. colors"/>
    <n v="24.2"/>
    <n v="5"/>
    <n v="7.99"/>
  </r>
  <r>
    <n v="6765"/>
    <d v="2017-01-20T00:00:00"/>
    <x v="3"/>
    <x v="0"/>
    <x v="51"/>
    <x v="3"/>
    <x v="2"/>
    <x v="6"/>
    <s v="Panasonic KX-TG9541B DECT 6.0 Digital 2-Line Expandable Cordless Phone With Digital Answering System"/>
    <n v="359.98"/>
    <n v="3"/>
    <n v="130.49"/>
  </r>
  <r>
    <n v="6766"/>
    <d v="2017-01-20T00:00:00"/>
    <x v="3"/>
    <x v="0"/>
    <x v="467"/>
    <x v="37"/>
    <x v="0"/>
    <x v="4"/>
    <s v="Newell 326"/>
    <n v="3.52"/>
    <n v="2"/>
    <n v="1.02"/>
  </r>
  <r>
    <n v="6767"/>
    <d v="2017-01-20T00:00:00"/>
    <x v="3"/>
    <x v="0"/>
    <x v="505"/>
    <x v="1"/>
    <x v="0"/>
    <x v="1"/>
    <s v="Avery File Folder Labels"/>
    <n v="11.52"/>
    <n v="5"/>
    <n v="4.18"/>
  </r>
  <r>
    <n v="6768"/>
    <d v="2017-01-21T00:00:00"/>
    <x v="3"/>
    <x v="0"/>
    <x v="293"/>
    <x v="22"/>
    <x v="0"/>
    <x v="2"/>
    <s v="Carina Double Wide Media Storage Towers in Natural &amp; Black"/>
    <n v="242.94"/>
    <n v="3"/>
    <n v="9.7200000000000006"/>
  </r>
  <r>
    <n v="6769"/>
    <d v="2017-01-21T00:00:00"/>
    <x v="3"/>
    <x v="0"/>
    <x v="293"/>
    <x v="22"/>
    <x v="2"/>
    <x v="9"/>
    <s v="LogitechÂ Illuminated - Keyboard"/>
    <n v="179.97"/>
    <n v="3"/>
    <n v="86.39"/>
  </r>
  <r>
    <n v="6770"/>
    <d v="2017-01-21T00:00:00"/>
    <x v="3"/>
    <x v="0"/>
    <x v="293"/>
    <x v="22"/>
    <x v="0"/>
    <x v="3"/>
    <s v="Wilson Jones Century Plastic Molded Ring Binders"/>
    <n v="99.7"/>
    <n v="6"/>
    <n v="33.65"/>
  </r>
  <r>
    <n v="6771"/>
    <d v="2017-01-21T00:00:00"/>
    <x v="3"/>
    <x v="0"/>
    <x v="293"/>
    <x v="22"/>
    <x v="0"/>
    <x v="3"/>
    <s v="Wilson Jones Leather-Like Binders with DublLock Round Rings"/>
    <n v="27.94"/>
    <n v="4"/>
    <n v="9.43"/>
  </r>
  <r>
    <n v="6772"/>
    <d v="2017-01-21T00:00:00"/>
    <x v="3"/>
    <x v="0"/>
    <x v="293"/>
    <x v="22"/>
    <x v="1"/>
    <x v="11"/>
    <s v="O'Sullivan Cherrywood Estates Traditional Bookcase"/>
    <n v="84.98"/>
    <n v="1"/>
    <n v="18.7"/>
  </r>
  <r>
    <n v="6773"/>
    <d v="2017-01-21T00:00:00"/>
    <x v="3"/>
    <x v="0"/>
    <x v="293"/>
    <x v="22"/>
    <x v="0"/>
    <x v="3"/>
    <s v="Acco Translucent Poly Ring Binders"/>
    <n v="18.72"/>
    <n v="5"/>
    <n v="6.55"/>
  </r>
  <r>
    <n v="6774"/>
    <d v="2017-01-21T00:00:00"/>
    <x v="3"/>
    <x v="0"/>
    <x v="577"/>
    <x v="25"/>
    <x v="0"/>
    <x v="2"/>
    <s v="Fellowes Mobile File Cart, Black"/>
    <n v="348.21"/>
    <n v="7"/>
    <n v="30.47"/>
  </r>
  <r>
    <n v="6775"/>
    <d v="2017-01-21T00:00:00"/>
    <x v="3"/>
    <x v="0"/>
    <x v="577"/>
    <x v="25"/>
    <x v="0"/>
    <x v="3"/>
    <s v="GBC Recycled VeloBinder Covers"/>
    <n v="35.78"/>
    <n v="7"/>
    <n v="-28.63"/>
  </r>
  <r>
    <n v="6776"/>
    <d v="2017-01-21T00:00:00"/>
    <x v="3"/>
    <x v="0"/>
    <x v="772"/>
    <x v="14"/>
    <x v="0"/>
    <x v="3"/>
    <s v="Avery Durable Binders"/>
    <n v="14.4"/>
    <n v="5"/>
    <n v="7.06"/>
  </r>
  <r>
    <n v="6777"/>
    <d v="2017-01-21T00:00:00"/>
    <x v="3"/>
    <x v="0"/>
    <x v="772"/>
    <x v="14"/>
    <x v="2"/>
    <x v="9"/>
    <s v="Logitech G19 Programmable Gaming Keyboard"/>
    <n v="619.95000000000005"/>
    <n v="5"/>
    <n v="111.59"/>
  </r>
  <r>
    <n v="6778"/>
    <d v="2017-01-21T00:00:00"/>
    <x v="3"/>
    <x v="0"/>
    <x v="772"/>
    <x v="14"/>
    <x v="0"/>
    <x v="3"/>
    <s v="Avery Flip-Chart Easel Binder, Black"/>
    <n v="89.52"/>
    <n v="4"/>
    <n v="42.07"/>
  </r>
  <r>
    <n v="6779"/>
    <d v="2017-01-21T00:00:00"/>
    <x v="3"/>
    <x v="0"/>
    <x v="772"/>
    <x v="14"/>
    <x v="2"/>
    <x v="15"/>
    <s v="I.R.I.S IRISCard Anywhere 5 Card Scanner"/>
    <n v="350.97"/>
    <n v="3"/>
    <n v="152.09"/>
  </r>
  <r>
    <n v="6780"/>
    <d v="2017-01-21T00:00:00"/>
    <x v="3"/>
    <x v="0"/>
    <x v="772"/>
    <x v="14"/>
    <x v="2"/>
    <x v="6"/>
    <s v="Ativa D5772 2-Line 5.8GHz Digital Expandable Corded/Cordless Phone System with Answering &amp; Caller ID/Call Waiting, Black/Silver"/>
    <n v="164.99"/>
    <n v="1"/>
    <n v="49.5"/>
  </r>
  <r>
    <n v="6781"/>
    <d v="2017-01-21T00:00:00"/>
    <x v="3"/>
    <x v="0"/>
    <x v="737"/>
    <x v="1"/>
    <x v="0"/>
    <x v="10"/>
    <s v="Airmail Envelopes"/>
    <n v="268.58"/>
    <n v="4"/>
    <n v="90.64"/>
  </r>
  <r>
    <n v="6782"/>
    <d v="2017-01-22T00:00:00"/>
    <x v="3"/>
    <x v="0"/>
    <x v="525"/>
    <x v="35"/>
    <x v="2"/>
    <x v="16"/>
    <s v="Canon Image Class D660 Copier"/>
    <n v="2999.95"/>
    <n v="5"/>
    <n v="1379.98"/>
  </r>
  <r>
    <n v="6783"/>
    <d v="2017-01-22T00:00:00"/>
    <x v="3"/>
    <x v="0"/>
    <x v="525"/>
    <x v="35"/>
    <x v="0"/>
    <x v="2"/>
    <s v="Advantus Rolling Storage Box"/>
    <n v="51.45"/>
    <n v="3"/>
    <n v="13.89"/>
  </r>
  <r>
    <n v="6784"/>
    <d v="2017-01-22T00:00:00"/>
    <x v="3"/>
    <x v="0"/>
    <x v="525"/>
    <x v="35"/>
    <x v="0"/>
    <x v="0"/>
    <s v="Great White Multi-Use Recycled Paper (20Lb. and 84 Bright)"/>
    <n v="11.96"/>
    <n v="2"/>
    <n v="5.38"/>
  </r>
  <r>
    <n v="6785"/>
    <d v="2017-01-22T00:00:00"/>
    <x v="3"/>
    <x v="0"/>
    <x v="525"/>
    <x v="35"/>
    <x v="0"/>
    <x v="2"/>
    <s v="Tennsco Single-Tier Lockers"/>
    <n v="1126.02"/>
    <n v="3"/>
    <n v="56.3"/>
  </r>
  <r>
    <n v="6786"/>
    <d v="2017-01-22T00:00:00"/>
    <x v="3"/>
    <x v="0"/>
    <x v="150"/>
    <x v="1"/>
    <x v="0"/>
    <x v="7"/>
    <s v="Staples"/>
    <n v="15.12"/>
    <n v="5"/>
    <n v="4.91"/>
  </r>
  <r>
    <n v="6787"/>
    <d v="2017-01-22T00:00:00"/>
    <x v="3"/>
    <x v="0"/>
    <x v="150"/>
    <x v="1"/>
    <x v="0"/>
    <x v="4"/>
    <s v="Newell 348"/>
    <n v="7.87"/>
    <n v="3"/>
    <n v="0.89"/>
  </r>
  <r>
    <n v="6788"/>
    <d v="2017-01-23T00:00:00"/>
    <x v="3"/>
    <x v="0"/>
    <x v="91"/>
    <x v="14"/>
    <x v="1"/>
    <x v="13"/>
    <s v="Balt Solid Wood Rectangular Table"/>
    <n v="210.98"/>
    <n v="2"/>
    <n v="21.1"/>
  </r>
  <r>
    <n v="6789"/>
    <d v="2017-01-23T00:00:00"/>
    <x v="3"/>
    <x v="0"/>
    <x v="10"/>
    <x v="22"/>
    <x v="0"/>
    <x v="3"/>
    <s v="Pressboard Hanging Data Binders for Unburst Sheets"/>
    <n v="19.68"/>
    <n v="5"/>
    <n v="6.89"/>
  </r>
  <r>
    <n v="6790"/>
    <d v="2017-01-23T00:00:00"/>
    <x v="3"/>
    <x v="0"/>
    <x v="10"/>
    <x v="22"/>
    <x v="0"/>
    <x v="0"/>
    <s v="Xerox 212"/>
    <n v="25.92"/>
    <n v="4"/>
    <n v="12.44"/>
  </r>
  <r>
    <n v="6791"/>
    <d v="2017-01-23T00:00:00"/>
    <x v="3"/>
    <x v="0"/>
    <x v="10"/>
    <x v="22"/>
    <x v="0"/>
    <x v="0"/>
    <s v="Xerox 192"/>
    <n v="6.48"/>
    <n v="1"/>
    <n v="3.11"/>
  </r>
  <r>
    <n v="6792"/>
    <d v="2017-01-23T00:00:00"/>
    <x v="3"/>
    <x v="0"/>
    <x v="10"/>
    <x v="22"/>
    <x v="2"/>
    <x v="6"/>
    <s v="Griffin GC17055 Auxiliary Audio Cable"/>
    <n v="86.35"/>
    <n v="6"/>
    <n v="8.64"/>
  </r>
  <r>
    <n v="6793"/>
    <d v="2017-01-23T00:00:00"/>
    <x v="3"/>
    <x v="0"/>
    <x v="187"/>
    <x v="12"/>
    <x v="2"/>
    <x v="9"/>
    <s v="Logitech Wireless Anywhere Mouse MX for PC and Mac"/>
    <n v="95.98"/>
    <n v="2"/>
    <n v="12"/>
  </r>
  <r>
    <n v="6794"/>
    <d v="2017-01-23T00:00:00"/>
    <x v="3"/>
    <x v="0"/>
    <x v="187"/>
    <x v="12"/>
    <x v="0"/>
    <x v="3"/>
    <s v="Wilson Jones data.warehouse D-Ring Binders with DublLock"/>
    <n v="4.9400000000000004"/>
    <n v="2"/>
    <n v="-3.62"/>
  </r>
  <r>
    <n v="6795"/>
    <d v="2017-01-24T00:00:00"/>
    <x v="3"/>
    <x v="0"/>
    <x v="633"/>
    <x v="4"/>
    <x v="0"/>
    <x v="7"/>
    <s v="Revere Boxed Rubber Bands by Revere"/>
    <n v="5.67"/>
    <n v="3"/>
    <n v="0.11"/>
  </r>
  <r>
    <n v="6796"/>
    <d v="2017-01-24T00:00:00"/>
    <x v="3"/>
    <x v="0"/>
    <x v="435"/>
    <x v="3"/>
    <x v="0"/>
    <x v="12"/>
    <s v="Acco Six-Outlet Power Strip, 4' Cord Length"/>
    <n v="25.86"/>
    <n v="3"/>
    <n v="6.72"/>
  </r>
  <r>
    <n v="6797"/>
    <d v="2017-01-24T00:00:00"/>
    <x v="3"/>
    <x v="0"/>
    <x v="435"/>
    <x v="3"/>
    <x v="0"/>
    <x v="3"/>
    <s v="Ibico EB-19 Dual Function Manual Binding System"/>
    <n v="276.77999999999997"/>
    <n v="2"/>
    <n v="89.95"/>
  </r>
  <r>
    <n v="6798"/>
    <d v="2017-01-24T00:00:00"/>
    <x v="3"/>
    <x v="0"/>
    <x v="435"/>
    <x v="3"/>
    <x v="2"/>
    <x v="6"/>
    <s v="Jensen SMPS-640 -Â speaker phone"/>
    <n v="110.35"/>
    <n v="3"/>
    <n v="8.2799999999999994"/>
  </r>
  <r>
    <n v="6799"/>
    <d v="2017-01-26T00:00:00"/>
    <x v="3"/>
    <x v="0"/>
    <x v="27"/>
    <x v="33"/>
    <x v="0"/>
    <x v="4"/>
    <s v="Newell 311"/>
    <n v="15.47"/>
    <n v="7"/>
    <n v="4.18"/>
  </r>
  <r>
    <n v="6800"/>
    <d v="2017-01-26T00:00:00"/>
    <x v="3"/>
    <x v="0"/>
    <x v="27"/>
    <x v="33"/>
    <x v="0"/>
    <x v="3"/>
    <s v="Avery Poly Binder Pockets"/>
    <n v="7.16"/>
    <n v="2"/>
    <n v="3.44"/>
  </r>
  <r>
    <n v="6801"/>
    <d v="2017-01-26T00:00:00"/>
    <x v="3"/>
    <x v="0"/>
    <x v="704"/>
    <x v="0"/>
    <x v="0"/>
    <x v="2"/>
    <s v="SimpliFile Personal File, Black Granite, 15w x 6-15/16d x 11-1/4h"/>
    <n v="18.16"/>
    <n v="2"/>
    <n v="1.82"/>
  </r>
  <r>
    <n v="6802"/>
    <d v="2017-01-26T00:00:00"/>
    <x v="3"/>
    <x v="0"/>
    <x v="740"/>
    <x v="3"/>
    <x v="0"/>
    <x v="7"/>
    <s v="Binder Clips by OIC"/>
    <n v="11.84"/>
    <n v="8"/>
    <n v="5.68"/>
  </r>
  <r>
    <n v="6803"/>
    <d v="2017-01-26T00:00:00"/>
    <x v="3"/>
    <x v="0"/>
    <x v="32"/>
    <x v="4"/>
    <x v="1"/>
    <x v="8"/>
    <s v="Artistic Insta-Plaque"/>
    <n v="62.72"/>
    <n v="4"/>
    <n v="24.46"/>
  </r>
  <r>
    <n v="6804"/>
    <d v="2017-01-26T00:00:00"/>
    <x v="3"/>
    <x v="0"/>
    <x v="32"/>
    <x v="4"/>
    <x v="2"/>
    <x v="6"/>
    <s v="Samsung Galaxy Mega 6.3"/>
    <n v="2939.93"/>
    <n v="7"/>
    <n v="764.38"/>
  </r>
  <r>
    <n v="6805"/>
    <d v="2017-01-27T00:00:00"/>
    <x v="3"/>
    <x v="0"/>
    <x v="209"/>
    <x v="10"/>
    <x v="0"/>
    <x v="4"/>
    <s v="Newell 312"/>
    <n v="14.02"/>
    <n v="3"/>
    <n v="1.75"/>
  </r>
  <r>
    <n v="6806"/>
    <d v="2017-01-27T00:00:00"/>
    <x v="3"/>
    <x v="0"/>
    <x v="209"/>
    <x v="10"/>
    <x v="2"/>
    <x v="9"/>
    <s v="Anker Ultrathin Bluetooth Wireless Keyboard Aluminum Cover with Stand"/>
    <n v="71.98"/>
    <n v="3"/>
    <n v="-9"/>
  </r>
  <r>
    <n v="6807"/>
    <d v="2017-01-27T00:00:00"/>
    <x v="3"/>
    <x v="0"/>
    <x v="209"/>
    <x v="10"/>
    <x v="2"/>
    <x v="6"/>
    <s v="JBL Micro Wireless Portable Bluetooth Speaker"/>
    <n v="107.98"/>
    <n v="3"/>
    <n v="-27"/>
  </r>
  <r>
    <n v="6808"/>
    <d v="2017-01-27T00:00:00"/>
    <x v="3"/>
    <x v="0"/>
    <x v="614"/>
    <x v="20"/>
    <x v="2"/>
    <x v="6"/>
    <s v="Jensen SMPS-640 -Â speaker phone"/>
    <n v="137.94"/>
    <n v="3"/>
    <n v="35.86"/>
  </r>
  <r>
    <n v="6809"/>
    <d v="2017-01-28T00:00:00"/>
    <x v="3"/>
    <x v="0"/>
    <x v="165"/>
    <x v="3"/>
    <x v="2"/>
    <x v="9"/>
    <s v="Logitech G13 Programmable Gameboard with LCD Display"/>
    <n v="239.97"/>
    <n v="3"/>
    <n v="26.4"/>
  </r>
  <r>
    <n v="6810"/>
    <d v="2017-01-28T00:00:00"/>
    <x v="3"/>
    <x v="0"/>
    <x v="165"/>
    <x v="3"/>
    <x v="1"/>
    <x v="8"/>
    <s v="DAX Executive Solid Wood Document Frame, Desktop or Hang, Mahogany, 5 x 7"/>
    <n v="37.74"/>
    <n v="3"/>
    <n v="12.83"/>
  </r>
  <r>
    <n v="6811"/>
    <d v="2017-01-28T00:00:00"/>
    <x v="3"/>
    <x v="0"/>
    <x v="656"/>
    <x v="42"/>
    <x v="0"/>
    <x v="0"/>
    <s v="Xerox 1934"/>
    <n v="279.89999999999998"/>
    <n v="5"/>
    <n v="137.15"/>
  </r>
  <r>
    <n v="6812"/>
    <d v="2017-01-28T00:00:00"/>
    <x v="3"/>
    <x v="0"/>
    <x v="750"/>
    <x v="20"/>
    <x v="2"/>
    <x v="9"/>
    <s v="Plantronics Audio 478 Stereo USB Headset"/>
    <n v="449.91"/>
    <n v="9"/>
    <n v="157.47"/>
  </r>
  <r>
    <n v="6813"/>
    <d v="2017-01-29T00:00:00"/>
    <x v="3"/>
    <x v="0"/>
    <x v="584"/>
    <x v="1"/>
    <x v="0"/>
    <x v="3"/>
    <s v="GBC Clear Cover, 8-1/2 x 11, unpunched, 25 covers per pack"/>
    <n v="12.13"/>
    <n v="4"/>
    <n v="-20.62"/>
  </r>
  <r>
    <n v="6814"/>
    <d v="2017-01-29T00:00:00"/>
    <x v="3"/>
    <x v="0"/>
    <x v="339"/>
    <x v="3"/>
    <x v="0"/>
    <x v="4"/>
    <s v="Newell 339"/>
    <n v="8.34"/>
    <n v="3"/>
    <n v="2.17"/>
  </r>
  <r>
    <n v="6815"/>
    <d v="2017-01-29T00:00:00"/>
    <x v="3"/>
    <x v="0"/>
    <x v="339"/>
    <x v="3"/>
    <x v="0"/>
    <x v="14"/>
    <s v="Acme Office Executive Series Stainless Steel Trimmers"/>
    <n v="8.57"/>
    <n v="1"/>
    <n v="2.23"/>
  </r>
  <r>
    <n v="6816"/>
    <d v="2017-01-29T00:00:00"/>
    <x v="3"/>
    <x v="0"/>
    <x v="339"/>
    <x v="3"/>
    <x v="0"/>
    <x v="3"/>
    <s v="Clear Mylar Reinforcing Strips"/>
    <n v="119.62"/>
    <n v="8"/>
    <n v="40.369999999999997"/>
  </r>
  <r>
    <n v="6817"/>
    <d v="2017-01-29T00:00:00"/>
    <x v="3"/>
    <x v="0"/>
    <x v="122"/>
    <x v="20"/>
    <x v="0"/>
    <x v="1"/>
    <s v="Permanent Self-Adhesive File Folder Labels for Typewriters by Universal"/>
    <n v="5.22"/>
    <n v="2"/>
    <n v="2.4"/>
  </r>
  <r>
    <n v="6818"/>
    <d v="2017-01-29T00:00:00"/>
    <x v="3"/>
    <x v="0"/>
    <x v="741"/>
    <x v="2"/>
    <x v="0"/>
    <x v="4"/>
    <s v="Premium Writing Pencils, Soft, #2 by Central Association for the Blind"/>
    <n v="4.7699999999999996"/>
    <n v="2"/>
    <n v="0.48"/>
  </r>
  <r>
    <n v="6819"/>
    <d v="2017-01-29T00:00:00"/>
    <x v="3"/>
    <x v="0"/>
    <x v="51"/>
    <x v="30"/>
    <x v="0"/>
    <x v="0"/>
    <s v="Xerox 1997"/>
    <n v="12.96"/>
    <n v="2"/>
    <n v="6.22"/>
  </r>
  <r>
    <n v="6820"/>
    <d v="2017-01-29T00:00:00"/>
    <x v="3"/>
    <x v="0"/>
    <x v="51"/>
    <x v="30"/>
    <x v="0"/>
    <x v="0"/>
    <s v="Xerox 1887"/>
    <n v="94.85"/>
    <n v="5"/>
    <n v="45.53"/>
  </r>
  <r>
    <n v="6821"/>
    <d v="2017-01-29T00:00:00"/>
    <x v="3"/>
    <x v="0"/>
    <x v="51"/>
    <x v="30"/>
    <x v="0"/>
    <x v="2"/>
    <s v="Tenex Personal Project File with Scoop Front Design, Black"/>
    <n v="13.48"/>
    <n v="1"/>
    <n v="3.5"/>
  </r>
  <r>
    <n v="6822"/>
    <d v="2017-01-29T00:00:00"/>
    <x v="3"/>
    <x v="0"/>
    <x v="51"/>
    <x v="30"/>
    <x v="1"/>
    <x v="8"/>
    <s v="DAX Value U-Channel Document Frames, Easel Back"/>
    <n v="14.91"/>
    <n v="3"/>
    <n v="4.62"/>
  </r>
  <r>
    <n v="6823"/>
    <d v="2017-01-30T00:00:00"/>
    <x v="3"/>
    <x v="0"/>
    <x v="625"/>
    <x v="30"/>
    <x v="0"/>
    <x v="3"/>
    <s v="Cardinal EasyOpen D-Ring Binders"/>
    <n v="18.28"/>
    <n v="2"/>
    <n v="9.14"/>
  </r>
  <r>
    <n v="6824"/>
    <d v="2017-01-30T00:00:00"/>
    <x v="3"/>
    <x v="0"/>
    <x v="625"/>
    <x v="30"/>
    <x v="2"/>
    <x v="6"/>
    <s v="AT&amp;T 841000 Phone"/>
    <n v="207"/>
    <n v="3"/>
    <n v="51.75"/>
  </r>
  <r>
    <n v="6825"/>
    <d v="2017-01-30T00:00:00"/>
    <x v="3"/>
    <x v="0"/>
    <x v="625"/>
    <x v="30"/>
    <x v="0"/>
    <x v="3"/>
    <s v="GBC Instant Report Kit"/>
    <n v="32.35"/>
    <n v="5"/>
    <n v="16.18"/>
  </r>
  <r>
    <n v="6826"/>
    <d v="2017-01-30T00:00:00"/>
    <x v="3"/>
    <x v="0"/>
    <x v="625"/>
    <x v="30"/>
    <x v="0"/>
    <x v="3"/>
    <s v="DXL Angle-View Binders with Locking Rings by Samsill"/>
    <n v="7.71"/>
    <n v="1"/>
    <n v="3.47"/>
  </r>
  <r>
    <n v="6827"/>
    <d v="2017-01-30T00:00:00"/>
    <x v="3"/>
    <x v="0"/>
    <x v="625"/>
    <x v="30"/>
    <x v="0"/>
    <x v="4"/>
    <s v="Boston 19500 Mighty Mite Electric Pencil Sharpener"/>
    <n v="40.299999999999997"/>
    <n v="2"/>
    <n v="10.88"/>
  </r>
  <r>
    <n v="6828"/>
    <d v="2017-01-30T00:00:00"/>
    <x v="3"/>
    <x v="0"/>
    <x v="625"/>
    <x v="30"/>
    <x v="1"/>
    <x v="8"/>
    <s v="C-Line Magnetic Cubicle Keepers, Clear Polypropylene"/>
    <n v="34.58"/>
    <n v="7"/>
    <n v="14.52"/>
  </r>
  <r>
    <n v="6829"/>
    <d v="2017-01-30T00:00:00"/>
    <x v="3"/>
    <x v="0"/>
    <x v="13"/>
    <x v="3"/>
    <x v="0"/>
    <x v="2"/>
    <s v="Space Solutions Commercial Steel Shelving"/>
    <n v="129.30000000000001"/>
    <n v="2"/>
    <n v="6.47"/>
  </r>
  <r>
    <n v="6830"/>
    <d v="2017-01-30T00:00:00"/>
    <x v="3"/>
    <x v="0"/>
    <x v="469"/>
    <x v="3"/>
    <x v="0"/>
    <x v="4"/>
    <s v="Crayola Anti Dust Chalk, 12/Pack"/>
    <n v="12.74"/>
    <n v="7"/>
    <n v="5.73"/>
  </r>
  <r>
    <n v="6831"/>
    <d v="2017-01-30T00:00:00"/>
    <x v="3"/>
    <x v="0"/>
    <x v="469"/>
    <x v="3"/>
    <x v="0"/>
    <x v="4"/>
    <s v="Newell 338"/>
    <n v="8.82"/>
    <n v="3"/>
    <n v="2.38"/>
  </r>
  <r>
    <n v="6832"/>
    <d v="2017-01-30T00:00:00"/>
    <x v="3"/>
    <x v="0"/>
    <x v="469"/>
    <x v="3"/>
    <x v="1"/>
    <x v="5"/>
    <s v="Novimex Swivel Fabric Task Chair"/>
    <n v="120.78"/>
    <n v="1"/>
    <n v="-13.59"/>
  </r>
  <r>
    <n v="6833"/>
    <d v="2017-01-30T00:00:00"/>
    <x v="3"/>
    <x v="0"/>
    <x v="185"/>
    <x v="16"/>
    <x v="1"/>
    <x v="5"/>
    <s v="Office Star - Contemporary Task Swivel chair with 2-way adjustable arms, Plum"/>
    <n v="419.14"/>
    <n v="4"/>
    <n v="-68.11"/>
  </r>
  <r>
    <n v="6834"/>
    <d v="2017-01-30T00:00:00"/>
    <x v="3"/>
    <x v="0"/>
    <x v="760"/>
    <x v="1"/>
    <x v="1"/>
    <x v="13"/>
    <s v="Balt Split Level Computer Training Table"/>
    <n v="69.38"/>
    <n v="1"/>
    <n v="-47.18"/>
  </r>
  <r>
    <n v="6835"/>
    <d v="2017-01-30T00:00:00"/>
    <x v="3"/>
    <x v="0"/>
    <x v="760"/>
    <x v="1"/>
    <x v="0"/>
    <x v="14"/>
    <s v="Acme Tagit Stainless Steel Antibacterial Scissors"/>
    <n v="31.68"/>
    <n v="4"/>
    <n v="2.77"/>
  </r>
  <r>
    <n v="6836"/>
    <d v="2017-01-30T00:00:00"/>
    <x v="3"/>
    <x v="0"/>
    <x v="760"/>
    <x v="1"/>
    <x v="2"/>
    <x v="6"/>
    <s v="Samsung Galaxy S4"/>
    <n v="2003.17"/>
    <n v="4"/>
    <n v="250.4"/>
  </r>
  <r>
    <n v="6837"/>
    <d v="2017-01-30T00:00:00"/>
    <x v="3"/>
    <x v="0"/>
    <x v="760"/>
    <x v="1"/>
    <x v="0"/>
    <x v="4"/>
    <s v="Quartet Omega Colored Chalk, 12/Pack"/>
    <n v="9.34"/>
    <n v="2"/>
    <n v="3.15"/>
  </r>
  <r>
    <n v="6838"/>
    <d v="2017-01-30T00:00:00"/>
    <x v="3"/>
    <x v="0"/>
    <x v="381"/>
    <x v="22"/>
    <x v="2"/>
    <x v="6"/>
    <s v="Mitel 5320 IP Phone VoIP phone"/>
    <n v="604.77"/>
    <n v="4"/>
    <n v="60.48"/>
  </r>
  <r>
    <n v="6839"/>
    <d v="2017-02-02T00:00:00"/>
    <x v="3"/>
    <x v="1"/>
    <x v="360"/>
    <x v="10"/>
    <x v="2"/>
    <x v="6"/>
    <s v="Anker 36W 4-Port USB Wall Charger Travel Power Adapter for iPhone 5s 5c 5"/>
    <n v="59.97"/>
    <n v="5"/>
    <n v="-11.99"/>
  </r>
  <r>
    <n v="6840"/>
    <d v="2017-02-02T00:00:00"/>
    <x v="3"/>
    <x v="1"/>
    <x v="360"/>
    <x v="10"/>
    <x v="0"/>
    <x v="0"/>
    <s v="Xerox 1916"/>
    <n v="78.3"/>
    <n v="2"/>
    <n v="29.36"/>
  </r>
  <r>
    <n v="6841"/>
    <d v="2017-02-02T00:00:00"/>
    <x v="3"/>
    <x v="1"/>
    <x v="360"/>
    <x v="10"/>
    <x v="0"/>
    <x v="7"/>
    <s v="Staples"/>
    <n v="21.46"/>
    <n v="9"/>
    <n v="6.97"/>
  </r>
  <r>
    <n v="6842"/>
    <d v="2017-02-02T00:00:00"/>
    <x v="3"/>
    <x v="1"/>
    <x v="154"/>
    <x v="3"/>
    <x v="1"/>
    <x v="8"/>
    <s v="Howard Miller 11-1/2&quot; Diameter Grantwood Wall Clock"/>
    <n v="86.26"/>
    <n v="2"/>
    <n v="29.33"/>
  </r>
  <r>
    <n v="6843"/>
    <d v="2017-02-02T00:00:00"/>
    <x v="3"/>
    <x v="1"/>
    <x v="154"/>
    <x v="3"/>
    <x v="0"/>
    <x v="2"/>
    <s v="Multi-Use Personal File Cart and Caster Set, Three Stacking Bins"/>
    <n v="139.04"/>
    <n v="4"/>
    <n v="38.93"/>
  </r>
  <r>
    <n v="6844"/>
    <d v="2017-02-02T00:00:00"/>
    <x v="3"/>
    <x v="1"/>
    <x v="154"/>
    <x v="3"/>
    <x v="0"/>
    <x v="12"/>
    <s v="Harmony HEPA Quiet Air Purifiers"/>
    <n v="46.8"/>
    <n v="4"/>
    <n v="16.38"/>
  </r>
  <r>
    <n v="6845"/>
    <d v="2017-02-02T00:00:00"/>
    <x v="3"/>
    <x v="1"/>
    <x v="731"/>
    <x v="3"/>
    <x v="1"/>
    <x v="8"/>
    <s v="Eldon Antistatic Chair Mats for Low to Medium Pile Carpets"/>
    <n v="210.58"/>
    <n v="2"/>
    <n v="12.63"/>
  </r>
  <r>
    <n v="6846"/>
    <d v="2017-02-02T00:00:00"/>
    <x v="3"/>
    <x v="1"/>
    <x v="731"/>
    <x v="3"/>
    <x v="0"/>
    <x v="3"/>
    <s v="GBC Durable Plastic Covers"/>
    <n v="30.96"/>
    <n v="2"/>
    <n v="10.06"/>
  </r>
  <r>
    <n v="6847"/>
    <d v="2017-02-02T00:00:00"/>
    <x v="3"/>
    <x v="1"/>
    <x v="731"/>
    <x v="3"/>
    <x v="2"/>
    <x v="15"/>
    <s v="HP Officejet Pro 8600 e-All-In-One Printer, Copier, Scanner, Fax"/>
    <n v="239.98"/>
    <n v="2"/>
    <n v="39"/>
  </r>
  <r>
    <n v="6848"/>
    <d v="2017-02-03T00:00:00"/>
    <x v="3"/>
    <x v="1"/>
    <x v="550"/>
    <x v="10"/>
    <x v="0"/>
    <x v="3"/>
    <s v="Fellowes Black Plastic Comb Bindings"/>
    <n v="5.23"/>
    <n v="3"/>
    <n v="-4.18"/>
  </r>
  <r>
    <n v="6849"/>
    <d v="2017-02-03T00:00:00"/>
    <x v="3"/>
    <x v="1"/>
    <x v="550"/>
    <x v="10"/>
    <x v="0"/>
    <x v="2"/>
    <s v="Hot File 7-Pocket, Floor Stand"/>
    <n v="285.55"/>
    <n v="2"/>
    <n v="35.69"/>
  </r>
  <r>
    <n v="6850"/>
    <d v="2017-02-03T00:00:00"/>
    <x v="3"/>
    <x v="1"/>
    <x v="59"/>
    <x v="16"/>
    <x v="0"/>
    <x v="3"/>
    <s v="GBC Instant Report Kit"/>
    <n v="3.88"/>
    <n v="2"/>
    <n v="-2.59"/>
  </r>
  <r>
    <n v="6851"/>
    <d v="2017-02-03T00:00:00"/>
    <x v="3"/>
    <x v="1"/>
    <x v="59"/>
    <x v="16"/>
    <x v="0"/>
    <x v="0"/>
    <s v="14-7/8 x 11 Blue Bar Computer Printout Paper"/>
    <n v="115.3"/>
    <n v="3"/>
    <n v="40.35"/>
  </r>
  <r>
    <n v="6852"/>
    <d v="2017-02-03T00:00:00"/>
    <x v="3"/>
    <x v="1"/>
    <x v="476"/>
    <x v="1"/>
    <x v="0"/>
    <x v="0"/>
    <s v="Xerox 2"/>
    <n v="5.18"/>
    <n v="1"/>
    <n v="1.81"/>
  </r>
  <r>
    <n v="6853"/>
    <d v="2017-02-03T00:00:00"/>
    <x v="3"/>
    <x v="1"/>
    <x v="476"/>
    <x v="1"/>
    <x v="0"/>
    <x v="0"/>
    <s v="Xerox 1893"/>
    <n v="65.58"/>
    <n v="2"/>
    <n v="23.77"/>
  </r>
  <r>
    <n v="6854"/>
    <d v="2017-02-03T00:00:00"/>
    <x v="3"/>
    <x v="1"/>
    <x v="476"/>
    <x v="1"/>
    <x v="1"/>
    <x v="8"/>
    <s v="Eldon Cleatmat Chair Mats for Medium Pile Carpets"/>
    <n v="22.2"/>
    <n v="1"/>
    <n v="-26.09"/>
  </r>
  <r>
    <n v="6855"/>
    <d v="2017-02-03T00:00:00"/>
    <x v="3"/>
    <x v="1"/>
    <x v="476"/>
    <x v="1"/>
    <x v="0"/>
    <x v="0"/>
    <s v="Xerox 189"/>
    <n v="419.4"/>
    <n v="5"/>
    <n v="146.79"/>
  </r>
  <r>
    <n v="6856"/>
    <d v="2017-02-04T00:00:00"/>
    <x v="3"/>
    <x v="1"/>
    <x v="705"/>
    <x v="20"/>
    <x v="0"/>
    <x v="12"/>
    <s v="Belkin 6 Outlet Metallic Surge Strip"/>
    <n v="32.67"/>
    <n v="3"/>
    <n v="8.49"/>
  </r>
  <r>
    <n v="6857"/>
    <d v="2017-02-05T00:00:00"/>
    <x v="3"/>
    <x v="1"/>
    <x v="92"/>
    <x v="0"/>
    <x v="0"/>
    <x v="3"/>
    <s v="Ibico Hi-Tech Manual Binding System"/>
    <n v="243.99"/>
    <n v="4"/>
    <n v="-426.99"/>
  </r>
  <r>
    <n v="6858"/>
    <d v="2017-02-05T00:00:00"/>
    <x v="3"/>
    <x v="1"/>
    <x v="92"/>
    <x v="0"/>
    <x v="0"/>
    <x v="4"/>
    <s v="Staples in misc. colors"/>
    <n v="7.12"/>
    <n v="5"/>
    <n v="0.71"/>
  </r>
  <r>
    <n v="6859"/>
    <d v="2017-02-05T00:00:00"/>
    <x v="3"/>
    <x v="1"/>
    <x v="452"/>
    <x v="3"/>
    <x v="0"/>
    <x v="12"/>
    <s v="Sanyo Counter Height Refrigerator with Crisper, 3.6 Cubic Foot, Stainless Steel/Black"/>
    <n v="1640.7"/>
    <n v="5"/>
    <n v="459.4"/>
  </r>
  <r>
    <n v="6860"/>
    <d v="2017-02-05T00:00:00"/>
    <x v="3"/>
    <x v="1"/>
    <x v="452"/>
    <x v="3"/>
    <x v="2"/>
    <x v="6"/>
    <s v="Geemarc AmpliPOWER60"/>
    <n v="371.2"/>
    <n v="5"/>
    <n v="41.76"/>
  </r>
  <r>
    <n v="6861"/>
    <d v="2017-02-06T00:00:00"/>
    <x v="3"/>
    <x v="1"/>
    <x v="20"/>
    <x v="6"/>
    <x v="1"/>
    <x v="11"/>
    <s v="Bush Andora Bookcase, Maple/Graphite Gray Finish"/>
    <n v="359.97"/>
    <n v="3"/>
    <n v="79.19"/>
  </r>
  <r>
    <n v="6862"/>
    <d v="2017-02-06T00:00:00"/>
    <x v="3"/>
    <x v="1"/>
    <x v="741"/>
    <x v="20"/>
    <x v="1"/>
    <x v="11"/>
    <s v="Atlantic Metals Mobile 5-Shelf Bookcases, Custom Colors"/>
    <n v="240.78"/>
    <n v="1"/>
    <n v="30.1"/>
  </r>
  <r>
    <n v="6863"/>
    <d v="2017-02-06T00:00:00"/>
    <x v="3"/>
    <x v="1"/>
    <x v="457"/>
    <x v="20"/>
    <x v="2"/>
    <x v="6"/>
    <s v="Grandstream GXP1160 VoIP phone"/>
    <n v="227.46"/>
    <n v="6"/>
    <n v="65.959999999999994"/>
  </r>
  <r>
    <n v="6864"/>
    <d v="2017-02-06T00:00:00"/>
    <x v="3"/>
    <x v="1"/>
    <x v="457"/>
    <x v="20"/>
    <x v="0"/>
    <x v="3"/>
    <s v="Acco Recycled 2&quot; Capacity Laser Printer Hanging Data Binders"/>
    <n v="46.24"/>
    <n v="4"/>
    <n v="15.61"/>
  </r>
  <r>
    <n v="6865"/>
    <d v="2017-02-06T00:00:00"/>
    <x v="3"/>
    <x v="1"/>
    <x v="659"/>
    <x v="3"/>
    <x v="0"/>
    <x v="0"/>
    <s v="Xerox 1947"/>
    <n v="29.9"/>
    <n v="5"/>
    <n v="13.46"/>
  </r>
  <r>
    <n v="6866"/>
    <d v="2017-02-09T00:00:00"/>
    <x v="3"/>
    <x v="1"/>
    <x v="717"/>
    <x v="0"/>
    <x v="0"/>
    <x v="3"/>
    <s v="GBC ProClick 150 Presentation Binding System"/>
    <n v="252.78"/>
    <n v="4"/>
    <n v="-417.09"/>
  </r>
  <r>
    <n v="6867"/>
    <d v="2017-02-09T00:00:00"/>
    <x v="3"/>
    <x v="1"/>
    <x v="717"/>
    <x v="0"/>
    <x v="2"/>
    <x v="9"/>
    <s v="Razer Kraken PRO Over Ear PC and Music Headset"/>
    <n v="127.98"/>
    <n v="2"/>
    <n v="16"/>
  </r>
  <r>
    <n v="6868"/>
    <d v="2017-02-09T00:00:00"/>
    <x v="3"/>
    <x v="1"/>
    <x v="717"/>
    <x v="0"/>
    <x v="1"/>
    <x v="8"/>
    <s v="Stacking Trays by OIC"/>
    <n v="3.98"/>
    <n v="2"/>
    <n v="-2.69"/>
  </r>
  <r>
    <n v="6869"/>
    <d v="2017-02-09T00:00:00"/>
    <x v="3"/>
    <x v="1"/>
    <x v="717"/>
    <x v="0"/>
    <x v="0"/>
    <x v="12"/>
    <s v="Belkin F9S820V06 8 Outlet Surge"/>
    <n v="12.99"/>
    <n v="2"/>
    <n v="-32.479999999999997"/>
  </r>
  <r>
    <n v="6870"/>
    <d v="2017-02-09T00:00:00"/>
    <x v="3"/>
    <x v="1"/>
    <x v="44"/>
    <x v="3"/>
    <x v="1"/>
    <x v="8"/>
    <s v="Master Big Foot Doorstop, Beige"/>
    <n v="21.12"/>
    <n v="4"/>
    <n v="6.55"/>
  </r>
  <r>
    <n v="6871"/>
    <d v="2017-02-09T00:00:00"/>
    <x v="3"/>
    <x v="1"/>
    <x v="242"/>
    <x v="3"/>
    <x v="0"/>
    <x v="2"/>
    <s v="Sensible Storage WireTech Storage Systems"/>
    <n v="354.9"/>
    <n v="5"/>
    <n v="17.75"/>
  </r>
  <r>
    <n v="6872"/>
    <d v="2017-02-10T00:00:00"/>
    <x v="3"/>
    <x v="1"/>
    <x v="109"/>
    <x v="3"/>
    <x v="1"/>
    <x v="11"/>
    <s v="Bush Andora Bookcase, Maple/Graphite Gray Finish"/>
    <n v="203.98"/>
    <n v="2"/>
    <n v="16.8"/>
  </r>
  <r>
    <n v="6873"/>
    <d v="2017-02-10T00:00:00"/>
    <x v="3"/>
    <x v="1"/>
    <x v="46"/>
    <x v="36"/>
    <x v="0"/>
    <x v="0"/>
    <s v="HP Office Recycled Paper (20Lb. and 87 Bright)"/>
    <n v="23.12"/>
    <n v="4"/>
    <n v="11.33"/>
  </r>
  <r>
    <n v="6874"/>
    <d v="2017-02-11T00:00:00"/>
    <x v="3"/>
    <x v="1"/>
    <x v="197"/>
    <x v="3"/>
    <x v="0"/>
    <x v="3"/>
    <s v="Acco Pressboard Covers with Storage Hooks, 14 7/8&quot; x 11&quot;, Dark Blue"/>
    <n v="21.34"/>
    <n v="7"/>
    <n v="7.73"/>
  </r>
  <r>
    <n v="6875"/>
    <d v="2017-02-11T00:00:00"/>
    <x v="3"/>
    <x v="1"/>
    <x v="568"/>
    <x v="22"/>
    <x v="1"/>
    <x v="5"/>
    <s v="Global Leather and Oak Executive Chair, Black"/>
    <n v="963.14"/>
    <n v="4"/>
    <n v="108.35"/>
  </r>
  <r>
    <n v="6876"/>
    <d v="2017-02-11T00:00:00"/>
    <x v="3"/>
    <x v="1"/>
    <x v="568"/>
    <x v="22"/>
    <x v="2"/>
    <x v="6"/>
    <s v="Logitech B530 USBÂ HeadsetÂ -Â headsetÂ - Full size, Binaural"/>
    <n v="88.78"/>
    <n v="3"/>
    <n v="7.77"/>
  </r>
  <r>
    <n v="6877"/>
    <d v="2017-02-11T00:00:00"/>
    <x v="3"/>
    <x v="1"/>
    <x v="351"/>
    <x v="20"/>
    <x v="0"/>
    <x v="1"/>
    <s v="Avery 473"/>
    <n v="20.7"/>
    <n v="2"/>
    <n v="9.94"/>
  </r>
  <r>
    <n v="6878"/>
    <d v="2017-02-11T00:00:00"/>
    <x v="3"/>
    <x v="1"/>
    <x v="226"/>
    <x v="10"/>
    <x v="1"/>
    <x v="8"/>
    <s v="Deflect-o RollaMat Studded, Beveled Mat for Medium Pile Carpeting"/>
    <n v="147.57"/>
    <n v="2"/>
    <n v="-3.69"/>
  </r>
  <r>
    <n v="6879"/>
    <d v="2017-02-13T00:00:00"/>
    <x v="3"/>
    <x v="1"/>
    <x v="681"/>
    <x v="22"/>
    <x v="0"/>
    <x v="4"/>
    <s v="Newell 311"/>
    <n v="6.63"/>
    <n v="3"/>
    <n v="1.79"/>
  </r>
  <r>
    <n v="6880"/>
    <d v="2017-02-13T00:00:00"/>
    <x v="3"/>
    <x v="1"/>
    <x v="681"/>
    <x v="22"/>
    <x v="2"/>
    <x v="9"/>
    <s v="Razer Tiamat Over Ear 7.1 Surround Sound PC Gaming Headset"/>
    <n v="799.96"/>
    <n v="4"/>
    <n v="343.98"/>
  </r>
  <r>
    <n v="6881"/>
    <d v="2017-02-13T00:00:00"/>
    <x v="3"/>
    <x v="1"/>
    <x v="681"/>
    <x v="22"/>
    <x v="1"/>
    <x v="8"/>
    <s v="Tenex Contemporary Contur Chairmats for Low and Medium Pile Carpet, Computer, 39&quot; x 49&quot;"/>
    <n v="107.53"/>
    <n v="1"/>
    <n v="21.51"/>
  </r>
  <r>
    <n v="6882"/>
    <d v="2017-02-13T00:00:00"/>
    <x v="3"/>
    <x v="1"/>
    <x v="149"/>
    <x v="36"/>
    <x v="0"/>
    <x v="14"/>
    <s v="Acme Elite Stainless Steel Scissors"/>
    <n v="25.02"/>
    <n v="3"/>
    <n v="6.51"/>
  </r>
  <r>
    <n v="6883"/>
    <d v="2017-02-13T00:00:00"/>
    <x v="3"/>
    <x v="1"/>
    <x v="149"/>
    <x v="36"/>
    <x v="0"/>
    <x v="4"/>
    <s v="Barrel Sharpener"/>
    <n v="10.71"/>
    <n v="3"/>
    <n v="2.78"/>
  </r>
  <r>
    <n v="6884"/>
    <d v="2017-02-13T00:00:00"/>
    <x v="3"/>
    <x v="1"/>
    <x v="359"/>
    <x v="20"/>
    <x v="0"/>
    <x v="0"/>
    <s v="Xerox 1903"/>
    <n v="17.940000000000001"/>
    <n v="3"/>
    <n v="8.7899999999999991"/>
  </r>
  <r>
    <n v="6885"/>
    <d v="2017-02-13T00:00:00"/>
    <x v="3"/>
    <x v="1"/>
    <x v="294"/>
    <x v="28"/>
    <x v="0"/>
    <x v="12"/>
    <s v="Holmes Replacement Filter for HEPA Air Cleaner, Medium Room"/>
    <n v="90.64"/>
    <n v="8"/>
    <n v="38.979999999999997"/>
  </r>
  <r>
    <n v="6886"/>
    <d v="2017-02-16T00:00:00"/>
    <x v="3"/>
    <x v="1"/>
    <x v="321"/>
    <x v="20"/>
    <x v="0"/>
    <x v="0"/>
    <s v="Xerox 1912"/>
    <n v="37.94"/>
    <n v="2"/>
    <n v="18.21"/>
  </r>
  <r>
    <n v="6887"/>
    <d v="2017-02-16T00:00:00"/>
    <x v="3"/>
    <x v="1"/>
    <x v="537"/>
    <x v="37"/>
    <x v="0"/>
    <x v="2"/>
    <s v="Fellowes Staxonsteel Drawer Files"/>
    <n v="579.51"/>
    <n v="3"/>
    <n v="81.13"/>
  </r>
  <r>
    <n v="6888"/>
    <d v="2017-02-16T00:00:00"/>
    <x v="3"/>
    <x v="1"/>
    <x v="537"/>
    <x v="37"/>
    <x v="2"/>
    <x v="6"/>
    <s v="Belkin SportFit Armband For iPhone 5s/5c, Fuchsia"/>
    <n v="14.99"/>
    <n v="1"/>
    <n v="7.35"/>
  </r>
  <r>
    <n v="6889"/>
    <d v="2017-02-16T00:00:00"/>
    <x v="3"/>
    <x v="1"/>
    <x v="55"/>
    <x v="1"/>
    <x v="0"/>
    <x v="7"/>
    <s v="Vinyl Coated Wire Paper Clips in Organizer Box, 800/Box"/>
    <n v="18.37"/>
    <n v="2"/>
    <n v="6.2"/>
  </r>
  <r>
    <n v="6890"/>
    <d v="2017-02-16T00:00:00"/>
    <x v="3"/>
    <x v="1"/>
    <x v="55"/>
    <x v="1"/>
    <x v="1"/>
    <x v="5"/>
    <s v="Global Deluxe High-Back Manager's Chair"/>
    <n v="600.55999999999995"/>
    <n v="3"/>
    <n v="-8.58"/>
  </r>
  <r>
    <n v="6891"/>
    <d v="2017-02-16T00:00:00"/>
    <x v="3"/>
    <x v="1"/>
    <x v="55"/>
    <x v="1"/>
    <x v="0"/>
    <x v="2"/>
    <s v="Tennsco Lockers, Gray"/>
    <n v="50.35"/>
    <n v="3"/>
    <n v="-8.18"/>
  </r>
  <r>
    <n v="6892"/>
    <d v="2017-02-16T00:00:00"/>
    <x v="3"/>
    <x v="1"/>
    <x v="55"/>
    <x v="1"/>
    <x v="0"/>
    <x v="4"/>
    <s v="Newell 312"/>
    <n v="28.03"/>
    <n v="6"/>
    <n v="3.5"/>
  </r>
  <r>
    <n v="6893"/>
    <d v="2017-02-16T00:00:00"/>
    <x v="3"/>
    <x v="1"/>
    <x v="55"/>
    <x v="1"/>
    <x v="1"/>
    <x v="8"/>
    <s v="Executive Impressions 13&quot; Clairmont Wall Clock"/>
    <n v="7.69"/>
    <n v="1"/>
    <n v="-3.65"/>
  </r>
  <r>
    <n v="6894"/>
    <d v="2017-02-17T00:00:00"/>
    <x v="3"/>
    <x v="1"/>
    <x v="488"/>
    <x v="1"/>
    <x v="1"/>
    <x v="13"/>
    <s v="Chromcraft 48&quot; x 96&quot; Racetrack Double Pedestal Table"/>
    <n v="480.96"/>
    <n v="3"/>
    <n v="-269.33999999999997"/>
  </r>
  <r>
    <n v="6895"/>
    <d v="2017-02-17T00:00:00"/>
    <x v="3"/>
    <x v="1"/>
    <x v="488"/>
    <x v="1"/>
    <x v="2"/>
    <x v="6"/>
    <s v="LG Exalt"/>
    <n v="124.79"/>
    <n v="1"/>
    <n v="10.92"/>
  </r>
  <r>
    <n v="6896"/>
    <d v="2017-02-17T00:00:00"/>
    <x v="3"/>
    <x v="1"/>
    <x v="172"/>
    <x v="8"/>
    <x v="2"/>
    <x v="6"/>
    <s v="KLD Oscar II Style Snap-on Ultra Thin Side Flip Synthetic Leather Cover Case for HTC One HTC M7"/>
    <n v="29.16"/>
    <n v="3"/>
    <n v="8.4600000000000009"/>
  </r>
  <r>
    <n v="6897"/>
    <d v="2017-02-17T00:00:00"/>
    <x v="3"/>
    <x v="1"/>
    <x v="292"/>
    <x v="23"/>
    <x v="0"/>
    <x v="0"/>
    <s v="Adams Telephone Message Book W/Dividers/Space For Phone Numbers, 5 1/4&quot;X8 1/2&quot;, 300/Messages"/>
    <n v="11.76"/>
    <n v="2"/>
    <n v="5.76"/>
  </r>
  <r>
    <n v="6898"/>
    <d v="2017-02-17T00:00:00"/>
    <x v="3"/>
    <x v="1"/>
    <x v="292"/>
    <x v="23"/>
    <x v="0"/>
    <x v="2"/>
    <s v="Fellowes Bases and Tops For Staxonsteel/High-Stak Systems"/>
    <n v="166.45"/>
    <n v="5"/>
    <n v="39.950000000000003"/>
  </r>
  <r>
    <n v="6899"/>
    <d v="2017-02-17T00:00:00"/>
    <x v="3"/>
    <x v="1"/>
    <x v="601"/>
    <x v="0"/>
    <x v="1"/>
    <x v="11"/>
    <s v="Sauder Mission Library with Doors, Fruitwood Finish"/>
    <n v="89.07"/>
    <n v="1"/>
    <n v="-17.03"/>
  </r>
  <r>
    <n v="6900"/>
    <d v="2017-02-17T00:00:00"/>
    <x v="3"/>
    <x v="1"/>
    <x v="601"/>
    <x v="0"/>
    <x v="0"/>
    <x v="4"/>
    <s v="Dixon Ticonderoga Core-Lock Colored Pencils, 48-Color Set"/>
    <n v="175.44"/>
    <n v="6"/>
    <n v="52.63"/>
  </r>
  <r>
    <n v="6901"/>
    <d v="2017-02-17T00:00:00"/>
    <x v="3"/>
    <x v="1"/>
    <x v="601"/>
    <x v="0"/>
    <x v="2"/>
    <x v="6"/>
    <s v="Jawbone MINI JAMBOX Wireless Bluetooth Speaker"/>
    <n v="438.34"/>
    <n v="4"/>
    <n v="-87.67"/>
  </r>
  <r>
    <n v="6902"/>
    <d v="2017-02-17T00:00:00"/>
    <x v="3"/>
    <x v="1"/>
    <x v="79"/>
    <x v="10"/>
    <x v="1"/>
    <x v="13"/>
    <s v="SAFCO PlanMaster Boards, 60w x 37-1/2d, White Melamine"/>
    <n v="455.97"/>
    <n v="5"/>
    <n v="-106.39"/>
  </r>
  <r>
    <n v="6903"/>
    <d v="2017-02-17T00:00:00"/>
    <x v="3"/>
    <x v="1"/>
    <x v="79"/>
    <x v="10"/>
    <x v="0"/>
    <x v="3"/>
    <s v="Acco Pressboard Covers with Storage Hooks, 14 7/8&quot; x 11&quot;, Executive Red"/>
    <n v="5.72"/>
    <n v="5"/>
    <n v="-4.76"/>
  </r>
  <r>
    <n v="6904"/>
    <d v="2017-02-17T00:00:00"/>
    <x v="3"/>
    <x v="1"/>
    <x v="79"/>
    <x v="10"/>
    <x v="2"/>
    <x v="6"/>
    <s v="Vtech CS6719"/>
    <n v="57.59"/>
    <n v="1"/>
    <n v="-11.52"/>
  </r>
  <r>
    <n v="6905"/>
    <d v="2017-02-17T00:00:00"/>
    <x v="3"/>
    <x v="1"/>
    <x v="79"/>
    <x v="10"/>
    <x v="1"/>
    <x v="8"/>
    <s v="Flat Face Poster Frame"/>
    <n v="30.14"/>
    <n v="2"/>
    <n v="8.2899999999999991"/>
  </r>
  <r>
    <n v="6906"/>
    <d v="2017-02-17T00:00:00"/>
    <x v="3"/>
    <x v="1"/>
    <x v="79"/>
    <x v="10"/>
    <x v="1"/>
    <x v="5"/>
    <s v="Global Commerce Series Low-Back Swivel/Tilt Chairs"/>
    <n v="899.43"/>
    <n v="5"/>
    <n v="-12.85"/>
  </r>
  <r>
    <n v="6907"/>
    <d v="2017-02-18T00:00:00"/>
    <x v="3"/>
    <x v="1"/>
    <x v="755"/>
    <x v="3"/>
    <x v="2"/>
    <x v="6"/>
    <s v="iHome FM Clock Radio with Lightning Dock"/>
    <n v="167.98"/>
    <n v="3"/>
    <n v="10.5"/>
  </r>
  <r>
    <n v="6908"/>
    <d v="2017-02-18T00:00:00"/>
    <x v="3"/>
    <x v="1"/>
    <x v="755"/>
    <x v="3"/>
    <x v="2"/>
    <x v="9"/>
    <s v="Memorex Micro Travel Drive 32 GB"/>
    <n v="109.53"/>
    <n v="3"/>
    <n v="47.1"/>
  </r>
  <r>
    <n v="6909"/>
    <d v="2017-02-18T00:00:00"/>
    <x v="3"/>
    <x v="1"/>
    <x v="755"/>
    <x v="3"/>
    <x v="0"/>
    <x v="1"/>
    <s v="Avery 493"/>
    <n v="9.82"/>
    <n v="2"/>
    <n v="4.8099999999999996"/>
  </r>
  <r>
    <n v="6910"/>
    <d v="2017-02-19T00:00:00"/>
    <x v="3"/>
    <x v="1"/>
    <x v="62"/>
    <x v="4"/>
    <x v="0"/>
    <x v="12"/>
    <s v="Kensington 7 Outlet MasterPiece Power Center"/>
    <n v="1245.8599999999999"/>
    <n v="7"/>
    <n v="361.3"/>
  </r>
  <r>
    <n v="6911"/>
    <d v="2017-02-19T00:00:00"/>
    <x v="3"/>
    <x v="1"/>
    <x v="297"/>
    <x v="22"/>
    <x v="0"/>
    <x v="7"/>
    <s v="Rubber Band Ball"/>
    <n v="11.22"/>
    <n v="3"/>
    <n v="0.22"/>
  </r>
  <r>
    <n v="6912"/>
    <d v="2017-02-19T00:00:00"/>
    <x v="3"/>
    <x v="1"/>
    <x v="341"/>
    <x v="3"/>
    <x v="0"/>
    <x v="4"/>
    <s v="Newell 320"/>
    <n v="12.84"/>
    <n v="3"/>
    <n v="3.47"/>
  </r>
  <r>
    <n v="6913"/>
    <d v="2017-02-19T00:00:00"/>
    <x v="3"/>
    <x v="1"/>
    <x v="341"/>
    <x v="3"/>
    <x v="1"/>
    <x v="8"/>
    <s v="Tensor Computer Mounted Lamp"/>
    <n v="44.67"/>
    <n v="3"/>
    <n v="12.06"/>
  </r>
  <r>
    <n v="6914"/>
    <d v="2017-02-20T00:00:00"/>
    <x v="3"/>
    <x v="1"/>
    <x v="698"/>
    <x v="3"/>
    <x v="1"/>
    <x v="8"/>
    <s v="Executive Impressions 14&quot; Contract Wall Clock"/>
    <n v="22.23"/>
    <n v="1"/>
    <n v="7.34"/>
  </r>
  <r>
    <n v="6915"/>
    <d v="2017-02-20T00:00:00"/>
    <x v="3"/>
    <x v="1"/>
    <x v="698"/>
    <x v="3"/>
    <x v="2"/>
    <x v="6"/>
    <s v="Logitech Mobile Speakerphone P710e -Â speaker phone"/>
    <n v="215.97"/>
    <n v="2"/>
    <n v="18.899999999999999"/>
  </r>
  <r>
    <n v="6916"/>
    <d v="2017-02-20T00:00:00"/>
    <x v="3"/>
    <x v="1"/>
    <x v="425"/>
    <x v="39"/>
    <x v="0"/>
    <x v="4"/>
    <s v="Newell 351"/>
    <n v="6.56"/>
    <n v="2"/>
    <n v="1.9"/>
  </r>
  <r>
    <n v="6917"/>
    <d v="2017-02-20T00:00:00"/>
    <x v="3"/>
    <x v="1"/>
    <x v="425"/>
    <x v="39"/>
    <x v="0"/>
    <x v="12"/>
    <s v="Disposable Triple-Filter Dust Bags"/>
    <n v="13.11"/>
    <n v="3"/>
    <n v="3.41"/>
  </r>
  <r>
    <n v="6918"/>
    <d v="2017-02-20T00:00:00"/>
    <x v="3"/>
    <x v="1"/>
    <x v="244"/>
    <x v="26"/>
    <x v="0"/>
    <x v="7"/>
    <s v="Staples"/>
    <n v="9.43"/>
    <n v="3"/>
    <n v="3.07"/>
  </r>
  <r>
    <n v="6919"/>
    <d v="2017-02-20T00:00:00"/>
    <x v="3"/>
    <x v="1"/>
    <x v="307"/>
    <x v="12"/>
    <x v="2"/>
    <x v="6"/>
    <s v="Toshiba IPT2010-SD IPÂ Telephone"/>
    <n v="333.58"/>
    <n v="3"/>
    <n v="25.02"/>
  </r>
  <r>
    <n v="6920"/>
    <d v="2017-02-20T00:00:00"/>
    <x v="3"/>
    <x v="1"/>
    <x v="307"/>
    <x v="12"/>
    <x v="2"/>
    <x v="9"/>
    <s v="Microsoft Wireless Mobile Mouse 4000"/>
    <n v="31.99"/>
    <n v="1"/>
    <n v="4.8"/>
  </r>
  <r>
    <n v="6921"/>
    <d v="2017-02-20T00:00:00"/>
    <x v="3"/>
    <x v="1"/>
    <x v="307"/>
    <x v="12"/>
    <x v="0"/>
    <x v="2"/>
    <s v="Fellowes Bankers Box Stor/Drawer Steel Plus"/>
    <n v="51.17"/>
    <n v="2"/>
    <n v="-6.4"/>
  </r>
  <r>
    <n v="6922"/>
    <d v="2017-02-20T00:00:00"/>
    <x v="3"/>
    <x v="1"/>
    <x v="307"/>
    <x v="12"/>
    <x v="0"/>
    <x v="10"/>
    <s v="Letter or Legal Size Expandable Poly String Tie Envelopes"/>
    <n v="10.64"/>
    <n v="5"/>
    <n v="3.86"/>
  </r>
  <r>
    <n v="6923"/>
    <d v="2017-02-20T00:00:00"/>
    <x v="3"/>
    <x v="1"/>
    <x v="307"/>
    <x v="12"/>
    <x v="1"/>
    <x v="8"/>
    <s v="Howard Miller 13&quot; Diameter Pewter Finish Round Wall Clock"/>
    <n v="68.7"/>
    <n v="2"/>
    <n v="16.32"/>
  </r>
  <r>
    <n v="6924"/>
    <d v="2017-02-20T00:00:00"/>
    <x v="3"/>
    <x v="1"/>
    <x v="307"/>
    <x v="12"/>
    <x v="1"/>
    <x v="13"/>
    <s v="KI Adjustable-Height Table"/>
    <n v="386.91"/>
    <n v="9"/>
    <n v="-185.72"/>
  </r>
  <r>
    <n v="6925"/>
    <d v="2017-02-21T00:00:00"/>
    <x v="3"/>
    <x v="1"/>
    <x v="610"/>
    <x v="0"/>
    <x v="2"/>
    <x v="9"/>
    <s v="Microsoft Natural Keyboard Elite"/>
    <n v="47.9"/>
    <n v="1"/>
    <n v="-2.99"/>
  </r>
  <r>
    <n v="6926"/>
    <d v="2017-02-23T00:00:00"/>
    <x v="3"/>
    <x v="1"/>
    <x v="584"/>
    <x v="3"/>
    <x v="0"/>
    <x v="0"/>
    <s v="Ampad Phone Message Book, Recycled, 400 Message Capacity, 5 Â¾Â” x 11Â”"/>
    <n v="37.44"/>
    <n v="6"/>
    <n v="16.850000000000001"/>
  </r>
  <r>
    <n v="6927"/>
    <d v="2017-02-23T00:00:00"/>
    <x v="3"/>
    <x v="1"/>
    <x v="689"/>
    <x v="22"/>
    <x v="0"/>
    <x v="7"/>
    <s v="Alliance Rubber Bands"/>
    <n v="8.4"/>
    <n v="5"/>
    <n v="0.34"/>
  </r>
  <r>
    <n v="6928"/>
    <d v="2017-02-23T00:00:00"/>
    <x v="3"/>
    <x v="1"/>
    <x v="689"/>
    <x v="22"/>
    <x v="2"/>
    <x v="6"/>
    <s v="invisibleSHIELD by ZAGG Smudge-Free Screen Protector"/>
    <n v="71.959999999999994"/>
    <n v="5"/>
    <n v="25.19"/>
  </r>
  <r>
    <n v="6929"/>
    <d v="2017-02-24T00:00:00"/>
    <x v="3"/>
    <x v="1"/>
    <x v="710"/>
    <x v="2"/>
    <x v="0"/>
    <x v="3"/>
    <s v="ACCOHIDE 3-Ring Binder, Blue, 1&quot;"/>
    <n v="4.96"/>
    <n v="4"/>
    <n v="-3.8"/>
  </r>
  <r>
    <n v="6930"/>
    <d v="2017-02-24T00:00:00"/>
    <x v="3"/>
    <x v="1"/>
    <x v="442"/>
    <x v="2"/>
    <x v="0"/>
    <x v="0"/>
    <s v="Xerox 1988"/>
    <n v="123.92"/>
    <n v="5"/>
    <n v="38.729999999999997"/>
  </r>
  <r>
    <n v="6931"/>
    <d v="2017-02-24T00:00:00"/>
    <x v="3"/>
    <x v="1"/>
    <x v="442"/>
    <x v="2"/>
    <x v="2"/>
    <x v="9"/>
    <s v="Plantronics CS510 - Over-the-Head monaural Wireless Headset System"/>
    <n v="1319.8"/>
    <n v="5"/>
    <n v="214.47"/>
  </r>
  <r>
    <n v="6932"/>
    <d v="2017-02-25T00:00:00"/>
    <x v="3"/>
    <x v="1"/>
    <x v="289"/>
    <x v="1"/>
    <x v="0"/>
    <x v="3"/>
    <s v="Avery Hidden Tab Dividers for Binding Systems"/>
    <n v="1.79"/>
    <n v="3"/>
    <n v="-3.04"/>
  </r>
  <r>
    <n v="6933"/>
    <d v="2017-02-25T00:00:00"/>
    <x v="3"/>
    <x v="1"/>
    <x v="308"/>
    <x v="25"/>
    <x v="1"/>
    <x v="5"/>
    <s v="Global High-Back Leather Tilter, Burgundy"/>
    <n v="196.78"/>
    <n v="2"/>
    <n v="-22.14"/>
  </r>
  <r>
    <n v="6934"/>
    <d v="2017-02-25T00:00:00"/>
    <x v="3"/>
    <x v="1"/>
    <x v="308"/>
    <x v="25"/>
    <x v="1"/>
    <x v="11"/>
    <s v="Bush Westfield Collection Bookcases, Medium Cherry Finish"/>
    <n v="231.92"/>
    <n v="5"/>
    <n v="5.8"/>
  </r>
  <r>
    <n v="6935"/>
    <d v="2017-02-26T00:00:00"/>
    <x v="3"/>
    <x v="1"/>
    <x v="214"/>
    <x v="3"/>
    <x v="0"/>
    <x v="12"/>
    <s v="Kensington 6 Outlet Guardian Standard Surge Protector"/>
    <n v="81.92"/>
    <n v="4"/>
    <n v="22.12"/>
  </r>
  <r>
    <n v="6936"/>
    <d v="2017-02-26T00:00:00"/>
    <x v="3"/>
    <x v="1"/>
    <x v="214"/>
    <x v="3"/>
    <x v="2"/>
    <x v="6"/>
    <s v="Toshiba IPT2010-SD IPÂ Telephone"/>
    <n v="889.54"/>
    <n v="8"/>
    <n v="66.72"/>
  </r>
  <r>
    <n v="6937"/>
    <d v="2017-02-26T00:00:00"/>
    <x v="3"/>
    <x v="1"/>
    <x v="214"/>
    <x v="3"/>
    <x v="1"/>
    <x v="5"/>
    <s v="GuestStacker Chair with Chrome Finish Legs"/>
    <n v="892.22"/>
    <n v="3"/>
    <n v="89.22"/>
  </r>
  <r>
    <n v="6938"/>
    <d v="2017-02-26T00:00:00"/>
    <x v="3"/>
    <x v="1"/>
    <x v="214"/>
    <x v="3"/>
    <x v="0"/>
    <x v="0"/>
    <s v="Xerox 1908"/>
    <n v="223.92"/>
    <n v="4"/>
    <n v="109.72"/>
  </r>
  <r>
    <n v="6939"/>
    <d v="2017-02-26T00:00:00"/>
    <x v="3"/>
    <x v="1"/>
    <x v="214"/>
    <x v="3"/>
    <x v="0"/>
    <x v="0"/>
    <s v="Xerox 1924"/>
    <n v="23.12"/>
    <n v="4"/>
    <n v="11.33"/>
  </r>
  <r>
    <n v="6940"/>
    <d v="2017-02-26T00:00:00"/>
    <x v="3"/>
    <x v="1"/>
    <x v="383"/>
    <x v="3"/>
    <x v="0"/>
    <x v="12"/>
    <s v="Tripp Lite TLP810NET Broadband Surge for Modem/Fax"/>
    <n v="356.79"/>
    <n v="7"/>
    <n v="99.9"/>
  </r>
  <r>
    <n v="6941"/>
    <d v="2017-02-26T00:00:00"/>
    <x v="3"/>
    <x v="1"/>
    <x v="56"/>
    <x v="3"/>
    <x v="1"/>
    <x v="8"/>
    <s v="Tenex B1-RE Series Chair Mats for Low Pile Carpets"/>
    <n v="91.96"/>
    <n v="2"/>
    <n v="15.63"/>
  </r>
  <r>
    <n v="6942"/>
    <d v="2017-02-26T00:00:00"/>
    <x v="3"/>
    <x v="1"/>
    <x v="56"/>
    <x v="3"/>
    <x v="2"/>
    <x v="6"/>
    <s v="Aastra 57i VoIP phone"/>
    <n v="258.58"/>
    <n v="2"/>
    <n v="19.39"/>
  </r>
  <r>
    <n v="6943"/>
    <d v="2017-02-26T00:00:00"/>
    <x v="3"/>
    <x v="1"/>
    <x v="56"/>
    <x v="3"/>
    <x v="0"/>
    <x v="0"/>
    <s v="It's Hot Message Books with Stickers, 2 3/4&quot; x 5&quot;"/>
    <n v="29.6"/>
    <n v="4"/>
    <n v="13.32"/>
  </r>
  <r>
    <n v="6944"/>
    <d v="2017-02-28T00:00:00"/>
    <x v="3"/>
    <x v="1"/>
    <x v="257"/>
    <x v="37"/>
    <x v="0"/>
    <x v="3"/>
    <s v="Pressboard Hanging Data Binders for Unburst Sheets"/>
    <n v="9.84"/>
    <n v="2"/>
    <n v="4.72"/>
  </r>
  <r>
    <n v="6945"/>
    <d v="2017-02-28T00:00:00"/>
    <x v="3"/>
    <x v="1"/>
    <x v="257"/>
    <x v="37"/>
    <x v="0"/>
    <x v="0"/>
    <s v="Southworth 100% RÃ©sumÃ© Paper, 24lb."/>
    <n v="7.78"/>
    <n v="1"/>
    <n v="3.5"/>
  </r>
  <r>
    <n v="6946"/>
    <d v="2017-03-02T00:00:00"/>
    <x v="3"/>
    <x v="2"/>
    <x v="660"/>
    <x v="0"/>
    <x v="0"/>
    <x v="14"/>
    <s v="Staple remover"/>
    <n v="6.98"/>
    <n v="4"/>
    <n v="-1.4"/>
  </r>
  <r>
    <n v="6947"/>
    <d v="2017-03-02T00:00:00"/>
    <x v="3"/>
    <x v="2"/>
    <x v="660"/>
    <x v="0"/>
    <x v="0"/>
    <x v="3"/>
    <s v="Wilson Jones Leather-Like Binders with DublLock Round Rings"/>
    <n v="12.22"/>
    <n v="7"/>
    <n v="-20.170000000000002"/>
  </r>
  <r>
    <n v="6948"/>
    <d v="2017-03-02T00:00:00"/>
    <x v="3"/>
    <x v="2"/>
    <x v="706"/>
    <x v="3"/>
    <x v="2"/>
    <x v="6"/>
    <s v="Panasonic KX TS3282B Corded phone"/>
    <n v="196.78"/>
    <n v="3"/>
    <n v="14.76"/>
  </r>
  <r>
    <n v="6949"/>
    <d v="2017-03-02T00:00:00"/>
    <x v="3"/>
    <x v="2"/>
    <x v="706"/>
    <x v="3"/>
    <x v="2"/>
    <x v="9"/>
    <s v="Logitech G13 Programmable Gameboard with LCD Display"/>
    <n v="479.94"/>
    <n v="6"/>
    <n v="52.79"/>
  </r>
  <r>
    <n v="6950"/>
    <d v="2017-03-02T00:00:00"/>
    <x v="3"/>
    <x v="2"/>
    <x v="159"/>
    <x v="7"/>
    <x v="0"/>
    <x v="4"/>
    <s v="Newell 34"/>
    <n v="59.52"/>
    <n v="3"/>
    <n v="15.48"/>
  </r>
  <r>
    <n v="6951"/>
    <d v="2017-03-02T00:00:00"/>
    <x v="3"/>
    <x v="2"/>
    <x v="159"/>
    <x v="7"/>
    <x v="0"/>
    <x v="10"/>
    <s v="Staple envelope"/>
    <n v="57.96"/>
    <n v="7"/>
    <n v="27.24"/>
  </r>
  <r>
    <n v="6952"/>
    <d v="2017-03-02T00:00:00"/>
    <x v="3"/>
    <x v="2"/>
    <x v="159"/>
    <x v="7"/>
    <x v="1"/>
    <x v="11"/>
    <s v="Bush Cubix Collection Bookcases, Fully Assembled"/>
    <n v="441.96"/>
    <n v="2"/>
    <n v="101.65"/>
  </r>
  <r>
    <n v="6953"/>
    <d v="2017-03-02T00:00:00"/>
    <x v="3"/>
    <x v="2"/>
    <x v="159"/>
    <x v="7"/>
    <x v="0"/>
    <x v="0"/>
    <s v="Easy-staple paper"/>
    <n v="68.040000000000006"/>
    <n v="6"/>
    <n v="33.340000000000003"/>
  </r>
  <r>
    <n v="6954"/>
    <d v="2017-03-02T00:00:00"/>
    <x v="3"/>
    <x v="2"/>
    <x v="409"/>
    <x v="10"/>
    <x v="0"/>
    <x v="3"/>
    <s v="GBC VeloBind Cover Sets"/>
    <n v="18.53"/>
    <n v="4"/>
    <n v="-12.35"/>
  </r>
  <r>
    <n v="6955"/>
    <d v="2017-03-02T00:00:00"/>
    <x v="3"/>
    <x v="2"/>
    <x v="687"/>
    <x v="3"/>
    <x v="0"/>
    <x v="3"/>
    <s v="Catalog Binders with Expanding Posts"/>
    <n v="107.65"/>
    <n v="2"/>
    <n v="33.64"/>
  </r>
  <r>
    <n v="6956"/>
    <d v="2017-03-02T00:00:00"/>
    <x v="3"/>
    <x v="2"/>
    <x v="138"/>
    <x v="0"/>
    <x v="0"/>
    <x v="3"/>
    <s v="Acco Suede Grain Vinyl Round Ring Binder"/>
    <n v="0.56000000000000005"/>
    <n v="1"/>
    <n v="-0.95"/>
  </r>
  <r>
    <n v="6957"/>
    <d v="2017-03-03T00:00:00"/>
    <x v="3"/>
    <x v="2"/>
    <x v="760"/>
    <x v="5"/>
    <x v="0"/>
    <x v="12"/>
    <s v="Acco 6 Outlet Guardian Premium Surge Suppressor"/>
    <n v="72.8"/>
    <n v="5"/>
    <n v="19.66"/>
  </r>
  <r>
    <n v="6958"/>
    <d v="2017-03-03T00:00:00"/>
    <x v="3"/>
    <x v="2"/>
    <x v="238"/>
    <x v="0"/>
    <x v="0"/>
    <x v="0"/>
    <s v="Important Message Pads, 50 4-1/4 x 5-1/2 Forms per Pad"/>
    <n v="26.88"/>
    <n v="8"/>
    <n v="9.74"/>
  </r>
  <r>
    <n v="6959"/>
    <d v="2017-03-03T00:00:00"/>
    <x v="3"/>
    <x v="2"/>
    <x v="287"/>
    <x v="14"/>
    <x v="1"/>
    <x v="5"/>
    <s v="Global Ergonomic Managers Chair"/>
    <n v="180.98"/>
    <n v="1"/>
    <n v="47.05"/>
  </r>
  <r>
    <n v="6960"/>
    <d v="2017-03-03T00:00:00"/>
    <x v="3"/>
    <x v="2"/>
    <x v="287"/>
    <x v="14"/>
    <x v="2"/>
    <x v="9"/>
    <s v="Logitech Wireless Marathon Mouse M705"/>
    <n v="99.98"/>
    <n v="2"/>
    <n v="42.99"/>
  </r>
  <r>
    <n v="6961"/>
    <d v="2017-03-03T00:00:00"/>
    <x v="3"/>
    <x v="2"/>
    <x v="28"/>
    <x v="3"/>
    <x v="2"/>
    <x v="9"/>
    <s v="Imation Bio 2GB USBÂ Flash Drive ImationÂ Corp"/>
    <n v="1049.44"/>
    <n v="8"/>
    <n v="440.76"/>
  </r>
  <r>
    <n v="6962"/>
    <d v="2017-03-03T00:00:00"/>
    <x v="3"/>
    <x v="2"/>
    <x v="28"/>
    <x v="3"/>
    <x v="1"/>
    <x v="5"/>
    <s v="Novimex Turbo Task Chair"/>
    <n v="170.35"/>
    <n v="3"/>
    <n v="-17.04"/>
  </r>
  <r>
    <n v="6963"/>
    <d v="2017-03-03T00:00:00"/>
    <x v="3"/>
    <x v="2"/>
    <x v="478"/>
    <x v="3"/>
    <x v="1"/>
    <x v="13"/>
    <s v="Lesro Sheffield Collection Coffee Table, End Table, Center Table, Corner Table"/>
    <n v="399.67"/>
    <n v="7"/>
    <n v="-14.99"/>
  </r>
  <r>
    <n v="6964"/>
    <d v="2017-03-04T00:00:00"/>
    <x v="3"/>
    <x v="2"/>
    <x v="569"/>
    <x v="3"/>
    <x v="0"/>
    <x v="4"/>
    <s v="American Pencil"/>
    <n v="9.32"/>
    <n v="4"/>
    <n v="2.7"/>
  </r>
  <r>
    <n v="6965"/>
    <d v="2017-03-04T00:00:00"/>
    <x v="3"/>
    <x v="2"/>
    <x v="569"/>
    <x v="3"/>
    <x v="0"/>
    <x v="10"/>
    <s v="White Envelopes, White Envelopes with Clear Poly Window"/>
    <n v="15.25"/>
    <n v="1"/>
    <n v="7.02"/>
  </r>
  <r>
    <n v="6966"/>
    <d v="2017-03-04T00:00:00"/>
    <x v="3"/>
    <x v="2"/>
    <x v="0"/>
    <x v="0"/>
    <x v="0"/>
    <x v="0"/>
    <s v="Xerox 1934"/>
    <n v="89.57"/>
    <n v="2"/>
    <n v="32.47"/>
  </r>
  <r>
    <n v="6967"/>
    <d v="2017-03-04T00:00:00"/>
    <x v="3"/>
    <x v="2"/>
    <x v="722"/>
    <x v="0"/>
    <x v="1"/>
    <x v="8"/>
    <s v="Howard Miller 13-3/4&quot; Diameter Brushed Chrome Round Wall Clock"/>
    <n v="103.5"/>
    <n v="5"/>
    <n v="-77.63"/>
  </r>
  <r>
    <n v="6968"/>
    <d v="2017-03-04T00:00:00"/>
    <x v="3"/>
    <x v="2"/>
    <x v="722"/>
    <x v="0"/>
    <x v="0"/>
    <x v="1"/>
    <s v="Avery 497"/>
    <n v="2.46"/>
    <n v="1"/>
    <n v="0.86"/>
  </r>
  <r>
    <n v="6969"/>
    <d v="2017-03-04T00:00:00"/>
    <x v="3"/>
    <x v="2"/>
    <x v="722"/>
    <x v="0"/>
    <x v="0"/>
    <x v="2"/>
    <s v="Crate-A-Files"/>
    <n v="8.7200000000000006"/>
    <n v="1"/>
    <n v="0.65"/>
  </r>
  <r>
    <n v="6970"/>
    <d v="2017-03-05T00:00:00"/>
    <x v="3"/>
    <x v="2"/>
    <x v="500"/>
    <x v="21"/>
    <x v="0"/>
    <x v="1"/>
    <s v="Avery 515"/>
    <n v="25.06"/>
    <n v="2"/>
    <n v="11.78"/>
  </r>
  <r>
    <n v="6971"/>
    <d v="2017-03-05T00:00:00"/>
    <x v="3"/>
    <x v="2"/>
    <x v="427"/>
    <x v="28"/>
    <x v="0"/>
    <x v="7"/>
    <s v="Advantus Map Pennant Flags and Round Head Tacks"/>
    <n v="7.9"/>
    <n v="2"/>
    <n v="2.5299999999999998"/>
  </r>
  <r>
    <n v="6972"/>
    <d v="2017-03-05T00:00:00"/>
    <x v="3"/>
    <x v="2"/>
    <x v="427"/>
    <x v="28"/>
    <x v="0"/>
    <x v="2"/>
    <s v="Recycled Steel Personal File for Standard File Folders"/>
    <n v="221.16"/>
    <n v="4"/>
    <n v="57.5"/>
  </r>
  <r>
    <n v="6973"/>
    <d v="2017-03-05T00:00:00"/>
    <x v="3"/>
    <x v="2"/>
    <x v="427"/>
    <x v="28"/>
    <x v="0"/>
    <x v="3"/>
    <s v="GBC ProClick Punch Binding System"/>
    <n v="127.96"/>
    <n v="2"/>
    <n v="62.7"/>
  </r>
  <r>
    <n v="6974"/>
    <d v="2017-03-05T00:00:00"/>
    <x v="3"/>
    <x v="2"/>
    <x v="427"/>
    <x v="28"/>
    <x v="0"/>
    <x v="3"/>
    <s v="Avery Hole Reinforcements"/>
    <n v="18.690000000000001"/>
    <n v="3"/>
    <n v="9.16"/>
  </r>
  <r>
    <n v="6975"/>
    <d v="2017-03-05T00:00:00"/>
    <x v="3"/>
    <x v="2"/>
    <x v="595"/>
    <x v="29"/>
    <x v="0"/>
    <x v="10"/>
    <s v="Laser &amp; Ink Jet Business Envelopes"/>
    <n v="42.68"/>
    <n v="4"/>
    <n v="19.63"/>
  </r>
  <r>
    <n v="6976"/>
    <d v="2017-03-05T00:00:00"/>
    <x v="3"/>
    <x v="2"/>
    <x v="595"/>
    <x v="29"/>
    <x v="2"/>
    <x v="9"/>
    <s v="Logitech G700s Rechargeable Gaming Mouse"/>
    <n v="299.97000000000003"/>
    <n v="3"/>
    <n v="125.99"/>
  </r>
  <r>
    <n v="6977"/>
    <d v="2017-03-05T00:00:00"/>
    <x v="3"/>
    <x v="2"/>
    <x v="595"/>
    <x v="29"/>
    <x v="0"/>
    <x v="12"/>
    <s v="Kensington 7 Outlet MasterPiece HOMEOFFICE Power Control Center"/>
    <n v="262.24"/>
    <n v="2"/>
    <n v="78.67"/>
  </r>
  <r>
    <n v="6978"/>
    <d v="2017-03-05T00:00:00"/>
    <x v="3"/>
    <x v="2"/>
    <x v="595"/>
    <x v="29"/>
    <x v="0"/>
    <x v="3"/>
    <s v="Ibico Recycled Linen-Style Covers"/>
    <n v="234.36"/>
    <n v="6"/>
    <n v="112.49"/>
  </r>
  <r>
    <n v="6979"/>
    <d v="2017-03-06T00:00:00"/>
    <x v="3"/>
    <x v="2"/>
    <x v="782"/>
    <x v="20"/>
    <x v="0"/>
    <x v="0"/>
    <s v="Xerox 1883"/>
    <n v="26.38"/>
    <n v="1"/>
    <n v="12.13"/>
  </r>
  <r>
    <n v="6980"/>
    <d v="2017-03-06T00:00:00"/>
    <x v="3"/>
    <x v="2"/>
    <x v="782"/>
    <x v="20"/>
    <x v="1"/>
    <x v="8"/>
    <s v="Westinghouse Floor Lamp with Metal Mesh Shade, Black"/>
    <n v="71.97"/>
    <n v="3"/>
    <n v="16.55"/>
  </r>
  <r>
    <n v="6981"/>
    <d v="2017-03-06T00:00:00"/>
    <x v="3"/>
    <x v="2"/>
    <x v="151"/>
    <x v="3"/>
    <x v="0"/>
    <x v="3"/>
    <s v="Economy Binders"/>
    <n v="14.98"/>
    <n v="9"/>
    <n v="5.43"/>
  </r>
  <r>
    <n v="6982"/>
    <d v="2017-03-06T00:00:00"/>
    <x v="3"/>
    <x v="2"/>
    <x v="562"/>
    <x v="3"/>
    <x v="0"/>
    <x v="2"/>
    <s v="File Shuttle II and Handi-File, Black"/>
    <n v="67.78"/>
    <n v="2"/>
    <n v="16.95"/>
  </r>
  <r>
    <n v="6983"/>
    <d v="2017-03-06T00:00:00"/>
    <x v="3"/>
    <x v="2"/>
    <x v="658"/>
    <x v="3"/>
    <x v="0"/>
    <x v="4"/>
    <s v="Fluorescent Highlighters by Dixon"/>
    <n v="23.88"/>
    <n v="6"/>
    <n v="8.1199999999999992"/>
  </r>
  <r>
    <n v="6984"/>
    <d v="2017-03-06T00:00:00"/>
    <x v="3"/>
    <x v="2"/>
    <x v="658"/>
    <x v="3"/>
    <x v="0"/>
    <x v="1"/>
    <s v="Avery 49"/>
    <n v="11.52"/>
    <n v="4"/>
    <n v="5.64"/>
  </r>
  <r>
    <n v="6985"/>
    <d v="2017-03-06T00:00:00"/>
    <x v="3"/>
    <x v="2"/>
    <x v="658"/>
    <x v="3"/>
    <x v="0"/>
    <x v="0"/>
    <s v="Xerox 1893"/>
    <n v="286.93"/>
    <n v="7"/>
    <n v="140.6"/>
  </r>
  <r>
    <n v="6986"/>
    <d v="2017-03-06T00:00:00"/>
    <x v="3"/>
    <x v="2"/>
    <x v="658"/>
    <x v="3"/>
    <x v="2"/>
    <x v="6"/>
    <s v="Digium D40 VoIP phone"/>
    <n v="206.38"/>
    <n v="2"/>
    <n v="23.22"/>
  </r>
  <r>
    <n v="6987"/>
    <d v="2017-03-06T00:00:00"/>
    <x v="3"/>
    <x v="2"/>
    <x v="738"/>
    <x v="0"/>
    <x v="0"/>
    <x v="1"/>
    <s v="Avery 511"/>
    <n v="4.93"/>
    <n v="2"/>
    <n v="1.72"/>
  </r>
  <r>
    <n v="6988"/>
    <d v="2017-03-06T00:00:00"/>
    <x v="3"/>
    <x v="2"/>
    <x v="738"/>
    <x v="0"/>
    <x v="0"/>
    <x v="4"/>
    <s v="Newell 345"/>
    <n v="63.49"/>
    <n v="4"/>
    <n v="4.76"/>
  </r>
  <r>
    <n v="6989"/>
    <d v="2017-03-07T00:00:00"/>
    <x v="3"/>
    <x v="2"/>
    <x v="588"/>
    <x v="36"/>
    <x v="2"/>
    <x v="9"/>
    <s v="Logitech Desktop MK120 Mouse and keyboard Combo"/>
    <n v="49.08"/>
    <n v="3"/>
    <n v="4.91"/>
  </r>
  <r>
    <n v="6990"/>
    <d v="2017-03-07T00:00:00"/>
    <x v="3"/>
    <x v="2"/>
    <x v="489"/>
    <x v="20"/>
    <x v="0"/>
    <x v="3"/>
    <s v="3M Organizer Strips"/>
    <n v="25.92"/>
    <n v="6"/>
    <n v="9.07"/>
  </r>
  <r>
    <n v="6991"/>
    <d v="2017-03-07T00:00:00"/>
    <x v="3"/>
    <x v="2"/>
    <x v="489"/>
    <x v="20"/>
    <x v="0"/>
    <x v="1"/>
    <s v="Avery 4027 File Folder Labels for Dot Matrix Printers, 5000 Labels per Box, White"/>
    <n v="91.59"/>
    <n v="3"/>
    <n v="42.13"/>
  </r>
  <r>
    <n v="6992"/>
    <d v="2017-03-08T00:00:00"/>
    <x v="3"/>
    <x v="2"/>
    <x v="668"/>
    <x v="4"/>
    <x v="0"/>
    <x v="12"/>
    <s v="Belkin 8 Outlet SurgeMaster II Gold Surge Protector with Phone Protection"/>
    <n v="647.84"/>
    <n v="8"/>
    <n v="168.44"/>
  </r>
  <r>
    <n v="6993"/>
    <d v="2017-03-08T00:00:00"/>
    <x v="3"/>
    <x v="2"/>
    <x v="668"/>
    <x v="4"/>
    <x v="0"/>
    <x v="1"/>
    <s v="Avery Address/Shipping Labels for Typewriters, 4&quot; x 2&quot;"/>
    <n v="20.7"/>
    <n v="2"/>
    <n v="9.94"/>
  </r>
  <r>
    <n v="6994"/>
    <d v="2017-03-08T00:00:00"/>
    <x v="3"/>
    <x v="2"/>
    <x v="545"/>
    <x v="3"/>
    <x v="0"/>
    <x v="3"/>
    <s v="Green Canvas Binder for 8-1/2&quot; x 14&quot; Sheets"/>
    <n v="171.2"/>
    <n v="5"/>
    <n v="64.2"/>
  </r>
  <r>
    <n v="6995"/>
    <d v="2017-03-08T00:00:00"/>
    <x v="3"/>
    <x v="2"/>
    <x v="545"/>
    <x v="3"/>
    <x v="0"/>
    <x v="4"/>
    <s v="Newell 323"/>
    <n v="3.36"/>
    <n v="2"/>
    <n v="0.87"/>
  </r>
  <r>
    <n v="6996"/>
    <d v="2017-03-09T00:00:00"/>
    <x v="3"/>
    <x v="2"/>
    <x v="754"/>
    <x v="3"/>
    <x v="2"/>
    <x v="9"/>
    <s v="Logitech Wireless Headset h800"/>
    <n v="199.98"/>
    <n v="2"/>
    <n v="69.989999999999995"/>
  </r>
  <r>
    <n v="6997"/>
    <d v="2017-03-09T00:00:00"/>
    <x v="3"/>
    <x v="2"/>
    <x v="366"/>
    <x v="3"/>
    <x v="2"/>
    <x v="16"/>
    <s v="Hewlett Packard 310 Color Digital Copier"/>
    <n v="479.98"/>
    <n v="2"/>
    <n v="60"/>
  </r>
  <r>
    <n v="6998"/>
    <d v="2017-03-09T00:00:00"/>
    <x v="3"/>
    <x v="2"/>
    <x v="366"/>
    <x v="3"/>
    <x v="0"/>
    <x v="3"/>
    <s v="DXL Angle-View Binders with Locking Rings by Samsill"/>
    <n v="30.84"/>
    <n v="5"/>
    <n v="9.64"/>
  </r>
  <r>
    <n v="6999"/>
    <d v="2017-03-10T00:00:00"/>
    <x v="3"/>
    <x v="2"/>
    <x v="772"/>
    <x v="2"/>
    <x v="0"/>
    <x v="4"/>
    <s v="Newell 337"/>
    <n v="5.25"/>
    <n v="2"/>
    <n v="0.59"/>
  </r>
  <r>
    <n v="7000"/>
    <d v="2017-03-10T00:00:00"/>
    <x v="3"/>
    <x v="2"/>
    <x v="772"/>
    <x v="2"/>
    <x v="2"/>
    <x v="6"/>
    <s v="Cisco SPA525G2 IP Phone - Wireless"/>
    <n v="35.909999999999997"/>
    <n v="3"/>
    <n v="-8.3800000000000008"/>
  </r>
  <r>
    <n v="7001"/>
    <d v="2017-03-10T00:00:00"/>
    <x v="3"/>
    <x v="2"/>
    <x v="772"/>
    <x v="2"/>
    <x v="1"/>
    <x v="8"/>
    <s v="Westinghouse Clip-On Gooseneck Lamps"/>
    <n v="6.7"/>
    <n v="1"/>
    <n v="0.5"/>
  </r>
  <r>
    <n v="7002"/>
    <d v="2017-03-10T00:00:00"/>
    <x v="3"/>
    <x v="2"/>
    <x v="772"/>
    <x v="2"/>
    <x v="1"/>
    <x v="8"/>
    <s v="Howard Miller Distant Time Traveler Alarm Clock"/>
    <n v="43.87"/>
    <n v="2"/>
    <n v="11.52"/>
  </r>
  <r>
    <n v="7003"/>
    <d v="2017-03-10T00:00:00"/>
    <x v="3"/>
    <x v="2"/>
    <x v="185"/>
    <x v="2"/>
    <x v="2"/>
    <x v="6"/>
    <s v="Nokia Lumia 521 (T-Mobile)"/>
    <n v="53.98"/>
    <n v="3"/>
    <n v="-10.8"/>
  </r>
  <r>
    <n v="7004"/>
    <d v="2017-03-10T00:00:00"/>
    <x v="3"/>
    <x v="2"/>
    <x v="600"/>
    <x v="25"/>
    <x v="0"/>
    <x v="12"/>
    <s v="Euro Pro Shark Stick Mini Vacuum"/>
    <n v="48.78"/>
    <n v="1"/>
    <n v="3.66"/>
  </r>
  <r>
    <n v="7005"/>
    <d v="2017-03-10T00:00:00"/>
    <x v="3"/>
    <x v="2"/>
    <x v="600"/>
    <x v="25"/>
    <x v="0"/>
    <x v="3"/>
    <s v="Heavy-Duty E-Z-D Binders"/>
    <n v="13.09"/>
    <n v="4"/>
    <n v="-10.039999999999999"/>
  </r>
  <r>
    <n v="7006"/>
    <d v="2017-03-10T00:00:00"/>
    <x v="3"/>
    <x v="2"/>
    <x v="507"/>
    <x v="3"/>
    <x v="2"/>
    <x v="9"/>
    <s v="MaxellÂ LTO Ultrium - 800 GB"/>
    <n v="111.96"/>
    <n v="4"/>
    <n v="21.27"/>
  </r>
  <r>
    <n v="7007"/>
    <d v="2017-03-10T00:00:00"/>
    <x v="3"/>
    <x v="2"/>
    <x v="496"/>
    <x v="0"/>
    <x v="1"/>
    <x v="13"/>
    <s v="Bevis Traditional Conference Table Top, Plinth Base"/>
    <n v="933.41"/>
    <n v="4"/>
    <n v="-173.35"/>
  </r>
  <r>
    <n v="7008"/>
    <d v="2017-03-11T00:00:00"/>
    <x v="3"/>
    <x v="2"/>
    <x v="655"/>
    <x v="14"/>
    <x v="0"/>
    <x v="3"/>
    <s v="GBC DocuBind TL200 Manual Binding Machine"/>
    <n v="895.92"/>
    <n v="4"/>
    <n v="421.08"/>
  </r>
  <r>
    <n v="7009"/>
    <d v="2017-03-11T00:00:00"/>
    <x v="3"/>
    <x v="2"/>
    <x v="167"/>
    <x v="2"/>
    <x v="2"/>
    <x v="6"/>
    <s v="Nortel Meridian M5316 Digital phone"/>
    <n v="776.85"/>
    <n v="5"/>
    <n v="-181.27"/>
  </r>
  <r>
    <n v="7010"/>
    <d v="2017-03-11T00:00:00"/>
    <x v="3"/>
    <x v="2"/>
    <x v="167"/>
    <x v="2"/>
    <x v="0"/>
    <x v="3"/>
    <s v="Avery Trapezoid Ring Binder, 3&quot; Capacity, Black, 1040 sheets"/>
    <n v="12.29"/>
    <n v="1"/>
    <n v="-8.61"/>
  </r>
  <r>
    <n v="7011"/>
    <d v="2017-03-11T00:00:00"/>
    <x v="3"/>
    <x v="2"/>
    <x v="167"/>
    <x v="2"/>
    <x v="1"/>
    <x v="13"/>
    <s v="KI Adjustable-Height Table"/>
    <n v="154.76"/>
    <n v="3"/>
    <n v="-46.43"/>
  </r>
  <r>
    <n v="7012"/>
    <d v="2017-03-11T00:00:00"/>
    <x v="3"/>
    <x v="2"/>
    <x v="167"/>
    <x v="2"/>
    <x v="0"/>
    <x v="2"/>
    <s v="Desktop 3-Pocket Hot File"/>
    <n v="43.28"/>
    <n v="1"/>
    <n v="3.25"/>
  </r>
  <r>
    <n v="7013"/>
    <d v="2017-03-11T00:00:00"/>
    <x v="3"/>
    <x v="2"/>
    <x v="298"/>
    <x v="32"/>
    <x v="2"/>
    <x v="9"/>
    <s v="Memorex Mini Travel Drive 16 GB USB 2.0 Flash Drive"/>
    <n v="63.88"/>
    <n v="4"/>
    <n v="24.91"/>
  </r>
  <r>
    <n v="7014"/>
    <d v="2017-03-11T00:00:00"/>
    <x v="3"/>
    <x v="2"/>
    <x v="298"/>
    <x v="32"/>
    <x v="1"/>
    <x v="8"/>
    <s v="Executive Impressions 16-1/2&quot; Circular Wall Clock"/>
    <n v="26.72"/>
    <n v="1"/>
    <n v="11.76"/>
  </r>
  <r>
    <n v="7015"/>
    <d v="2017-03-12T00:00:00"/>
    <x v="3"/>
    <x v="2"/>
    <x v="127"/>
    <x v="32"/>
    <x v="2"/>
    <x v="6"/>
    <s v="PowerGen Dual USB Car Charger"/>
    <n v="69.930000000000007"/>
    <n v="7"/>
    <n v="32.17"/>
  </r>
  <r>
    <n v="7016"/>
    <d v="2017-03-12T00:00:00"/>
    <x v="3"/>
    <x v="2"/>
    <x v="544"/>
    <x v="3"/>
    <x v="0"/>
    <x v="2"/>
    <s v="Carina Double Wide Media Storage Towers in Natural &amp; Black"/>
    <n v="242.94"/>
    <n v="3"/>
    <n v="9.7200000000000006"/>
  </r>
  <r>
    <n v="7017"/>
    <d v="2017-03-12T00:00:00"/>
    <x v="3"/>
    <x v="2"/>
    <x v="41"/>
    <x v="13"/>
    <x v="0"/>
    <x v="3"/>
    <s v="Avery Non-Stick Binders"/>
    <n v="40.409999999999997"/>
    <n v="9"/>
    <n v="18.59"/>
  </r>
  <r>
    <n v="7018"/>
    <d v="2017-03-13T00:00:00"/>
    <x v="3"/>
    <x v="2"/>
    <x v="432"/>
    <x v="3"/>
    <x v="0"/>
    <x v="0"/>
    <s v="Multicolor Computer Printout Paper"/>
    <n v="314.55"/>
    <n v="3"/>
    <n v="150.97999999999999"/>
  </r>
  <r>
    <n v="7019"/>
    <d v="2017-03-13T00:00:00"/>
    <x v="3"/>
    <x v="2"/>
    <x v="499"/>
    <x v="31"/>
    <x v="0"/>
    <x v="2"/>
    <s v="SimpliFile Personal File, Black Granite, 15w x 6-15/16d x 11-1/4h"/>
    <n v="90.8"/>
    <n v="8"/>
    <n v="25.42"/>
  </r>
  <r>
    <n v="7020"/>
    <d v="2017-03-13T00:00:00"/>
    <x v="3"/>
    <x v="2"/>
    <x v="499"/>
    <x v="31"/>
    <x v="2"/>
    <x v="6"/>
    <s v="OtterBox Commuter Series Case - iPhone 5 &amp; 5s"/>
    <n v="140.74"/>
    <n v="8"/>
    <n v="49.26"/>
  </r>
  <r>
    <n v="7021"/>
    <d v="2017-03-13T00:00:00"/>
    <x v="3"/>
    <x v="2"/>
    <x v="499"/>
    <x v="31"/>
    <x v="2"/>
    <x v="9"/>
    <s v="Logitech Wireless Headset H600 Over-The-Head Design"/>
    <n v="214.95"/>
    <n v="5"/>
    <n v="88.13"/>
  </r>
  <r>
    <n v="7022"/>
    <d v="2017-03-13T00:00:00"/>
    <x v="3"/>
    <x v="2"/>
    <x v="499"/>
    <x v="31"/>
    <x v="0"/>
    <x v="0"/>
    <s v="Xerox 230"/>
    <n v="45.36"/>
    <n v="7"/>
    <n v="21.77"/>
  </r>
  <r>
    <n v="7023"/>
    <d v="2017-03-13T00:00:00"/>
    <x v="3"/>
    <x v="2"/>
    <x v="499"/>
    <x v="31"/>
    <x v="0"/>
    <x v="0"/>
    <s v="Xerox 1885"/>
    <n v="288.24"/>
    <n v="6"/>
    <n v="138.36000000000001"/>
  </r>
  <r>
    <n v="7024"/>
    <d v="2017-03-13T00:00:00"/>
    <x v="3"/>
    <x v="2"/>
    <x v="145"/>
    <x v="26"/>
    <x v="0"/>
    <x v="14"/>
    <s v="Martin Yale Chadless Opener Electric Letter Opener"/>
    <n v="1332.5"/>
    <n v="2"/>
    <n v="-299.81"/>
  </r>
  <r>
    <n v="7025"/>
    <d v="2017-03-13T00:00:00"/>
    <x v="3"/>
    <x v="2"/>
    <x v="720"/>
    <x v="1"/>
    <x v="0"/>
    <x v="4"/>
    <s v="Col-Erase Pencils with Erasers"/>
    <n v="19.46"/>
    <n v="4"/>
    <n v="2.19"/>
  </r>
  <r>
    <n v="7026"/>
    <d v="2017-03-13T00:00:00"/>
    <x v="3"/>
    <x v="2"/>
    <x v="720"/>
    <x v="1"/>
    <x v="2"/>
    <x v="15"/>
    <s v="HP Officejet Pro 8600 e-All-In-One Printer, Copier, Scanner, Fax"/>
    <n v="209.99"/>
    <n v="2"/>
    <n v="9"/>
  </r>
  <r>
    <n v="7027"/>
    <d v="2017-03-13T00:00:00"/>
    <x v="3"/>
    <x v="2"/>
    <x v="720"/>
    <x v="1"/>
    <x v="0"/>
    <x v="4"/>
    <s v="Eberhard Faber 3 1/2&quot; Golf Pencils"/>
    <n v="29.76"/>
    <n v="5"/>
    <n v="1.86"/>
  </r>
  <r>
    <n v="7028"/>
    <d v="2017-03-13T00:00:00"/>
    <x v="3"/>
    <x v="2"/>
    <x v="720"/>
    <x v="1"/>
    <x v="1"/>
    <x v="5"/>
    <s v="SAFCO Folding Chair Trolley"/>
    <n v="89.77"/>
    <n v="1"/>
    <n v="-2.56"/>
  </r>
  <r>
    <n v="7029"/>
    <d v="2017-03-13T00:00:00"/>
    <x v="3"/>
    <x v="2"/>
    <x v="720"/>
    <x v="1"/>
    <x v="2"/>
    <x v="16"/>
    <s v="Hewlett Packard LaserJet 3310 Copier"/>
    <n v="959.98"/>
    <n v="2"/>
    <n v="335.99"/>
  </r>
  <r>
    <n v="7030"/>
    <d v="2017-03-13T00:00:00"/>
    <x v="3"/>
    <x v="2"/>
    <x v="720"/>
    <x v="1"/>
    <x v="0"/>
    <x v="0"/>
    <s v="Xerox 1993"/>
    <n v="15.55"/>
    <n v="3"/>
    <n v="5.64"/>
  </r>
  <r>
    <n v="7031"/>
    <d v="2017-03-13T00:00:00"/>
    <x v="3"/>
    <x v="2"/>
    <x v="720"/>
    <x v="1"/>
    <x v="2"/>
    <x v="6"/>
    <s v="Plantronics MX500i Earset"/>
    <n v="34.36"/>
    <n v="1"/>
    <n v="-7.3"/>
  </r>
  <r>
    <n v="7032"/>
    <d v="2017-03-13T00:00:00"/>
    <x v="3"/>
    <x v="2"/>
    <x v="59"/>
    <x v="37"/>
    <x v="0"/>
    <x v="3"/>
    <s v="GBC VeloBind Cover Sets"/>
    <n v="30.88"/>
    <n v="2"/>
    <n v="15.44"/>
  </r>
  <r>
    <n v="7033"/>
    <d v="2017-03-13T00:00:00"/>
    <x v="3"/>
    <x v="2"/>
    <x v="59"/>
    <x v="37"/>
    <x v="0"/>
    <x v="12"/>
    <s v="Hoover Commercial Lightweight Upright Vacuum with E-Z Empty Dirt Cup"/>
    <n v="465.16"/>
    <n v="2"/>
    <n v="120.94"/>
  </r>
  <r>
    <n v="7034"/>
    <d v="2017-03-13T00:00:00"/>
    <x v="3"/>
    <x v="2"/>
    <x v="59"/>
    <x v="37"/>
    <x v="0"/>
    <x v="0"/>
    <s v="Strathmore Photo Mount Cards"/>
    <n v="27.12"/>
    <n v="4"/>
    <n v="12.48"/>
  </r>
  <r>
    <n v="7035"/>
    <d v="2017-03-13T00:00:00"/>
    <x v="3"/>
    <x v="2"/>
    <x v="733"/>
    <x v="36"/>
    <x v="0"/>
    <x v="3"/>
    <s v="Avery Arch Ring Binders"/>
    <n v="174.3"/>
    <n v="3"/>
    <n v="81.92"/>
  </r>
  <r>
    <n v="7036"/>
    <d v="2017-03-13T00:00:00"/>
    <x v="3"/>
    <x v="2"/>
    <x v="711"/>
    <x v="20"/>
    <x v="2"/>
    <x v="6"/>
    <s v="Panasonic KX T7736-B Digital phone"/>
    <n v="299.89999999999998"/>
    <n v="2"/>
    <n v="74.98"/>
  </r>
  <r>
    <n v="7037"/>
    <d v="2017-03-13T00:00:00"/>
    <x v="3"/>
    <x v="2"/>
    <x v="136"/>
    <x v="1"/>
    <x v="2"/>
    <x v="6"/>
    <s v="PowerGen Dual USB Car Charger"/>
    <n v="7.99"/>
    <n v="1"/>
    <n v="2.6"/>
  </r>
  <r>
    <n v="7038"/>
    <d v="2017-03-14T00:00:00"/>
    <x v="3"/>
    <x v="2"/>
    <x v="396"/>
    <x v="1"/>
    <x v="2"/>
    <x v="6"/>
    <s v="Seidio BD2-HK3IPH5-BK DILEX Case and Holster Combo for Apple iPhone 5/5s - Black"/>
    <n v="49.62"/>
    <n v="2"/>
    <n v="4.96"/>
  </r>
  <r>
    <n v="7039"/>
    <d v="2017-03-16T00:00:00"/>
    <x v="3"/>
    <x v="2"/>
    <x v="139"/>
    <x v="22"/>
    <x v="0"/>
    <x v="0"/>
    <s v="Xerox 214"/>
    <n v="6.48"/>
    <n v="1"/>
    <n v="3.11"/>
  </r>
  <r>
    <n v="7040"/>
    <d v="2017-03-16T00:00:00"/>
    <x v="3"/>
    <x v="2"/>
    <x v="139"/>
    <x v="22"/>
    <x v="0"/>
    <x v="2"/>
    <s v="Safco Commercial Shelving"/>
    <n v="46.51"/>
    <n v="1"/>
    <n v="1.86"/>
  </r>
  <r>
    <n v="7041"/>
    <d v="2017-03-16T00:00:00"/>
    <x v="3"/>
    <x v="2"/>
    <x v="139"/>
    <x v="22"/>
    <x v="2"/>
    <x v="6"/>
    <s v="Mitel MiVoice 5330e IP Phone"/>
    <n v="659.98"/>
    <n v="3"/>
    <n v="49.5"/>
  </r>
  <r>
    <n v="7042"/>
    <d v="2017-03-16T00:00:00"/>
    <x v="3"/>
    <x v="2"/>
    <x v="342"/>
    <x v="10"/>
    <x v="2"/>
    <x v="6"/>
    <s v="Geemarc AmpliPOWER60"/>
    <n v="445.44"/>
    <n v="8"/>
    <n v="-81.66"/>
  </r>
  <r>
    <n v="7043"/>
    <d v="2017-03-16T00:00:00"/>
    <x v="3"/>
    <x v="2"/>
    <x v="530"/>
    <x v="10"/>
    <x v="2"/>
    <x v="6"/>
    <s v="OtterBox Defender Series Case - iPhone 5c"/>
    <n v="44.38"/>
    <n v="2"/>
    <n v="-7.4"/>
  </r>
  <r>
    <n v="7044"/>
    <d v="2017-03-16T00:00:00"/>
    <x v="3"/>
    <x v="2"/>
    <x v="530"/>
    <x v="10"/>
    <x v="1"/>
    <x v="8"/>
    <s v="Nu-Dell Oak Frame"/>
    <n v="51.26"/>
    <n v="6"/>
    <n v="7.69"/>
  </r>
  <r>
    <n v="7045"/>
    <d v="2017-03-16T00:00:00"/>
    <x v="3"/>
    <x v="2"/>
    <x v="530"/>
    <x v="10"/>
    <x v="0"/>
    <x v="3"/>
    <s v="Avery Binding System Hidden Tab Executive Style Index Sets"/>
    <n v="5.19"/>
    <n v="3"/>
    <n v="-3.46"/>
  </r>
  <r>
    <n v="7046"/>
    <d v="2017-03-16T00:00:00"/>
    <x v="3"/>
    <x v="2"/>
    <x v="530"/>
    <x v="10"/>
    <x v="2"/>
    <x v="9"/>
    <s v="Logitech G700s Rechargeable Gaming Mouse"/>
    <n v="159.97999999999999"/>
    <n v="2"/>
    <n v="44"/>
  </r>
  <r>
    <n v="7047"/>
    <d v="2017-03-16T00:00:00"/>
    <x v="3"/>
    <x v="2"/>
    <x v="530"/>
    <x v="10"/>
    <x v="0"/>
    <x v="2"/>
    <s v="File Shuttle II and Handi-File, Black"/>
    <n v="54.22"/>
    <n v="2"/>
    <n v="3.39"/>
  </r>
  <r>
    <n v="7048"/>
    <d v="2017-03-16T00:00:00"/>
    <x v="3"/>
    <x v="2"/>
    <x v="687"/>
    <x v="3"/>
    <x v="0"/>
    <x v="2"/>
    <s v="Dual Level, Single-Width Filing Carts"/>
    <n v="310.12"/>
    <n v="2"/>
    <n v="80.63"/>
  </r>
  <r>
    <n v="7049"/>
    <d v="2017-03-16T00:00:00"/>
    <x v="3"/>
    <x v="2"/>
    <x v="687"/>
    <x v="3"/>
    <x v="0"/>
    <x v="3"/>
    <s v="XtraLife ClearVue Slant-D Ring Binder, White, 3&quot;"/>
    <n v="70.459999999999994"/>
    <n v="6"/>
    <n v="22.9"/>
  </r>
  <r>
    <n v="7050"/>
    <d v="2017-03-16T00:00:00"/>
    <x v="3"/>
    <x v="2"/>
    <x v="687"/>
    <x v="3"/>
    <x v="0"/>
    <x v="3"/>
    <s v="Pressboard Hanging Data Binders for Unburst Sheets"/>
    <n v="19.68"/>
    <n v="5"/>
    <n v="6.89"/>
  </r>
  <r>
    <n v="7051"/>
    <d v="2017-03-16T00:00:00"/>
    <x v="3"/>
    <x v="2"/>
    <x v="687"/>
    <x v="3"/>
    <x v="0"/>
    <x v="12"/>
    <s v="Bionaire Personal Warm Mist Humidifier/Vaporizer"/>
    <n v="140.66999999999999"/>
    <n v="3"/>
    <n v="54.86"/>
  </r>
  <r>
    <n v="7052"/>
    <d v="2017-03-17T00:00:00"/>
    <x v="3"/>
    <x v="2"/>
    <x v="68"/>
    <x v="3"/>
    <x v="0"/>
    <x v="3"/>
    <s v="Heavy-Duty E-Z-D Binders"/>
    <n v="17.46"/>
    <n v="2"/>
    <n v="5.89"/>
  </r>
  <r>
    <n v="7053"/>
    <d v="2017-03-17T00:00:00"/>
    <x v="3"/>
    <x v="2"/>
    <x v="674"/>
    <x v="20"/>
    <x v="0"/>
    <x v="1"/>
    <s v="Avery 496"/>
    <n v="18.75"/>
    <n v="5"/>
    <n v="9"/>
  </r>
  <r>
    <n v="7054"/>
    <d v="2017-03-17T00:00:00"/>
    <x v="3"/>
    <x v="2"/>
    <x v="674"/>
    <x v="20"/>
    <x v="2"/>
    <x v="6"/>
    <s v="Cisco SPA525G2 IP Phone - Wireless"/>
    <n v="119.7"/>
    <n v="6"/>
    <n v="31.12"/>
  </r>
  <r>
    <n v="7055"/>
    <d v="2017-03-17T00:00:00"/>
    <x v="3"/>
    <x v="2"/>
    <x v="674"/>
    <x v="20"/>
    <x v="0"/>
    <x v="3"/>
    <s v="Acco Pressboard Covers with Storage Hooks, 9 1/2&quot; x 11&quot;, Executive Red"/>
    <n v="9.14"/>
    <n v="3"/>
    <n v="3.09"/>
  </r>
  <r>
    <n v="7056"/>
    <d v="2017-03-17T00:00:00"/>
    <x v="3"/>
    <x v="2"/>
    <x v="674"/>
    <x v="20"/>
    <x v="2"/>
    <x v="9"/>
    <s v="SanDisk Cruzer 32 GB USB Flash Drive"/>
    <n v="57.06"/>
    <n v="3"/>
    <n v="18.260000000000002"/>
  </r>
  <r>
    <n v="7057"/>
    <d v="2017-03-17T00:00:00"/>
    <x v="3"/>
    <x v="2"/>
    <x v="674"/>
    <x v="20"/>
    <x v="2"/>
    <x v="9"/>
    <s v="Kingston Digital DataTraveler 16GB USB 2.0"/>
    <n v="71.599999999999994"/>
    <n v="8"/>
    <n v="13.6"/>
  </r>
  <r>
    <n v="7058"/>
    <d v="2017-03-17T00:00:00"/>
    <x v="3"/>
    <x v="2"/>
    <x v="674"/>
    <x v="20"/>
    <x v="0"/>
    <x v="2"/>
    <s v="Neat Ideas Personal Hanging Folder Files, Black"/>
    <n v="107.44"/>
    <n v="8"/>
    <n v="27.93"/>
  </r>
  <r>
    <n v="7059"/>
    <d v="2017-03-17T00:00:00"/>
    <x v="3"/>
    <x v="2"/>
    <x v="674"/>
    <x v="20"/>
    <x v="0"/>
    <x v="1"/>
    <s v="Avery 486"/>
    <n v="7.31"/>
    <n v="1"/>
    <n v="3.44"/>
  </r>
  <r>
    <n v="7060"/>
    <d v="2017-03-17T00:00:00"/>
    <x v="3"/>
    <x v="2"/>
    <x v="674"/>
    <x v="20"/>
    <x v="0"/>
    <x v="4"/>
    <s v="Lumber Crayons"/>
    <n v="59.1"/>
    <n v="6"/>
    <n v="22.46"/>
  </r>
  <r>
    <n v="7061"/>
    <d v="2017-03-17T00:00:00"/>
    <x v="3"/>
    <x v="2"/>
    <x v="674"/>
    <x v="20"/>
    <x v="0"/>
    <x v="2"/>
    <s v="Tenex File Box, Personal Filing Tote with Lid, Black"/>
    <n v="46.53"/>
    <n v="3"/>
    <n v="12.1"/>
  </r>
  <r>
    <n v="7062"/>
    <d v="2017-03-17T00:00:00"/>
    <x v="3"/>
    <x v="2"/>
    <x v="675"/>
    <x v="0"/>
    <x v="0"/>
    <x v="3"/>
    <s v="GBC Plasticlear Binding Covers"/>
    <n v="13.78"/>
    <n v="6"/>
    <n v="-22.04"/>
  </r>
  <r>
    <n v="7063"/>
    <d v="2017-03-17T00:00:00"/>
    <x v="3"/>
    <x v="2"/>
    <x v="675"/>
    <x v="0"/>
    <x v="0"/>
    <x v="0"/>
    <s v="Xerox 1900"/>
    <n v="10.27"/>
    <n v="3"/>
    <n v="3.21"/>
  </r>
  <r>
    <n v="7064"/>
    <d v="2017-03-17T00:00:00"/>
    <x v="3"/>
    <x v="2"/>
    <x v="326"/>
    <x v="15"/>
    <x v="0"/>
    <x v="1"/>
    <s v="Avery 474"/>
    <n v="4.6100000000000003"/>
    <n v="2"/>
    <n v="1.67"/>
  </r>
  <r>
    <n v="7065"/>
    <d v="2017-03-18T00:00:00"/>
    <x v="3"/>
    <x v="2"/>
    <x v="778"/>
    <x v="0"/>
    <x v="0"/>
    <x v="12"/>
    <s v="Hoover Portapower Portable Vacuum"/>
    <n v="2.69"/>
    <n v="3"/>
    <n v="-7.39"/>
  </r>
  <r>
    <n v="7066"/>
    <d v="2017-03-18T00:00:00"/>
    <x v="3"/>
    <x v="2"/>
    <x v="778"/>
    <x v="0"/>
    <x v="2"/>
    <x v="9"/>
    <s v="Verbatim 25 GB 6x Blu-ray Single Layer Recordable Disc, 10/Pack"/>
    <n v="27.82"/>
    <n v="3"/>
    <n v="4.5199999999999996"/>
  </r>
  <r>
    <n v="7067"/>
    <d v="2017-03-18T00:00:00"/>
    <x v="3"/>
    <x v="2"/>
    <x v="778"/>
    <x v="0"/>
    <x v="1"/>
    <x v="8"/>
    <s v="Howard Miller 13-1/2&quot; Diameter Rosebrook Wall Clock"/>
    <n v="82.52"/>
    <n v="3"/>
    <n v="-41.26"/>
  </r>
  <r>
    <n v="7068"/>
    <d v="2017-03-18T00:00:00"/>
    <x v="3"/>
    <x v="2"/>
    <x v="778"/>
    <x v="0"/>
    <x v="0"/>
    <x v="3"/>
    <s v="Ibico Hi-Tech Manual Binding System"/>
    <n v="182.99"/>
    <n v="3"/>
    <n v="-320.24"/>
  </r>
  <r>
    <n v="7069"/>
    <d v="2017-03-18T00:00:00"/>
    <x v="3"/>
    <x v="2"/>
    <x v="647"/>
    <x v="0"/>
    <x v="0"/>
    <x v="4"/>
    <s v="Peel-Off China Markers"/>
    <n v="23.83"/>
    <n v="3"/>
    <n v="6.55"/>
  </r>
  <r>
    <n v="7070"/>
    <d v="2017-03-18T00:00:00"/>
    <x v="3"/>
    <x v="2"/>
    <x v="72"/>
    <x v="22"/>
    <x v="0"/>
    <x v="4"/>
    <s v="Deluxe Chalkboard Eraser Cleaner"/>
    <n v="46.2"/>
    <n v="4"/>
    <n v="21.25"/>
  </r>
  <r>
    <n v="7071"/>
    <d v="2017-03-18T00:00:00"/>
    <x v="3"/>
    <x v="2"/>
    <x v="426"/>
    <x v="0"/>
    <x v="2"/>
    <x v="6"/>
    <s v="Pyle PMP37LED"/>
    <n v="537.54"/>
    <n v="7"/>
    <n v="47.04"/>
  </r>
  <r>
    <n v="7072"/>
    <d v="2017-03-18T00:00:00"/>
    <x v="3"/>
    <x v="2"/>
    <x v="455"/>
    <x v="3"/>
    <x v="0"/>
    <x v="4"/>
    <s v="Prang Drawing Pencil Set"/>
    <n v="13.9"/>
    <n v="5"/>
    <n v="3.75"/>
  </r>
  <r>
    <n v="7073"/>
    <d v="2017-03-18T00:00:00"/>
    <x v="3"/>
    <x v="2"/>
    <x v="455"/>
    <x v="3"/>
    <x v="0"/>
    <x v="10"/>
    <s v="Peel &amp; Seel Envelopes"/>
    <n v="19.399999999999999"/>
    <n v="5"/>
    <n v="9.31"/>
  </r>
  <r>
    <n v="7074"/>
    <d v="2017-03-18T00:00:00"/>
    <x v="3"/>
    <x v="2"/>
    <x v="527"/>
    <x v="3"/>
    <x v="0"/>
    <x v="12"/>
    <s v="Fellowes Basic Home/Office Series Surge Protectors"/>
    <n v="90.86"/>
    <n v="7"/>
    <n v="26.35"/>
  </r>
  <r>
    <n v="7075"/>
    <d v="2017-03-19T00:00:00"/>
    <x v="3"/>
    <x v="2"/>
    <x v="651"/>
    <x v="20"/>
    <x v="0"/>
    <x v="1"/>
    <s v="Avery 506"/>
    <n v="28.91"/>
    <n v="7"/>
    <n v="13.3"/>
  </r>
  <r>
    <n v="7076"/>
    <d v="2017-03-19T00:00:00"/>
    <x v="3"/>
    <x v="2"/>
    <x v="11"/>
    <x v="3"/>
    <x v="0"/>
    <x v="3"/>
    <s v="ACCOHIDE 3-Ring Binder, Blue, 1&quot;"/>
    <n v="19.82"/>
    <n v="6"/>
    <n v="6.69"/>
  </r>
  <r>
    <n v="7077"/>
    <d v="2017-03-19T00:00:00"/>
    <x v="3"/>
    <x v="2"/>
    <x v="11"/>
    <x v="3"/>
    <x v="2"/>
    <x v="6"/>
    <s v="Jawbone MINI JAMBOX Wireless Bluetooth Speaker"/>
    <n v="657.5"/>
    <n v="6"/>
    <n v="-131.5"/>
  </r>
  <r>
    <n v="7078"/>
    <d v="2017-03-19T00:00:00"/>
    <x v="3"/>
    <x v="2"/>
    <x v="11"/>
    <x v="3"/>
    <x v="2"/>
    <x v="9"/>
    <s v="Logitech K350 2.4Ghz Wireless Keyboard"/>
    <n v="99.54"/>
    <n v="2"/>
    <n v="10.95"/>
  </r>
  <r>
    <n v="7079"/>
    <d v="2017-03-19T00:00:00"/>
    <x v="3"/>
    <x v="2"/>
    <x v="11"/>
    <x v="3"/>
    <x v="2"/>
    <x v="9"/>
    <s v="Logitech Wireless Marathon Mouse M705"/>
    <n v="199.96"/>
    <n v="4"/>
    <n v="85.98"/>
  </r>
  <r>
    <n v="7080"/>
    <d v="2017-03-19T00:00:00"/>
    <x v="3"/>
    <x v="2"/>
    <x v="52"/>
    <x v="3"/>
    <x v="0"/>
    <x v="3"/>
    <s v="SpineVue Locking Slant-D Ring Binders by Cardinal"/>
    <n v="14.62"/>
    <n v="2"/>
    <n v="5.12"/>
  </r>
  <r>
    <n v="7081"/>
    <d v="2017-03-19T00:00:00"/>
    <x v="3"/>
    <x v="2"/>
    <x v="52"/>
    <x v="3"/>
    <x v="1"/>
    <x v="13"/>
    <s v="Chromcraft Round Conference Tables"/>
    <n v="697.16"/>
    <n v="5"/>
    <n v="8.7100000000000009"/>
  </r>
  <r>
    <n v="7082"/>
    <d v="2017-03-19T00:00:00"/>
    <x v="3"/>
    <x v="2"/>
    <x v="52"/>
    <x v="3"/>
    <x v="1"/>
    <x v="8"/>
    <s v="Advantus Employee of the Month Certificate Frame, 11 x 13-1/2"/>
    <n v="30.93"/>
    <n v="1"/>
    <n v="12.68"/>
  </r>
  <r>
    <n v="7083"/>
    <d v="2017-03-19T00:00:00"/>
    <x v="3"/>
    <x v="2"/>
    <x v="52"/>
    <x v="3"/>
    <x v="0"/>
    <x v="3"/>
    <s v="Pressboard Covers with Storage Hooks, 9 1/2&quot; x 11&quot;, Light Blue"/>
    <n v="27.5"/>
    <n v="7"/>
    <n v="9.2799999999999994"/>
  </r>
  <r>
    <n v="7084"/>
    <d v="2017-03-19T00:00:00"/>
    <x v="3"/>
    <x v="2"/>
    <x v="434"/>
    <x v="3"/>
    <x v="0"/>
    <x v="12"/>
    <s v="Belkin 5 Outlet SurgeMaster Power Centers"/>
    <n v="381.36"/>
    <n v="7"/>
    <n v="106.78"/>
  </r>
  <r>
    <n v="7085"/>
    <d v="2017-03-19T00:00:00"/>
    <x v="3"/>
    <x v="2"/>
    <x v="422"/>
    <x v="23"/>
    <x v="0"/>
    <x v="4"/>
    <s v="Dixon Ticonderoga Pencils"/>
    <n v="8.94"/>
    <n v="3"/>
    <n v="2.41"/>
  </r>
  <r>
    <n v="7086"/>
    <d v="2017-03-20T00:00:00"/>
    <x v="3"/>
    <x v="2"/>
    <x v="47"/>
    <x v="18"/>
    <x v="1"/>
    <x v="8"/>
    <s v="GE General Purpose, Extra Long Life, Showcase &amp; Floodlight Incandescent Bulbs"/>
    <n v="2.91"/>
    <n v="1"/>
    <n v="1.37"/>
  </r>
  <r>
    <n v="7087"/>
    <d v="2017-03-20T00:00:00"/>
    <x v="3"/>
    <x v="2"/>
    <x v="698"/>
    <x v="22"/>
    <x v="2"/>
    <x v="9"/>
    <s v="ImationÂ SecureÂ DriveÂ + Hardware Encrypted USBÂ flash driveÂ - 16 GB"/>
    <n v="265.93"/>
    <n v="7"/>
    <n v="63.82"/>
  </r>
  <r>
    <n v="7088"/>
    <d v="2017-03-20T00:00:00"/>
    <x v="3"/>
    <x v="2"/>
    <x v="310"/>
    <x v="37"/>
    <x v="2"/>
    <x v="9"/>
    <s v="WD My Passport Ultra 2TB Portable External Hard Drive"/>
    <n v="238"/>
    <n v="2"/>
    <n v="38.08"/>
  </r>
  <r>
    <n v="7089"/>
    <d v="2017-03-20T00:00:00"/>
    <x v="3"/>
    <x v="2"/>
    <x v="310"/>
    <x v="37"/>
    <x v="0"/>
    <x v="0"/>
    <s v="Xerox 1988"/>
    <n v="61.96"/>
    <n v="2"/>
    <n v="27.88"/>
  </r>
  <r>
    <n v="7090"/>
    <d v="2017-03-20T00:00:00"/>
    <x v="3"/>
    <x v="2"/>
    <x v="173"/>
    <x v="0"/>
    <x v="0"/>
    <x v="0"/>
    <s v="Easy-staple paper"/>
    <n v="56.7"/>
    <n v="2"/>
    <n v="19.14"/>
  </r>
  <r>
    <n v="7091"/>
    <d v="2017-03-20T00:00:00"/>
    <x v="3"/>
    <x v="2"/>
    <x v="173"/>
    <x v="0"/>
    <x v="0"/>
    <x v="0"/>
    <s v="Xerox 1916"/>
    <n v="274.06"/>
    <n v="7"/>
    <n v="102.77"/>
  </r>
  <r>
    <n v="7092"/>
    <d v="2017-03-21T00:00:00"/>
    <x v="3"/>
    <x v="2"/>
    <x v="758"/>
    <x v="18"/>
    <x v="0"/>
    <x v="0"/>
    <s v="Eaton Premium Continuous-Feed Paper, 25% Cotton, Letter Size, White, 1000 Shts/Box"/>
    <n v="277.39999999999998"/>
    <n v="5"/>
    <n v="133.15"/>
  </r>
  <r>
    <n v="7093"/>
    <d v="2017-03-21T00:00:00"/>
    <x v="3"/>
    <x v="2"/>
    <x v="758"/>
    <x v="18"/>
    <x v="0"/>
    <x v="0"/>
    <s v="Xerox 196"/>
    <n v="5.78"/>
    <n v="1"/>
    <n v="2.83"/>
  </r>
  <r>
    <n v="7094"/>
    <d v="2017-03-21T00:00:00"/>
    <x v="3"/>
    <x v="2"/>
    <x v="68"/>
    <x v="39"/>
    <x v="1"/>
    <x v="5"/>
    <s v="Global Leather and Oak Executive Chair, Black"/>
    <n v="1805.88"/>
    <n v="6"/>
    <n v="523.71"/>
  </r>
  <r>
    <n v="7095"/>
    <d v="2017-03-21T00:00:00"/>
    <x v="3"/>
    <x v="2"/>
    <x v="236"/>
    <x v="3"/>
    <x v="0"/>
    <x v="2"/>
    <s v="Adjustable Depth Letter/Legal Cart"/>
    <n v="725.84"/>
    <n v="4"/>
    <n v="210.49"/>
  </r>
  <r>
    <n v="7096"/>
    <d v="2017-03-21T00:00:00"/>
    <x v="3"/>
    <x v="2"/>
    <x v="236"/>
    <x v="3"/>
    <x v="0"/>
    <x v="3"/>
    <s v="Avery Durable Plastic 1&quot; Binders"/>
    <n v="10.9"/>
    <n v="3"/>
    <n v="3.95"/>
  </r>
  <r>
    <n v="7097"/>
    <d v="2017-03-21T00:00:00"/>
    <x v="3"/>
    <x v="2"/>
    <x v="236"/>
    <x v="3"/>
    <x v="0"/>
    <x v="3"/>
    <s v="Pressboard Data Binders by Wilson Jones"/>
    <n v="8.5399999999999991"/>
    <n v="2"/>
    <n v="2.88"/>
  </r>
  <r>
    <n v="7098"/>
    <d v="2017-03-21T00:00:00"/>
    <x v="3"/>
    <x v="2"/>
    <x v="203"/>
    <x v="16"/>
    <x v="0"/>
    <x v="12"/>
    <s v="APC 7 Outlet Network SurgeArrest Surge Protector"/>
    <n v="64.38"/>
    <n v="1"/>
    <n v="8.0500000000000007"/>
  </r>
  <r>
    <n v="7099"/>
    <d v="2017-03-21T00:00:00"/>
    <x v="3"/>
    <x v="2"/>
    <x v="764"/>
    <x v="2"/>
    <x v="0"/>
    <x v="10"/>
    <s v="Colored Envelopes"/>
    <n v="8.86"/>
    <n v="3"/>
    <n v="2.88"/>
  </r>
  <r>
    <n v="7100"/>
    <d v="2017-03-21T00:00:00"/>
    <x v="3"/>
    <x v="2"/>
    <x v="152"/>
    <x v="22"/>
    <x v="0"/>
    <x v="3"/>
    <s v="C-Line Peel &amp; Stick Add-On Filing Pockets, 8-3/4 x 5-1/8, 10/Pack"/>
    <n v="30.58"/>
    <n v="6"/>
    <n v="10.32"/>
  </r>
  <r>
    <n v="7101"/>
    <d v="2017-03-21T00:00:00"/>
    <x v="3"/>
    <x v="2"/>
    <x v="152"/>
    <x v="22"/>
    <x v="0"/>
    <x v="7"/>
    <s v="Super Bands, 12/Pack"/>
    <n v="13.02"/>
    <n v="7"/>
    <n v="0.39"/>
  </r>
  <r>
    <n v="7102"/>
    <d v="2017-03-21T00:00:00"/>
    <x v="3"/>
    <x v="2"/>
    <x v="152"/>
    <x v="22"/>
    <x v="1"/>
    <x v="8"/>
    <s v="Eldon Expressions Wood Desk Accessories, Oak"/>
    <n v="22.14"/>
    <n v="3"/>
    <n v="6.42"/>
  </r>
  <r>
    <n v="7103"/>
    <d v="2017-03-21T00:00:00"/>
    <x v="3"/>
    <x v="2"/>
    <x v="152"/>
    <x v="22"/>
    <x v="0"/>
    <x v="2"/>
    <s v="Fellowes Officeware Wire Shelving"/>
    <n v="359.32"/>
    <n v="4"/>
    <n v="7.19"/>
  </r>
  <r>
    <n v="7104"/>
    <d v="2017-03-23T00:00:00"/>
    <x v="3"/>
    <x v="2"/>
    <x v="734"/>
    <x v="3"/>
    <x v="1"/>
    <x v="8"/>
    <s v="DAX Natural Wood-Tone Poster Frame"/>
    <n v="211.84"/>
    <n v="8"/>
    <n v="76.260000000000005"/>
  </r>
  <r>
    <n v="7105"/>
    <d v="2017-03-23T00:00:00"/>
    <x v="3"/>
    <x v="2"/>
    <x v="461"/>
    <x v="0"/>
    <x v="0"/>
    <x v="2"/>
    <s v="Fellowes Officeware Wire Shelving"/>
    <n v="143.72999999999999"/>
    <n v="2"/>
    <n v="-32.340000000000003"/>
  </r>
  <r>
    <n v="7106"/>
    <d v="2017-03-23T00:00:00"/>
    <x v="3"/>
    <x v="2"/>
    <x v="574"/>
    <x v="20"/>
    <x v="0"/>
    <x v="0"/>
    <s v="Xerox 1980"/>
    <n v="25.68"/>
    <n v="6"/>
    <n v="11.56"/>
  </r>
  <r>
    <n v="7107"/>
    <d v="2017-03-23T00:00:00"/>
    <x v="3"/>
    <x v="2"/>
    <x v="126"/>
    <x v="20"/>
    <x v="0"/>
    <x v="14"/>
    <s v="Premier Electric Letter Opener"/>
    <n v="347.58"/>
    <n v="3"/>
    <n v="17.38"/>
  </r>
  <r>
    <n v="7108"/>
    <d v="2017-03-23T00:00:00"/>
    <x v="3"/>
    <x v="2"/>
    <x v="694"/>
    <x v="22"/>
    <x v="0"/>
    <x v="3"/>
    <s v="Cardinal Slant-D Ring Binder, Heavy Gauge Vinyl"/>
    <n v="34.76"/>
    <n v="5"/>
    <n v="11.3"/>
  </r>
  <r>
    <n v="7109"/>
    <d v="2017-03-23T00:00:00"/>
    <x v="3"/>
    <x v="2"/>
    <x v="745"/>
    <x v="22"/>
    <x v="0"/>
    <x v="2"/>
    <s v="Acco Perma 4000 Stacking Storage Drawers"/>
    <n v="32.479999999999997"/>
    <n v="2"/>
    <n v="4.87"/>
  </r>
  <r>
    <n v="7110"/>
    <d v="2017-03-23T00:00:00"/>
    <x v="3"/>
    <x v="2"/>
    <x v="745"/>
    <x v="22"/>
    <x v="0"/>
    <x v="0"/>
    <s v="Xerox 1898"/>
    <n v="20.04"/>
    <n v="3"/>
    <n v="9.6199999999999992"/>
  </r>
  <r>
    <n v="7111"/>
    <d v="2017-03-23T00:00:00"/>
    <x v="3"/>
    <x v="2"/>
    <x v="745"/>
    <x v="22"/>
    <x v="2"/>
    <x v="16"/>
    <s v="Canon imageCLASS 2200 Advanced Copier"/>
    <n v="13999.96"/>
    <n v="4"/>
    <n v="6719.98"/>
  </r>
  <r>
    <n v="7112"/>
    <d v="2017-03-24T00:00:00"/>
    <x v="3"/>
    <x v="2"/>
    <x v="291"/>
    <x v="20"/>
    <x v="0"/>
    <x v="0"/>
    <s v="Xerox 1888"/>
    <n v="221.92"/>
    <n v="4"/>
    <n v="106.52"/>
  </r>
  <r>
    <n v="7113"/>
    <d v="2017-03-24T00:00:00"/>
    <x v="3"/>
    <x v="2"/>
    <x v="291"/>
    <x v="20"/>
    <x v="2"/>
    <x v="9"/>
    <s v="Memorex Micro Travel Drive 8 GB"/>
    <n v="26"/>
    <n v="2"/>
    <n v="11.7"/>
  </r>
  <r>
    <n v="7114"/>
    <d v="2017-03-24T00:00:00"/>
    <x v="3"/>
    <x v="2"/>
    <x v="535"/>
    <x v="20"/>
    <x v="0"/>
    <x v="10"/>
    <s v="#10 White Business Envelopes,4 1/8 x 9 1/2"/>
    <n v="47.01"/>
    <n v="3"/>
    <n v="22.09"/>
  </r>
  <r>
    <n v="7115"/>
    <d v="2017-03-24T00:00:00"/>
    <x v="3"/>
    <x v="2"/>
    <x v="535"/>
    <x v="20"/>
    <x v="2"/>
    <x v="6"/>
    <s v="Samsung Galaxy S4 Mini"/>
    <n v="469.99"/>
    <n v="1"/>
    <n v="136.30000000000001"/>
  </r>
  <r>
    <n v="7116"/>
    <d v="2017-03-24T00:00:00"/>
    <x v="3"/>
    <x v="2"/>
    <x v="535"/>
    <x v="20"/>
    <x v="1"/>
    <x v="5"/>
    <s v="Global Deluxe Steno Chair"/>
    <n v="207.85"/>
    <n v="3"/>
    <n v="2.31"/>
  </r>
  <r>
    <n v="7117"/>
    <d v="2017-03-24T00:00:00"/>
    <x v="3"/>
    <x v="2"/>
    <x v="20"/>
    <x v="20"/>
    <x v="1"/>
    <x v="5"/>
    <s v="Global Airflow Leather Mesh Back Chair, Black"/>
    <n v="271.76"/>
    <n v="2"/>
    <n v="60.39"/>
  </r>
  <r>
    <n v="7118"/>
    <d v="2017-03-24T00:00:00"/>
    <x v="3"/>
    <x v="2"/>
    <x v="689"/>
    <x v="0"/>
    <x v="0"/>
    <x v="2"/>
    <s v="Iris Project Case"/>
    <n v="12.77"/>
    <n v="2"/>
    <n v="0.96"/>
  </r>
  <r>
    <n v="7119"/>
    <d v="2017-03-25T00:00:00"/>
    <x v="3"/>
    <x v="2"/>
    <x v="405"/>
    <x v="0"/>
    <x v="2"/>
    <x v="6"/>
    <s v="Panasonic KX-TG9471B"/>
    <n v="470.38"/>
    <n v="3"/>
    <n v="47.04"/>
  </r>
  <r>
    <n v="7120"/>
    <d v="2017-03-25T00:00:00"/>
    <x v="3"/>
    <x v="2"/>
    <x v="107"/>
    <x v="3"/>
    <x v="0"/>
    <x v="12"/>
    <s v="Acco Smartsocket Color-Coded Six-Outlet AC Adapter Model Surge Protectors"/>
    <n v="176.04"/>
    <n v="4"/>
    <n v="45.77"/>
  </r>
  <r>
    <n v="7121"/>
    <d v="2017-03-25T00:00:00"/>
    <x v="3"/>
    <x v="2"/>
    <x v="107"/>
    <x v="3"/>
    <x v="0"/>
    <x v="4"/>
    <s v="Staples in misc. colors"/>
    <n v="16.02"/>
    <n v="9"/>
    <n v="4.49"/>
  </r>
  <r>
    <n v="7122"/>
    <d v="2017-03-25T00:00:00"/>
    <x v="3"/>
    <x v="2"/>
    <x v="107"/>
    <x v="3"/>
    <x v="0"/>
    <x v="3"/>
    <s v="Avery Arch Ring Binders"/>
    <n v="185.92"/>
    <n v="4"/>
    <n v="62.75"/>
  </r>
  <r>
    <n v="7123"/>
    <d v="2017-03-25T00:00:00"/>
    <x v="3"/>
    <x v="2"/>
    <x v="107"/>
    <x v="3"/>
    <x v="2"/>
    <x v="6"/>
    <s v="Clearsounds A400"/>
    <n v="211.17"/>
    <n v="4"/>
    <n v="15.84"/>
  </r>
  <r>
    <n v="7124"/>
    <d v="2017-03-25T00:00:00"/>
    <x v="3"/>
    <x v="2"/>
    <x v="107"/>
    <x v="3"/>
    <x v="2"/>
    <x v="16"/>
    <s v="Hewlett Packard 310 Color Digital Copier"/>
    <n v="479.98"/>
    <n v="2"/>
    <n v="60"/>
  </r>
  <r>
    <n v="7125"/>
    <d v="2017-03-25T00:00:00"/>
    <x v="3"/>
    <x v="2"/>
    <x v="514"/>
    <x v="21"/>
    <x v="1"/>
    <x v="5"/>
    <s v="Global Highback Leather Tilter in Burgundy"/>
    <n v="90.99"/>
    <n v="1"/>
    <n v="14.56"/>
  </r>
  <r>
    <n v="7126"/>
    <d v="2017-03-25T00:00:00"/>
    <x v="3"/>
    <x v="2"/>
    <x v="514"/>
    <x v="21"/>
    <x v="1"/>
    <x v="5"/>
    <s v="Lifetime Advantage Folding Chairs, 4/Carton"/>
    <n v="1526.56"/>
    <n v="7"/>
    <n v="427.44"/>
  </r>
  <r>
    <n v="7127"/>
    <d v="2017-03-25T00:00:00"/>
    <x v="3"/>
    <x v="2"/>
    <x v="514"/>
    <x v="21"/>
    <x v="1"/>
    <x v="5"/>
    <s v="Global High-Back Leather Tilter, Burgundy"/>
    <n v="368.97"/>
    <n v="3"/>
    <n v="40.590000000000003"/>
  </r>
  <r>
    <n v="7128"/>
    <d v="2017-03-25T00:00:00"/>
    <x v="3"/>
    <x v="2"/>
    <x v="257"/>
    <x v="0"/>
    <x v="0"/>
    <x v="0"/>
    <s v="Xerox 1953"/>
    <n v="6.85"/>
    <n v="2"/>
    <n v="2.14"/>
  </r>
  <r>
    <n v="7129"/>
    <d v="2017-03-25T00:00:00"/>
    <x v="3"/>
    <x v="2"/>
    <x v="76"/>
    <x v="22"/>
    <x v="0"/>
    <x v="4"/>
    <s v="Newell 309"/>
    <n v="23.1"/>
    <n v="2"/>
    <n v="6.93"/>
  </r>
  <r>
    <n v="7130"/>
    <d v="2017-03-25T00:00:00"/>
    <x v="3"/>
    <x v="2"/>
    <x v="154"/>
    <x v="20"/>
    <x v="0"/>
    <x v="4"/>
    <s v="Newell 311"/>
    <n v="11.05"/>
    <n v="5"/>
    <n v="2.98"/>
  </r>
  <r>
    <n v="7131"/>
    <d v="2017-03-26T00:00:00"/>
    <x v="3"/>
    <x v="2"/>
    <x v="95"/>
    <x v="20"/>
    <x v="1"/>
    <x v="11"/>
    <s v="Sauder Forest Hills Library with Doors, Woodland Oak Finish"/>
    <n v="257.57"/>
    <n v="2"/>
    <n v="-28.98"/>
  </r>
  <r>
    <n v="7132"/>
    <d v="2017-03-26T00:00:00"/>
    <x v="3"/>
    <x v="2"/>
    <x v="95"/>
    <x v="20"/>
    <x v="2"/>
    <x v="6"/>
    <s v="Nokia Lumia 521 (T-Mobile)"/>
    <n v="119.96"/>
    <n v="4"/>
    <n v="33.590000000000003"/>
  </r>
  <r>
    <n v="7133"/>
    <d v="2017-03-26T00:00:00"/>
    <x v="3"/>
    <x v="2"/>
    <x v="713"/>
    <x v="22"/>
    <x v="0"/>
    <x v="4"/>
    <s v="Boston 1827 Commercial Additional Cutter, Drive Gear &amp; Gear Rack for 1606"/>
    <n v="19.829999999999998"/>
    <n v="1"/>
    <n v="5.95"/>
  </r>
  <r>
    <n v="7134"/>
    <d v="2017-03-26T00:00:00"/>
    <x v="3"/>
    <x v="2"/>
    <x v="783"/>
    <x v="14"/>
    <x v="1"/>
    <x v="8"/>
    <s v="Career Cubicle Clock, 8 1/4&quot;, Black"/>
    <n v="60.84"/>
    <n v="3"/>
    <n v="23.12"/>
  </r>
  <r>
    <n v="7135"/>
    <d v="2017-03-26T00:00:00"/>
    <x v="3"/>
    <x v="2"/>
    <x v="726"/>
    <x v="6"/>
    <x v="2"/>
    <x v="9"/>
    <s v="Memorex Froggy Flash Drive 8 GB"/>
    <n v="53.25"/>
    <n v="3"/>
    <n v="20.77"/>
  </r>
  <r>
    <n v="7136"/>
    <d v="2017-03-26T00:00:00"/>
    <x v="3"/>
    <x v="2"/>
    <x v="726"/>
    <x v="6"/>
    <x v="0"/>
    <x v="7"/>
    <s v="Staples"/>
    <n v="3.76"/>
    <n v="2"/>
    <n v="1.32"/>
  </r>
  <r>
    <n v="7137"/>
    <d v="2017-03-26T00:00:00"/>
    <x v="3"/>
    <x v="2"/>
    <x v="252"/>
    <x v="0"/>
    <x v="2"/>
    <x v="9"/>
    <s v="Sony 64GB Class 10 Micro SDHC R40 Memory Card"/>
    <n v="143.96"/>
    <n v="5"/>
    <n v="1.8"/>
  </r>
  <r>
    <n v="7138"/>
    <d v="2017-03-26T00:00:00"/>
    <x v="3"/>
    <x v="2"/>
    <x v="252"/>
    <x v="0"/>
    <x v="2"/>
    <x v="16"/>
    <s v="Canon PC1080F Personal Copier"/>
    <n v="2399.96"/>
    <n v="5"/>
    <n v="569.99"/>
  </r>
  <r>
    <n v="7139"/>
    <d v="2017-03-26T00:00:00"/>
    <x v="3"/>
    <x v="2"/>
    <x v="252"/>
    <x v="0"/>
    <x v="0"/>
    <x v="0"/>
    <s v="Xerox 1951"/>
    <n v="74.349999999999994"/>
    <n v="3"/>
    <n v="23.24"/>
  </r>
  <r>
    <n v="7140"/>
    <d v="2017-03-26T00:00:00"/>
    <x v="3"/>
    <x v="2"/>
    <x v="252"/>
    <x v="0"/>
    <x v="0"/>
    <x v="12"/>
    <s v="Belkin 5 Outlet SurgeMaster Power Centers"/>
    <n v="87.17"/>
    <n v="8"/>
    <n v="-226.64"/>
  </r>
  <r>
    <n v="7141"/>
    <d v="2017-03-26T00:00:00"/>
    <x v="3"/>
    <x v="2"/>
    <x v="252"/>
    <x v="0"/>
    <x v="0"/>
    <x v="2"/>
    <s v="Neat Ideas Personal Hanging Folder Files, Black"/>
    <n v="32.229999999999997"/>
    <n v="3"/>
    <n v="2.42"/>
  </r>
  <r>
    <n v="7142"/>
    <d v="2017-03-27T00:00:00"/>
    <x v="3"/>
    <x v="2"/>
    <x v="199"/>
    <x v="2"/>
    <x v="1"/>
    <x v="8"/>
    <s v="Eldon Expressions Punched Metal &amp; Wood Desk Accessories, Black &amp; Cherry"/>
    <n v="15.01"/>
    <n v="2"/>
    <n v="1.5"/>
  </r>
  <r>
    <n v="7143"/>
    <d v="2017-03-27T00:00:00"/>
    <x v="3"/>
    <x v="2"/>
    <x v="648"/>
    <x v="3"/>
    <x v="0"/>
    <x v="0"/>
    <s v="Xerox 1982"/>
    <n v="45.68"/>
    <n v="2"/>
    <n v="21.01"/>
  </r>
  <r>
    <n v="7144"/>
    <d v="2017-03-27T00:00:00"/>
    <x v="3"/>
    <x v="2"/>
    <x v="648"/>
    <x v="3"/>
    <x v="0"/>
    <x v="0"/>
    <s v="Xerox 1913"/>
    <n v="110.96"/>
    <n v="2"/>
    <n v="53.26"/>
  </r>
  <r>
    <n v="7145"/>
    <d v="2017-03-27T00:00:00"/>
    <x v="3"/>
    <x v="2"/>
    <x v="648"/>
    <x v="3"/>
    <x v="0"/>
    <x v="0"/>
    <s v="Unpadded Memo Slips"/>
    <n v="11.94"/>
    <n v="3"/>
    <n v="5.97"/>
  </r>
  <r>
    <n v="7146"/>
    <d v="2017-03-27T00:00:00"/>
    <x v="3"/>
    <x v="2"/>
    <x v="641"/>
    <x v="6"/>
    <x v="0"/>
    <x v="1"/>
    <s v="Avery 05222 Permanent Self-Adhesive File Folder Labels for Typewriters, on Rolls, White, 250/Roll"/>
    <n v="8.26"/>
    <n v="2"/>
    <n v="3.8"/>
  </r>
  <r>
    <n v="7147"/>
    <d v="2017-03-27T00:00:00"/>
    <x v="3"/>
    <x v="2"/>
    <x v="641"/>
    <x v="6"/>
    <x v="0"/>
    <x v="3"/>
    <s v="GBC Instant Index System for Binding Systems"/>
    <n v="17.760000000000002"/>
    <n v="2"/>
    <n v="8.8800000000000008"/>
  </r>
  <r>
    <n v="7148"/>
    <d v="2017-03-27T00:00:00"/>
    <x v="3"/>
    <x v="2"/>
    <x v="641"/>
    <x v="6"/>
    <x v="0"/>
    <x v="2"/>
    <s v="Carina Mini System Audio Rack, Model AR050B"/>
    <n v="332.94"/>
    <n v="3"/>
    <n v="9.99"/>
  </r>
  <r>
    <n v="7149"/>
    <d v="2017-03-27T00:00:00"/>
    <x v="3"/>
    <x v="2"/>
    <x v="641"/>
    <x v="6"/>
    <x v="1"/>
    <x v="13"/>
    <s v="BPI Conference Tables"/>
    <n v="292.10000000000002"/>
    <n v="2"/>
    <n v="58.42"/>
  </r>
  <r>
    <n v="7150"/>
    <d v="2017-03-27T00:00:00"/>
    <x v="3"/>
    <x v="2"/>
    <x v="641"/>
    <x v="6"/>
    <x v="2"/>
    <x v="6"/>
    <s v="Panasonic KX - TS880B Telephone"/>
    <n v="206.1"/>
    <n v="5"/>
    <n v="55.65"/>
  </r>
  <r>
    <n v="7151"/>
    <d v="2017-03-27T00:00:00"/>
    <x v="3"/>
    <x v="2"/>
    <x v="641"/>
    <x v="6"/>
    <x v="0"/>
    <x v="0"/>
    <s v="Ampad Gold Fibre Wirebound Steno Books, 6&quot; x 9&quot;, Gregg Ruled"/>
    <n v="17.64"/>
    <n v="4"/>
    <n v="8.11"/>
  </r>
  <r>
    <n v="7152"/>
    <d v="2017-03-27T00:00:00"/>
    <x v="3"/>
    <x v="2"/>
    <x v="740"/>
    <x v="0"/>
    <x v="1"/>
    <x v="11"/>
    <s v="Atlantic Metals Mobile 5-Shelf Bookcases, Custom Colors"/>
    <n v="1023.33"/>
    <n v="5"/>
    <n v="-30.1"/>
  </r>
  <r>
    <n v="7153"/>
    <d v="2017-03-27T00:00:00"/>
    <x v="3"/>
    <x v="2"/>
    <x v="740"/>
    <x v="0"/>
    <x v="1"/>
    <x v="5"/>
    <s v="Global Deluxe High-Back Manager's Chair"/>
    <n v="600.55999999999995"/>
    <n v="3"/>
    <n v="-8.58"/>
  </r>
  <r>
    <n v="7154"/>
    <d v="2017-03-27T00:00:00"/>
    <x v="3"/>
    <x v="2"/>
    <x v="740"/>
    <x v="0"/>
    <x v="2"/>
    <x v="9"/>
    <s v="Kensington SlimBlade Notebook Wireless Mouse with Nano Receiver"/>
    <n v="39.99"/>
    <n v="1"/>
    <n v="7"/>
  </r>
  <r>
    <n v="7155"/>
    <d v="2017-03-27T00:00:00"/>
    <x v="3"/>
    <x v="2"/>
    <x v="740"/>
    <x v="0"/>
    <x v="1"/>
    <x v="5"/>
    <s v="Global Leather &amp; Oak Executive Chair, Burgundy"/>
    <n v="211.25"/>
    <n v="2"/>
    <n v="-66.39"/>
  </r>
  <r>
    <n v="7156"/>
    <d v="2017-03-28T00:00:00"/>
    <x v="3"/>
    <x v="2"/>
    <x v="38"/>
    <x v="16"/>
    <x v="0"/>
    <x v="3"/>
    <s v="Canvas Sectional Post Binders"/>
    <n v="68.739999999999995"/>
    <n v="9"/>
    <n v="-48.12"/>
  </r>
  <r>
    <n v="7157"/>
    <d v="2017-03-28T00:00:00"/>
    <x v="3"/>
    <x v="2"/>
    <x v="526"/>
    <x v="3"/>
    <x v="0"/>
    <x v="0"/>
    <s v="Xerox 1975"/>
    <n v="12.96"/>
    <n v="2"/>
    <n v="6.35"/>
  </r>
  <r>
    <n v="7158"/>
    <d v="2017-03-28T00:00:00"/>
    <x v="3"/>
    <x v="2"/>
    <x v="526"/>
    <x v="3"/>
    <x v="1"/>
    <x v="8"/>
    <s v="DAX Black Cherry Wood-Tone Poster Frame"/>
    <n v="26.48"/>
    <n v="1"/>
    <n v="10.06"/>
  </r>
  <r>
    <n v="7159"/>
    <d v="2017-03-28T00:00:00"/>
    <x v="3"/>
    <x v="2"/>
    <x v="526"/>
    <x v="3"/>
    <x v="2"/>
    <x v="15"/>
    <s v="StarTech.com 10/100 VDSL2 Ethernet Extender Kit"/>
    <n v="532.72"/>
    <n v="2"/>
    <n v="53.27"/>
  </r>
  <r>
    <n v="7160"/>
    <d v="2017-03-28T00:00:00"/>
    <x v="3"/>
    <x v="2"/>
    <x v="526"/>
    <x v="3"/>
    <x v="0"/>
    <x v="0"/>
    <s v="Xerox 1968"/>
    <n v="26.72"/>
    <n v="4"/>
    <n v="12.83"/>
  </r>
  <r>
    <n v="7161"/>
    <d v="2017-03-28T00:00:00"/>
    <x v="3"/>
    <x v="2"/>
    <x v="526"/>
    <x v="3"/>
    <x v="0"/>
    <x v="0"/>
    <s v="Xerox 1977"/>
    <n v="20.04"/>
    <n v="3"/>
    <n v="9.6199999999999992"/>
  </r>
  <r>
    <n v="7162"/>
    <d v="2017-03-28T00:00:00"/>
    <x v="3"/>
    <x v="2"/>
    <x v="526"/>
    <x v="3"/>
    <x v="0"/>
    <x v="2"/>
    <s v="SAFCO Boltless Steel Shelving"/>
    <n v="795.48"/>
    <n v="7"/>
    <n v="7.95"/>
  </r>
  <r>
    <n v="7163"/>
    <d v="2017-03-28T00:00:00"/>
    <x v="3"/>
    <x v="2"/>
    <x v="526"/>
    <x v="3"/>
    <x v="1"/>
    <x v="8"/>
    <s v="Stackable Trays"/>
    <n v="21.56"/>
    <n v="7"/>
    <n v="6.9"/>
  </r>
  <r>
    <n v="7164"/>
    <d v="2017-03-29T00:00:00"/>
    <x v="3"/>
    <x v="2"/>
    <x v="310"/>
    <x v="18"/>
    <x v="0"/>
    <x v="2"/>
    <s v="Adjustable Personal File Tote"/>
    <n v="81.400000000000006"/>
    <n v="5"/>
    <n v="21.16"/>
  </r>
  <r>
    <n v="7165"/>
    <d v="2017-03-30T00:00:00"/>
    <x v="3"/>
    <x v="2"/>
    <x v="784"/>
    <x v="39"/>
    <x v="0"/>
    <x v="10"/>
    <s v="Multimedia Mailers"/>
    <n v="325.86"/>
    <n v="2"/>
    <n v="149.9"/>
  </r>
  <r>
    <n v="7166"/>
    <d v="2017-03-30T00:00:00"/>
    <x v="3"/>
    <x v="2"/>
    <x v="652"/>
    <x v="2"/>
    <x v="0"/>
    <x v="3"/>
    <s v="Acco Pressboard Covers with Storage Hooks, 14 7/8&quot; x 11&quot;, Executive Red"/>
    <n v="5.72"/>
    <n v="5"/>
    <n v="-4.76"/>
  </r>
  <r>
    <n v="7167"/>
    <d v="2017-03-30T00:00:00"/>
    <x v="3"/>
    <x v="2"/>
    <x v="5"/>
    <x v="4"/>
    <x v="0"/>
    <x v="2"/>
    <s v="Advantus 10-Drawer Portable Organizer, Chrome Metal Frame, Smoke Drawers"/>
    <n v="59.76"/>
    <n v="1"/>
    <n v="16.73"/>
  </r>
  <r>
    <n v="7168"/>
    <d v="2017-03-30T00:00:00"/>
    <x v="3"/>
    <x v="2"/>
    <x v="23"/>
    <x v="3"/>
    <x v="0"/>
    <x v="4"/>
    <s v="Manco Dry-Lighter Erasable Highlighter"/>
    <n v="6.08"/>
    <n v="2"/>
    <n v="2.0699999999999998"/>
  </r>
  <r>
    <n v="7169"/>
    <d v="2017-03-30T00:00:00"/>
    <x v="3"/>
    <x v="2"/>
    <x v="23"/>
    <x v="3"/>
    <x v="2"/>
    <x v="6"/>
    <s v="AT&amp;T CL83451 4-Handset Telephone"/>
    <n v="164.79"/>
    <n v="1"/>
    <n v="18.54"/>
  </r>
  <r>
    <n v="7170"/>
    <d v="2017-03-30T00:00:00"/>
    <x v="3"/>
    <x v="2"/>
    <x v="513"/>
    <x v="3"/>
    <x v="1"/>
    <x v="8"/>
    <s v="Flat Face Poster Frame"/>
    <n v="94.2"/>
    <n v="5"/>
    <n v="39.56"/>
  </r>
  <r>
    <n v="7171"/>
    <d v="2017-03-31T00:00:00"/>
    <x v="3"/>
    <x v="2"/>
    <x v="171"/>
    <x v="0"/>
    <x v="1"/>
    <x v="11"/>
    <s v="Bush Mission Pointe Library"/>
    <n v="205.33"/>
    <n v="2"/>
    <n v="-36.24"/>
  </r>
  <r>
    <n v="7172"/>
    <d v="2017-03-31T00:00:00"/>
    <x v="3"/>
    <x v="2"/>
    <x v="626"/>
    <x v="20"/>
    <x v="1"/>
    <x v="8"/>
    <s v="Tensor Computer Mounted Lamp"/>
    <n v="29.78"/>
    <n v="2"/>
    <n v="8.0399999999999991"/>
  </r>
  <r>
    <n v="7173"/>
    <d v="2017-03-31T00:00:00"/>
    <x v="3"/>
    <x v="2"/>
    <x v="626"/>
    <x v="20"/>
    <x v="2"/>
    <x v="6"/>
    <s v="Polycom SoundPoint IP 450 VoIP phone"/>
    <n v="677.58"/>
    <n v="3"/>
    <n v="176.17"/>
  </r>
  <r>
    <n v="7174"/>
    <d v="2017-03-31T00:00:00"/>
    <x v="3"/>
    <x v="2"/>
    <x v="626"/>
    <x v="20"/>
    <x v="0"/>
    <x v="0"/>
    <s v="Rediform S.O.S. 1-Up Phone Message Bk, 4-1/4x3-1/16 Bk, 1 Form/Pg, 40 Messages/Bk, 3/Pk"/>
    <n v="75.040000000000006"/>
    <n v="8"/>
    <n v="36.020000000000003"/>
  </r>
  <r>
    <n v="7175"/>
    <d v="2017-03-31T00:00:00"/>
    <x v="3"/>
    <x v="2"/>
    <x v="445"/>
    <x v="20"/>
    <x v="2"/>
    <x v="6"/>
    <s v="Spigen Samsung Galaxy S5 Case Wallet"/>
    <n v="84.95"/>
    <n v="5"/>
    <n v="22.09"/>
  </r>
  <r>
    <n v="7176"/>
    <d v="2017-03-31T00:00:00"/>
    <x v="3"/>
    <x v="2"/>
    <x v="474"/>
    <x v="5"/>
    <x v="1"/>
    <x v="8"/>
    <s v="Advantus Panel Wall Certificate Holder - 8.5x11"/>
    <n v="61"/>
    <n v="5"/>
    <n v="25.62"/>
  </r>
  <r>
    <n v="7177"/>
    <d v="2017-03-31T00:00:00"/>
    <x v="3"/>
    <x v="2"/>
    <x v="474"/>
    <x v="5"/>
    <x v="2"/>
    <x v="6"/>
    <s v="Vtech CS6719"/>
    <n v="671.93"/>
    <n v="7"/>
    <n v="188.14"/>
  </r>
  <r>
    <n v="7178"/>
    <d v="2017-03-31T00:00:00"/>
    <x v="3"/>
    <x v="2"/>
    <x v="709"/>
    <x v="1"/>
    <x v="0"/>
    <x v="3"/>
    <s v="SlimView Poly Binder, 3/8&quot;"/>
    <n v="13.47"/>
    <n v="13"/>
    <n v="-22.9"/>
  </r>
  <r>
    <n v="7179"/>
    <d v="2017-03-31T00:00:00"/>
    <x v="3"/>
    <x v="2"/>
    <x v="458"/>
    <x v="4"/>
    <x v="0"/>
    <x v="3"/>
    <s v="Ibico Recycled Grain-Textured Covers"/>
    <n v="34.54"/>
    <n v="1"/>
    <n v="17.27"/>
  </r>
  <r>
    <n v="7180"/>
    <d v="2017-03-31T00:00:00"/>
    <x v="3"/>
    <x v="2"/>
    <x v="458"/>
    <x v="4"/>
    <x v="2"/>
    <x v="16"/>
    <s v="Hewlett Packard LaserJet 3310 Copier"/>
    <n v="2999.95"/>
    <n v="5"/>
    <n v="1439.98"/>
  </r>
  <r>
    <n v="7181"/>
    <d v="2017-03-31T00:00:00"/>
    <x v="3"/>
    <x v="2"/>
    <x v="458"/>
    <x v="4"/>
    <x v="0"/>
    <x v="3"/>
    <s v="Avery Recycled Flexi-View Covers for Binding Systems"/>
    <n v="64.12"/>
    <n v="4"/>
    <n v="30.78"/>
  </r>
  <r>
    <n v="7182"/>
    <d v="2017-03-31T00:00:00"/>
    <x v="3"/>
    <x v="2"/>
    <x v="134"/>
    <x v="0"/>
    <x v="0"/>
    <x v="12"/>
    <s v="Fellowes 8 Outlet Superior Workstation Surge Protector w/o Phone/Fax/Modem Protection"/>
    <n v="33.619999999999997"/>
    <n v="5"/>
    <n v="-90.77"/>
  </r>
  <r>
    <n v="7183"/>
    <d v="2017-03-31T00:00:00"/>
    <x v="3"/>
    <x v="2"/>
    <x v="418"/>
    <x v="3"/>
    <x v="0"/>
    <x v="14"/>
    <s v="Acme Tagit Stainless Steel Antibacterial Scissors"/>
    <n v="29.7"/>
    <n v="3"/>
    <n v="8.02"/>
  </r>
  <r>
    <n v="7184"/>
    <d v="2017-04-01T00:00:00"/>
    <x v="3"/>
    <x v="3"/>
    <x v="423"/>
    <x v="24"/>
    <x v="0"/>
    <x v="2"/>
    <s v="Hanging Personal Folder File"/>
    <n v="94.2"/>
    <n v="6"/>
    <n v="23.55"/>
  </r>
  <r>
    <n v="7185"/>
    <d v="2017-04-01T00:00:00"/>
    <x v="3"/>
    <x v="3"/>
    <x v="423"/>
    <x v="24"/>
    <x v="0"/>
    <x v="10"/>
    <s v="Staple envelope"/>
    <n v="28.4"/>
    <n v="5"/>
    <n v="13.35"/>
  </r>
  <r>
    <n v="7186"/>
    <d v="2017-04-01T00:00:00"/>
    <x v="3"/>
    <x v="3"/>
    <x v="389"/>
    <x v="3"/>
    <x v="0"/>
    <x v="1"/>
    <s v="Avery 498"/>
    <n v="5.78"/>
    <n v="2"/>
    <n v="2.72"/>
  </r>
  <r>
    <n v="7187"/>
    <d v="2017-04-01T00:00:00"/>
    <x v="3"/>
    <x v="3"/>
    <x v="389"/>
    <x v="3"/>
    <x v="0"/>
    <x v="3"/>
    <s v="Fellowes Binding Cases"/>
    <n v="121.68"/>
    <n v="13"/>
    <n v="38.03"/>
  </r>
  <r>
    <n v="7188"/>
    <d v="2017-04-01T00:00:00"/>
    <x v="3"/>
    <x v="3"/>
    <x v="317"/>
    <x v="3"/>
    <x v="1"/>
    <x v="11"/>
    <s v="Safco Value Mate Steel Bookcase, Baked Enamel Finish on Steel, Black"/>
    <n v="482.66"/>
    <n v="8"/>
    <n v="85.18"/>
  </r>
  <r>
    <n v="7189"/>
    <d v="2017-04-01T00:00:00"/>
    <x v="3"/>
    <x v="3"/>
    <x v="317"/>
    <x v="3"/>
    <x v="2"/>
    <x v="15"/>
    <s v="Cubify CubeX 3D Printer Double Head Print"/>
    <n v="4799.9799999999996"/>
    <n v="2"/>
    <n v="360"/>
  </r>
  <r>
    <n v="7190"/>
    <d v="2017-04-01T00:00:00"/>
    <x v="3"/>
    <x v="3"/>
    <x v="405"/>
    <x v="20"/>
    <x v="0"/>
    <x v="0"/>
    <s v="Wirebound Message Books, Four 2 3/4 x 5 Forms per Page, 200 Sets per Book"/>
    <n v="42.93"/>
    <n v="9"/>
    <n v="19.32"/>
  </r>
  <r>
    <n v="7191"/>
    <d v="2017-04-01T00:00:00"/>
    <x v="3"/>
    <x v="3"/>
    <x v="45"/>
    <x v="16"/>
    <x v="2"/>
    <x v="6"/>
    <s v="Mediabridge Sport Armband iPhone 5s"/>
    <n v="23.98"/>
    <n v="3"/>
    <n v="-5.69"/>
  </r>
  <r>
    <n v="7192"/>
    <d v="2017-04-01T00:00:00"/>
    <x v="3"/>
    <x v="3"/>
    <x v="45"/>
    <x v="16"/>
    <x v="0"/>
    <x v="1"/>
    <s v="Avery 494"/>
    <n v="6.26"/>
    <n v="3"/>
    <n v="2.04"/>
  </r>
  <r>
    <n v="7193"/>
    <d v="2017-04-01T00:00:00"/>
    <x v="3"/>
    <x v="3"/>
    <x v="45"/>
    <x v="16"/>
    <x v="0"/>
    <x v="12"/>
    <s v="Staple holder"/>
    <n v="20.81"/>
    <n v="3"/>
    <n v="1.82"/>
  </r>
  <r>
    <n v="7194"/>
    <d v="2017-04-01T00:00:00"/>
    <x v="3"/>
    <x v="3"/>
    <x v="45"/>
    <x v="16"/>
    <x v="1"/>
    <x v="5"/>
    <s v="Global Wood Trimmed Manager's Task Chair, Khaki"/>
    <n v="218.35"/>
    <n v="3"/>
    <n v="-19.11"/>
  </r>
  <r>
    <n v="7195"/>
    <d v="2017-04-01T00:00:00"/>
    <x v="3"/>
    <x v="3"/>
    <x v="169"/>
    <x v="9"/>
    <x v="1"/>
    <x v="8"/>
    <s v="Deflect-o DuraMat Lighweight, Studded, Beveled Mat for Low Pile Carpeting"/>
    <n v="127.95"/>
    <n v="3"/>
    <n v="21.75"/>
  </r>
  <r>
    <n v="7196"/>
    <d v="2017-04-02T00:00:00"/>
    <x v="3"/>
    <x v="3"/>
    <x v="509"/>
    <x v="3"/>
    <x v="1"/>
    <x v="8"/>
    <s v="Westinghouse Clip-On Gooseneck Lamps"/>
    <n v="25.11"/>
    <n v="3"/>
    <n v="6.53"/>
  </r>
  <r>
    <n v="7197"/>
    <d v="2017-04-02T00:00:00"/>
    <x v="3"/>
    <x v="3"/>
    <x v="529"/>
    <x v="4"/>
    <x v="1"/>
    <x v="13"/>
    <s v="Bevis 44 x 96 Conference Tables"/>
    <n v="411.8"/>
    <n v="2"/>
    <n v="70.010000000000005"/>
  </r>
  <r>
    <n v="7198"/>
    <d v="2017-04-02T00:00:00"/>
    <x v="3"/>
    <x v="3"/>
    <x v="529"/>
    <x v="4"/>
    <x v="2"/>
    <x v="9"/>
    <s v="NETGEAR N750 Dual Band Wi-Fi Gigabit Router"/>
    <n v="360"/>
    <n v="4"/>
    <n v="129.6"/>
  </r>
  <r>
    <n v="7199"/>
    <d v="2017-04-02T00:00:00"/>
    <x v="3"/>
    <x v="3"/>
    <x v="538"/>
    <x v="37"/>
    <x v="0"/>
    <x v="4"/>
    <s v="Newell 318"/>
    <n v="11.12"/>
    <n v="4"/>
    <n v="2.89"/>
  </r>
  <r>
    <n v="7200"/>
    <d v="2017-04-02T00:00:00"/>
    <x v="3"/>
    <x v="3"/>
    <x v="596"/>
    <x v="33"/>
    <x v="0"/>
    <x v="1"/>
    <s v="Avery 499"/>
    <n v="14.94"/>
    <n v="3"/>
    <n v="6.87"/>
  </r>
  <r>
    <n v="7201"/>
    <d v="2017-04-03T00:00:00"/>
    <x v="3"/>
    <x v="3"/>
    <x v="175"/>
    <x v="2"/>
    <x v="1"/>
    <x v="8"/>
    <s v="Staple-based wall hangings"/>
    <n v="25.47"/>
    <n v="4"/>
    <n v="7.64"/>
  </r>
  <r>
    <n v="7202"/>
    <d v="2017-04-03T00:00:00"/>
    <x v="3"/>
    <x v="3"/>
    <x v="52"/>
    <x v="1"/>
    <x v="0"/>
    <x v="4"/>
    <s v="Prang Colored Pencils"/>
    <n v="7.06"/>
    <n v="3"/>
    <n v="2.21"/>
  </r>
  <r>
    <n v="7203"/>
    <d v="2017-04-04T00:00:00"/>
    <x v="3"/>
    <x v="3"/>
    <x v="481"/>
    <x v="1"/>
    <x v="2"/>
    <x v="6"/>
    <s v="Cisco SPA 502G IP Phone"/>
    <n v="383.84"/>
    <n v="4"/>
    <n v="47.98"/>
  </r>
  <r>
    <n v="7204"/>
    <d v="2017-04-04T00:00:00"/>
    <x v="3"/>
    <x v="3"/>
    <x v="293"/>
    <x v="20"/>
    <x v="2"/>
    <x v="6"/>
    <s v="Panasonic KX - TS880B Telephone"/>
    <n v="41.22"/>
    <n v="1"/>
    <n v="11.13"/>
  </r>
  <r>
    <n v="7205"/>
    <d v="2017-04-04T00:00:00"/>
    <x v="3"/>
    <x v="3"/>
    <x v="293"/>
    <x v="20"/>
    <x v="0"/>
    <x v="14"/>
    <s v="Premier Automatic Letter Opener"/>
    <n v="240.37"/>
    <n v="1"/>
    <n v="7.21"/>
  </r>
  <r>
    <n v="7206"/>
    <d v="2017-04-04T00:00:00"/>
    <x v="3"/>
    <x v="3"/>
    <x v="293"/>
    <x v="20"/>
    <x v="2"/>
    <x v="6"/>
    <s v="LG Electronics Tone+ HBS-730 Bluetooth Headset"/>
    <n v="119.02"/>
    <n v="2"/>
    <n v="33.33"/>
  </r>
  <r>
    <n v="7207"/>
    <d v="2017-04-04T00:00:00"/>
    <x v="3"/>
    <x v="3"/>
    <x v="577"/>
    <x v="20"/>
    <x v="0"/>
    <x v="10"/>
    <s v="Brown Kraft Recycled Envelopes"/>
    <n v="16.98"/>
    <n v="1"/>
    <n v="8.49"/>
  </r>
  <r>
    <n v="7208"/>
    <d v="2017-04-04T00:00:00"/>
    <x v="3"/>
    <x v="3"/>
    <x v="398"/>
    <x v="20"/>
    <x v="0"/>
    <x v="4"/>
    <s v="Newell 326"/>
    <n v="7.04"/>
    <n v="4"/>
    <n v="2.04"/>
  </r>
  <r>
    <n v="7209"/>
    <d v="2017-04-06T00:00:00"/>
    <x v="3"/>
    <x v="3"/>
    <x v="770"/>
    <x v="30"/>
    <x v="0"/>
    <x v="0"/>
    <s v="Easy-staple paper"/>
    <n v="106.32"/>
    <n v="3"/>
    <n v="49.97"/>
  </r>
  <r>
    <n v="7210"/>
    <d v="2017-04-06T00:00:00"/>
    <x v="3"/>
    <x v="3"/>
    <x v="345"/>
    <x v="15"/>
    <x v="0"/>
    <x v="3"/>
    <s v="3M Organizer Strips"/>
    <n v="8.1"/>
    <n v="5"/>
    <n v="-5.94"/>
  </r>
  <r>
    <n v="7211"/>
    <d v="2017-04-07T00:00:00"/>
    <x v="3"/>
    <x v="3"/>
    <x v="431"/>
    <x v="16"/>
    <x v="1"/>
    <x v="13"/>
    <s v="Bush Advantage Collection Round Conference Table"/>
    <n v="233.86"/>
    <n v="2"/>
    <n v="-102.05"/>
  </r>
  <r>
    <n v="7212"/>
    <d v="2017-04-07T00:00:00"/>
    <x v="3"/>
    <x v="3"/>
    <x v="431"/>
    <x v="16"/>
    <x v="1"/>
    <x v="13"/>
    <s v="Bretford Rectangular Conference Table Tops"/>
    <n v="620.61"/>
    <n v="3"/>
    <n v="-248.25"/>
  </r>
  <r>
    <n v="7213"/>
    <d v="2017-04-07T00:00:00"/>
    <x v="3"/>
    <x v="3"/>
    <x v="431"/>
    <x v="16"/>
    <x v="0"/>
    <x v="3"/>
    <s v="GBC Instant Index System for Binding Systems"/>
    <n v="5.33"/>
    <n v="2"/>
    <n v="-3.55"/>
  </r>
  <r>
    <n v="7214"/>
    <d v="2017-04-07T00:00:00"/>
    <x v="3"/>
    <x v="3"/>
    <x v="431"/>
    <x v="16"/>
    <x v="1"/>
    <x v="8"/>
    <s v="Tenex Contemporary Contur Chairmats for Low and Medium Pile Carpet, Computer, 39&quot; x 49&quot;"/>
    <n v="258.07"/>
    <n v="3"/>
    <n v="0"/>
  </r>
  <r>
    <n v="7215"/>
    <d v="2017-04-07T00:00:00"/>
    <x v="3"/>
    <x v="3"/>
    <x v="431"/>
    <x v="16"/>
    <x v="2"/>
    <x v="9"/>
    <s v="LogitechÂ P710e Mobile Speakerphone"/>
    <n v="617.98"/>
    <n v="3"/>
    <n v="-7.72"/>
  </r>
  <r>
    <n v="7216"/>
    <d v="2017-04-07T00:00:00"/>
    <x v="3"/>
    <x v="3"/>
    <x v="57"/>
    <x v="16"/>
    <x v="0"/>
    <x v="4"/>
    <s v="50 Colored Long Pencils"/>
    <n v="16.260000000000002"/>
    <n v="2"/>
    <n v="1.22"/>
  </r>
  <r>
    <n v="7217"/>
    <d v="2017-04-07T00:00:00"/>
    <x v="3"/>
    <x v="3"/>
    <x v="57"/>
    <x v="16"/>
    <x v="2"/>
    <x v="6"/>
    <s v="AT&amp;T 1080 Corded phone"/>
    <n v="219.18"/>
    <n v="2"/>
    <n v="19.18"/>
  </r>
  <r>
    <n v="7218"/>
    <d v="2017-04-08T00:00:00"/>
    <x v="3"/>
    <x v="3"/>
    <x v="491"/>
    <x v="4"/>
    <x v="1"/>
    <x v="8"/>
    <s v="Eldon Expressions Punched Metal &amp; Wood Desk Accessories, Black &amp; Cherry"/>
    <n v="56.28"/>
    <n v="6"/>
    <n v="15.76"/>
  </r>
  <r>
    <n v="7219"/>
    <d v="2017-04-08T00:00:00"/>
    <x v="3"/>
    <x v="3"/>
    <x v="491"/>
    <x v="4"/>
    <x v="0"/>
    <x v="3"/>
    <s v="GBC DocuBind TL300 Electric Binding System"/>
    <n v="2690.97"/>
    <n v="3"/>
    <n v="1264.76"/>
  </r>
  <r>
    <n v="7220"/>
    <d v="2017-04-08T00:00:00"/>
    <x v="3"/>
    <x v="3"/>
    <x v="432"/>
    <x v="23"/>
    <x v="0"/>
    <x v="2"/>
    <s v="Tennsco 16-Compartment Lockers with Coat Rack"/>
    <n v="2591.56"/>
    <n v="4"/>
    <n v="621.97"/>
  </r>
  <r>
    <n v="7221"/>
    <d v="2017-04-08T00:00:00"/>
    <x v="3"/>
    <x v="3"/>
    <x v="432"/>
    <x v="23"/>
    <x v="0"/>
    <x v="12"/>
    <s v="Black &amp; Decker Filter for Double Action Dustbuster Cordless Vac BLDV7210"/>
    <n v="41.95"/>
    <n v="5"/>
    <n v="10.49"/>
  </r>
  <r>
    <n v="7222"/>
    <d v="2017-04-08T00:00:00"/>
    <x v="3"/>
    <x v="3"/>
    <x v="303"/>
    <x v="3"/>
    <x v="0"/>
    <x v="0"/>
    <s v="Xerox 1891"/>
    <n v="244.55"/>
    <n v="5"/>
    <n v="114.94"/>
  </r>
  <r>
    <n v="7223"/>
    <d v="2017-04-08T00:00:00"/>
    <x v="3"/>
    <x v="3"/>
    <x v="303"/>
    <x v="3"/>
    <x v="0"/>
    <x v="0"/>
    <s v="Xerox 1942"/>
    <n v="195.76"/>
    <n v="4"/>
    <n v="97.88"/>
  </r>
  <r>
    <n v="7224"/>
    <d v="2017-04-08T00:00:00"/>
    <x v="3"/>
    <x v="3"/>
    <x v="62"/>
    <x v="14"/>
    <x v="1"/>
    <x v="8"/>
    <s v="3M Polarizing Task Lamp with Clamp Arm, Light Gray"/>
    <n v="273.95999999999998"/>
    <n v="2"/>
    <n v="71.23"/>
  </r>
  <r>
    <n v="7225"/>
    <d v="2017-04-08T00:00:00"/>
    <x v="3"/>
    <x v="3"/>
    <x v="62"/>
    <x v="14"/>
    <x v="1"/>
    <x v="8"/>
    <s v="Luxo Professional Combination Clamp-On Lamps"/>
    <n v="306.89999999999998"/>
    <n v="3"/>
    <n v="79.790000000000006"/>
  </r>
  <r>
    <n v="7226"/>
    <d v="2017-04-09T00:00:00"/>
    <x v="3"/>
    <x v="3"/>
    <x v="697"/>
    <x v="20"/>
    <x v="0"/>
    <x v="1"/>
    <s v="Color-Coded Legal Exhibit Labels"/>
    <n v="9.82"/>
    <n v="2"/>
    <n v="4.8099999999999996"/>
  </r>
  <r>
    <n v="7227"/>
    <d v="2017-04-09T00:00:00"/>
    <x v="3"/>
    <x v="3"/>
    <x v="697"/>
    <x v="20"/>
    <x v="0"/>
    <x v="4"/>
    <s v="Bulldog Vacuum Base Pencil Sharpener"/>
    <n v="35.97"/>
    <n v="3"/>
    <n v="9.7100000000000009"/>
  </r>
  <r>
    <n v="7228"/>
    <d v="2017-04-09T00:00:00"/>
    <x v="3"/>
    <x v="3"/>
    <x v="697"/>
    <x v="20"/>
    <x v="0"/>
    <x v="0"/>
    <s v="Xerox 212"/>
    <n v="12.96"/>
    <n v="2"/>
    <n v="6.22"/>
  </r>
  <r>
    <n v="7229"/>
    <d v="2017-04-09T00:00:00"/>
    <x v="3"/>
    <x v="3"/>
    <x v="697"/>
    <x v="20"/>
    <x v="0"/>
    <x v="0"/>
    <s v="Computer Printout Paper with Letter-Trim Fine Perforations"/>
    <n v="191.6"/>
    <n v="4"/>
    <n v="91.97"/>
  </r>
  <r>
    <n v="7230"/>
    <d v="2017-04-09T00:00:00"/>
    <x v="3"/>
    <x v="3"/>
    <x v="697"/>
    <x v="20"/>
    <x v="0"/>
    <x v="1"/>
    <s v="Avery File Folder Labels"/>
    <n v="8.64"/>
    <n v="3"/>
    <n v="4.2300000000000004"/>
  </r>
  <r>
    <n v="7231"/>
    <d v="2017-04-09T00:00:00"/>
    <x v="3"/>
    <x v="3"/>
    <x v="697"/>
    <x v="20"/>
    <x v="0"/>
    <x v="2"/>
    <s v="Office Impressions Heavy Duty Welded Shelving &amp; Multimedia Storage Drawers"/>
    <n v="501.81"/>
    <n v="3"/>
    <n v="0"/>
  </r>
  <r>
    <n v="7232"/>
    <d v="2017-04-09T00:00:00"/>
    <x v="3"/>
    <x v="3"/>
    <x v="52"/>
    <x v="16"/>
    <x v="0"/>
    <x v="1"/>
    <s v="Avery 48"/>
    <n v="15.12"/>
    <n v="3"/>
    <n v="4.91"/>
  </r>
  <r>
    <n v="7233"/>
    <d v="2017-04-09T00:00:00"/>
    <x v="3"/>
    <x v="3"/>
    <x v="52"/>
    <x v="16"/>
    <x v="0"/>
    <x v="3"/>
    <s v="Avery Arch Ring Binders"/>
    <n v="17.43"/>
    <n v="1"/>
    <n v="-13.36"/>
  </r>
  <r>
    <n v="7234"/>
    <d v="2017-04-09T00:00:00"/>
    <x v="3"/>
    <x v="3"/>
    <x v="52"/>
    <x v="16"/>
    <x v="0"/>
    <x v="0"/>
    <s v="Xerox 1915"/>
    <n v="251.64"/>
    <n v="3"/>
    <n v="88.07"/>
  </r>
  <r>
    <n v="7235"/>
    <d v="2017-04-09T00:00:00"/>
    <x v="3"/>
    <x v="3"/>
    <x v="318"/>
    <x v="14"/>
    <x v="0"/>
    <x v="3"/>
    <s v="GBC Recycled Regency Composition Covers"/>
    <n v="478.24"/>
    <n v="8"/>
    <n v="219.99"/>
  </r>
  <r>
    <n v="7236"/>
    <d v="2017-04-09T00:00:00"/>
    <x v="3"/>
    <x v="3"/>
    <x v="479"/>
    <x v="2"/>
    <x v="0"/>
    <x v="3"/>
    <s v="Tuf-Vin Binders"/>
    <n v="37.9"/>
    <n v="4"/>
    <n v="-29.05"/>
  </r>
  <r>
    <n v="7237"/>
    <d v="2017-04-09T00:00:00"/>
    <x v="3"/>
    <x v="3"/>
    <x v="479"/>
    <x v="2"/>
    <x v="0"/>
    <x v="0"/>
    <s v="Xerox 1893"/>
    <n v="65.58"/>
    <n v="2"/>
    <n v="23.77"/>
  </r>
  <r>
    <n v="7238"/>
    <d v="2017-04-10T00:00:00"/>
    <x v="3"/>
    <x v="3"/>
    <x v="694"/>
    <x v="23"/>
    <x v="0"/>
    <x v="0"/>
    <s v="Wirebound Message Books, Two 4 1/4&quot; x 5&quot; Forms per Page"/>
    <n v="7.61"/>
    <n v="1"/>
    <n v="3.58"/>
  </r>
  <r>
    <n v="7239"/>
    <d v="2017-04-10T00:00:00"/>
    <x v="3"/>
    <x v="3"/>
    <x v="694"/>
    <x v="23"/>
    <x v="0"/>
    <x v="7"/>
    <s v="OIC Binder Clips"/>
    <n v="7.16"/>
    <n v="2"/>
    <n v="3.58"/>
  </r>
  <r>
    <n v="7240"/>
    <d v="2017-04-10T00:00:00"/>
    <x v="3"/>
    <x v="3"/>
    <x v="446"/>
    <x v="0"/>
    <x v="0"/>
    <x v="0"/>
    <s v="Xerox 1894"/>
    <n v="10.37"/>
    <n v="2"/>
    <n v="3.63"/>
  </r>
  <r>
    <n v="7241"/>
    <d v="2017-04-10T00:00:00"/>
    <x v="3"/>
    <x v="3"/>
    <x v="446"/>
    <x v="0"/>
    <x v="2"/>
    <x v="9"/>
    <s v="LogitechÂ MX Performance Wireless Mouse"/>
    <n v="95.74"/>
    <n v="3"/>
    <n v="20.34"/>
  </r>
  <r>
    <n v="7242"/>
    <d v="2017-04-10T00:00:00"/>
    <x v="3"/>
    <x v="3"/>
    <x v="785"/>
    <x v="16"/>
    <x v="1"/>
    <x v="8"/>
    <s v="Stackable Trays"/>
    <n v="12.32"/>
    <n v="5"/>
    <n v="1.85"/>
  </r>
  <r>
    <n v="7243"/>
    <d v="2017-04-10T00:00:00"/>
    <x v="3"/>
    <x v="3"/>
    <x v="785"/>
    <x v="16"/>
    <x v="0"/>
    <x v="3"/>
    <s v="Acco Pressboard Covers with Storage Hooks, 14 7/8&quot; x 11&quot;, Light Blue"/>
    <n v="4.42"/>
    <n v="3"/>
    <n v="-3.09"/>
  </r>
  <r>
    <n v="7244"/>
    <d v="2017-04-10T00:00:00"/>
    <x v="3"/>
    <x v="3"/>
    <x v="524"/>
    <x v="37"/>
    <x v="2"/>
    <x v="9"/>
    <s v="Logitech G700s Rechargeable Gaming Mouse"/>
    <n v="99.99"/>
    <n v="1"/>
    <n v="42"/>
  </r>
  <r>
    <n v="7245"/>
    <d v="2017-04-10T00:00:00"/>
    <x v="3"/>
    <x v="3"/>
    <x v="524"/>
    <x v="37"/>
    <x v="0"/>
    <x v="2"/>
    <s v="Recycled Steel Personal File for Hanging File Folders"/>
    <n v="286.14999999999998"/>
    <n v="5"/>
    <n v="71.540000000000006"/>
  </r>
  <r>
    <n v="7246"/>
    <d v="2017-04-10T00:00:00"/>
    <x v="3"/>
    <x v="3"/>
    <x v="206"/>
    <x v="2"/>
    <x v="0"/>
    <x v="12"/>
    <s v="Tripp Lite Isotel 6 Outlet Surge Protector with Fax/Modem Protection"/>
    <n v="195.1"/>
    <n v="4"/>
    <n v="21.95"/>
  </r>
  <r>
    <n v="7247"/>
    <d v="2017-04-10T00:00:00"/>
    <x v="3"/>
    <x v="3"/>
    <x v="206"/>
    <x v="2"/>
    <x v="1"/>
    <x v="8"/>
    <s v="Linden 10&quot; Round Wall Clock, Black"/>
    <n v="36.67"/>
    <n v="3"/>
    <n v="6.42"/>
  </r>
  <r>
    <n v="7248"/>
    <d v="2017-04-11T00:00:00"/>
    <x v="3"/>
    <x v="3"/>
    <x v="399"/>
    <x v="3"/>
    <x v="2"/>
    <x v="9"/>
    <s v="SanDisk Ultra 64 GB MicroSDHC Class 10 Memory Card"/>
    <n v="199.95"/>
    <n v="5"/>
    <n v="21.99"/>
  </r>
  <r>
    <n v="7249"/>
    <d v="2017-04-11T00:00:00"/>
    <x v="3"/>
    <x v="3"/>
    <x v="399"/>
    <x v="3"/>
    <x v="0"/>
    <x v="4"/>
    <s v="Dixon Ticonderoga Erasable Colored Pencil Set, 12-Color"/>
    <n v="41.86"/>
    <n v="7"/>
    <n v="14.23"/>
  </r>
  <r>
    <n v="7250"/>
    <d v="2017-04-11T00:00:00"/>
    <x v="3"/>
    <x v="3"/>
    <x v="90"/>
    <x v="0"/>
    <x v="0"/>
    <x v="3"/>
    <s v="Flexible Leather- Look Classic Collection Ring Binder"/>
    <n v="11.36"/>
    <n v="3"/>
    <n v="-17.05"/>
  </r>
  <r>
    <n v="7251"/>
    <d v="2017-04-11T00:00:00"/>
    <x v="3"/>
    <x v="3"/>
    <x v="304"/>
    <x v="10"/>
    <x v="0"/>
    <x v="2"/>
    <s v="Sterilite Officeware Hinged File Box"/>
    <n v="16.77"/>
    <n v="2"/>
    <n v="1.47"/>
  </r>
  <r>
    <n v="7252"/>
    <d v="2017-04-11T00:00:00"/>
    <x v="3"/>
    <x v="3"/>
    <x v="304"/>
    <x v="10"/>
    <x v="2"/>
    <x v="9"/>
    <s v="Kingston Digital DataTraveler 32GB USB 2.0"/>
    <n v="27.12"/>
    <n v="2"/>
    <n v="-4.75"/>
  </r>
  <r>
    <n v="7253"/>
    <d v="2017-04-11T00:00:00"/>
    <x v="3"/>
    <x v="3"/>
    <x v="700"/>
    <x v="25"/>
    <x v="0"/>
    <x v="4"/>
    <s v="Pencil and Crayon Sharpener"/>
    <n v="1.75"/>
    <n v="1"/>
    <n v="0.15"/>
  </r>
  <r>
    <n v="7254"/>
    <d v="2017-04-11T00:00:00"/>
    <x v="3"/>
    <x v="3"/>
    <x v="700"/>
    <x v="25"/>
    <x v="0"/>
    <x v="4"/>
    <s v="Newell 321"/>
    <n v="20.99"/>
    <n v="8"/>
    <n v="2.36"/>
  </r>
  <r>
    <n v="7255"/>
    <d v="2017-04-12T00:00:00"/>
    <x v="3"/>
    <x v="3"/>
    <x v="649"/>
    <x v="43"/>
    <x v="0"/>
    <x v="3"/>
    <s v="Storex Dura Pro Binders"/>
    <n v="29.7"/>
    <n v="5"/>
    <n v="13.37"/>
  </r>
  <r>
    <n v="7256"/>
    <d v="2017-04-12T00:00:00"/>
    <x v="3"/>
    <x v="3"/>
    <x v="649"/>
    <x v="43"/>
    <x v="0"/>
    <x v="0"/>
    <s v="Xerox 1948"/>
    <n v="39.96"/>
    <n v="4"/>
    <n v="17.98"/>
  </r>
  <r>
    <n v="7257"/>
    <d v="2017-04-13T00:00:00"/>
    <x v="3"/>
    <x v="3"/>
    <x v="274"/>
    <x v="22"/>
    <x v="0"/>
    <x v="0"/>
    <s v="Xerox 4200 Series MultiUse Premium Copy Paper (20Lb. and 84 Bright)"/>
    <n v="5.28"/>
    <n v="1"/>
    <n v="2.38"/>
  </r>
  <r>
    <n v="7258"/>
    <d v="2017-04-13T00:00:00"/>
    <x v="3"/>
    <x v="3"/>
    <x v="274"/>
    <x v="22"/>
    <x v="0"/>
    <x v="3"/>
    <s v="GBC DocuBind TL200 Manual Binding Machine"/>
    <n v="895.92"/>
    <n v="5"/>
    <n v="302.37"/>
  </r>
  <r>
    <n v="7259"/>
    <d v="2017-04-13T00:00:00"/>
    <x v="3"/>
    <x v="3"/>
    <x v="598"/>
    <x v="3"/>
    <x v="1"/>
    <x v="5"/>
    <s v="Global Wood Trimmed Manager's Task Chair, Khaki"/>
    <n v="436.7"/>
    <n v="6"/>
    <n v="-38.21"/>
  </r>
  <r>
    <n v="7260"/>
    <d v="2017-04-13T00:00:00"/>
    <x v="3"/>
    <x v="3"/>
    <x v="679"/>
    <x v="2"/>
    <x v="0"/>
    <x v="7"/>
    <s v="Translucent Push Pins by OIC"/>
    <n v="7.92"/>
    <n v="5"/>
    <n v="1.68"/>
  </r>
  <r>
    <n v="7261"/>
    <d v="2017-04-14T00:00:00"/>
    <x v="3"/>
    <x v="3"/>
    <x v="513"/>
    <x v="10"/>
    <x v="0"/>
    <x v="4"/>
    <s v="Zebra Zazzle Fluorescent Highlighters"/>
    <n v="14.59"/>
    <n v="3"/>
    <n v="2.5499999999999998"/>
  </r>
  <r>
    <n v="7262"/>
    <d v="2017-04-14T00:00:00"/>
    <x v="3"/>
    <x v="3"/>
    <x v="513"/>
    <x v="10"/>
    <x v="0"/>
    <x v="4"/>
    <s v="Sanford Prismacolor Professional Thick Lead Art Pencils, 36-Color Set"/>
    <n v="89.86"/>
    <n v="3"/>
    <n v="21.34"/>
  </r>
  <r>
    <n v="7263"/>
    <d v="2017-04-14T00:00:00"/>
    <x v="3"/>
    <x v="3"/>
    <x v="513"/>
    <x v="10"/>
    <x v="0"/>
    <x v="0"/>
    <s v="Xerox 196"/>
    <n v="13.87"/>
    <n v="3"/>
    <n v="5.03"/>
  </r>
  <r>
    <n v="7264"/>
    <d v="2017-04-14T00:00:00"/>
    <x v="3"/>
    <x v="3"/>
    <x v="750"/>
    <x v="24"/>
    <x v="0"/>
    <x v="3"/>
    <s v="Acco 3-Hole Punch"/>
    <n v="8.76"/>
    <n v="2"/>
    <n v="4.2"/>
  </r>
  <r>
    <n v="7265"/>
    <d v="2017-04-14T00:00:00"/>
    <x v="3"/>
    <x v="3"/>
    <x v="349"/>
    <x v="20"/>
    <x v="0"/>
    <x v="3"/>
    <s v="Avery Non-Stick Binders"/>
    <n v="10.78"/>
    <n v="3"/>
    <n v="3.5"/>
  </r>
  <r>
    <n v="7266"/>
    <d v="2017-04-14T00:00:00"/>
    <x v="3"/>
    <x v="3"/>
    <x v="349"/>
    <x v="20"/>
    <x v="1"/>
    <x v="11"/>
    <s v="Bush Westfield Collection Bookcases, Fully Assembled"/>
    <n v="242.35"/>
    <n v="3"/>
    <n v="9.09"/>
  </r>
  <r>
    <n v="7267"/>
    <d v="2017-04-14T00:00:00"/>
    <x v="3"/>
    <x v="3"/>
    <x v="360"/>
    <x v="25"/>
    <x v="1"/>
    <x v="11"/>
    <s v="Sauder Cornerstone Collection Library"/>
    <n v="198.27"/>
    <n v="8"/>
    <n v="-32.22"/>
  </r>
  <r>
    <n v="7268"/>
    <d v="2017-04-14T00:00:00"/>
    <x v="3"/>
    <x v="3"/>
    <x v="312"/>
    <x v="23"/>
    <x v="1"/>
    <x v="8"/>
    <s v="Tensor Computer Mounted Lamp"/>
    <n v="74.45"/>
    <n v="5"/>
    <n v="20.100000000000001"/>
  </r>
  <r>
    <n v="7269"/>
    <d v="2017-04-15T00:00:00"/>
    <x v="3"/>
    <x v="3"/>
    <x v="182"/>
    <x v="25"/>
    <x v="0"/>
    <x v="0"/>
    <s v="Xerox 1967"/>
    <n v="15.55"/>
    <n v="3"/>
    <n v="5.44"/>
  </r>
  <r>
    <n v="7270"/>
    <d v="2017-04-15T00:00:00"/>
    <x v="3"/>
    <x v="3"/>
    <x v="489"/>
    <x v="6"/>
    <x v="0"/>
    <x v="4"/>
    <s v="Faber Castell Col-Erase Pencils"/>
    <n v="4.8899999999999997"/>
    <n v="1"/>
    <n v="2"/>
  </r>
  <r>
    <n v="7271"/>
    <d v="2017-04-15T00:00:00"/>
    <x v="3"/>
    <x v="3"/>
    <x v="512"/>
    <x v="17"/>
    <x v="1"/>
    <x v="8"/>
    <s v="Howard Miller 12&quot; Round Wall Clock"/>
    <n v="196.45"/>
    <n v="5"/>
    <n v="70.72"/>
  </r>
  <r>
    <n v="7272"/>
    <d v="2017-04-15T00:00:00"/>
    <x v="3"/>
    <x v="3"/>
    <x v="270"/>
    <x v="3"/>
    <x v="0"/>
    <x v="0"/>
    <s v="Xerox 1883"/>
    <n v="79.14"/>
    <n v="3"/>
    <n v="36.4"/>
  </r>
  <r>
    <n v="7273"/>
    <d v="2017-04-15T00:00:00"/>
    <x v="3"/>
    <x v="3"/>
    <x v="26"/>
    <x v="0"/>
    <x v="0"/>
    <x v="0"/>
    <s v="Xerox 207"/>
    <n v="20.74"/>
    <n v="4"/>
    <n v="7.26"/>
  </r>
  <r>
    <n v="7274"/>
    <d v="2017-04-15T00:00:00"/>
    <x v="3"/>
    <x v="3"/>
    <x v="244"/>
    <x v="16"/>
    <x v="0"/>
    <x v="3"/>
    <s v="VariCap6 Expandable Binder"/>
    <n v="15.57"/>
    <n v="3"/>
    <n v="-11.94"/>
  </r>
  <r>
    <n v="7275"/>
    <d v="2017-04-16T00:00:00"/>
    <x v="3"/>
    <x v="3"/>
    <x v="485"/>
    <x v="1"/>
    <x v="0"/>
    <x v="4"/>
    <s v="Newell 325"/>
    <n v="16.52"/>
    <n v="5"/>
    <n v="2.0699999999999998"/>
  </r>
  <r>
    <n v="7276"/>
    <d v="2017-04-16T00:00:00"/>
    <x v="3"/>
    <x v="3"/>
    <x v="503"/>
    <x v="10"/>
    <x v="0"/>
    <x v="3"/>
    <s v="SpineVue Locking Slant-D Ring Binders by Cardinal"/>
    <n v="13.71"/>
    <n v="5"/>
    <n v="-10.050000000000001"/>
  </r>
  <r>
    <n v="7277"/>
    <d v="2017-04-16T00:00:00"/>
    <x v="3"/>
    <x v="3"/>
    <x v="264"/>
    <x v="3"/>
    <x v="0"/>
    <x v="2"/>
    <s v="Belkin 19&quot; Vented Equipment Shelf, Black"/>
    <n v="205.92"/>
    <n v="4"/>
    <n v="2.06"/>
  </r>
  <r>
    <n v="7278"/>
    <d v="2017-04-16T00:00:00"/>
    <x v="3"/>
    <x v="3"/>
    <x v="264"/>
    <x v="3"/>
    <x v="1"/>
    <x v="11"/>
    <s v="O'Sullivan Living Dimensions 2-Shelf Bookcases"/>
    <n v="102.83"/>
    <n v="1"/>
    <n v="-6.05"/>
  </r>
  <r>
    <n v="7279"/>
    <d v="2017-04-16T00:00:00"/>
    <x v="3"/>
    <x v="3"/>
    <x v="615"/>
    <x v="33"/>
    <x v="0"/>
    <x v="14"/>
    <s v="Compact Automatic Electric Letter Opener"/>
    <n v="477.24"/>
    <n v="4"/>
    <n v="9.5399999999999991"/>
  </r>
  <r>
    <n v="7280"/>
    <d v="2017-04-16T00:00:00"/>
    <x v="3"/>
    <x v="3"/>
    <x v="615"/>
    <x v="33"/>
    <x v="2"/>
    <x v="9"/>
    <s v="SanDisk Ultra 16 GB MicroSDHC Class 10 Memory Card"/>
    <n v="25.98"/>
    <n v="2"/>
    <n v="1.56"/>
  </r>
  <r>
    <n v="7281"/>
    <d v="2017-04-16T00:00:00"/>
    <x v="3"/>
    <x v="3"/>
    <x v="11"/>
    <x v="0"/>
    <x v="0"/>
    <x v="3"/>
    <s v="Satellite Sectional Post Binders"/>
    <n v="26.05"/>
    <n v="3"/>
    <n v="-44.28"/>
  </r>
  <r>
    <n v="7282"/>
    <d v="2017-04-16T00:00:00"/>
    <x v="3"/>
    <x v="3"/>
    <x v="11"/>
    <x v="0"/>
    <x v="0"/>
    <x v="3"/>
    <s v="GBC White Gloss Covers, Plain Front"/>
    <n v="2.9"/>
    <n v="1"/>
    <n v="-4.78"/>
  </r>
  <r>
    <n v="7283"/>
    <d v="2017-04-16T00:00:00"/>
    <x v="3"/>
    <x v="3"/>
    <x v="11"/>
    <x v="0"/>
    <x v="0"/>
    <x v="2"/>
    <s v="Tennsco Commercial Shelving"/>
    <n v="32.54"/>
    <n v="2"/>
    <n v="-7.73"/>
  </r>
  <r>
    <n v="7284"/>
    <d v="2017-04-16T00:00:00"/>
    <x v="3"/>
    <x v="3"/>
    <x v="618"/>
    <x v="3"/>
    <x v="0"/>
    <x v="12"/>
    <s v="Hoover Commercial SteamVac"/>
    <n v="40.74"/>
    <n v="3"/>
    <n v="12.22"/>
  </r>
  <r>
    <n v="7285"/>
    <d v="2017-04-17T00:00:00"/>
    <x v="3"/>
    <x v="3"/>
    <x v="253"/>
    <x v="26"/>
    <x v="0"/>
    <x v="3"/>
    <s v="Insertable Tab Post Binder Dividers"/>
    <n v="12.03"/>
    <n v="5"/>
    <n v="-9.2200000000000006"/>
  </r>
  <r>
    <n v="7286"/>
    <d v="2017-04-17T00:00:00"/>
    <x v="3"/>
    <x v="3"/>
    <x v="253"/>
    <x v="26"/>
    <x v="2"/>
    <x v="15"/>
    <s v="Lexmark MX611dhe Monochrome Laser Printer"/>
    <n v="2549.9899999999998"/>
    <n v="5"/>
    <n v="-3399.98"/>
  </r>
  <r>
    <n v="7287"/>
    <d v="2017-04-17T00:00:00"/>
    <x v="3"/>
    <x v="3"/>
    <x v="253"/>
    <x v="26"/>
    <x v="0"/>
    <x v="3"/>
    <s v="GBC VeloBinder Manual Binding System"/>
    <n v="21.59"/>
    <n v="2"/>
    <n v="-15.84"/>
  </r>
  <r>
    <n v="7288"/>
    <d v="2017-04-17T00:00:00"/>
    <x v="3"/>
    <x v="3"/>
    <x v="253"/>
    <x v="26"/>
    <x v="0"/>
    <x v="3"/>
    <s v="Cardinal Holdit Business Card Pockets"/>
    <n v="8.9600000000000009"/>
    <n v="6"/>
    <n v="-6.57"/>
  </r>
  <r>
    <n v="7289"/>
    <d v="2017-04-17T00:00:00"/>
    <x v="3"/>
    <x v="3"/>
    <x v="253"/>
    <x v="26"/>
    <x v="0"/>
    <x v="0"/>
    <s v="Xerox 225"/>
    <n v="20.74"/>
    <n v="4"/>
    <n v="7.26"/>
  </r>
  <r>
    <n v="7290"/>
    <d v="2017-04-17T00:00:00"/>
    <x v="3"/>
    <x v="3"/>
    <x v="100"/>
    <x v="2"/>
    <x v="1"/>
    <x v="8"/>
    <s v="Eldon Executive Woodline II Desk Accessories, Mahogany"/>
    <n v="60.31"/>
    <n v="3"/>
    <n v="5.28"/>
  </r>
  <r>
    <n v="7291"/>
    <d v="2017-04-17T00:00:00"/>
    <x v="3"/>
    <x v="3"/>
    <x v="255"/>
    <x v="3"/>
    <x v="0"/>
    <x v="0"/>
    <s v="Rediform S.O.S. 1-Up Phone Message Bk, 4-1/4x3-1/16 Bk, 1 Form/Pg, 40 Messages/Bk, 3/Pk"/>
    <n v="28.14"/>
    <n v="3"/>
    <n v="13.51"/>
  </r>
  <r>
    <n v="7292"/>
    <d v="2017-04-17T00:00:00"/>
    <x v="3"/>
    <x v="3"/>
    <x v="255"/>
    <x v="3"/>
    <x v="0"/>
    <x v="1"/>
    <s v="Avery 517"/>
    <n v="7.38"/>
    <n v="2"/>
    <n v="3.47"/>
  </r>
  <r>
    <n v="7293"/>
    <d v="2017-04-17T00:00:00"/>
    <x v="3"/>
    <x v="3"/>
    <x v="255"/>
    <x v="3"/>
    <x v="0"/>
    <x v="7"/>
    <s v="Stockwell Push Pins"/>
    <n v="10.9"/>
    <n v="5"/>
    <n v="3.6"/>
  </r>
  <r>
    <n v="7294"/>
    <d v="2017-04-17T00:00:00"/>
    <x v="3"/>
    <x v="3"/>
    <x v="255"/>
    <x v="3"/>
    <x v="2"/>
    <x v="9"/>
    <s v="Logitech Wireless Touch Keyboard K400"/>
    <n v="274.89"/>
    <n v="11"/>
    <n v="46.73"/>
  </r>
  <r>
    <n v="7295"/>
    <d v="2017-04-17T00:00:00"/>
    <x v="3"/>
    <x v="3"/>
    <x v="255"/>
    <x v="3"/>
    <x v="0"/>
    <x v="1"/>
    <s v="Avery 474"/>
    <n v="23.04"/>
    <n v="8"/>
    <n v="11.29"/>
  </r>
  <r>
    <n v="7296"/>
    <d v="2017-04-17T00:00:00"/>
    <x v="3"/>
    <x v="3"/>
    <x v="255"/>
    <x v="3"/>
    <x v="1"/>
    <x v="5"/>
    <s v="Global Wood Trimmed Manager's Task Chair, Khaki"/>
    <n v="218.35"/>
    <n v="3"/>
    <n v="-19.11"/>
  </r>
  <r>
    <n v="7297"/>
    <d v="2017-04-17T00:00:00"/>
    <x v="3"/>
    <x v="3"/>
    <x v="688"/>
    <x v="1"/>
    <x v="0"/>
    <x v="2"/>
    <s v="Carina Media Storage Towers in Natural &amp; Black"/>
    <n v="195.14"/>
    <n v="4"/>
    <n v="-43.91"/>
  </r>
  <r>
    <n v="7298"/>
    <d v="2017-04-20T00:00:00"/>
    <x v="3"/>
    <x v="3"/>
    <x v="694"/>
    <x v="1"/>
    <x v="1"/>
    <x v="8"/>
    <s v="Eldon Cleatmat Chair Mats for Medium Pile Carpets"/>
    <n v="44.4"/>
    <n v="2"/>
    <n v="-52.17"/>
  </r>
  <r>
    <n v="7299"/>
    <d v="2017-04-20T00:00:00"/>
    <x v="3"/>
    <x v="3"/>
    <x v="755"/>
    <x v="2"/>
    <x v="1"/>
    <x v="8"/>
    <s v="Computer Room Manger, 14&quot;"/>
    <n v="51.97"/>
    <n v="2"/>
    <n v="10.39"/>
  </r>
  <r>
    <n v="7300"/>
    <d v="2017-04-20T00:00:00"/>
    <x v="3"/>
    <x v="3"/>
    <x v="755"/>
    <x v="2"/>
    <x v="0"/>
    <x v="2"/>
    <s v="Sortfiler Multipurpose Personal File Organizer, Black"/>
    <n v="51.34"/>
    <n v="3"/>
    <n v="5.78"/>
  </r>
  <r>
    <n v="7301"/>
    <d v="2017-04-20T00:00:00"/>
    <x v="3"/>
    <x v="3"/>
    <x v="755"/>
    <x v="2"/>
    <x v="0"/>
    <x v="2"/>
    <s v="Deluxe Rollaway Locking File with Drawer"/>
    <n v="332.7"/>
    <n v="1"/>
    <n v="33.270000000000003"/>
  </r>
  <r>
    <n v="7302"/>
    <d v="2017-04-20T00:00:00"/>
    <x v="3"/>
    <x v="3"/>
    <x v="755"/>
    <x v="2"/>
    <x v="1"/>
    <x v="8"/>
    <s v="Executive Impressions 12&quot; Wall Clock"/>
    <n v="42.41"/>
    <n v="3"/>
    <n v="9.5399999999999991"/>
  </r>
  <r>
    <n v="7303"/>
    <d v="2017-04-20T00:00:00"/>
    <x v="3"/>
    <x v="3"/>
    <x v="605"/>
    <x v="1"/>
    <x v="1"/>
    <x v="5"/>
    <s v="DMI Arturo Collection Mission-style Design Wood Chair"/>
    <n v="317.06"/>
    <n v="3"/>
    <n v="-18.12"/>
  </r>
  <r>
    <n v="7304"/>
    <d v="2017-04-20T00:00:00"/>
    <x v="3"/>
    <x v="3"/>
    <x v="605"/>
    <x v="1"/>
    <x v="0"/>
    <x v="4"/>
    <s v="Lumber Crayons"/>
    <n v="15.76"/>
    <n v="2"/>
    <n v="3.55"/>
  </r>
  <r>
    <n v="7305"/>
    <d v="2017-04-20T00:00:00"/>
    <x v="3"/>
    <x v="3"/>
    <x v="605"/>
    <x v="1"/>
    <x v="1"/>
    <x v="8"/>
    <s v="Master Caster Door Stop, Large Neon Orange"/>
    <n v="14.56"/>
    <n v="5"/>
    <n v="-6.19"/>
  </r>
  <r>
    <n v="7306"/>
    <d v="2017-04-20T00:00:00"/>
    <x v="3"/>
    <x v="3"/>
    <x v="107"/>
    <x v="14"/>
    <x v="0"/>
    <x v="3"/>
    <s v="Premium Transparent Presentation Covers by GBC"/>
    <n v="146.86000000000001"/>
    <n v="7"/>
    <n v="70.489999999999995"/>
  </r>
  <r>
    <n v="7307"/>
    <d v="2017-04-20T00:00:00"/>
    <x v="3"/>
    <x v="3"/>
    <x v="107"/>
    <x v="14"/>
    <x v="0"/>
    <x v="3"/>
    <s v="Cardinal EasyOpen D-Ring Binders"/>
    <n v="36.56"/>
    <n v="4"/>
    <n v="18.28"/>
  </r>
  <r>
    <n v="7308"/>
    <d v="2017-04-20T00:00:00"/>
    <x v="3"/>
    <x v="3"/>
    <x v="671"/>
    <x v="10"/>
    <x v="0"/>
    <x v="2"/>
    <s v="Tennsco 6- and 18-Compartment Lockers"/>
    <n v="848.54"/>
    <n v="4"/>
    <n v="-21.21"/>
  </r>
  <r>
    <n v="7309"/>
    <d v="2017-04-20T00:00:00"/>
    <x v="3"/>
    <x v="3"/>
    <x v="671"/>
    <x v="10"/>
    <x v="0"/>
    <x v="3"/>
    <s v="Wilson Jones Clip &amp; Carry Folder Binder Tool for Ring Binders, Clear"/>
    <n v="8.6999999999999993"/>
    <n v="5"/>
    <n v="-6.38"/>
  </r>
  <r>
    <n v="7310"/>
    <d v="2017-04-20T00:00:00"/>
    <x v="3"/>
    <x v="3"/>
    <x v="671"/>
    <x v="10"/>
    <x v="2"/>
    <x v="6"/>
    <s v="Avaya 5410 Digital phone"/>
    <n v="122.38"/>
    <n v="3"/>
    <n v="-24.48"/>
  </r>
  <r>
    <n v="7311"/>
    <d v="2017-04-21T00:00:00"/>
    <x v="3"/>
    <x v="3"/>
    <x v="373"/>
    <x v="0"/>
    <x v="0"/>
    <x v="12"/>
    <s v="Acco 7-Outlet Masterpiece Power Center, Wihtout Fax/Phone Line Protection"/>
    <n v="97.26"/>
    <n v="4"/>
    <n v="-243.16"/>
  </r>
  <r>
    <n v="7312"/>
    <d v="2017-04-21T00:00:00"/>
    <x v="3"/>
    <x v="3"/>
    <x v="218"/>
    <x v="0"/>
    <x v="0"/>
    <x v="3"/>
    <s v="Avery Non-Stick Binders"/>
    <n v="2.69"/>
    <n v="3"/>
    <n v="-4.71"/>
  </r>
  <r>
    <n v="7313"/>
    <d v="2017-04-21T00:00:00"/>
    <x v="3"/>
    <x v="3"/>
    <x v="218"/>
    <x v="0"/>
    <x v="0"/>
    <x v="3"/>
    <s v="UniKeep View Case Binders"/>
    <n v="2.93"/>
    <n v="3"/>
    <n v="-4.99"/>
  </r>
  <r>
    <n v="7314"/>
    <d v="2017-04-21T00:00:00"/>
    <x v="3"/>
    <x v="3"/>
    <x v="677"/>
    <x v="22"/>
    <x v="2"/>
    <x v="9"/>
    <s v="Verbatim Slim CD and DVD Storage Cases, 50/Pack"/>
    <n v="11.54"/>
    <n v="1"/>
    <n v="3.46"/>
  </r>
  <r>
    <n v="7315"/>
    <d v="2017-04-21T00:00:00"/>
    <x v="3"/>
    <x v="3"/>
    <x v="677"/>
    <x v="22"/>
    <x v="1"/>
    <x v="8"/>
    <s v="Eldon Advantage Foldable Chair Mats for Low Pile Carpets"/>
    <n v="162.6"/>
    <n v="3"/>
    <n v="34.15"/>
  </r>
  <r>
    <n v="7316"/>
    <d v="2017-04-21T00:00:00"/>
    <x v="3"/>
    <x v="3"/>
    <x v="744"/>
    <x v="36"/>
    <x v="1"/>
    <x v="5"/>
    <s v="Global Fabric Manager's Chair, Dark Gray"/>
    <n v="908.82"/>
    <n v="9"/>
    <n v="227.21"/>
  </r>
  <r>
    <n v="7317"/>
    <d v="2017-04-21T00:00:00"/>
    <x v="3"/>
    <x v="3"/>
    <x v="549"/>
    <x v="0"/>
    <x v="2"/>
    <x v="9"/>
    <s v="LogitechÂ LS21 Speaker System - PC Multimedia - 2.1-CH - Wired"/>
    <n v="47.98"/>
    <n v="3"/>
    <n v="8.4"/>
  </r>
  <r>
    <n v="7318"/>
    <d v="2017-04-21T00:00:00"/>
    <x v="3"/>
    <x v="3"/>
    <x v="549"/>
    <x v="0"/>
    <x v="0"/>
    <x v="0"/>
    <s v="Xerox 230"/>
    <n v="20.74"/>
    <n v="4"/>
    <n v="7.26"/>
  </r>
  <r>
    <n v="7319"/>
    <d v="2017-04-22T00:00:00"/>
    <x v="3"/>
    <x v="3"/>
    <x v="95"/>
    <x v="3"/>
    <x v="1"/>
    <x v="8"/>
    <s v="Eldon Stackable Tray, Side-Load, Legal, Smoke"/>
    <n v="18.28"/>
    <n v="2"/>
    <n v="6.22"/>
  </r>
  <r>
    <n v="7320"/>
    <d v="2017-04-22T00:00:00"/>
    <x v="3"/>
    <x v="3"/>
    <x v="690"/>
    <x v="2"/>
    <x v="1"/>
    <x v="8"/>
    <s v="Tenex 46&quot; x 60&quot; Computer Anti-Static Chairmat, Rectangular Shaped"/>
    <n v="254.35"/>
    <n v="3"/>
    <n v="0"/>
  </r>
  <r>
    <n v="7321"/>
    <d v="2017-04-22T00:00:00"/>
    <x v="3"/>
    <x v="3"/>
    <x v="664"/>
    <x v="4"/>
    <x v="0"/>
    <x v="2"/>
    <s v="Tennsco Double-Tier Lockers"/>
    <n v="675.06"/>
    <n v="3"/>
    <n v="87.76"/>
  </r>
  <r>
    <n v="7322"/>
    <d v="2017-04-23T00:00:00"/>
    <x v="3"/>
    <x v="3"/>
    <x v="779"/>
    <x v="20"/>
    <x v="0"/>
    <x v="12"/>
    <s v="Tripp Lite Isotel 6 Outlet Surge Protector with Fax/Modem Protection"/>
    <n v="121.94"/>
    <n v="2"/>
    <n v="35.36"/>
  </r>
  <r>
    <n v="7323"/>
    <d v="2017-04-23T00:00:00"/>
    <x v="3"/>
    <x v="3"/>
    <x v="779"/>
    <x v="20"/>
    <x v="0"/>
    <x v="14"/>
    <s v="Acme 10&quot; Easy Grip Assistive Scissors"/>
    <n v="122.71"/>
    <n v="7"/>
    <n v="36.81"/>
  </r>
  <r>
    <n v="7324"/>
    <d v="2017-04-23T00:00:00"/>
    <x v="3"/>
    <x v="3"/>
    <x v="573"/>
    <x v="18"/>
    <x v="2"/>
    <x v="9"/>
    <s v="TRENDnet 56K USB 2.0 Phone, Internet and Fax Modem"/>
    <n v="155.34"/>
    <n v="6"/>
    <n v="55.92"/>
  </r>
  <r>
    <n v="7325"/>
    <d v="2017-04-23T00:00:00"/>
    <x v="3"/>
    <x v="3"/>
    <x v="210"/>
    <x v="20"/>
    <x v="0"/>
    <x v="14"/>
    <s v="Fiskars Softgrip Scissors"/>
    <n v="54.9"/>
    <n v="5"/>
    <n v="15.37"/>
  </r>
  <r>
    <n v="7326"/>
    <d v="2017-04-23T00:00:00"/>
    <x v="3"/>
    <x v="3"/>
    <x v="480"/>
    <x v="10"/>
    <x v="0"/>
    <x v="3"/>
    <s v="XtraLife ClearVue Slant-D Ring Binders by Cardinal"/>
    <n v="11.76"/>
    <n v="5"/>
    <n v="-7.84"/>
  </r>
  <r>
    <n v="7327"/>
    <d v="2017-04-23T00:00:00"/>
    <x v="3"/>
    <x v="3"/>
    <x v="480"/>
    <x v="10"/>
    <x v="0"/>
    <x v="0"/>
    <s v="Xerox 195"/>
    <n v="5.34"/>
    <n v="1"/>
    <n v="1.87"/>
  </r>
  <r>
    <n v="7328"/>
    <d v="2017-04-23T00:00:00"/>
    <x v="3"/>
    <x v="3"/>
    <x v="705"/>
    <x v="3"/>
    <x v="1"/>
    <x v="8"/>
    <s v="DAX Two-Tone Rosewood/Black Document Frame, Desktop, 5 x 7"/>
    <n v="66.36"/>
    <n v="7"/>
    <n v="26.54"/>
  </r>
  <r>
    <n v="7329"/>
    <d v="2017-04-23T00:00:00"/>
    <x v="3"/>
    <x v="3"/>
    <x v="705"/>
    <x v="3"/>
    <x v="0"/>
    <x v="3"/>
    <s v="GBC Durable Plastic Covers"/>
    <n v="92.88"/>
    <n v="6"/>
    <n v="30.19"/>
  </r>
  <r>
    <n v="7330"/>
    <d v="2017-04-23T00:00:00"/>
    <x v="3"/>
    <x v="3"/>
    <x v="705"/>
    <x v="3"/>
    <x v="1"/>
    <x v="8"/>
    <s v="Eldon 500 Class Desk Accessories"/>
    <n v="24.14"/>
    <n v="2"/>
    <n v="7.97"/>
  </r>
  <r>
    <n v="7331"/>
    <d v="2017-04-23T00:00:00"/>
    <x v="3"/>
    <x v="3"/>
    <x v="672"/>
    <x v="15"/>
    <x v="1"/>
    <x v="11"/>
    <s v="O'Sullivan 4-Shelf Bookcase in Odessa Pine"/>
    <n v="387.14"/>
    <n v="4"/>
    <n v="-14.52"/>
  </r>
  <r>
    <n v="7332"/>
    <d v="2017-04-23T00:00:00"/>
    <x v="3"/>
    <x v="3"/>
    <x v="672"/>
    <x v="15"/>
    <x v="2"/>
    <x v="9"/>
    <s v="Maxell 4.7GB DVD-R"/>
    <n v="45.41"/>
    <n v="2"/>
    <n v="11.92"/>
  </r>
  <r>
    <n v="7333"/>
    <d v="2017-04-23T00:00:00"/>
    <x v="3"/>
    <x v="3"/>
    <x v="672"/>
    <x v="15"/>
    <x v="1"/>
    <x v="8"/>
    <s v="Tenex Chairmats For Use with Hard Floors"/>
    <n v="77.95"/>
    <n v="3"/>
    <n v="-11.69"/>
  </r>
  <r>
    <n v="7334"/>
    <d v="2017-04-23T00:00:00"/>
    <x v="3"/>
    <x v="3"/>
    <x v="672"/>
    <x v="15"/>
    <x v="0"/>
    <x v="1"/>
    <s v="Avery 496"/>
    <n v="3"/>
    <n v="1"/>
    <n v="1.05"/>
  </r>
  <r>
    <n v="7335"/>
    <d v="2017-04-23T00:00:00"/>
    <x v="3"/>
    <x v="3"/>
    <x v="703"/>
    <x v="26"/>
    <x v="0"/>
    <x v="10"/>
    <s v="Staple envelope"/>
    <n v="18.690000000000001"/>
    <n v="2"/>
    <n v="7.01"/>
  </r>
  <r>
    <n v="7336"/>
    <d v="2017-04-23T00:00:00"/>
    <x v="3"/>
    <x v="3"/>
    <x v="703"/>
    <x v="26"/>
    <x v="1"/>
    <x v="8"/>
    <s v="Eldon ImÃ ge Series Desk Accessories, Clear"/>
    <n v="11.66"/>
    <n v="3"/>
    <n v="3.35"/>
  </r>
  <r>
    <n v="7337"/>
    <d v="2017-04-24T00:00:00"/>
    <x v="3"/>
    <x v="3"/>
    <x v="105"/>
    <x v="2"/>
    <x v="0"/>
    <x v="12"/>
    <s v="Acco Smartsocket Table Surge Protector, 6 Color-Coded Adapter Outlets"/>
    <n v="99.28"/>
    <n v="2"/>
    <n v="12.41"/>
  </r>
  <r>
    <n v="7338"/>
    <d v="2017-04-24T00:00:00"/>
    <x v="3"/>
    <x v="3"/>
    <x v="105"/>
    <x v="2"/>
    <x v="0"/>
    <x v="3"/>
    <s v="Avery Reinforcements for Hole-Punch Pages"/>
    <n v="1.19"/>
    <n v="2"/>
    <n v="-0.99"/>
  </r>
  <r>
    <n v="7339"/>
    <d v="2017-04-24T00:00:00"/>
    <x v="3"/>
    <x v="3"/>
    <x v="105"/>
    <x v="2"/>
    <x v="0"/>
    <x v="3"/>
    <s v="GBC ProClick Spines for 32-Hole Punch"/>
    <n v="7.52"/>
    <n v="2"/>
    <n v="-5.76"/>
  </r>
  <r>
    <n v="7340"/>
    <d v="2017-04-24T00:00:00"/>
    <x v="3"/>
    <x v="3"/>
    <x v="85"/>
    <x v="16"/>
    <x v="0"/>
    <x v="2"/>
    <s v="Sensible Storage WireTech Storage Systems"/>
    <n v="113.57"/>
    <n v="2"/>
    <n v="-21.29"/>
  </r>
  <r>
    <n v="7341"/>
    <d v="2017-04-24T00:00:00"/>
    <x v="3"/>
    <x v="3"/>
    <x v="588"/>
    <x v="3"/>
    <x v="0"/>
    <x v="7"/>
    <s v="Colored Push Pins"/>
    <n v="1.81"/>
    <n v="1"/>
    <n v="0.65"/>
  </r>
  <r>
    <n v="7342"/>
    <d v="2017-04-24T00:00:00"/>
    <x v="3"/>
    <x v="3"/>
    <x v="743"/>
    <x v="12"/>
    <x v="2"/>
    <x v="6"/>
    <s v="AT&amp;T 841000 Phone"/>
    <n v="552"/>
    <n v="10"/>
    <n v="34.5"/>
  </r>
  <r>
    <n v="7343"/>
    <d v="2017-04-24T00:00:00"/>
    <x v="3"/>
    <x v="3"/>
    <x v="637"/>
    <x v="43"/>
    <x v="2"/>
    <x v="9"/>
    <s v="V7 USB Numeric Keypad"/>
    <n v="69.98"/>
    <n v="2"/>
    <n v="4.9000000000000004"/>
  </r>
  <r>
    <n v="7344"/>
    <d v="2017-04-24T00:00:00"/>
    <x v="3"/>
    <x v="3"/>
    <x v="721"/>
    <x v="1"/>
    <x v="0"/>
    <x v="3"/>
    <s v="Acco Data Flex Cable Posts For Top &amp; Bottom Load Binders, 6&quot; Capacity"/>
    <n v="10.43"/>
    <n v="5"/>
    <n v="-18.25"/>
  </r>
  <r>
    <n v="7345"/>
    <d v="2017-04-24T00:00:00"/>
    <x v="3"/>
    <x v="3"/>
    <x v="721"/>
    <x v="1"/>
    <x v="0"/>
    <x v="2"/>
    <s v="Safco Industrial Wire Shelving System"/>
    <n v="72.78"/>
    <n v="1"/>
    <n v="-18.2"/>
  </r>
  <r>
    <n v="7346"/>
    <d v="2017-04-25T00:00:00"/>
    <x v="3"/>
    <x v="3"/>
    <x v="2"/>
    <x v="3"/>
    <x v="0"/>
    <x v="3"/>
    <s v="Cardinal Slant-D Ring Binder, Heavy Gauge Vinyl"/>
    <n v="13.9"/>
    <n v="2"/>
    <n v="4.5199999999999996"/>
  </r>
  <r>
    <n v="7347"/>
    <d v="2017-04-25T00:00:00"/>
    <x v="3"/>
    <x v="3"/>
    <x v="672"/>
    <x v="15"/>
    <x v="0"/>
    <x v="4"/>
    <s v="Newell 312"/>
    <n v="42.05"/>
    <n v="9"/>
    <n v="5.26"/>
  </r>
  <r>
    <n v="7348"/>
    <d v="2017-04-25T00:00:00"/>
    <x v="3"/>
    <x v="3"/>
    <x v="672"/>
    <x v="15"/>
    <x v="0"/>
    <x v="4"/>
    <s v="Stanley Bostitch Contemporary Electric Pencil Sharpeners"/>
    <n v="67.92"/>
    <n v="5"/>
    <n v="6.79"/>
  </r>
  <r>
    <n v="7349"/>
    <d v="2017-04-25T00:00:00"/>
    <x v="3"/>
    <x v="3"/>
    <x v="420"/>
    <x v="12"/>
    <x v="0"/>
    <x v="4"/>
    <s v="Newell 318"/>
    <n v="8.9"/>
    <n v="4"/>
    <n v="0.67"/>
  </r>
  <r>
    <n v="7350"/>
    <d v="2017-04-25T00:00:00"/>
    <x v="3"/>
    <x v="3"/>
    <x v="172"/>
    <x v="3"/>
    <x v="0"/>
    <x v="0"/>
    <s v="Telephone Message Books with Fax/Mobile Section, 5 1/2&quot; x 3 3/16&quot;"/>
    <n v="19.05"/>
    <n v="3"/>
    <n v="8.76"/>
  </r>
  <r>
    <n v="7351"/>
    <d v="2017-04-25T00:00:00"/>
    <x v="3"/>
    <x v="3"/>
    <x v="172"/>
    <x v="3"/>
    <x v="0"/>
    <x v="3"/>
    <s v="Surelock Post Binders"/>
    <n v="73.34"/>
    <n v="3"/>
    <n v="27.5"/>
  </r>
  <r>
    <n v="7352"/>
    <d v="2017-04-25T00:00:00"/>
    <x v="3"/>
    <x v="3"/>
    <x v="25"/>
    <x v="3"/>
    <x v="2"/>
    <x v="9"/>
    <s v="Sony 64GB Class 10 Micro SDHC R40 Memory Card"/>
    <n v="107.97"/>
    <n v="3"/>
    <n v="22.67"/>
  </r>
  <r>
    <n v="7353"/>
    <d v="2017-04-25T00:00:00"/>
    <x v="3"/>
    <x v="3"/>
    <x v="556"/>
    <x v="3"/>
    <x v="1"/>
    <x v="11"/>
    <s v="Bush Westfield Collection Bookcases, Medium Cherry Finish"/>
    <n v="344.98"/>
    <n v="7"/>
    <n v="28.41"/>
  </r>
  <r>
    <n v="7354"/>
    <d v="2017-04-26T00:00:00"/>
    <x v="3"/>
    <x v="3"/>
    <x v="768"/>
    <x v="0"/>
    <x v="1"/>
    <x v="8"/>
    <s v="DAX Value U-Channel Document Frames, Easel Back"/>
    <n v="1.99"/>
    <n v="1"/>
    <n v="-1.44"/>
  </r>
  <r>
    <n v="7355"/>
    <d v="2017-04-26T00:00:00"/>
    <x v="3"/>
    <x v="3"/>
    <x v="675"/>
    <x v="22"/>
    <x v="0"/>
    <x v="0"/>
    <s v="Strathmore Photo Mount Cards"/>
    <n v="20.34"/>
    <n v="3"/>
    <n v="9.36"/>
  </r>
  <r>
    <n v="7356"/>
    <d v="2017-04-26T00:00:00"/>
    <x v="3"/>
    <x v="3"/>
    <x v="675"/>
    <x v="22"/>
    <x v="0"/>
    <x v="1"/>
    <s v="Avery 478"/>
    <n v="39.28"/>
    <n v="8"/>
    <n v="19.25"/>
  </r>
  <r>
    <n v="7357"/>
    <d v="2017-04-27T00:00:00"/>
    <x v="3"/>
    <x v="3"/>
    <x v="755"/>
    <x v="0"/>
    <x v="0"/>
    <x v="1"/>
    <s v="Avery Address/Shipping Labels for Typewriters, 4&quot; x 2&quot;"/>
    <n v="33.119999999999997"/>
    <n v="4"/>
    <n v="11.59"/>
  </r>
  <r>
    <n v="7358"/>
    <d v="2017-04-27T00:00:00"/>
    <x v="3"/>
    <x v="3"/>
    <x v="755"/>
    <x v="0"/>
    <x v="1"/>
    <x v="11"/>
    <s v="Sauder Barrister Bookcases"/>
    <n v="220.27"/>
    <n v="4"/>
    <n v="-42.11"/>
  </r>
  <r>
    <n v="7359"/>
    <d v="2017-04-27T00:00:00"/>
    <x v="3"/>
    <x v="3"/>
    <x v="358"/>
    <x v="3"/>
    <x v="0"/>
    <x v="4"/>
    <s v="Boston School Pro Electric Pencil Sharpener, 1670"/>
    <n v="123.92"/>
    <n v="4"/>
    <n v="33.46"/>
  </r>
  <r>
    <n v="7360"/>
    <d v="2017-04-27T00:00:00"/>
    <x v="3"/>
    <x v="3"/>
    <x v="358"/>
    <x v="3"/>
    <x v="0"/>
    <x v="4"/>
    <s v="Newell Chalk Holder"/>
    <n v="12.39"/>
    <n v="3"/>
    <n v="5.7"/>
  </r>
  <r>
    <n v="7361"/>
    <d v="2017-04-27T00:00:00"/>
    <x v="3"/>
    <x v="3"/>
    <x v="358"/>
    <x v="3"/>
    <x v="0"/>
    <x v="4"/>
    <s v="Boston Home &amp; Office Model 2000 Electric Pencil Sharpeners"/>
    <n v="47.3"/>
    <n v="2"/>
    <n v="12.3"/>
  </r>
  <r>
    <n v="7362"/>
    <d v="2017-04-27T00:00:00"/>
    <x v="3"/>
    <x v="3"/>
    <x v="700"/>
    <x v="22"/>
    <x v="1"/>
    <x v="8"/>
    <s v="Luxo Economy Swing Arm Lamp"/>
    <n v="139.58000000000001"/>
    <n v="7"/>
    <n v="39.08"/>
  </r>
  <r>
    <n v="7363"/>
    <d v="2017-04-28T00:00:00"/>
    <x v="3"/>
    <x v="3"/>
    <x v="91"/>
    <x v="2"/>
    <x v="0"/>
    <x v="2"/>
    <s v="Sterilite Officeware Hinged File Box"/>
    <n v="8.3800000000000008"/>
    <n v="1"/>
    <n v="0.73"/>
  </r>
  <r>
    <n v="7364"/>
    <d v="2017-04-28T00:00:00"/>
    <x v="3"/>
    <x v="3"/>
    <x v="91"/>
    <x v="2"/>
    <x v="0"/>
    <x v="4"/>
    <s v="Newell 341"/>
    <n v="6.85"/>
    <n v="2"/>
    <n v="0.77"/>
  </r>
  <r>
    <n v="7365"/>
    <d v="2017-04-28T00:00:00"/>
    <x v="3"/>
    <x v="3"/>
    <x v="304"/>
    <x v="25"/>
    <x v="0"/>
    <x v="12"/>
    <s v="Harmony HEPA Quiet Air Purifiers"/>
    <n v="28.08"/>
    <n v="3"/>
    <n v="5.27"/>
  </r>
  <r>
    <n v="7366"/>
    <d v="2017-04-28T00:00:00"/>
    <x v="3"/>
    <x v="3"/>
    <x v="219"/>
    <x v="16"/>
    <x v="2"/>
    <x v="6"/>
    <s v="Samsung Galaxy S4 Mini"/>
    <n v="751.98"/>
    <n v="2"/>
    <n v="84.6"/>
  </r>
  <r>
    <n v="7367"/>
    <d v="2017-04-29T00:00:00"/>
    <x v="3"/>
    <x v="3"/>
    <x v="76"/>
    <x v="10"/>
    <x v="1"/>
    <x v="13"/>
    <s v="SAFCO PlanMaster Heigh-Adjustable Drafting Table Base, 43w x 30d x 30-37h, Black"/>
    <n v="1048.3499999999999"/>
    <n v="5"/>
    <n v="-69.89"/>
  </r>
  <r>
    <n v="7368"/>
    <d v="2017-04-29T00:00:00"/>
    <x v="3"/>
    <x v="3"/>
    <x v="73"/>
    <x v="23"/>
    <x v="0"/>
    <x v="1"/>
    <s v="Color-Coded Legal Exhibit Labels"/>
    <n v="4.91"/>
    <n v="1"/>
    <n v="2.41"/>
  </r>
  <r>
    <n v="7369"/>
    <d v="2017-04-30T00:00:00"/>
    <x v="3"/>
    <x v="3"/>
    <x v="729"/>
    <x v="20"/>
    <x v="0"/>
    <x v="10"/>
    <s v="#10-4 1/8&quot; x 9 1/2&quot; Premium Diagonal Seam Envelopes"/>
    <n v="62.96"/>
    <n v="4"/>
    <n v="28.33"/>
  </r>
  <r>
    <n v="7370"/>
    <d v="2017-04-30T00:00:00"/>
    <x v="3"/>
    <x v="3"/>
    <x v="87"/>
    <x v="2"/>
    <x v="2"/>
    <x v="6"/>
    <s v="Polycom SoundPoint IP 450 VoIP phone"/>
    <n v="677.58"/>
    <n v="5"/>
    <n v="-158.1"/>
  </r>
  <r>
    <n v="7371"/>
    <d v="2017-04-30T00:00:00"/>
    <x v="3"/>
    <x v="3"/>
    <x v="87"/>
    <x v="2"/>
    <x v="0"/>
    <x v="3"/>
    <s v="GBC VeloBind Cover Sets"/>
    <n v="13.9"/>
    <n v="3"/>
    <n v="-9.26"/>
  </r>
  <r>
    <n v="7372"/>
    <d v="2017-04-30T00:00:00"/>
    <x v="3"/>
    <x v="3"/>
    <x v="326"/>
    <x v="16"/>
    <x v="0"/>
    <x v="1"/>
    <s v="Avery 474"/>
    <n v="4.6100000000000003"/>
    <n v="2"/>
    <n v="1.67"/>
  </r>
  <r>
    <n v="7373"/>
    <d v="2017-04-30T00:00:00"/>
    <x v="3"/>
    <x v="3"/>
    <x v="326"/>
    <x v="16"/>
    <x v="0"/>
    <x v="4"/>
    <s v="Staples in misc. colors"/>
    <n v="15.53"/>
    <n v="3"/>
    <n v="4.8499999999999996"/>
  </r>
  <r>
    <n v="7374"/>
    <d v="2017-04-30T00:00:00"/>
    <x v="3"/>
    <x v="3"/>
    <x v="326"/>
    <x v="16"/>
    <x v="0"/>
    <x v="1"/>
    <s v="Avery 499"/>
    <n v="11.95"/>
    <n v="3"/>
    <n v="3.88"/>
  </r>
  <r>
    <n v="7375"/>
    <d v="2017-04-30T00:00:00"/>
    <x v="3"/>
    <x v="3"/>
    <x v="531"/>
    <x v="16"/>
    <x v="1"/>
    <x v="8"/>
    <s v="3M Hangers With Command Adhesive"/>
    <n v="23.68"/>
    <n v="8"/>
    <n v="6.22"/>
  </r>
  <r>
    <n v="7376"/>
    <d v="2017-04-30T00:00:00"/>
    <x v="3"/>
    <x v="3"/>
    <x v="531"/>
    <x v="16"/>
    <x v="2"/>
    <x v="9"/>
    <s v="Maxell 4.7GB DVD+R 5/Pack"/>
    <n v="2.38"/>
    <n v="3"/>
    <n v="0.74"/>
  </r>
  <r>
    <n v="7377"/>
    <d v="2017-04-30T00:00:00"/>
    <x v="3"/>
    <x v="3"/>
    <x v="467"/>
    <x v="10"/>
    <x v="0"/>
    <x v="0"/>
    <s v="Xerox 222"/>
    <n v="10.37"/>
    <n v="2"/>
    <n v="3.63"/>
  </r>
  <r>
    <n v="7378"/>
    <d v="2017-04-30T00:00:00"/>
    <x v="3"/>
    <x v="3"/>
    <x v="685"/>
    <x v="37"/>
    <x v="0"/>
    <x v="1"/>
    <s v="Avery 5"/>
    <n v="5.76"/>
    <n v="2"/>
    <n v="2.82"/>
  </r>
  <r>
    <n v="7379"/>
    <d v="2017-04-30T00:00:00"/>
    <x v="3"/>
    <x v="3"/>
    <x v="529"/>
    <x v="1"/>
    <x v="0"/>
    <x v="3"/>
    <s v="GBC Linen Binding Covers"/>
    <n v="43.37"/>
    <n v="7"/>
    <n v="-69.400000000000006"/>
  </r>
  <r>
    <n v="7380"/>
    <d v="2017-04-30T00:00:00"/>
    <x v="3"/>
    <x v="3"/>
    <x v="525"/>
    <x v="3"/>
    <x v="0"/>
    <x v="0"/>
    <s v="Xerox 1919"/>
    <n v="163.96"/>
    <n v="4"/>
    <n v="80.34"/>
  </r>
  <r>
    <n v="7381"/>
    <d v="2017-04-30T00:00:00"/>
    <x v="3"/>
    <x v="3"/>
    <x v="351"/>
    <x v="3"/>
    <x v="1"/>
    <x v="8"/>
    <s v="Seth Thomas 16&quot; Steel Case Clock"/>
    <n v="64.959999999999994"/>
    <n v="2"/>
    <n v="21.44"/>
  </r>
  <r>
    <n v="7382"/>
    <d v="2017-04-30T00:00:00"/>
    <x v="3"/>
    <x v="3"/>
    <x v="351"/>
    <x v="3"/>
    <x v="0"/>
    <x v="10"/>
    <s v="#10- 4 1/8&quot; x 9 1/2&quot; Security-Tint Envelopes"/>
    <n v="30.56"/>
    <n v="4"/>
    <n v="14.97"/>
  </r>
  <r>
    <n v="7383"/>
    <d v="2017-04-30T00:00:00"/>
    <x v="3"/>
    <x v="3"/>
    <x v="400"/>
    <x v="3"/>
    <x v="0"/>
    <x v="4"/>
    <s v="Faber Castell Col-Erase Pencils"/>
    <n v="9.7799999999999994"/>
    <n v="2"/>
    <n v="4.01"/>
  </r>
  <r>
    <n v="7384"/>
    <d v="2017-04-30T00:00:00"/>
    <x v="3"/>
    <x v="3"/>
    <x v="327"/>
    <x v="3"/>
    <x v="0"/>
    <x v="3"/>
    <s v="Fellowes Black Plastic Comb Bindings"/>
    <n v="23.24"/>
    <n v="5"/>
    <n v="7.55"/>
  </r>
  <r>
    <n v="7385"/>
    <d v="2017-04-30T00:00:00"/>
    <x v="3"/>
    <x v="3"/>
    <x v="772"/>
    <x v="16"/>
    <x v="0"/>
    <x v="3"/>
    <s v="Acco PRESSTEX Data Binder with Storage Hooks, Light Blue, 9 1/2&quot; X 11&quot;"/>
    <n v="4.84"/>
    <n v="3"/>
    <n v="-3.55"/>
  </r>
  <r>
    <n v="7386"/>
    <d v="2017-04-30T00:00:00"/>
    <x v="3"/>
    <x v="3"/>
    <x v="772"/>
    <x v="16"/>
    <x v="1"/>
    <x v="8"/>
    <s v="Tenex B1-RE Series Chair Mats for Low Pile Carpets"/>
    <n v="220.7"/>
    <n v="6"/>
    <n v="-8.2799999999999994"/>
  </r>
  <r>
    <n v="7387"/>
    <d v="2017-05-01T00:00:00"/>
    <x v="3"/>
    <x v="4"/>
    <x v="694"/>
    <x v="13"/>
    <x v="2"/>
    <x v="9"/>
    <s v="Maxell 74 Minute CDR, 10/Pack"/>
    <n v="48.9"/>
    <n v="5"/>
    <n v="18.09"/>
  </r>
  <r>
    <n v="7388"/>
    <d v="2017-05-01T00:00:00"/>
    <x v="3"/>
    <x v="4"/>
    <x v="740"/>
    <x v="16"/>
    <x v="0"/>
    <x v="14"/>
    <s v="Kleencut Forged Office Shears by Acme United Corporation"/>
    <n v="3.33"/>
    <n v="2"/>
    <n v="0.42"/>
  </r>
  <r>
    <n v="7389"/>
    <d v="2017-05-01T00:00:00"/>
    <x v="3"/>
    <x v="4"/>
    <x v="740"/>
    <x v="16"/>
    <x v="1"/>
    <x v="13"/>
    <s v="Bush Advantage Collection Racetrack Conference Table"/>
    <n v="933.26"/>
    <n v="4"/>
    <n v="-458.15"/>
  </r>
  <r>
    <n v="7390"/>
    <d v="2017-05-01T00:00:00"/>
    <x v="3"/>
    <x v="4"/>
    <x v="740"/>
    <x v="16"/>
    <x v="1"/>
    <x v="5"/>
    <s v="HON 5400 Series Task Chairs for Big and Tall"/>
    <n v="2803.92"/>
    <n v="5"/>
    <n v="0"/>
  </r>
  <r>
    <n v="7391"/>
    <d v="2017-05-01T00:00:00"/>
    <x v="3"/>
    <x v="4"/>
    <x v="316"/>
    <x v="16"/>
    <x v="1"/>
    <x v="11"/>
    <s v="Bush Somerset Collection Bookcase"/>
    <n v="314.35000000000002"/>
    <n v="3"/>
    <n v="-15.72"/>
  </r>
  <r>
    <n v="7392"/>
    <d v="2017-05-01T00:00:00"/>
    <x v="3"/>
    <x v="4"/>
    <x v="316"/>
    <x v="16"/>
    <x v="0"/>
    <x v="1"/>
    <s v="Avery 492"/>
    <n v="4.6100000000000003"/>
    <n v="2"/>
    <n v="1.5"/>
  </r>
  <r>
    <n v="7393"/>
    <d v="2017-05-02T00:00:00"/>
    <x v="3"/>
    <x v="4"/>
    <x v="360"/>
    <x v="23"/>
    <x v="1"/>
    <x v="8"/>
    <s v="Eldon Advantage Chair Mats for Low to Medium Pile Carpets"/>
    <n v="129.93"/>
    <n v="3"/>
    <n v="12.99"/>
  </r>
  <r>
    <n v="7394"/>
    <d v="2017-05-02T00:00:00"/>
    <x v="3"/>
    <x v="4"/>
    <x v="551"/>
    <x v="3"/>
    <x v="2"/>
    <x v="9"/>
    <s v="LogitechÂ MX Performance Wireless Mouse"/>
    <n v="159.56"/>
    <n v="4"/>
    <n v="59.04"/>
  </r>
  <r>
    <n v="7395"/>
    <d v="2017-05-02T00:00:00"/>
    <x v="3"/>
    <x v="4"/>
    <x v="118"/>
    <x v="3"/>
    <x v="0"/>
    <x v="0"/>
    <s v="Adams &quot;While You Were Out&quot; Message Pads"/>
    <n v="15.7"/>
    <n v="5"/>
    <n v="7.07"/>
  </r>
  <r>
    <n v="7396"/>
    <d v="2017-05-02T00:00:00"/>
    <x v="3"/>
    <x v="4"/>
    <x v="118"/>
    <x v="3"/>
    <x v="0"/>
    <x v="4"/>
    <s v="Newell 34"/>
    <n v="59.52"/>
    <n v="3"/>
    <n v="15.48"/>
  </r>
  <r>
    <n v="7397"/>
    <d v="2017-05-02T00:00:00"/>
    <x v="3"/>
    <x v="4"/>
    <x v="118"/>
    <x v="3"/>
    <x v="0"/>
    <x v="0"/>
    <s v="Adams Phone Message Book, 200 Message Capacity, 8 1/16Â” x 11Â”"/>
    <n v="34.4"/>
    <n v="5"/>
    <n v="15.82"/>
  </r>
  <r>
    <n v="7398"/>
    <d v="2017-05-03T00:00:00"/>
    <x v="3"/>
    <x v="4"/>
    <x v="504"/>
    <x v="3"/>
    <x v="0"/>
    <x v="2"/>
    <s v="Multi-Use Personal File Cart and Caster Set, Three Stacking Bins"/>
    <n v="69.52"/>
    <n v="2"/>
    <n v="19.47"/>
  </r>
  <r>
    <n v="7399"/>
    <d v="2017-05-03T00:00:00"/>
    <x v="3"/>
    <x v="4"/>
    <x v="504"/>
    <x v="3"/>
    <x v="0"/>
    <x v="2"/>
    <s v="Fellowes Stor/Drawer Steel Plus Storage Drawers"/>
    <n v="763.44"/>
    <n v="8"/>
    <n v="45.81"/>
  </r>
  <r>
    <n v="7400"/>
    <d v="2017-05-03T00:00:00"/>
    <x v="3"/>
    <x v="4"/>
    <x v="575"/>
    <x v="3"/>
    <x v="0"/>
    <x v="0"/>
    <s v="Xerox 2"/>
    <n v="25.92"/>
    <n v="4"/>
    <n v="12.44"/>
  </r>
  <r>
    <n v="7401"/>
    <d v="2017-05-03T00:00:00"/>
    <x v="3"/>
    <x v="4"/>
    <x v="575"/>
    <x v="3"/>
    <x v="0"/>
    <x v="4"/>
    <s v="Newell 350"/>
    <n v="22.96"/>
    <n v="7"/>
    <n v="6.66"/>
  </r>
  <r>
    <n v="7402"/>
    <d v="2017-05-03T00:00:00"/>
    <x v="3"/>
    <x v="4"/>
    <x v="731"/>
    <x v="2"/>
    <x v="1"/>
    <x v="8"/>
    <s v="Career Cubicle Clock, 8 1/4&quot;, Black"/>
    <n v="32.450000000000003"/>
    <n v="2"/>
    <n v="7.3"/>
  </r>
  <r>
    <n v="7403"/>
    <d v="2017-05-03T00:00:00"/>
    <x v="3"/>
    <x v="4"/>
    <x v="731"/>
    <x v="2"/>
    <x v="0"/>
    <x v="3"/>
    <s v="Wilson Jones Legal Size Ring Binders"/>
    <n v="26.39"/>
    <n v="4"/>
    <n v="-17.59"/>
  </r>
  <r>
    <n v="7404"/>
    <d v="2017-05-03T00:00:00"/>
    <x v="3"/>
    <x v="4"/>
    <x v="731"/>
    <x v="2"/>
    <x v="1"/>
    <x v="13"/>
    <s v="Bevis 36 x 72 Conference Tables"/>
    <n v="373.47"/>
    <n v="5"/>
    <n v="-112.04"/>
  </r>
  <r>
    <n v="7405"/>
    <d v="2017-05-03T00:00:00"/>
    <x v="3"/>
    <x v="4"/>
    <x v="731"/>
    <x v="2"/>
    <x v="0"/>
    <x v="3"/>
    <s v="Wilson Jones Elliptical Ring 3 1/2&quot; Capacity Binders, 800 sheets"/>
    <n v="64.2"/>
    <n v="5"/>
    <n v="-44.94"/>
  </r>
  <r>
    <n v="7406"/>
    <d v="2017-05-03T00:00:00"/>
    <x v="3"/>
    <x v="4"/>
    <x v="731"/>
    <x v="2"/>
    <x v="0"/>
    <x v="7"/>
    <s v="Advantus Plastic Paper Clips"/>
    <n v="8"/>
    <n v="2"/>
    <n v="2.8"/>
  </r>
  <r>
    <n v="7407"/>
    <d v="2017-05-04T00:00:00"/>
    <x v="3"/>
    <x v="4"/>
    <x v="754"/>
    <x v="3"/>
    <x v="2"/>
    <x v="6"/>
    <s v="Motorola L804"/>
    <n v="183.96"/>
    <n v="5"/>
    <n v="20.7"/>
  </r>
  <r>
    <n v="7408"/>
    <d v="2017-05-04T00:00:00"/>
    <x v="3"/>
    <x v="4"/>
    <x v="754"/>
    <x v="3"/>
    <x v="0"/>
    <x v="0"/>
    <s v="Things To Do Today Pad"/>
    <n v="17.61"/>
    <n v="3"/>
    <n v="8.4499999999999993"/>
  </r>
  <r>
    <n v="7409"/>
    <d v="2017-05-04T00:00:00"/>
    <x v="3"/>
    <x v="4"/>
    <x v="754"/>
    <x v="3"/>
    <x v="1"/>
    <x v="13"/>
    <s v="Bretford Rectangular Conference Table Tops"/>
    <n v="300.89999999999998"/>
    <n v="1"/>
    <n v="11.28"/>
  </r>
  <r>
    <n v="7410"/>
    <d v="2017-05-04T00:00:00"/>
    <x v="3"/>
    <x v="4"/>
    <x v="575"/>
    <x v="6"/>
    <x v="0"/>
    <x v="0"/>
    <s v="Black Print Carbonless Snap-Off Rapid Letter, 8 1/2&quot; x 7&quot;"/>
    <n v="9.11"/>
    <n v="1"/>
    <n v="4.0999999999999996"/>
  </r>
  <r>
    <n v="7411"/>
    <d v="2017-05-04T00:00:00"/>
    <x v="3"/>
    <x v="4"/>
    <x v="575"/>
    <x v="6"/>
    <x v="0"/>
    <x v="2"/>
    <s v="Letter Size Cart"/>
    <n v="571.44000000000005"/>
    <n v="4"/>
    <n v="165.72"/>
  </r>
  <r>
    <n v="7412"/>
    <d v="2017-05-04T00:00:00"/>
    <x v="3"/>
    <x v="4"/>
    <x v="575"/>
    <x v="6"/>
    <x v="0"/>
    <x v="0"/>
    <s v="Xerox 23"/>
    <n v="32.4"/>
    <n v="5"/>
    <n v="15.55"/>
  </r>
  <r>
    <n v="7413"/>
    <d v="2017-05-04T00:00:00"/>
    <x v="3"/>
    <x v="4"/>
    <x v="575"/>
    <x v="6"/>
    <x v="0"/>
    <x v="2"/>
    <s v="Tenex Personal Self-Stacking Standard File Box, Black/Gray"/>
    <n v="16.91"/>
    <n v="1"/>
    <n v="4.57"/>
  </r>
  <r>
    <n v="7414"/>
    <d v="2017-05-04T00:00:00"/>
    <x v="3"/>
    <x v="4"/>
    <x v="489"/>
    <x v="10"/>
    <x v="0"/>
    <x v="3"/>
    <s v="DXL Angle-View Binders with Locking Rings by Samsill"/>
    <n v="2.31"/>
    <n v="1"/>
    <n v="-1.93"/>
  </r>
  <r>
    <n v="7415"/>
    <d v="2017-05-04T00:00:00"/>
    <x v="3"/>
    <x v="4"/>
    <x v="168"/>
    <x v="2"/>
    <x v="0"/>
    <x v="3"/>
    <s v="Black Avery Memo-Size 3-Ring Binder, 5 1/2&quot; x 8 1/2&quot;"/>
    <n v="2.2000000000000002"/>
    <n v="2"/>
    <n v="-1.54"/>
  </r>
  <r>
    <n v="7416"/>
    <d v="2017-05-04T00:00:00"/>
    <x v="3"/>
    <x v="4"/>
    <x v="168"/>
    <x v="2"/>
    <x v="0"/>
    <x v="3"/>
    <s v="Avery 3 1/2&quot; Diskette Storage Pages, 10/Pack"/>
    <n v="9.4"/>
    <n v="3"/>
    <n v="-7.52"/>
  </r>
  <r>
    <n v="7417"/>
    <d v="2017-05-04T00:00:00"/>
    <x v="3"/>
    <x v="4"/>
    <x v="393"/>
    <x v="3"/>
    <x v="0"/>
    <x v="12"/>
    <s v="Acco 7-Outlet Masterpiece Power Center, Wihtout Fax/Phone Line Protection"/>
    <n v="243.16"/>
    <n v="2"/>
    <n v="72.95"/>
  </r>
  <r>
    <n v="7418"/>
    <d v="2017-05-05T00:00:00"/>
    <x v="3"/>
    <x v="4"/>
    <x v="536"/>
    <x v="3"/>
    <x v="0"/>
    <x v="10"/>
    <s v="Peel &amp; Seel Recycled Catalog Envelopes, Brown"/>
    <n v="23.16"/>
    <n v="2"/>
    <n v="11.58"/>
  </r>
  <r>
    <n v="7419"/>
    <d v="2017-05-05T00:00:00"/>
    <x v="3"/>
    <x v="4"/>
    <x v="384"/>
    <x v="26"/>
    <x v="0"/>
    <x v="10"/>
    <s v="Redi-Strip #10 Envelopes, 4 1/8 x 9 1/2"/>
    <n v="21.24"/>
    <n v="9"/>
    <n v="7.43"/>
  </r>
  <r>
    <n v="7420"/>
    <d v="2017-05-05T00:00:00"/>
    <x v="3"/>
    <x v="4"/>
    <x v="384"/>
    <x v="26"/>
    <x v="0"/>
    <x v="3"/>
    <s v="Avery Durable Slant Ring Binders, No Labels"/>
    <n v="9.5500000000000007"/>
    <n v="8"/>
    <n v="-7.32"/>
  </r>
  <r>
    <n v="7421"/>
    <d v="2017-05-05T00:00:00"/>
    <x v="3"/>
    <x v="4"/>
    <x v="384"/>
    <x v="26"/>
    <x v="1"/>
    <x v="11"/>
    <s v="Bestar Classic Bookcase"/>
    <n v="89.99"/>
    <n v="3"/>
    <n v="-152.97999999999999"/>
  </r>
  <r>
    <n v="7422"/>
    <d v="2017-05-05T00:00:00"/>
    <x v="3"/>
    <x v="4"/>
    <x v="598"/>
    <x v="4"/>
    <x v="0"/>
    <x v="3"/>
    <s v="Ibico Covers for Plastic or Wire Binding Elements"/>
    <n v="34.5"/>
    <n v="3"/>
    <n v="15.53"/>
  </r>
  <r>
    <n v="7423"/>
    <d v="2017-05-05T00:00:00"/>
    <x v="3"/>
    <x v="4"/>
    <x v="170"/>
    <x v="20"/>
    <x v="0"/>
    <x v="0"/>
    <s v="Xerox 1923"/>
    <n v="6.68"/>
    <n v="1"/>
    <n v="3.21"/>
  </r>
  <r>
    <n v="7424"/>
    <d v="2017-05-06T00:00:00"/>
    <x v="3"/>
    <x v="4"/>
    <x v="770"/>
    <x v="1"/>
    <x v="0"/>
    <x v="4"/>
    <s v="Blackstonian Pencils"/>
    <n v="6.41"/>
    <n v="3"/>
    <n v="0.64"/>
  </r>
  <r>
    <n v="7425"/>
    <d v="2017-05-06T00:00:00"/>
    <x v="3"/>
    <x v="4"/>
    <x v="770"/>
    <x v="1"/>
    <x v="2"/>
    <x v="9"/>
    <s v="ImationÂ Secure+ Hardware Encrypted USB 2.0Â Flash Drive; 16GB"/>
    <n v="408.74"/>
    <n v="7"/>
    <n v="76.64"/>
  </r>
  <r>
    <n v="7426"/>
    <d v="2017-05-06T00:00:00"/>
    <x v="3"/>
    <x v="4"/>
    <x v="460"/>
    <x v="20"/>
    <x v="0"/>
    <x v="1"/>
    <s v="Avery 505"/>
    <n v="59.2"/>
    <n v="4"/>
    <n v="29.6"/>
  </r>
  <r>
    <n v="7427"/>
    <d v="2017-05-06T00:00:00"/>
    <x v="3"/>
    <x v="4"/>
    <x v="333"/>
    <x v="6"/>
    <x v="0"/>
    <x v="4"/>
    <s v="Dixon Ticonderoga Core-Lock Colored Pencils"/>
    <n v="54.66"/>
    <n v="6"/>
    <n v="18.04"/>
  </r>
  <r>
    <n v="7428"/>
    <d v="2017-05-06T00:00:00"/>
    <x v="3"/>
    <x v="4"/>
    <x v="159"/>
    <x v="0"/>
    <x v="0"/>
    <x v="3"/>
    <s v="Avery Durable Poly Binders"/>
    <n v="11.06"/>
    <n v="10"/>
    <n v="-18.8"/>
  </r>
  <r>
    <n v="7429"/>
    <d v="2017-05-06T00:00:00"/>
    <x v="3"/>
    <x v="4"/>
    <x v="159"/>
    <x v="0"/>
    <x v="1"/>
    <x v="11"/>
    <s v="Sauder Mission Library with Doors, Fruitwood Finish"/>
    <n v="623.46"/>
    <n v="7"/>
    <n v="-119.19"/>
  </r>
  <r>
    <n v="7430"/>
    <d v="2017-05-06T00:00:00"/>
    <x v="3"/>
    <x v="4"/>
    <x v="159"/>
    <x v="0"/>
    <x v="0"/>
    <x v="2"/>
    <s v="Fellowes Staxonsteel Drawer Files"/>
    <n v="772.68"/>
    <n v="5"/>
    <n v="-57.95"/>
  </r>
  <r>
    <n v="7431"/>
    <d v="2017-05-06T00:00:00"/>
    <x v="3"/>
    <x v="4"/>
    <x v="2"/>
    <x v="25"/>
    <x v="0"/>
    <x v="3"/>
    <s v="Wilson Jones Century Plastic Molded Ring Binders"/>
    <n v="68.540000000000006"/>
    <n v="11"/>
    <n v="-52.55"/>
  </r>
  <r>
    <n v="7432"/>
    <d v="2017-05-06T00:00:00"/>
    <x v="3"/>
    <x v="4"/>
    <x v="2"/>
    <x v="25"/>
    <x v="2"/>
    <x v="6"/>
    <s v="GE 30524EE4"/>
    <n v="627.16999999999996"/>
    <n v="4"/>
    <n v="70.56"/>
  </r>
  <r>
    <n v="7433"/>
    <d v="2017-05-06T00:00:00"/>
    <x v="3"/>
    <x v="4"/>
    <x v="2"/>
    <x v="25"/>
    <x v="0"/>
    <x v="1"/>
    <s v="Avery 4027 File Folder Labels for Dot Matrix Printers, 5000 Labels per Box, White"/>
    <n v="122.12"/>
    <n v="5"/>
    <n v="39.69"/>
  </r>
  <r>
    <n v="7434"/>
    <d v="2017-05-06T00:00:00"/>
    <x v="3"/>
    <x v="4"/>
    <x v="603"/>
    <x v="3"/>
    <x v="0"/>
    <x v="12"/>
    <s v="Eureka The Boss Cordless Rechargeable Stick Vac"/>
    <n v="152.94"/>
    <n v="3"/>
    <n v="41.29"/>
  </r>
  <r>
    <n v="7435"/>
    <d v="2017-05-06T00:00:00"/>
    <x v="3"/>
    <x v="4"/>
    <x v="440"/>
    <x v="12"/>
    <x v="0"/>
    <x v="0"/>
    <s v="Xerox 1883"/>
    <n v="84.42"/>
    <n v="4"/>
    <n v="27.44"/>
  </r>
  <r>
    <n v="7436"/>
    <d v="2017-05-06T00:00:00"/>
    <x v="3"/>
    <x v="4"/>
    <x v="467"/>
    <x v="1"/>
    <x v="2"/>
    <x v="9"/>
    <s v="Kensington Orbit Wireless Mobile Trackball for PC and Mac"/>
    <n v="191.97"/>
    <n v="4"/>
    <n v="28.8"/>
  </r>
  <r>
    <n v="7437"/>
    <d v="2017-05-07T00:00:00"/>
    <x v="3"/>
    <x v="4"/>
    <x v="602"/>
    <x v="14"/>
    <x v="1"/>
    <x v="5"/>
    <s v="Hon 4070 Series Pagoda Armless Upholstered Stacking Chairs"/>
    <n v="1458.65"/>
    <n v="5"/>
    <n v="423.01"/>
  </r>
  <r>
    <n v="7438"/>
    <d v="2017-05-07T00:00:00"/>
    <x v="3"/>
    <x v="4"/>
    <x v="602"/>
    <x v="14"/>
    <x v="1"/>
    <x v="5"/>
    <s v="SAFCO Optional Arm Kit for Workspace Cribbage Stacking Chair"/>
    <n v="26.64"/>
    <n v="1"/>
    <n v="7.46"/>
  </r>
  <r>
    <n v="7439"/>
    <d v="2017-05-07T00:00:00"/>
    <x v="3"/>
    <x v="4"/>
    <x v="602"/>
    <x v="14"/>
    <x v="1"/>
    <x v="5"/>
    <s v="Safco Contoured Stacking Chairs"/>
    <n v="476.8"/>
    <n v="2"/>
    <n v="119.2"/>
  </r>
  <r>
    <n v="7440"/>
    <d v="2017-05-07T00:00:00"/>
    <x v="3"/>
    <x v="4"/>
    <x v="602"/>
    <x v="14"/>
    <x v="0"/>
    <x v="12"/>
    <s v="Belkin Premiere Surge Master II 8-outlet surge protector"/>
    <n v="87.44"/>
    <n v="2"/>
    <n v="18.46"/>
  </r>
  <r>
    <n v="7441"/>
    <d v="2017-05-07T00:00:00"/>
    <x v="3"/>
    <x v="4"/>
    <x v="692"/>
    <x v="3"/>
    <x v="2"/>
    <x v="9"/>
    <s v="Logitech G600 MMO Gaming Mouse"/>
    <n v="79.989999999999995"/>
    <n v="1"/>
    <n v="28.8"/>
  </r>
  <r>
    <n v="7442"/>
    <d v="2017-05-07T00:00:00"/>
    <x v="3"/>
    <x v="4"/>
    <x v="246"/>
    <x v="3"/>
    <x v="2"/>
    <x v="6"/>
    <s v="Blue Parrot B250XT Professional Grade Wireless BluetoothÂ HeadsetÂ with"/>
    <n v="419.94"/>
    <n v="7"/>
    <n v="52.49"/>
  </r>
  <r>
    <n v="7443"/>
    <d v="2017-05-08T00:00:00"/>
    <x v="3"/>
    <x v="4"/>
    <x v="496"/>
    <x v="10"/>
    <x v="1"/>
    <x v="5"/>
    <s v="Global Chrome Stack Chair"/>
    <n v="47.99"/>
    <n v="2"/>
    <n v="-2.06"/>
  </r>
  <r>
    <n v="7444"/>
    <d v="2017-05-08T00:00:00"/>
    <x v="3"/>
    <x v="4"/>
    <x v="577"/>
    <x v="3"/>
    <x v="2"/>
    <x v="16"/>
    <s v="Canon Imageclass D680 Copier / Fax"/>
    <n v="3359.95"/>
    <n v="6"/>
    <n v="1049.99"/>
  </r>
  <r>
    <n v="7445"/>
    <d v="2017-05-08T00:00:00"/>
    <x v="3"/>
    <x v="4"/>
    <x v="351"/>
    <x v="2"/>
    <x v="1"/>
    <x v="5"/>
    <s v="Global Armless Task Chair, Royal Blue"/>
    <n v="128.06"/>
    <n v="3"/>
    <n v="-23.78"/>
  </r>
  <r>
    <n v="7446"/>
    <d v="2017-05-08T00:00:00"/>
    <x v="3"/>
    <x v="4"/>
    <x v="147"/>
    <x v="3"/>
    <x v="0"/>
    <x v="12"/>
    <s v="Fellowes Mighty 8 Compact Surge Protector"/>
    <n v="81.08"/>
    <n v="4"/>
    <n v="22.7"/>
  </r>
  <r>
    <n v="7447"/>
    <d v="2017-05-08T00:00:00"/>
    <x v="3"/>
    <x v="4"/>
    <x v="290"/>
    <x v="0"/>
    <x v="0"/>
    <x v="0"/>
    <s v="Xerox 1997"/>
    <n v="41.47"/>
    <n v="8"/>
    <n v="14.52"/>
  </r>
  <r>
    <n v="7448"/>
    <d v="2017-05-09T00:00:00"/>
    <x v="3"/>
    <x v="4"/>
    <x v="91"/>
    <x v="25"/>
    <x v="0"/>
    <x v="10"/>
    <s v="Tyvek  Top-Opening Peel &amp; Seel Envelopes, Plain White"/>
    <n v="65.23"/>
    <n v="3"/>
    <n v="22.02"/>
  </r>
  <r>
    <n v="7449"/>
    <d v="2017-05-09T00:00:00"/>
    <x v="3"/>
    <x v="4"/>
    <x v="91"/>
    <x v="25"/>
    <x v="1"/>
    <x v="5"/>
    <s v="Harbour Creations Steel Folding Chair"/>
    <n v="207"/>
    <n v="3"/>
    <n v="25.88"/>
  </r>
  <r>
    <n v="7450"/>
    <d v="2017-05-09T00:00:00"/>
    <x v="3"/>
    <x v="4"/>
    <x v="162"/>
    <x v="22"/>
    <x v="0"/>
    <x v="3"/>
    <s v="GBC Velobind Prepunched Cover Sets, Regency Series"/>
    <n v="147.91999999999999"/>
    <n v="5"/>
    <n v="46.23"/>
  </r>
  <r>
    <n v="7451"/>
    <d v="2017-05-09T00:00:00"/>
    <x v="3"/>
    <x v="4"/>
    <x v="162"/>
    <x v="22"/>
    <x v="0"/>
    <x v="2"/>
    <s v="Home/Office Personal File Carts"/>
    <n v="104.28"/>
    <n v="3"/>
    <n v="26.07"/>
  </r>
  <r>
    <n v="7452"/>
    <d v="2017-05-09T00:00:00"/>
    <x v="3"/>
    <x v="4"/>
    <x v="162"/>
    <x v="22"/>
    <x v="1"/>
    <x v="13"/>
    <s v="Riverside Furniture Oval Coffee Table, Oval End Table, End Table with Drawer"/>
    <n v="286.85000000000002"/>
    <n v="1"/>
    <n v="63.11"/>
  </r>
  <r>
    <n v="7453"/>
    <d v="2017-05-09T00:00:00"/>
    <x v="3"/>
    <x v="4"/>
    <x v="162"/>
    <x v="22"/>
    <x v="0"/>
    <x v="2"/>
    <s v="Rogers Profile Extra Capacity Storage Tub"/>
    <n v="66.959999999999994"/>
    <n v="4"/>
    <n v="2.68"/>
  </r>
  <r>
    <n v="7454"/>
    <d v="2017-05-09T00:00:00"/>
    <x v="3"/>
    <x v="4"/>
    <x v="162"/>
    <x v="22"/>
    <x v="2"/>
    <x v="9"/>
    <s v="Razer Kraken 7.1 Surround Sound Over Ear USB Gaming Headset"/>
    <n v="199.98"/>
    <n v="2"/>
    <n v="87.99"/>
  </r>
  <r>
    <n v="7455"/>
    <d v="2017-05-11T00:00:00"/>
    <x v="3"/>
    <x v="4"/>
    <x v="269"/>
    <x v="22"/>
    <x v="0"/>
    <x v="0"/>
    <s v="Ampad Phone Message Book, Recycled, 400 Message Capacity, 5 Â¾Â” x 11Â”"/>
    <n v="37.44"/>
    <n v="6"/>
    <n v="16.850000000000001"/>
  </r>
  <r>
    <n v="7456"/>
    <d v="2017-05-11T00:00:00"/>
    <x v="3"/>
    <x v="4"/>
    <x v="269"/>
    <x v="22"/>
    <x v="0"/>
    <x v="1"/>
    <s v="Avery 50"/>
    <n v="37.590000000000003"/>
    <n v="3"/>
    <n v="17.670000000000002"/>
  </r>
  <r>
    <n v="7457"/>
    <d v="2017-05-11T00:00:00"/>
    <x v="3"/>
    <x v="4"/>
    <x v="269"/>
    <x v="22"/>
    <x v="0"/>
    <x v="3"/>
    <s v="Acco Flexible ACCOHIDE Square Ring Data Binder, Dark Blue, 11 1/2&quot; X 14&quot; 7/8&quot;"/>
    <n v="26.03"/>
    <n v="2"/>
    <n v="9.44"/>
  </r>
  <r>
    <n v="7458"/>
    <d v="2017-05-11T00:00:00"/>
    <x v="3"/>
    <x v="4"/>
    <x v="488"/>
    <x v="0"/>
    <x v="0"/>
    <x v="4"/>
    <s v="Newell 348"/>
    <n v="5.25"/>
    <n v="2"/>
    <n v="0.59"/>
  </r>
  <r>
    <n v="7459"/>
    <d v="2017-05-11T00:00:00"/>
    <x v="3"/>
    <x v="4"/>
    <x v="488"/>
    <x v="0"/>
    <x v="0"/>
    <x v="2"/>
    <s v="Safco Commercial Shelving"/>
    <n v="74.42"/>
    <n v="2"/>
    <n v="-14.88"/>
  </r>
  <r>
    <n v="7460"/>
    <d v="2017-05-11T00:00:00"/>
    <x v="3"/>
    <x v="4"/>
    <x v="488"/>
    <x v="0"/>
    <x v="0"/>
    <x v="0"/>
    <s v="Xerox 1927"/>
    <n v="6.85"/>
    <n v="2"/>
    <n v="2.14"/>
  </r>
  <r>
    <n v="7461"/>
    <d v="2017-05-11T00:00:00"/>
    <x v="3"/>
    <x v="4"/>
    <x v="488"/>
    <x v="0"/>
    <x v="1"/>
    <x v="8"/>
    <s v="Telescoping Adjustable Floor Lamp"/>
    <n v="8"/>
    <n v="1"/>
    <n v="-7"/>
  </r>
  <r>
    <n v="7462"/>
    <d v="2017-05-11T00:00:00"/>
    <x v="3"/>
    <x v="4"/>
    <x v="477"/>
    <x v="12"/>
    <x v="1"/>
    <x v="11"/>
    <s v="Bestar Classic Bookcase"/>
    <n v="209.98"/>
    <n v="7"/>
    <n v="-356.96"/>
  </r>
  <r>
    <n v="7463"/>
    <d v="2017-05-11T00:00:00"/>
    <x v="3"/>
    <x v="4"/>
    <x v="456"/>
    <x v="20"/>
    <x v="0"/>
    <x v="4"/>
    <s v="Panasonic KP-4ABK Battery-Operated Pencil Sharpener"/>
    <n v="43.92"/>
    <n v="3"/>
    <n v="12.74"/>
  </r>
  <r>
    <n v="7464"/>
    <d v="2017-05-12T00:00:00"/>
    <x v="3"/>
    <x v="4"/>
    <x v="296"/>
    <x v="0"/>
    <x v="0"/>
    <x v="2"/>
    <s v="Fellowes Bankers Box Stor/Drawer Steel Plus"/>
    <n v="127.92"/>
    <n v="5"/>
    <n v="-15.99"/>
  </r>
  <r>
    <n v="7465"/>
    <d v="2017-05-12T00:00:00"/>
    <x v="3"/>
    <x v="4"/>
    <x v="296"/>
    <x v="0"/>
    <x v="0"/>
    <x v="3"/>
    <s v="Wilson Jones Elliptical Ring 3 1/2&quot; Capacity Binders, 800 sheets"/>
    <n v="34.24"/>
    <n v="4"/>
    <n v="-53.07"/>
  </r>
  <r>
    <n v="7466"/>
    <d v="2017-05-12T00:00:00"/>
    <x v="3"/>
    <x v="4"/>
    <x v="74"/>
    <x v="32"/>
    <x v="0"/>
    <x v="0"/>
    <s v="TOPS Carbonless Receipt Book, Four 2-3/4 x 7-1/4 Money Receipts per Page"/>
    <n v="87.6"/>
    <n v="5"/>
    <n v="42.05"/>
  </r>
  <r>
    <n v="7467"/>
    <d v="2017-05-12T00:00:00"/>
    <x v="3"/>
    <x v="4"/>
    <x v="425"/>
    <x v="10"/>
    <x v="0"/>
    <x v="4"/>
    <s v="Newell 347"/>
    <n v="10.27"/>
    <n v="3"/>
    <n v="1.1599999999999999"/>
  </r>
  <r>
    <n v="7468"/>
    <d v="2017-05-12T00:00:00"/>
    <x v="3"/>
    <x v="4"/>
    <x v="345"/>
    <x v="3"/>
    <x v="0"/>
    <x v="14"/>
    <s v="Compact Automatic Electric Letter Opener"/>
    <n v="238.62"/>
    <n v="2"/>
    <n v="4.7699999999999996"/>
  </r>
  <r>
    <n v="7469"/>
    <d v="2017-05-12T00:00:00"/>
    <x v="3"/>
    <x v="4"/>
    <x v="345"/>
    <x v="3"/>
    <x v="0"/>
    <x v="12"/>
    <s v="Hoover Commercial Soft Guard Upright Vacuum And Disposable Filtration Bags"/>
    <n v="7.77"/>
    <n v="1"/>
    <n v="2.1"/>
  </r>
  <r>
    <n v="7470"/>
    <d v="2017-05-12T00:00:00"/>
    <x v="3"/>
    <x v="4"/>
    <x v="345"/>
    <x v="3"/>
    <x v="1"/>
    <x v="13"/>
    <s v="Lesro Sheffield Collection Coffee Table, End Table, Center Table, Corner Table"/>
    <n v="285.48"/>
    <n v="5"/>
    <n v="-10.71"/>
  </r>
  <r>
    <n v="7471"/>
    <d v="2017-05-12T00:00:00"/>
    <x v="3"/>
    <x v="4"/>
    <x v="345"/>
    <x v="3"/>
    <x v="0"/>
    <x v="3"/>
    <s v="DXL Angle-View Binders with Locking Rings, Black"/>
    <n v="19.170000000000002"/>
    <n v="4"/>
    <n v="6.47"/>
  </r>
  <r>
    <n v="7472"/>
    <d v="2017-05-12T00:00:00"/>
    <x v="3"/>
    <x v="4"/>
    <x v="657"/>
    <x v="10"/>
    <x v="0"/>
    <x v="1"/>
    <s v="Avery 501"/>
    <n v="5.9"/>
    <n v="2"/>
    <n v="1.99"/>
  </r>
  <r>
    <n v="7473"/>
    <d v="2017-05-12T00:00:00"/>
    <x v="3"/>
    <x v="4"/>
    <x v="273"/>
    <x v="23"/>
    <x v="1"/>
    <x v="8"/>
    <s v="DAX Cubicle Frames, 8-1/2 x 11"/>
    <n v="42.85"/>
    <n v="5"/>
    <n v="15.43"/>
  </r>
  <r>
    <n v="7474"/>
    <d v="2017-05-12T00:00:00"/>
    <x v="3"/>
    <x v="4"/>
    <x v="273"/>
    <x v="23"/>
    <x v="0"/>
    <x v="1"/>
    <s v="Smead Alpha-Z Color-Coded Second Alphabetical Labels and Starter Set"/>
    <n v="6.16"/>
    <n v="2"/>
    <n v="2.96"/>
  </r>
  <r>
    <n v="7475"/>
    <d v="2017-05-12T00:00:00"/>
    <x v="3"/>
    <x v="4"/>
    <x v="273"/>
    <x v="23"/>
    <x v="0"/>
    <x v="14"/>
    <s v="Acme Titanium Bonded Scissors"/>
    <n v="17"/>
    <n v="2"/>
    <n v="4.42"/>
  </r>
  <r>
    <n v="7476"/>
    <d v="2017-05-12T00:00:00"/>
    <x v="3"/>
    <x v="4"/>
    <x v="273"/>
    <x v="23"/>
    <x v="2"/>
    <x v="9"/>
    <s v="Maxell Pro 80 Minute CD-R, 10/Pack"/>
    <n v="87.4"/>
    <n v="5"/>
    <n v="34.96"/>
  </r>
  <r>
    <n v="7477"/>
    <d v="2017-05-13T00:00:00"/>
    <x v="3"/>
    <x v="4"/>
    <x v="237"/>
    <x v="3"/>
    <x v="0"/>
    <x v="1"/>
    <s v="Self-Adhesive Address Labels for Typewriters by Universal"/>
    <n v="58.48"/>
    <n v="8"/>
    <n v="27.49"/>
  </r>
  <r>
    <n v="7478"/>
    <d v="2017-05-13T00:00:00"/>
    <x v="3"/>
    <x v="4"/>
    <x v="291"/>
    <x v="18"/>
    <x v="0"/>
    <x v="10"/>
    <s v="Tyvek Side-Opening Peel &amp; Seel Expanding Envelopes"/>
    <n v="180.96"/>
    <n v="2"/>
    <n v="81.430000000000007"/>
  </r>
  <r>
    <n v="7479"/>
    <d v="2017-05-13T00:00:00"/>
    <x v="3"/>
    <x v="4"/>
    <x v="291"/>
    <x v="18"/>
    <x v="0"/>
    <x v="3"/>
    <s v="Ibico Hi-Tech Manual Binding System"/>
    <n v="914.97"/>
    <n v="3"/>
    <n v="411.74"/>
  </r>
  <r>
    <n v="7480"/>
    <d v="2017-05-13T00:00:00"/>
    <x v="3"/>
    <x v="4"/>
    <x v="291"/>
    <x v="18"/>
    <x v="2"/>
    <x v="6"/>
    <s v="Plantronics Calisto P620-M USB Wireless Speakerphone System"/>
    <n v="587.97"/>
    <n v="3"/>
    <n v="158.75"/>
  </r>
  <r>
    <n v="7481"/>
    <d v="2017-05-13T00:00:00"/>
    <x v="3"/>
    <x v="4"/>
    <x v="291"/>
    <x v="18"/>
    <x v="0"/>
    <x v="2"/>
    <s v="Tennsco 6- and 18-Compartment Lockers"/>
    <n v="530.34"/>
    <n v="2"/>
    <n v="95.46"/>
  </r>
  <r>
    <n v="7482"/>
    <d v="2017-05-13T00:00:00"/>
    <x v="3"/>
    <x v="4"/>
    <x v="291"/>
    <x v="18"/>
    <x v="0"/>
    <x v="0"/>
    <s v="Hammermill CopyPlus Copy Paper (20Lb. and 84 Bright)"/>
    <n v="14.94"/>
    <n v="3"/>
    <n v="7.32"/>
  </r>
  <r>
    <n v="7483"/>
    <d v="2017-05-13T00:00:00"/>
    <x v="3"/>
    <x v="4"/>
    <x v="249"/>
    <x v="7"/>
    <x v="0"/>
    <x v="3"/>
    <s v="GBC Twin Loop Wire Binding Elements"/>
    <n v="299.52"/>
    <n v="9"/>
    <n v="149.76"/>
  </r>
  <r>
    <n v="7484"/>
    <d v="2017-05-13T00:00:00"/>
    <x v="3"/>
    <x v="4"/>
    <x v="136"/>
    <x v="15"/>
    <x v="0"/>
    <x v="12"/>
    <s v="Fellowes Basic Home/Office Series Surge Protectors"/>
    <n v="20.77"/>
    <n v="2"/>
    <n v="2.34"/>
  </r>
  <r>
    <n v="7485"/>
    <d v="2017-05-13T00:00:00"/>
    <x v="3"/>
    <x v="4"/>
    <x v="772"/>
    <x v="2"/>
    <x v="1"/>
    <x v="5"/>
    <s v="Office Star - Mesh Screen back chair with Vinyl seat"/>
    <n v="458.43"/>
    <n v="5"/>
    <n v="-124.43"/>
  </r>
  <r>
    <n v="7486"/>
    <d v="2017-05-14T00:00:00"/>
    <x v="3"/>
    <x v="4"/>
    <x v="137"/>
    <x v="3"/>
    <x v="1"/>
    <x v="8"/>
    <s v="Eldon Stackable Tray, Side-Load, Legal, Smoke"/>
    <n v="18.28"/>
    <n v="2"/>
    <n v="6.22"/>
  </r>
  <r>
    <n v="7487"/>
    <d v="2017-05-14T00:00:00"/>
    <x v="3"/>
    <x v="4"/>
    <x v="137"/>
    <x v="3"/>
    <x v="2"/>
    <x v="9"/>
    <s v="Razer Tiamat Over Ear 7.1 Surround Sound PC Gaming Headset"/>
    <n v="1399.93"/>
    <n v="7"/>
    <n v="601.97"/>
  </r>
  <r>
    <n v="7488"/>
    <d v="2017-05-14T00:00:00"/>
    <x v="3"/>
    <x v="4"/>
    <x v="67"/>
    <x v="29"/>
    <x v="0"/>
    <x v="10"/>
    <s v="Fashion Color Clasp Envelopes"/>
    <n v="48.69"/>
    <n v="9"/>
    <n v="23.86"/>
  </r>
  <r>
    <n v="7489"/>
    <d v="2017-05-14T00:00:00"/>
    <x v="3"/>
    <x v="4"/>
    <x v="596"/>
    <x v="20"/>
    <x v="2"/>
    <x v="6"/>
    <s v="Google Nexus 5"/>
    <n v="539.97"/>
    <n v="3"/>
    <n v="134.99"/>
  </r>
  <r>
    <n v="7490"/>
    <d v="2017-05-14T00:00:00"/>
    <x v="3"/>
    <x v="4"/>
    <x v="596"/>
    <x v="20"/>
    <x v="0"/>
    <x v="2"/>
    <s v="X-Rack File for Hanging Folders"/>
    <n v="22.58"/>
    <n v="2"/>
    <n v="5.87"/>
  </r>
  <r>
    <n v="7491"/>
    <d v="2017-05-14T00:00:00"/>
    <x v="3"/>
    <x v="4"/>
    <x v="127"/>
    <x v="22"/>
    <x v="0"/>
    <x v="0"/>
    <s v="Xerox 1917"/>
    <n v="440.19"/>
    <n v="9"/>
    <n v="206.89"/>
  </r>
  <r>
    <n v="7492"/>
    <d v="2017-05-14T00:00:00"/>
    <x v="3"/>
    <x v="4"/>
    <x v="127"/>
    <x v="22"/>
    <x v="0"/>
    <x v="14"/>
    <s v="Martin-Yale Premier Letter Opener"/>
    <n v="64.400000000000006"/>
    <n v="5"/>
    <n v="1.93"/>
  </r>
  <r>
    <n v="7493"/>
    <d v="2017-05-14T00:00:00"/>
    <x v="3"/>
    <x v="4"/>
    <x v="217"/>
    <x v="0"/>
    <x v="1"/>
    <x v="5"/>
    <s v="Global Commerce Series Low-Back Swivel/Tilt Chairs"/>
    <n v="899.43"/>
    <n v="5"/>
    <n v="-12.85"/>
  </r>
  <r>
    <n v="7494"/>
    <d v="2017-05-14T00:00:00"/>
    <x v="3"/>
    <x v="4"/>
    <x v="217"/>
    <x v="0"/>
    <x v="0"/>
    <x v="4"/>
    <s v="Newell 309"/>
    <n v="46.2"/>
    <n v="5"/>
    <n v="5.78"/>
  </r>
  <r>
    <n v="7495"/>
    <d v="2017-05-14T00:00:00"/>
    <x v="3"/>
    <x v="4"/>
    <x v="217"/>
    <x v="0"/>
    <x v="0"/>
    <x v="0"/>
    <s v="Xerox 1936"/>
    <n v="47.95"/>
    <n v="3"/>
    <n v="16.18"/>
  </r>
  <r>
    <n v="7496"/>
    <d v="2017-05-14T00:00:00"/>
    <x v="3"/>
    <x v="4"/>
    <x v="217"/>
    <x v="0"/>
    <x v="2"/>
    <x v="6"/>
    <s v="PayAnywhere Card Reader"/>
    <n v="7.99"/>
    <n v="1"/>
    <n v="0.7"/>
  </r>
  <r>
    <n v="7497"/>
    <d v="2017-05-14T00:00:00"/>
    <x v="3"/>
    <x v="4"/>
    <x v="217"/>
    <x v="0"/>
    <x v="0"/>
    <x v="0"/>
    <s v="Xerox 1937"/>
    <n v="76.86"/>
    <n v="2"/>
    <n v="26.9"/>
  </r>
  <r>
    <n v="7498"/>
    <d v="2017-05-14T00:00:00"/>
    <x v="3"/>
    <x v="4"/>
    <x v="8"/>
    <x v="36"/>
    <x v="0"/>
    <x v="4"/>
    <s v="OIC #2 Pencils, Medium Soft"/>
    <n v="3.76"/>
    <n v="2"/>
    <n v="1.0900000000000001"/>
  </r>
  <r>
    <n v="7499"/>
    <d v="2017-05-14T00:00:00"/>
    <x v="3"/>
    <x v="4"/>
    <x v="8"/>
    <x v="36"/>
    <x v="0"/>
    <x v="4"/>
    <s v="Prang Colored Pencils"/>
    <n v="14.7"/>
    <n v="5"/>
    <n v="6.62"/>
  </r>
  <r>
    <n v="7500"/>
    <d v="2017-05-14T00:00:00"/>
    <x v="3"/>
    <x v="4"/>
    <x v="8"/>
    <x v="36"/>
    <x v="0"/>
    <x v="4"/>
    <s v="Eberhard Faber 3 1/2&quot; Golf Pencils"/>
    <n v="37.200000000000003"/>
    <n v="5"/>
    <n v="9.3000000000000007"/>
  </r>
  <r>
    <n v="7501"/>
    <d v="2017-05-14T00:00:00"/>
    <x v="3"/>
    <x v="4"/>
    <x v="8"/>
    <x v="36"/>
    <x v="2"/>
    <x v="9"/>
    <s v="Belkin F8E887 USB Wired Ergonomic Keyboard"/>
    <n v="89.97"/>
    <n v="3"/>
    <n v="18.89"/>
  </r>
  <r>
    <n v="7502"/>
    <d v="2017-05-14T00:00:00"/>
    <x v="3"/>
    <x v="4"/>
    <x v="8"/>
    <x v="36"/>
    <x v="1"/>
    <x v="5"/>
    <s v="Office Star - Contemporary Task Swivel chair with Loop Arms, Charcoal"/>
    <n v="261.95999999999998"/>
    <n v="2"/>
    <n v="23.58"/>
  </r>
  <r>
    <n v="7503"/>
    <d v="2017-05-14T00:00:00"/>
    <x v="3"/>
    <x v="4"/>
    <x v="8"/>
    <x v="36"/>
    <x v="0"/>
    <x v="1"/>
    <s v="Avery 505"/>
    <n v="74"/>
    <n v="5"/>
    <n v="37"/>
  </r>
  <r>
    <n v="7504"/>
    <d v="2017-05-14T00:00:00"/>
    <x v="3"/>
    <x v="4"/>
    <x v="0"/>
    <x v="10"/>
    <x v="0"/>
    <x v="3"/>
    <s v="Premium Transparent Presentation Covers, No Pattern/Clear, 8 1/2&quot; x 11&quot;"/>
    <n v="58.17"/>
    <n v="5"/>
    <n v="-46.54"/>
  </r>
  <r>
    <n v="7505"/>
    <d v="2017-05-14T00:00:00"/>
    <x v="3"/>
    <x v="4"/>
    <x v="0"/>
    <x v="10"/>
    <x v="0"/>
    <x v="1"/>
    <s v="Avery 502"/>
    <n v="5.04"/>
    <n v="2"/>
    <n v="1.76"/>
  </r>
  <r>
    <n v="7506"/>
    <d v="2017-05-14T00:00:00"/>
    <x v="3"/>
    <x v="4"/>
    <x v="0"/>
    <x v="10"/>
    <x v="0"/>
    <x v="0"/>
    <s v="Xerox 19"/>
    <n v="24.78"/>
    <n v="1"/>
    <n v="7.75"/>
  </r>
  <r>
    <n v="7507"/>
    <d v="2017-05-15T00:00:00"/>
    <x v="3"/>
    <x v="4"/>
    <x v="409"/>
    <x v="12"/>
    <x v="2"/>
    <x v="6"/>
    <s v="Logitech B530 USBÂ HeadsetÂ -Â headsetÂ - Full size, Binaural"/>
    <n v="29.59"/>
    <n v="1"/>
    <n v="2.59"/>
  </r>
  <r>
    <n v="7508"/>
    <d v="2017-05-15T00:00:00"/>
    <x v="3"/>
    <x v="4"/>
    <x v="409"/>
    <x v="12"/>
    <x v="0"/>
    <x v="3"/>
    <s v="Avery Durable Slant Ring Binders"/>
    <n v="4.75"/>
    <n v="2"/>
    <n v="-3.17"/>
  </r>
  <r>
    <n v="7509"/>
    <d v="2017-05-15T00:00:00"/>
    <x v="3"/>
    <x v="4"/>
    <x v="409"/>
    <x v="12"/>
    <x v="0"/>
    <x v="0"/>
    <s v="Universal Ultra Bright White Copier/Laser Paper, 8 1/2&quot; x 11&quot;, Ream"/>
    <n v="15.55"/>
    <n v="3"/>
    <n v="5.64"/>
  </r>
  <r>
    <n v="7510"/>
    <d v="2017-05-15T00:00:00"/>
    <x v="3"/>
    <x v="4"/>
    <x v="80"/>
    <x v="22"/>
    <x v="1"/>
    <x v="8"/>
    <s v="24-Hour Round Wall Clock"/>
    <n v="39.96"/>
    <n v="2"/>
    <n v="17.18"/>
  </r>
  <r>
    <n v="7511"/>
    <d v="2017-05-15T00:00:00"/>
    <x v="3"/>
    <x v="4"/>
    <x v="80"/>
    <x v="22"/>
    <x v="1"/>
    <x v="5"/>
    <s v="SAFCO Optional Arm Kit for Workspace Cribbage Stacking Chair"/>
    <n v="42.62"/>
    <n v="2"/>
    <n v="4.26"/>
  </r>
  <r>
    <n v="7512"/>
    <d v="2017-05-15T00:00:00"/>
    <x v="3"/>
    <x v="4"/>
    <x v="80"/>
    <x v="22"/>
    <x v="1"/>
    <x v="5"/>
    <s v="SAFCO Arco Folding Chair"/>
    <n v="220.96"/>
    <n v="1"/>
    <n v="24.86"/>
  </r>
  <r>
    <n v="7513"/>
    <d v="2017-05-15T00:00:00"/>
    <x v="3"/>
    <x v="4"/>
    <x v="448"/>
    <x v="1"/>
    <x v="0"/>
    <x v="0"/>
    <s v="Xerox 1880"/>
    <n v="56.7"/>
    <n v="2"/>
    <n v="19.14"/>
  </r>
  <r>
    <n v="7514"/>
    <d v="2017-05-15T00:00:00"/>
    <x v="3"/>
    <x v="4"/>
    <x v="448"/>
    <x v="1"/>
    <x v="2"/>
    <x v="6"/>
    <s v="QVS USB Car Charger 2-Port 2.1Amp for iPod/iPhone/iPad/iPad 2/iPad 3"/>
    <n v="11.12"/>
    <n v="2"/>
    <n v="3.48"/>
  </r>
  <r>
    <n v="7515"/>
    <d v="2017-05-16T00:00:00"/>
    <x v="3"/>
    <x v="4"/>
    <x v="522"/>
    <x v="10"/>
    <x v="0"/>
    <x v="2"/>
    <s v="SAFCO Commercial Wire Shelving, Black"/>
    <n v="221.02"/>
    <n v="2"/>
    <n v="-55.26"/>
  </r>
  <r>
    <n v="7516"/>
    <d v="2017-05-18T00:00:00"/>
    <x v="3"/>
    <x v="4"/>
    <x v="248"/>
    <x v="2"/>
    <x v="2"/>
    <x v="9"/>
    <s v="KeyTronicÂ KT800P2 -Â KeyboardÂ - Black"/>
    <n v="36.049999999999997"/>
    <n v="3"/>
    <n v="-0.9"/>
  </r>
  <r>
    <n v="7517"/>
    <d v="2017-05-18T00:00:00"/>
    <x v="3"/>
    <x v="4"/>
    <x v="18"/>
    <x v="20"/>
    <x v="1"/>
    <x v="8"/>
    <s v="Master Caster Door Stop, Large Neon Orange"/>
    <n v="14.56"/>
    <n v="2"/>
    <n v="6.26"/>
  </r>
  <r>
    <n v="7518"/>
    <d v="2017-05-18T00:00:00"/>
    <x v="3"/>
    <x v="4"/>
    <x v="18"/>
    <x v="20"/>
    <x v="0"/>
    <x v="3"/>
    <s v="Acco Pressboard Covers with Storage Hooks, 9 1/2&quot; x 11&quot;, Executive Red"/>
    <n v="3.05"/>
    <n v="1"/>
    <n v="1.03"/>
  </r>
  <r>
    <n v="7519"/>
    <d v="2017-05-18T00:00:00"/>
    <x v="3"/>
    <x v="4"/>
    <x v="113"/>
    <x v="0"/>
    <x v="0"/>
    <x v="3"/>
    <s v="Acco Pressboard Covers with Storage Hooks, 14 7/8&quot; x 11&quot;, Light Blue"/>
    <n v="6.87"/>
    <n v="7"/>
    <n v="-10.65"/>
  </r>
  <r>
    <n v="7520"/>
    <d v="2017-05-18T00:00:00"/>
    <x v="3"/>
    <x v="4"/>
    <x v="113"/>
    <x v="0"/>
    <x v="0"/>
    <x v="3"/>
    <s v="Avery Framed View Binder, EZD Ring (Locking), Navy, 1 1/2&quot;"/>
    <n v="2"/>
    <n v="1"/>
    <n v="-3.29"/>
  </r>
  <r>
    <n v="7521"/>
    <d v="2017-05-18T00:00:00"/>
    <x v="3"/>
    <x v="4"/>
    <x v="113"/>
    <x v="0"/>
    <x v="0"/>
    <x v="2"/>
    <s v="Plastic Stacking Crates &amp; Casters"/>
    <n v="8.93"/>
    <n v="2"/>
    <n v="0.67"/>
  </r>
  <r>
    <n v="7522"/>
    <d v="2017-05-18T00:00:00"/>
    <x v="3"/>
    <x v="4"/>
    <x v="735"/>
    <x v="4"/>
    <x v="0"/>
    <x v="12"/>
    <s v="Acco Six-Outlet Power Strip, 4' Cord Length"/>
    <n v="17.239999999999998"/>
    <n v="2"/>
    <n v="4.4800000000000004"/>
  </r>
  <r>
    <n v="7523"/>
    <d v="2017-05-18T00:00:00"/>
    <x v="3"/>
    <x v="4"/>
    <x v="735"/>
    <x v="4"/>
    <x v="1"/>
    <x v="11"/>
    <s v="Hon 4-Shelf Metal Bookcases"/>
    <n v="302.94"/>
    <n v="3"/>
    <n v="75.739999999999995"/>
  </r>
  <r>
    <n v="7524"/>
    <d v="2017-05-18T00:00:00"/>
    <x v="3"/>
    <x v="4"/>
    <x v="735"/>
    <x v="4"/>
    <x v="2"/>
    <x v="6"/>
    <s v="QVS USB Car Charger 2-Port 2.1Amp for iPod/iPhone/iPad/iPad 2/iPad 3"/>
    <n v="34.75"/>
    <n v="5"/>
    <n v="15.64"/>
  </r>
  <r>
    <n v="7525"/>
    <d v="2017-05-18T00:00:00"/>
    <x v="3"/>
    <x v="4"/>
    <x v="735"/>
    <x v="4"/>
    <x v="0"/>
    <x v="3"/>
    <s v="Poly Designer Cover &amp; Back"/>
    <n v="113.94"/>
    <n v="6"/>
    <n v="54.69"/>
  </r>
  <r>
    <n v="7526"/>
    <d v="2017-05-18T00:00:00"/>
    <x v="3"/>
    <x v="4"/>
    <x v="735"/>
    <x v="4"/>
    <x v="2"/>
    <x v="6"/>
    <s v="Apple EarPods with Remote and Mic"/>
    <n v="55.98"/>
    <n v="2"/>
    <n v="15.67"/>
  </r>
  <r>
    <n v="7527"/>
    <d v="2017-05-18T00:00:00"/>
    <x v="3"/>
    <x v="4"/>
    <x v="579"/>
    <x v="11"/>
    <x v="2"/>
    <x v="6"/>
    <s v="Aastra 6757i CT Wireless VoIP phone"/>
    <n v="344.7"/>
    <n v="2"/>
    <n v="38.78"/>
  </r>
  <r>
    <n v="7528"/>
    <d v="2017-05-18T00:00:00"/>
    <x v="3"/>
    <x v="4"/>
    <x v="367"/>
    <x v="24"/>
    <x v="0"/>
    <x v="12"/>
    <s v="Avanti 1.7 Cu. Ft. Refrigerator"/>
    <n v="706.86"/>
    <n v="7"/>
    <n v="197.92"/>
  </r>
  <r>
    <n v="7529"/>
    <d v="2017-05-18T00:00:00"/>
    <x v="3"/>
    <x v="4"/>
    <x v="367"/>
    <x v="24"/>
    <x v="2"/>
    <x v="6"/>
    <s v="Motorola HK250 Universal Bluetooth Headset"/>
    <n v="114.95"/>
    <n v="5"/>
    <n v="2.2999999999999998"/>
  </r>
  <r>
    <n v="7530"/>
    <d v="2017-05-18T00:00:00"/>
    <x v="3"/>
    <x v="4"/>
    <x v="367"/>
    <x v="24"/>
    <x v="0"/>
    <x v="3"/>
    <s v="Universal Recycled Hanging Pressboard Report Binders, Letter Size"/>
    <n v="43.19"/>
    <n v="7"/>
    <n v="20.73"/>
  </r>
  <r>
    <n v="7531"/>
    <d v="2017-05-18T00:00:00"/>
    <x v="3"/>
    <x v="4"/>
    <x v="688"/>
    <x v="1"/>
    <x v="1"/>
    <x v="8"/>
    <s v="Flat Face Poster Frame"/>
    <n v="22.61"/>
    <n v="3"/>
    <n v="-10.17"/>
  </r>
  <r>
    <n v="7532"/>
    <d v="2017-05-18T00:00:00"/>
    <x v="3"/>
    <x v="4"/>
    <x v="688"/>
    <x v="1"/>
    <x v="1"/>
    <x v="8"/>
    <s v="C-Line Cubicle Keepers Polyproplyene Holder With Velcro Backings"/>
    <n v="1.89"/>
    <n v="1"/>
    <n v="-0.99"/>
  </r>
  <r>
    <n v="7533"/>
    <d v="2017-05-19T00:00:00"/>
    <x v="3"/>
    <x v="4"/>
    <x v="372"/>
    <x v="22"/>
    <x v="0"/>
    <x v="12"/>
    <s v="Belkin Premiere Surge Master II 8-outlet surge protector"/>
    <n v="97.16"/>
    <n v="2"/>
    <n v="28.18"/>
  </r>
  <r>
    <n v="7534"/>
    <d v="2017-05-19T00:00:00"/>
    <x v="3"/>
    <x v="4"/>
    <x v="138"/>
    <x v="20"/>
    <x v="0"/>
    <x v="12"/>
    <s v="Bionaire Personal Warm Mist Humidifier/Vaporizer"/>
    <n v="281.33999999999997"/>
    <n v="6"/>
    <n v="109.72"/>
  </r>
  <r>
    <n v="7535"/>
    <d v="2017-05-19T00:00:00"/>
    <x v="3"/>
    <x v="4"/>
    <x v="138"/>
    <x v="20"/>
    <x v="2"/>
    <x v="6"/>
    <s v="Nortel Meridian M3904 Professional Digital phone"/>
    <n v="307.98"/>
    <n v="2"/>
    <n v="89.31"/>
  </r>
  <r>
    <n v="7536"/>
    <d v="2017-05-19T00:00:00"/>
    <x v="3"/>
    <x v="4"/>
    <x v="138"/>
    <x v="20"/>
    <x v="2"/>
    <x v="9"/>
    <s v="Logitech Wireless Performance Mouse MX for PC and Mac"/>
    <n v="299.97000000000003"/>
    <n v="3"/>
    <n v="113.99"/>
  </r>
  <r>
    <n v="7537"/>
    <d v="2017-05-19T00:00:00"/>
    <x v="3"/>
    <x v="4"/>
    <x v="59"/>
    <x v="4"/>
    <x v="2"/>
    <x v="9"/>
    <s v="Kingston Digital DataTraveler 32GB USB 2.0"/>
    <n v="67.8"/>
    <n v="4"/>
    <n v="4.07"/>
  </r>
  <r>
    <n v="7538"/>
    <d v="2017-05-19T00:00:00"/>
    <x v="3"/>
    <x v="4"/>
    <x v="59"/>
    <x v="4"/>
    <x v="2"/>
    <x v="6"/>
    <s v="Nokia Lumia 925"/>
    <n v="377.97"/>
    <n v="3"/>
    <n v="98.27"/>
  </r>
  <r>
    <n v="7539"/>
    <d v="2017-05-19T00:00:00"/>
    <x v="3"/>
    <x v="4"/>
    <x v="59"/>
    <x v="4"/>
    <x v="1"/>
    <x v="11"/>
    <s v="O'Sullivan 2-Door Barrister Bookcase in Odessa Pine"/>
    <n v="1628.82"/>
    <n v="9"/>
    <n v="374.63"/>
  </r>
  <r>
    <n v="7540"/>
    <d v="2017-05-19T00:00:00"/>
    <x v="3"/>
    <x v="4"/>
    <x v="59"/>
    <x v="4"/>
    <x v="0"/>
    <x v="0"/>
    <s v="Xerox 1945"/>
    <n v="286.93"/>
    <n v="7"/>
    <n v="140.6"/>
  </r>
  <r>
    <n v="7541"/>
    <d v="2017-05-19T00:00:00"/>
    <x v="3"/>
    <x v="4"/>
    <x v="288"/>
    <x v="3"/>
    <x v="1"/>
    <x v="5"/>
    <s v="Situations Contoured Folding Chairs, 4/Set"/>
    <n v="681.41"/>
    <n v="12"/>
    <n v="42.59"/>
  </r>
  <r>
    <n v="7542"/>
    <d v="2017-05-19T00:00:00"/>
    <x v="3"/>
    <x v="4"/>
    <x v="288"/>
    <x v="3"/>
    <x v="0"/>
    <x v="4"/>
    <s v="Newell 310"/>
    <n v="3.52"/>
    <n v="2"/>
    <n v="1.02"/>
  </r>
  <r>
    <n v="7543"/>
    <d v="2017-05-19T00:00:00"/>
    <x v="3"/>
    <x v="4"/>
    <x v="288"/>
    <x v="3"/>
    <x v="0"/>
    <x v="4"/>
    <s v="Newell 314"/>
    <n v="5.58"/>
    <n v="1"/>
    <n v="1.4"/>
  </r>
  <r>
    <n v="7544"/>
    <d v="2017-05-19T00:00:00"/>
    <x v="3"/>
    <x v="4"/>
    <x v="288"/>
    <x v="3"/>
    <x v="2"/>
    <x v="9"/>
    <s v="SanDisk Cruzer 64 GB USB Flash Drive"/>
    <n v="36.32"/>
    <n v="1"/>
    <n v="10.9"/>
  </r>
  <r>
    <n v="7545"/>
    <d v="2017-05-19T00:00:00"/>
    <x v="3"/>
    <x v="4"/>
    <x v="405"/>
    <x v="4"/>
    <x v="0"/>
    <x v="0"/>
    <s v="Tops White Computer Printout Paper"/>
    <n v="195.64"/>
    <n v="4"/>
    <n v="91.95"/>
  </r>
  <r>
    <n v="7546"/>
    <d v="2017-05-19T00:00:00"/>
    <x v="3"/>
    <x v="4"/>
    <x v="225"/>
    <x v="1"/>
    <x v="0"/>
    <x v="0"/>
    <s v="Things To Do Today Spiral Book"/>
    <n v="38.020000000000003"/>
    <n v="6"/>
    <n v="13.78"/>
  </r>
  <r>
    <n v="7547"/>
    <d v="2017-05-19T00:00:00"/>
    <x v="3"/>
    <x v="4"/>
    <x v="80"/>
    <x v="0"/>
    <x v="2"/>
    <x v="6"/>
    <s v="Jabra Supreme Plus Driver EditionÂ Headset"/>
    <n v="95.99"/>
    <n v="1"/>
    <n v="9.6"/>
  </r>
  <r>
    <n v="7548"/>
    <d v="2017-05-19T00:00:00"/>
    <x v="3"/>
    <x v="4"/>
    <x v="80"/>
    <x v="0"/>
    <x v="0"/>
    <x v="1"/>
    <s v="Avery 491"/>
    <n v="13.22"/>
    <n v="4"/>
    <n v="4.3"/>
  </r>
  <r>
    <n v="7549"/>
    <d v="2017-05-19T00:00:00"/>
    <x v="3"/>
    <x v="4"/>
    <x v="512"/>
    <x v="15"/>
    <x v="1"/>
    <x v="5"/>
    <s v="Office Star - Mesh Screen back chair with Vinyl seat"/>
    <n v="314.35000000000002"/>
    <n v="3"/>
    <n v="-35.36"/>
  </r>
  <r>
    <n v="7550"/>
    <d v="2017-05-19T00:00:00"/>
    <x v="3"/>
    <x v="4"/>
    <x v="512"/>
    <x v="15"/>
    <x v="0"/>
    <x v="0"/>
    <s v="Xerox 1949"/>
    <n v="27.89"/>
    <n v="7"/>
    <n v="10.11"/>
  </r>
  <r>
    <n v="7551"/>
    <d v="2017-05-19T00:00:00"/>
    <x v="3"/>
    <x v="4"/>
    <x v="52"/>
    <x v="3"/>
    <x v="0"/>
    <x v="3"/>
    <s v="GBC Twin Loop Wire Binding Elements"/>
    <n v="133.12"/>
    <n v="5"/>
    <n v="49.92"/>
  </r>
  <r>
    <n v="7552"/>
    <d v="2017-05-19T00:00:00"/>
    <x v="3"/>
    <x v="4"/>
    <x v="37"/>
    <x v="33"/>
    <x v="0"/>
    <x v="3"/>
    <s v="Wilson Jones Four-Pocket Poly Binders"/>
    <n v="26.16"/>
    <n v="4"/>
    <n v="12.82"/>
  </r>
  <r>
    <n v="7553"/>
    <d v="2017-05-20T00:00:00"/>
    <x v="3"/>
    <x v="4"/>
    <x v="115"/>
    <x v="47"/>
    <x v="0"/>
    <x v="4"/>
    <s v="Boston 1645 Deluxe Heavier-Duty Electric Pencil Sharpener"/>
    <n v="131.94"/>
    <n v="3"/>
    <n v="35.619999999999997"/>
  </r>
  <r>
    <n v="7554"/>
    <d v="2017-05-20T00:00:00"/>
    <x v="3"/>
    <x v="4"/>
    <x v="115"/>
    <x v="47"/>
    <x v="0"/>
    <x v="4"/>
    <s v="BIC Brite Liner Highlighters, Chisel Tip"/>
    <n v="25.92"/>
    <n v="4"/>
    <n v="8.2899999999999991"/>
  </r>
  <r>
    <n v="7555"/>
    <d v="2017-05-20T00:00:00"/>
    <x v="3"/>
    <x v="4"/>
    <x v="115"/>
    <x v="47"/>
    <x v="0"/>
    <x v="2"/>
    <s v="Fellowes High-Stak Drawer Files"/>
    <n v="704.76"/>
    <n v="4"/>
    <n v="162.09"/>
  </r>
  <r>
    <n v="7556"/>
    <d v="2017-05-20T00:00:00"/>
    <x v="3"/>
    <x v="4"/>
    <x v="115"/>
    <x v="47"/>
    <x v="0"/>
    <x v="7"/>
    <s v="Staples"/>
    <n v="7.41"/>
    <n v="3"/>
    <n v="3.48"/>
  </r>
  <r>
    <n v="7557"/>
    <d v="2017-05-20T00:00:00"/>
    <x v="3"/>
    <x v="4"/>
    <x v="115"/>
    <x v="47"/>
    <x v="0"/>
    <x v="4"/>
    <s v="Binney &amp; Smith inkTank Desk Highlighter, Chisel Tip, Yellow, 12/Box"/>
    <n v="21.5"/>
    <n v="10"/>
    <n v="7.1"/>
  </r>
  <r>
    <n v="7558"/>
    <d v="2017-05-20T00:00:00"/>
    <x v="3"/>
    <x v="4"/>
    <x v="684"/>
    <x v="3"/>
    <x v="1"/>
    <x v="5"/>
    <s v="Global Geo Office Task Chair, Gray"/>
    <n v="518.27"/>
    <n v="8"/>
    <n v="-97.18"/>
  </r>
  <r>
    <n v="7559"/>
    <d v="2017-05-20T00:00:00"/>
    <x v="3"/>
    <x v="4"/>
    <x v="684"/>
    <x v="3"/>
    <x v="1"/>
    <x v="8"/>
    <s v="G.E. Halogen Desk Lamp Bulbs"/>
    <n v="6.98"/>
    <n v="1"/>
    <n v="3.35"/>
  </r>
  <r>
    <n v="7560"/>
    <d v="2017-05-20T00:00:00"/>
    <x v="3"/>
    <x v="4"/>
    <x v="684"/>
    <x v="3"/>
    <x v="2"/>
    <x v="15"/>
    <s v="Okidata B400 Printer"/>
    <n v="343.2"/>
    <n v="1"/>
    <n v="38.61"/>
  </r>
  <r>
    <n v="7561"/>
    <d v="2017-05-20T00:00:00"/>
    <x v="3"/>
    <x v="4"/>
    <x v="444"/>
    <x v="14"/>
    <x v="0"/>
    <x v="3"/>
    <s v="Square Ring Data Binders, Rigid 75 Pt. Covers, 11&quot; x 14-7/8&quot;"/>
    <n v="41.28"/>
    <n v="2"/>
    <n v="19.809999999999999"/>
  </r>
  <r>
    <n v="7562"/>
    <d v="2017-05-20T00:00:00"/>
    <x v="3"/>
    <x v="4"/>
    <x v="247"/>
    <x v="17"/>
    <x v="0"/>
    <x v="3"/>
    <s v="Wilson Jones Impact Binders"/>
    <n v="8.2899999999999991"/>
    <n v="2"/>
    <n v="3"/>
  </r>
  <r>
    <n v="7563"/>
    <d v="2017-05-20T00:00:00"/>
    <x v="3"/>
    <x v="4"/>
    <x v="247"/>
    <x v="17"/>
    <x v="2"/>
    <x v="6"/>
    <s v="Motorola L703CM"/>
    <n v="1123.1300000000001"/>
    <n v="9"/>
    <n v="70.2"/>
  </r>
  <r>
    <n v="7564"/>
    <d v="2017-05-20T00:00:00"/>
    <x v="3"/>
    <x v="4"/>
    <x v="247"/>
    <x v="17"/>
    <x v="0"/>
    <x v="12"/>
    <s v="Fellowes Basic Home/Office Series Surge Protectors"/>
    <n v="64.900000000000006"/>
    <n v="5"/>
    <n v="18.82"/>
  </r>
  <r>
    <n v="7565"/>
    <d v="2017-05-21T00:00:00"/>
    <x v="3"/>
    <x v="4"/>
    <x v="130"/>
    <x v="20"/>
    <x v="1"/>
    <x v="8"/>
    <s v="Luxo Professional Magnifying Clamp-On Fluorescent Lamps"/>
    <n v="520.04999999999995"/>
    <n v="5"/>
    <n v="72.81"/>
  </r>
  <r>
    <n v="7566"/>
    <d v="2017-05-21T00:00:00"/>
    <x v="3"/>
    <x v="4"/>
    <x v="130"/>
    <x v="20"/>
    <x v="0"/>
    <x v="4"/>
    <s v="Bulldog Table or Wall-Mount Pencil Sharpener"/>
    <n v="17.97"/>
    <n v="3"/>
    <n v="5.21"/>
  </r>
  <r>
    <n v="7567"/>
    <d v="2017-05-22T00:00:00"/>
    <x v="3"/>
    <x v="4"/>
    <x v="224"/>
    <x v="1"/>
    <x v="1"/>
    <x v="5"/>
    <s v="High-Back Leather Manager's Chair"/>
    <n v="181.99"/>
    <n v="2"/>
    <n v="-54.6"/>
  </r>
  <r>
    <n v="7568"/>
    <d v="2017-05-22T00:00:00"/>
    <x v="3"/>
    <x v="4"/>
    <x v="224"/>
    <x v="1"/>
    <x v="0"/>
    <x v="3"/>
    <s v="Avery Durable Slant Ring Binders, No Labels"/>
    <n v="1.59"/>
    <n v="2"/>
    <n v="-2.63"/>
  </r>
  <r>
    <n v="7569"/>
    <d v="2017-05-22T00:00:00"/>
    <x v="3"/>
    <x v="4"/>
    <x v="224"/>
    <x v="1"/>
    <x v="0"/>
    <x v="14"/>
    <s v="Acme Forged Steel Scissors with Black Enamel Handles"/>
    <n v="22.34"/>
    <n v="3"/>
    <n v="2.5099999999999998"/>
  </r>
  <r>
    <n v="7570"/>
    <d v="2017-05-22T00:00:00"/>
    <x v="3"/>
    <x v="4"/>
    <x v="281"/>
    <x v="3"/>
    <x v="2"/>
    <x v="9"/>
    <s v="Maxell 74 Minute CDR, 10/Pack"/>
    <n v="68.459999999999994"/>
    <n v="7"/>
    <n v="25.33"/>
  </r>
  <r>
    <n v="7571"/>
    <d v="2017-05-22T00:00:00"/>
    <x v="3"/>
    <x v="4"/>
    <x v="556"/>
    <x v="3"/>
    <x v="0"/>
    <x v="4"/>
    <s v="SANFORD Major Accent Highlighters"/>
    <n v="49.56"/>
    <n v="7"/>
    <n v="18.829999999999998"/>
  </r>
  <r>
    <n v="7572"/>
    <d v="2017-05-22T00:00:00"/>
    <x v="3"/>
    <x v="4"/>
    <x v="58"/>
    <x v="3"/>
    <x v="0"/>
    <x v="4"/>
    <s v="Newell 350"/>
    <n v="9.84"/>
    <n v="3"/>
    <n v="2.85"/>
  </r>
  <r>
    <n v="7573"/>
    <d v="2017-05-22T00:00:00"/>
    <x v="3"/>
    <x v="4"/>
    <x v="58"/>
    <x v="3"/>
    <x v="0"/>
    <x v="4"/>
    <s v="Newell 333"/>
    <n v="2.78"/>
    <n v="1"/>
    <n v="0.72"/>
  </r>
  <r>
    <n v="7574"/>
    <d v="2017-05-23T00:00:00"/>
    <x v="3"/>
    <x v="4"/>
    <x v="6"/>
    <x v="3"/>
    <x v="1"/>
    <x v="13"/>
    <s v="Lesro Sheffield Collection Coffee Table, End Table, Center Table, Corner Table"/>
    <n v="171.29"/>
    <n v="3"/>
    <n v="-6.42"/>
  </r>
  <r>
    <n v="7575"/>
    <d v="2017-05-23T00:00:00"/>
    <x v="3"/>
    <x v="4"/>
    <x v="318"/>
    <x v="0"/>
    <x v="0"/>
    <x v="7"/>
    <s v="OIC Thumb-Tacks"/>
    <n v="1.82"/>
    <n v="2"/>
    <n v="0.62"/>
  </r>
  <r>
    <n v="7576"/>
    <d v="2017-05-23T00:00:00"/>
    <x v="3"/>
    <x v="4"/>
    <x v="318"/>
    <x v="0"/>
    <x v="0"/>
    <x v="12"/>
    <s v="Acco 6 Outlet Guardian Premium Plus Surge Suppressor"/>
    <n v="18.32"/>
    <n v="5"/>
    <n v="-46.72"/>
  </r>
  <r>
    <n v="7577"/>
    <d v="2017-05-23T00:00:00"/>
    <x v="3"/>
    <x v="4"/>
    <x v="318"/>
    <x v="0"/>
    <x v="0"/>
    <x v="2"/>
    <s v="Tennsco Commercial Shelving"/>
    <n v="48.82"/>
    <n v="3"/>
    <n v="-11.59"/>
  </r>
  <r>
    <n v="7578"/>
    <d v="2017-05-23T00:00:00"/>
    <x v="3"/>
    <x v="4"/>
    <x v="318"/>
    <x v="0"/>
    <x v="0"/>
    <x v="3"/>
    <s v="Storex Dura Pro Binders"/>
    <n v="1.19"/>
    <n v="1"/>
    <n v="-1.96"/>
  </r>
  <r>
    <n v="7579"/>
    <d v="2017-05-25T00:00:00"/>
    <x v="3"/>
    <x v="4"/>
    <x v="772"/>
    <x v="4"/>
    <x v="0"/>
    <x v="3"/>
    <s v="Recycled Easel Ring Binders"/>
    <n v="29.84"/>
    <n v="2"/>
    <n v="13.43"/>
  </r>
  <r>
    <n v="7580"/>
    <d v="2017-05-25T00:00:00"/>
    <x v="3"/>
    <x v="4"/>
    <x v="335"/>
    <x v="20"/>
    <x v="0"/>
    <x v="3"/>
    <s v="GBC DocuBind P100 Manual Binding Machine"/>
    <n v="663.92"/>
    <n v="5"/>
    <n v="207.48"/>
  </r>
  <r>
    <n v="7581"/>
    <d v="2017-05-25T00:00:00"/>
    <x v="3"/>
    <x v="4"/>
    <x v="335"/>
    <x v="20"/>
    <x v="2"/>
    <x v="9"/>
    <s v="ImationÂ 8gb Micro Traveldrive Usb 2.0Â Flash Drive"/>
    <n v="120"/>
    <n v="8"/>
    <n v="13.2"/>
  </r>
  <r>
    <n v="7582"/>
    <d v="2017-05-25T00:00:00"/>
    <x v="3"/>
    <x v="4"/>
    <x v="335"/>
    <x v="20"/>
    <x v="0"/>
    <x v="7"/>
    <s v="Acco Hot Clips Clips to Go"/>
    <n v="3.29"/>
    <n v="1"/>
    <n v="1.48"/>
  </r>
  <r>
    <n v="7583"/>
    <d v="2017-05-25T00:00:00"/>
    <x v="3"/>
    <x v="4"/>
    <x v="335"/>
    <x v="20"/>
    <x v="1"/>
    <x v="8"/>
    <s v="Eldon 200 Class Desk Accessories"/>
    <n v="18.84"/>
    <n v="3"/>
    <n v="6.03"/>
  </r>
  <r>
    <n v="7584"/>
    <d v="2017-05-25T00:00:00"/>
    <x v="3"/>
    <x v="4"/>
    <x v="506"/>
    <x v="0"/>
    <x v="0"/>
    <x v="2"/>
    <s v="Iris 3-Drawer Stacking Bin, Black"/>
    <n v="50.14"/>
    <n v="3"/>
    <n v="-11.28"/>
  </r>
  <r>
    <n v="7585"/>
    <d v="2017-05-26T00:00:00"/>
    <x v="3"/>
    <x v="4"/>
    <x v="566"/>
    <x v="5"/>
    <x v="0"/>
    <x v="12"/>
    <s v="Belkin 8-Outlet Premiere SurgeMaster II Surge Protectors"/>
    <n v="208.44"/>
    <n v="3"/>
    <n v="62.53"/>
  </r>
  <r>
    <n v="7586"/>
    <d v="2017-05-26T00:00:00"/>
    <x v="3"/>
    <x v="4"/>
    <x v="566"/>
    <x v="5"/>
    <x v="0"/>
    <x v="14"/>
    <s v="Martin-Yale Premier Letter Opener"/>
    <n v="25.76"/>
    <n v="2"/>
    <n v="0.77"/>
  </r>
  <r>
    <n v="7587"/>
    <d v="2017-05-26T00:00:00"/>
    <x v="3"/>
    <x v="4"/>
    <x v="240"/>
    <x v="6"/>
    <x v="2"/>
    <x v="9"/>
    <s v="Verbatim Slim CD and DVD Storage Cases, 50/Pack"/>
    <n v="23.08"/>
    <n v="2"/>
    <n v="6.92"/>
  </r>
  <r>
    <n v="7588"/>
    <d v="2017-05-26T00:00:00"/>
    <x v="3"/>
    <x v="4"/>
    <x v="101"/>
    <x v="3"/>
    <x v="0"/>
    <x v="0"/>
    <s v="Xerox 201"/>
    <n v="12.96"/>
    <n v="2"/>
    <n v="6.22"/>
  </r>
  <r>
    <n v="7589"/>
    <d v="2017-05-27T00:00:00"/>
    <x v="3"/>
    <x v="4"/>
    <x v="233"/>
    <x v="5"/>
    <x v="0"/>
    <x v="3"/>
    <s v="Binding Machine Supplies"/>
    <n v="58.34"/>
    <n v="2"/>
    <n v="28"/>
  </r>
  <r>
    <n v="7590"/>
    <d v="2017-05-27T00:00:00"/>
    <x v="3"/>
    <x v="4"/>
    <x v="233"/>
    <x v="5"/>
    <x v="2"/>
    <x v="6"/>
    <s v="Google Nexus 5"/>
    <n v="539.97"/>
    <n v="3"/>
    <n v="134.99"/>
  </r>
  <r>
    <n v="7591"/>
    <d v="2017-05-27T00:00:00"/>
    <x v="3"/>
    <x v="4"/>
    <x v="281"/>
    <x v="15"/>
    <x v="0"/>
    <x v="0"/>
    <s v="Xerox 2"/>
    <n v="25.92"/>
    <n v="5"/>
    <n v="9.07"/>
  </r>
  <r>
    <n v="7592"/>
    <d v="2017-05-27T00:00:00"/>
    <x v="3"/>
    <x v="4"/>
    <x v="132"/>
    <x v="22"/>
    <x v="2"/>
    <x v="9"/>
    <s v="Logitech Desktop MK120 Mouse and keyboard Combo"/>
    <n v="98.16"/>
    <n v="6"/>
    <n v="9.82"/>
  </r>
  <r>
    <n v="7593"/>
    <d v="2017-05-27T00:00:00"/>
    <x v="3"/>
    <x v="4"/>
    <x v="132"/>
    <x v="22"/>
    <x v="0"/>
    <x v="4"/>
    <s v="Staples in misc. colors"/>
    <n v="31.44"/>
    <n v="3"/>
    <n v="7.86"/>
  </r>
  <r>
    <n v="7594"/>
    <d v="2017-05-27T00:00:00"/>
    <x v="3"/>
    <x v="4"/>
    <x v="229"/>
    <x v="34"/>
    <x v="1"/>
    <x v="8"/>
    <s v="Eldon 400 Class Desk Accessories, Black Carbon"/>
    <n v="35"/>
    <n v="4"/>
    <n v="14.7"/>
  </r>
  <r>
    <n v="7595"/>
    <d v="2017-05-27T00:00:00"/>
    <x v="3"/>
    <x v="4"/>
    <x v="229"/>
    <x v="34"/>
    <x v="0"/>
    <x v="2"/>
    <s v="Fellowes Stor/Drawer Steel Plus Storage Drawers"/>
    <n v="477.15"/>
    <n v="5"/>
    <n v="28.63"/>
  </r>
  <r>
    <n v="7596"/>
    <d v="2017-05-27T00:00:00"/>
    <x v="3"/>
    <x v="4"/>
    <x v="229"/>
    <x v="34"/>
    <x v="2"/>
    <x v="6"/>
    <s v="Nokia Lumia 925"/>
    <n v="302.38"/>
    <n v="3"/>
    <n v="22.68"/>
  </r>
  <r>
    <n v="7597"/>
    <d v="2017-05-27T00:00:00"/>
    <x v="3"/>
    <x v="4"/>
    <x v="416"/>
    <x v="39"/>
    <x v="1"/>
    <x v="8"/>
    <s v="Electrix Architect's Clamp-On Swing Arm Lamp, Black"/>
    <n v="477.3"/>
    <n v="5"/>
    <n v="138.41999999999999"/>
  </r>
  <r>
    <n v="7598"/>
    <d v="2017-05-27T00:00:00"/>
    <x v="3"/>
    <x v="4"/>
    <x v="620"/>
    <x v="25"/>
    <x v="2"/>
    <x v="9"/>
    <s v="Sony 8GB Class 10 Micro SDHC R40 Memory Card"/>
    <n v="27.19"/>
    <n v="3"/>
    <n v="0.34"/>
  </r>
  <r>
    <n v="7599"/>
    <d v="2017-05-27T00:00:00"/>
    <x v="3"/>
    <x v="4"/>
    <x v="620"/>
    <x v="25"/>
    <x v="0"/>
    <x v="3"/>
    <s v="Fellowes Twister Kit, Gray/Clear, 3/pkg"/>
    <n v="12.06"/>
    <n v="5"/>
    <n v="-10.050000000000001"/>
  </r>
  <r>
    <n v="7600"/>
    <d v="2017-05-28T00:00:00"/>
    <x v="3"/>
    <x v="4"/>
    <x v="99"/>
    <x v="9"/>
    <x v="1"/>
    <x v="5"/>
    <s v="Novimex Swivel Fabric Task Chair"/>
    <n v="301.95999999999998"/>
    <n v="2"/>
    <n v="33.22"/>
  </r>
  <r>
    <n v="7601"/>
    <d v="2017-05-28T00:00:00"/>
    <x v="3"/>
    <x v="4"/>
    <x v="657"/>
    <x v="0"/>
    <x v="2"/>
    <x v="6"/>
    <s v="Spigen Samsung Galaxy S5 Case Wallet"/>
    <n v="54.37"/>
    <n v="4"/>
    <n v="4.08"/>
  </r>
  <r>
    <n v="7602"/>
    <d v="2017-05-28T00:00:00"/>
    <x v="3"/>
    <x v="4"/>
    <x v="604"/>
    <x v="38"/>
    <x v="1"/>
    <x v="8"/>
    <s v="Advantus Employee of the Month Certificate Frame, 11 x 13-1/2"/>
    <n v="247.44"/>
    <n v="8"/>
    <n v="101.45"/>
  </r>
  <r>
    <n v="7603"/>
    <d v="2017-05-28T00:00:00"/>
    <x v="3"/>
    <x v="4"/>
    <x v="495"/>
    <x v="1"/>
    <x v="1"/>
    <x v="5"/>
    <s v="Global Task Chair, Black"/>
    <n v="106.87"/>
    <n v="3"/>
    <n v="-29.01"/>
  </r>
  <r>
    <n v="7604"/>
    <d v="2017-05-28T00:00:00"/>
    <x v="3"/>
    <x v="4"/>
    <x v="495"/>
    <x v="1"/>
    <x v="0"/>
    <x v="3"/>
    <s v="Storex Dura Pro Binders"/>
    <n v="3.56"/>
    <n v="3"/>
    <n v="-6.24"/>
  </r>
  <r>
    <n v="7605"/>
    <d v="2017-05-28T00:00:00"/>
    <x v="3"/>
    <x v="4"/>
    <x v="507"/>
    <x v="12"/>
    <x v="2"/>
    <x v="6"/>
    <s v="Panasonic KX TS208W Corded phone"/>
    <n v="195.96"/>
    <n v="5"/>
    <n v="19.600000000000001"/>
  </r>
  <r>
    <n v="7606"/>
    <d v="2017-05-28T00:00:00"/>
    <x v="3"/>
    <x v="4"/>
    <x v="507"/>
    <x v="12"/>
    <x v="0"/>
    <x v="0"/>
    <s v="Xerox 230"/>
    <n v="15.55"/>
    <n v="3"/>
    <n v="5.44"/>
  </r>
  <r>
    <n v="7607"/>
    <d v="2017-05-28T00:00:00"/>
    <x v="3"/>
    <x v="4"/>
    <x v="507"/>
    <x v="12"/>
    <x v="2"/>
    <x v="9"/>
    <s v="LogitechÂ Gaming G510s - Keyboard"/>
    <n v="271.97000000000003"/>
    <n v="4"/>
    <n v="54.39"/>
  </r>
  <r>
    <n v="7608"/>
    <d v="2017-05-28T00:00:00"/>
    <x v="3"/>
    <x v="4"/>
    <x v="548"/>
    <x v="36"/>
    <x v="1"/>
    <x v="8"/>
    <s v="DAX Wood Document Frame"/>
    <n v="27.46"/>
    <n v="2"/>
    <n v="9.89"/>
  </r>
  <r>
    <n v="7609"/>
    <d v="2017-05-28T00:00:00"/>
    <x v="3"/>
    <x v="4"/>
    <x v="548"/>
    <x v="36"/>
    <x v="0"/>
    <x v="12"/>
    <s v="Fellowes 8 Outlet Superior Workstation Surge Protector"/>
    <n v="125.13"/>
    <n v="3"/>
    <n v="36.29"/>
  </r>
  <r>
    <n v="7610"/>
    <d v="2017-05-28T00:00:00"/>
    <x v="3"/>
    <x v="4"/>
    <x v="450"/>
    <x v="10"/>
    <x v="0"/>
    <x v="0"/>
    <s v="HP Office Recycled Paper (20Lb. and 87 Bright)"/>
    <n v="13.87"/>
    <n v="3"/>
    <n v="5.03"/>
  </r>
  <r>
    <n v="7611"/>
    <d v="2017-05-28T00:00:00"/>
    <x v="3"/>
    <x v="4"/>
    <x v="450"/>
    <x v="10"/>
    <x v="1"/>
    <x v="11"/>
    <s v="Bush Westfield Collection Bookcases, Medium Cherry Finish"/>
    <n v="115.96"/>
    <n v="4"/>
    <n v="-64.94"/>
  </r>
  <r>
    <n v="7612"/>
    <d v="2017-05-29T00:00:00"/>
    <x v="3"/>
    <x v="4"/>
    <x v="606"/>
    <x v="0"/>
    <x v="0"/>
    <x v="0"/>
    <s v="Xerox 1930"/>
    <n v="25.92"/>
    <n v="5"/>
    <n v="9.4"/>
  </r>
  <r>
    <n v="7613"/>
    <d v="2017-05-29T00:00:00"/>
    <x v="3"/>
    <x v="4"/>
    <x v="606"/>
    <x v="0"/>
    <x v="0"/>
    <x v="2"/>
    <s v="File Shuttle I and Handi-File"/>
    <n v="53.42"/>
    <n v="3"/>
    <n v="4.67"/>
  </r>
  <r>
    <n v="7614"/>
    <d v="2017-05-29T00:00:00"/>
    <x v="3"/>
    <x v="4"/>
    <x v="742"/>
    <x v="0"/>
    <x v="1"/>
    <x v="8"/>
    <s v="Eldon Executive Woodline II Cherry Finish Desk Accessories"/>
    <n v="65.42"/>
    <n v="4"/>
    <n v="-52.34"/>
  </r>
  <r>
    <n v="7615"/>
    <d v="2017-05-29T00:00:00"/>
    <x v="3"/>
    <x v="4"/>
    <x v="618"/>
    <x v="40"/>
    <x v="0"/>
    <x v="7"/>
    <s v="Plymouth Boxed Rubber Bands by Plymouth"/>
    <n v="23.55"/>
    <n v="5"/>
    <n v="1.18"/>
  </r>
  <r>
    <n v="7616"/>
    <d v="2017-05-29T00:00:00"/>
    <x v="3"/>
    <x v="4"/>
    <x v="505"/>
    <x v="18"/>
    <x v="0"/>
    <x v="3"/>
    <s v="Satellite Sectional Post Binders"/>
    <n v="43.41"/>
    <n v="1"/>
    <n v="19.97"/>
  </r>
  <r>
    <n v="7617"/>
    <d v="2017-05-29T00:00:00"/>
    <x v="3"/>
    <x v="4"/>
    <x v="505"/>
    <x v="18"/>
    <x v="1"/>
    <x v="8"/>
    <s v="Eldon Wave Desk Accessories"/>
    <n v="6.24"/>
    <n v="3"/>
    <n v="2.62"/>
  </r>
  <r>
    <n v="7618"/>
    <d v="2017-05-29T00:00:00"/>
    <x v="3"/>
    <x v="4"/>
    <x v="505"/>
    <x v="18"/>
    <x v="0"/>
    <x v="12"/>
    <s v="Hoover Commercial Lightweight Upright Vacuum with E-Z Empty Dirt Cup"/>
    <n v="465.16"/>
    <n v="2"/>
    <n v="120.94"/>
  </r>
  <r>
    <n v="7619"/>
    <d v="2017-05-29T00:00:00"/>
    <x v="3"/>
    <x v="4"/>
    <x v="505"/>
    <x v="18"/>
    <x v="0"/>
    <x v="0"/>
    <s v="Adams Telephone Message Book w/Frequently-Called Numbers Space, 400 Messages per Book"/>
    <n v="7.98"/>
    <n v="1"/>
    <n v="3.99"/>
  </r>
  <r>
    <n v="7620"/>
    <d v="2017-05-30T00:00:00"/>
    <x v="3"/>
    <x v="4"/>
    <x v="664"/>
    <x v="8"/>
    <x v="1"/>
    <x v="11"/>
    <s v="Sauder Camden County Barrister Bookcase, Planked Cherry Finish"/>
    <n v="241.96"/>
    <n v="2"/>
    <n v="33.869999999999997"/>
  </r>
  <r>
    <n v="7621"/>
    <d v="2017-05-30T00:00:00"/>
    <x v="3"/>
    <x v="4"/>
    <x v="664"/>
    <x v="8"/>
    <x v="0"/>
    <x v="3"/>
    <s v="Avery Binder Labels"/>
    <n v="3.89"/>
    <n v="1"/>
    <n v="1.87"/>
  </r>
  <r>
    <n v="7622"/>
    <d v="2017-05-30T00:00:00"/>
    <x v="3"/>
    <x v="4"/>
    <x v="664"/>
    <x v="8"/>
    <x v="1"/>
    <x v="8"/>
    <s v="Acrylic Self-Standing Desk Frames"/>
    <n v="8.01"/>
    <n v="3"/>
    <n v="3.04"/>
  </r>
  <r>
    <n v="7623"/>
    <d v="2017-05-30T00:00:00"/>
    <x v="3"/>
    <x v="4"/>
    <x v="588"/>
    <x v="11"/>
    <x v="2"/>
    <x v="6"/>
    <s v="LG G3"/>
    <n v="156.79"/>
    <n v="1"/>
    <n v="17.64"/>
  </r>
  <r>
    <n v="7624"/>
    <d v="2017-05-30T00:00:00"/>
    <x v="3"/>
    <x v="4"/>
    <x v="588"/>
    <x v="11"/>
    <x v="2"/>
    <x v="9"/>
    <s v="SanDisk Ultra 32 GB MicroSDHC Class 10 Memory Card"/>
    <n v="35.36"/>
    <n v="2"/>
    <n v="-3.09"/>
  </r>
  <r>
    <n v="7625"/>
    <d v="2017-05-30T00:00:00"/>
    <x v="3"/>
    <x v="4"/>
    <x v="588"/>
    <x v="11"/>
    <x v="1"/>
    <x v="8"/>
    <s v="Tensor Brushed Steel Torchiere Floor Lamp"/>
    <n v="13.59"/>
    <n v="1"/>
    <n v="-0.34"/>
  </r>
  <r>
    <n v="7626"/>
    <d v="2017-05-30T00:00:00"/>
    <x v="3"/>
    <x v="4"/>
    <x v="436"/>
    <x v="3"/>
    <x v="0"/>
    <x v="0"/>
    <s v="Rediform S.O.S. 1-Up Phone Message Bk, 4-1/4x3-1/16 Bk, 1 Form/Pg, 40 Messages/Bk, 3/Pk"/>
    <n v="37.520000000000003"/>
    <n v="4"/>
    <n v="18.010000000000002"/>
  </r>
  <r>
    <n v="7627"/>
    <d v="2017-05-30T00:00:00"/>
    <x v="3"/>
    <x v="4"/>
    <x v="73"/>
    <x v="0"/>
    <x v="1"/>
    <x v="11"/>
    <s v="Atlantic Metals Mobile 5-Shelf Bookcases, Custom Colors"/>
    <n v="204.67"/>
    <n v="1"/>
    <n v="-6.02"/>
  </r>
  <r>
    <n v="7628"/>
    <d v="2017-05-30T00:00:00"/>
    <x v="3"/>
    <x v="4"/>
    <x v="75"/>
    <x v="3"/>
    <x v="0"/>
    <x v="4"/>
    <s v="Dixon My First Ticonderoga Pencil, #2"/>
    <n v="35.1"/>
    <n v="6"/>
    <n v="10.18"/>
  </r>
  <r>
    <n v="7629"/>
    <d v="2017-06-01T00:00:00"/>
    <x v="3"/>
    <x v="5"/>
    <x v="323"/>
    <x v="10"/>
    <x v="0"/>
    <x v="12"/>
    <s v="Eureka Sanitaire  Multi-Pro Heavy-Duty Upright, Disposable Bags"/>
    <n v="17.48"/>
    <n v="5"/>
    <n v="1.31"/>
  </r>
  <r>
    <n v="7630"/>
    <d v="2017-06-01T00:00:00"/>
    <x v="3"/>
    <x v="5"/>
    <x v="681"/>
    <x v="10"/>
    <x v="0"/>
    <x v="3"/>
    <s v="Cardinal HOLDit! Binder Insert Strips,Extra Strips"/>
    <n v="3.8"/>
    <n v="2"/>
    <n v="-2.66"/>
  </r>
  <r>
    <n v="7631"/>
    <d v="2017-06-01T00:00:00"/>
    <x v="3"/>
    <x v="5"/>
    <x v="681"/>
    <x v="10"/>
    <x v="0"/>
    <x v="0"/>
    <s v="Xerox 1924"/>
    <n v="27.74"/>
    <n v="6"/>
    <n v="10.06"/>
  </r>
  <r>
    <n v="7632"/>
    <d v="2017-06-01T00:00:00"/>
    <x v="3"/>
    <x v="5"/>
    <x v="681"/>
    <x v="10"/>
    <x v="2"/>
    <x v="6"/>
    <s v="Panasonic KX-TG6844B Expandable Digital Cordless Telephone"/>
    <n v="158.38"/>
    <n v="4"/>
    <n v="-34.31"/>
  </r>
  <r>
    <n v="7633"/>
    <d v="2017-06-01T00:00:00"/>
    <x v="3"/>
    <x v="5"/>
    <x v="755"/>
    <x v="40"/>
    <x v="0"/>
    <x v="3"/>
    <s v="GBC Standard Recycled Report Covers, Clear Plastic Sheets"/>
    <n v="53.9"/>
    <n v="5"/>
    <n v="25.87"/>
  </r>
  <r>
    <n v="7634"/>
    <d v="2017-06-01T00:00:00"/>
    <x v="3"/>
    <x v="5"/>
    <x v="220"/>
    <x v="2"/>
    <x v="0"/>
    <x v="2"/>
    <s v="Tennsco Stur-D-Stor Boltless Shelving, 5 Shelves, 24&quot; Deep, Sand"/>
    <n v="324.74"/>
    <n v="3"/>
    <n v="-77.13"/>
  </r>
  <r>
    <n v="7635"/>
    <d v="2017-06-01T00:00:00"/>
    <x v="3"/>
    <x v="5"/>
    <x v="698"/>
    <x v="18"/>
    <x v="1"/>
    <x v="5"/>
    <s v="Hon 4070 Series Pagoda Round Back Stacking Chairs"/>
    <n v="1925.88"/>
    <n v="6"/>
    <n v="539.25"/>
  </r>
  <r>
    <n v="7636"/>
    <d v="2017-06-01T00:00:00"/>
    <x v="3"/>
    <x v="5"/>
    <x v="698"/>
    <x v="18"/>
    <x v="0"/>
    <x v="12"/>
    <s v="Honeywell Enviracaire Portable HEPA Air Cleaner for 17' x 22' Room"/>
    <n v="2405.1999999999998"/>
    <n v="8"/>
    <n v="793.72"/>
  </r>
  <r>
    <n v="7637"/>
    <d v="2017-06-01T00:00:00"/>
    <x v="3"/>
    <x v="5"/>
    <x v="698"/>
    <x v="18"/>
    <x v="2"/>
    <x v="9"/>
    <s v="MaxellÂ LTO Ultrium - 800 GB"/>
    <n v="83.97"/>
    <n v="3"/>
    <n v="15.95"/>
  </r>
  <r>
    <n v="7638"/>
    <d v="2017-06-01T00:00:00"/>
    <x v="3"/>
    <x v="5"/>
    <x v="698"/>
    <x v="18"/>
    <x v="2"/>
    <x v="9"/>
    <s v="LogitechÂ MX Performance Wireless Mouse"/>
    <n v="39.89"/>
    <n v="1"/>
    <n v="14.76"/>
  </r>
  <r>
    <n v="7639"/>
    <d v="2017-06-01T00:00:00"/>
    <x v="3"/>
    <x v="5"/>
    <x v="698"/>
    <x v="18"/>
    <x v="0"/>
    <x v="3"/>
    <s v="Cardinal Slant-D Ring Binders"/>
    <n v="17.38"/>
    <n v="2"/>
    <n v="8.69"/>
  </r>
  <r>
    <n v="7640"/>
    <d v="2017-06-02T00:00:00"/>
    <x v="3"/>
    <x v="5"/>
    <x v="314"/>
    <x v="10"/>
    <x v="2"/>
    <x v="6"/>
    <s v="Cush Cases Heavy Duty Rugged Cover Case for Samsung Galaxy S5 - Purple"/>
    <n v="2.97"/>
    <n v="1"/>
    <n v="-0.64"/>
  </r>
  <r>
    <n v="7641"/>
    <d v="2017-06-02T00:00:00"/>
    <x v="3"/>
    <x v="5"/>
    <x v="314"/>
    <x v="10"/>
    <x v="0"/>
    <x v="2"/>
    <s v="Advantus Rolling Storage Box"/>
    <n v="27.44"/>
    <n v="2"/>
    <n v="2.4"/>
  </r>
  <r>
    <n v="7642"/>
    <d v="2017-06-02T00:00:00"/>
    <x v="3"/>
    <x v="5"/>
    <x v="445"/>
    <x v="12"/>
    <x v="0"/>
    <x v="0"/>
    <s v="Xerox 4200 Series MultiUse Premium Copy Paper (20Lb. and 84 Bright)"/>
    <n v="25.34"/>
    <n v="6"/>
    <n v="7.92"/>
  </r>
  <r>
    <n v="7643"/>
    <d v="2017-06-02T00:00:00"/>
    <x v="3"/>
    <x v="5"/>
    <x v="445"/>
    <x v="12"/>
    <x v="0"/>
    <x v="10"/>
    <s v="Manila Recycled Extra-Heavyweight Clasp Envelopes, 6&quot; x 9&quot;"/>
    <n v="43.92"/>
    <n v="5"/>
    <n v="15.92"/>
  </r>
  <r>
    <n v="7644"/>
    <d v="2017-06-02T00:00:00"/>
    <x v="3"/>
    <x v="5"/>
    <x v="178"/>
    <x v="25"/>
    <x v="0"/>
    <x v="0"/>
    <s v="Things To Do Today Spiral Book"/>
    <n v="25.34"/>
    <n v="4"/>
    <n v="9.19"/>
  </r>
  <r>
    <n v="7645"/>
    <d v="2017-06-02T00:00:00"/>
    <x v="3"/>
    <x v="5"/>
    <x v="628"/>
    <x v="0"/>
    <x v="0"/>
    <x v="0"/>
    <s v="Xerox 1977"/>
    <n v="10.69"/>
    <n v="2"/>
    <n v="3.74"/>
  </r>
  <r>
    <n v="7646"/>
    <d v="2017-06-03T00:00:00"/>
    <x v="3"/>
    <x v="5"/>
    <x v="252"/>
    <x v="15"/>
    <x v="1"/>
    <x v="8"/>
    <s v="Eldon 200 Class Desk Accessories, Burgundy"/>
    <n v="35.17"/>
    <n v="7"/>
    <n v="9.67"/>
  </r>
  <r>
    <n v="7647"/>
    <d v="2017-06-03T00:00:00"/>
    <x v="3"/>
    <x v="5"/>
    <x v="186"/>
    <x v="22"/>
    <x v="2"/>
    <x v="9"/>
    <s v="Plantronics Audio 995 Wireless Stereo Headset"/>
    <n v="1099.5"/>
    <n v="10"/>
    <n v="362.84"/>
  </r>
  <r>
    <n v="7648"/>
    <d v="2017-06-03T00:00:00"/>
    <x v="3"/>
    <x v="5"/>
    <x v="531"/>
    <x v="3"/>
    <x v="2"/>
    <x v="9"/>
    <s v="Kingston Digital DataTraveler 16GB USB 2.0"/>
    <n v="44.75"/>
    <n v="5"/>
    <n v="8.5"/>
  </r>
  <r>
    <n v="7649"/>
    <d v="2017-06-03T00:00:00"/>
    <x v="3"/>
    <x v="5"/>
    <x v="531"/>
    <x v="3"/>
    <x v="0"/>
    <x v="0"/>
    <s v="Xerox 1947"/>
    <n v="11.96"/>
    <n v="2"/>
    <n v="5.38"/>
  </r>
  <r>
    <n v="7650"/>
    <d v="2017-06-03T00:00:00"/>
    <x v="3"/>
    <x v="5"/>
    <x v="531"/>
    <x v="3"/>
    <x v="0"/>
    <x v="3"/>
    <s v="UniKeep View Case Binders"/>
    <n v="3.91"/>
    <n v="1"/>
    <n v="1.27"/>
  </r>
  <r>
    <n v="7651"/>
    <d v="2017-06-03T00:00:00"/>
    <x v="3"/>
    <x v="5"/>
    <x v="245"/>
    <x v="16"/>
    <x v="0"/>
    <x v="3"/>
    <s v="Wilson Jones Standard D-Ring Binders"/>
    <n v="4.55"/>
    <n v="3"/>
    <n v="-3.49"/>
  </r>
  <r>
    <n v="7652"/>
    <d v="2017-06-03T00:00:00"/>
    <x v="3"/>
    <x v="5"/>
    <x v="245"/>
    <x v="16"/>
    <x v="0"/>
    <x v="12"/>
    <s v="Bravo II Megaboss 12-Amp Hard Body Upright, Replacement Belts, 2 Belts per Pack"/>
    <n v="5.2"/>
    <n v="2"/>
    <n v="0.59"/>
  </r>
  <r>
    <n v="7653"/>
    <d v="2017-06-03T00:00:00"/>
    <x v="3"/>
    <x v="5"/>
    <x v="245"/>
    <x v="16"/>
    <x v="2"/>
    <x v="9"/>
    <s v="LogitechÂ P710e Mobile Speakerphone"/>
    <n v="205.99"/>
    <n v="1"/>
    <n v="-2.57"/>
  </r>
  <r>
    <n v="7654"/>
    <d v="2017-06-03T00:00:00"/>
    <x v="3"/>
    <x v="5"/>
    <x v="245"/>
    <x v="16"/>
    <x v="0"/>
    <x v="0"/>
    <s v="Xerox 206"/>
    <n v="15.55"/>
    <n v="3"/>
    <n v="5.44"/>
  </r>
  <r>
    <n v="7655"/>
    <d v="2017-06-03T00:00:00"/>
    <x v="3"/>
    <x v="5"/>
    <x v="245"/>
    <x v="16"/>
    <x v="2"/>
    <x v="6"/>
    <s v="VTech DS6151"/>
    <n v="503.96"/>
    <n v="5"/>
    <n v="50.4"/>
  </r>
  <r>
    <n v="7656"/>
    <d v="2017-06-03T00:00:00"/>
    <x v="3"/>
    <x v="5"/>
    <x v="245"/>
    <x v="16"/>
    <x v="0"/>
    <x v="12"/>
    <s v="Eureka Sanitaire  Multi-Pro Heavy-Duty Upright, Disposable Bags"/>
    <n v="24.47"/>
    <n v="7"/>
    <n v="1.84"/>
  </r>
  <r>
    <n v="7657"/>
    <d v="2017-06-03T00:00:00"/>
    <x v="3"/>
    <x v="5"/>
    <x v="245"/>
    <x v="16"/>
    <x v="1"/>
    <x v="11"/>
    <s v="Bush Mission Pointe Library"/>
    <n v="241.57"/>
    <n v="2"/>
    <n v="0"/>
  </r>
  <r>
    <n v="7658"/>
    <d v="2017-06-03T00:00:00"/>
    <x v="3"/>
    <x v="5"/>
    <x v="245"/>
    <x v="16"/>
    <x v="2"/>
    <x v="9"/>
    <s v="WD My Passport Ultra 1TB Portable External Hard Drive"/>
    <n v="110.4"/>
    <n v="2"/>
    <n v="-4.1399999999999997"/>
  </r>
  <r>
    <n v="7659"/>
    <d v="2017-06-03T00:00:00"/>
    <x v="3"/>
    <x v="5"/>
    <x v="549"/>
    <x v="20"/>
    <x v="1"/>
    <x v="13"/>
    <s v="Chromcraft 48&quot; x 96&quot; Racetrack Double Pedestal Table"/>
    <n v="384.77"/>
    <n v="2"/>
    <n v="-115.43"/>
  </r>
  <r>
    <n v="7660"/>
    <d v="2017-06-03T00:00:00"/>
    <x v="3"/>
    <x v="5"/>
    <x v="549"/>
    <x v="20"/>
    <x v="2"/>
    <x v="15"/>
    <s v="Hewlett-Packard 300S Scientific Calculator"/>
    <n v="78.66"/>
    <n v="6"/>
    <n v="36.18"/>
  </r>
  <r>
    <n v="7661"/>
    <d v="2017-06-03T00:00:00"/>
    <x v="3"/>
    <x v="5"/>
    <x v="549"/>
    <x v="20"/>
    <x v="0"/>
    <x v="0"/>
    <s v="Xerox 188"/>
    <n v="45.36"/>
    <n v="4"/>
    <n v="22.23"/>
  </r>
  <r>
    <n v="7662"/>
    <d v="2017-06-03T00:00:00"/>
    <x v="3"/>
    <x v="5"/>
    <x v="690"/>
    <x v="22"/>
    <x v="0"/>
    <x v="2"/>
    <s v="Eldon Gobal File Keepers"/>
    <n v="136.26"/>
    <n v="9"/>
    <n v="5.45"/>
  </r>
  <r>
    <n v="7663"/>
    <d v="2017-06-04T00:00:00"/>
    <x v="3"/>
    <x v="5"/>
    <x v="754"/>
    <x v="25"/>
    <x v="1"/>
    <x v="8"/>
    <s v="Telescoping Adjustable Floor Lamp"/>
    <n v="31.98"/>
    <n v="2"/>
    <n v="2"/>
  </r>
  <r>
    <n v="7664"/>
    <d v="2017-06-04T00:00:00"/>
    <x v="3"/>
    <x v="5"/>
    <x v="754"/>
    <x v="25"/>
    <x v="2"/>
    <x v="6"/>
    <s v="Innergie mMini Combo Duo USB Travel Charging Kit"/>
    <n v="71.98"/>
    <n v="2"/>
    <n v="25.19"/>
  </r>
  <r>
    <n v="7665"/>
    <d v="2017-06-04T00:00:00"/>
    <x v="3"/>
    <x v="5"/>
    <x v="284"/>
    <x v="33"/>
    <x v="0"/>
    <x v="0"/>
    <s v="Ampad Phone Message Book, Recycled, 400 Message Capacity, 5 Â¾Â” x 11Â”"/>
    <n v="12.48"/>
    <n v="2"/>
    <n v="5.62"/>
  </r>
  <r>
    <n v="7666"/>
    <d v="2017-06-04T00:00:00"/>
    <x v="3"/>
    <x v="5"/>
    <x v="189"/>
    <x v="28"/>
    <x v="0"/>
    <x v="4"/>
    <s v="Newell 346"/>
    <n v="8.64"/>
    <n v="3"/>
    <n v="2.5099999999999998"/>
  </r>
  <r>
    <n v="7667"/>
    <d v="2017-06-04T00:00:00"/>
    <x v="3"/>
    <x v="5"/>
    <x v="783"/>
    <x v="0"/>
    <x v="0"/>
    <x v="3"/>
    <s v="Presstex Flexible Ring Binders"/>
    <n v="6.37"/>
    <n v="7"/>
    <n v="-9.56"/>
  </r>
  <r>
    <n v="7668"/>
    <d v="2017-06-04T00:00:00"/>
    <x v="3"/>
    <x v="5"/>
    <x v="200"/>
    <x v="13"/>
    <x v="0"/>
    <x v="3"/>
    <s v="GBC VeloBind Cover Sets"/>
    <n v="108.08"/>
    <n v="7"/>
    <n v="54.04"/>
  </r>
  <r>
    <n v="7669"/>
    <d v="2017-06-04T00:00:00"/>
    <x v="3"/>
    <x v="5"/>
    <x v="200"/>
    <x v="13"/>
    <x v="0"/>
    <x v="3"/>
    <s v="Insertable Tab Indexes For Data Binders"/>
    <n v="9.5399999999999991"/>
    <n v="3"/>
    <n v="4.3899999999999997"/>
  </r>
  <r>
    <n v="7670"/>
    <d v="2017-06-04T00:00:00"/>
    <x v="3"/>
    <x v="5"/>
    <x v="313"/>
    <x v="0"/>
    <x v="1"/>
    <x v="8"/>
    <s v="Nu-Dell Executive Frame"/>
    <n v="30.34"/>
    <n v="6"/>
    <n v="-17.440000000000001"/>
  </r>
  <r>
    <n v="7671"/>
    <d v="2017-06-05T00:00:00"/>
    <x v="3"/>
    <x v="5"/>
    <x v="579"/>
    <x v="0"/>
    <x v="2"/>
    <x v="6"/>
    <s v="LG G3"/>
    <n v="470.38"/>
    <n v="3"/>
    <n v="52.92"/>
  </r>
  <r>
    <n v="7672"/>
    <d v="2017-06-05T00:00:00"/>
    <x v="3"/>
    <x v="5"/>
    <x v="270"/>
    <x v="16"/>
    <x v="0"/>
    <x v="0"/>
    <s v="Xerox 227"/>
    <n v="20.74"/>
    <n v="4"/>
    <n v="7.26"/>
  </r>
  <r>
    <n v="7673"/>
    <d v="2017-06-06T00:00:00"/>
    <x v="3"/>
    <x v="5"/>
    <x v="292"/>
    <x v="3"/>
    <x v="1"/>
    <x v="8"/>
    <s v="Eldon 300 Class Desk Accessories, Black"/>
    <n v="4.95"/>
    <n v="1"/>
    <n v="2.1800000000000002"/>
  </r>
  <r>
    <n v="7674"/>
    <d v="2017-06-06T00:00:00"/>
    <x v="3"/>
    <x v="5"/>
    <x v="292"/>
    <x v="3"/>
    <x v="0"/>
    <x v="2"/>
    <s v="Sterilite Show Offs Storage Containers"/>
    <n v="26.4"/>
    <n v="5"/>
    <n v="0"/>
  </r>
  <r>
    <n v="7675"/>
    <d v="2017-06-08T00:00:00"/>
    <x v="3"/>
    <x v="5"/>
    <x v="112"/>
    <x v="0"/>
    <x v="0"/>
    <x v="12"/>
    <s v="Eureka Disposable Bags for Sanitaire Vibra Groomer I Upright Vac"/>
    <n v="1.62"/>
    <n v="2"/>
    <n v="-4.47"/>
  </r>
  <r>
    <n v="7676"/>
    <d v="2017-06-08T00:00:00"/>
    <x v="3"/>
    <x v="5"/>
    <x v="495"/>
    <x v="0"/>
    <x v="0"/>
    <x v="14"/>
    <s v="Acme Tagit Stainless Steel Antibacterial Scissors"/>
    <n v="23.76"/>
    <n v="3"/>
    <n v="2.08"/>
  </r>
  <r>
    <n v="7677"/>
    <d v="2017-06-08T00:00:00"/>
    <x v="3"/>
    <x v="5"/>
    <x v="495"/>
    <x v="0"/>
    <x v="0"/>
    <x v="0"/>
    <s v="Easy-staple paper"/>
    <n v="85.06"/>
    <n v="3"/>
    <n v="28.71"/>
  </r>
  <r>
    <n v="7678"/>
    <d v="2017-06-08T00:00:00"/>
    <x v="3"/>
    <x v="5"/>
    <x v="495"/>
    <x v="0"/>
    <x v="2"/>
    <x v="6"/>
    <s v="ClearOne Communications CHAT 70 OCÂ Speaker Phone"/>
    <n v="381.58"/>
    <n v="3"/>
    <n v="28.62"/>
  </r>
  <r>
    <n v="7679"/>
    <d v="2017-06-08T00:00:00"/>
    <x v="3"/>
    <x v="5"/>
    <x v="395"/>
    <x v="37"/>
    <x v="0"/>
    <x v="3"/>
    <s v="Wilson Jones Impact Binders"/>
    <n v="10.36"/>
    <n v="2"/>
    <n v="5.08"/>
  </r>
  <r>
    <n v="7680"/>
    <d v="2017-06-08T00:00:00"/>
    <x v="3"/>
    <x v="5"/>
    <x v="346"/>
    <x v="1"/>
    <x v="0"/>
    <x v="3"/>
    <s v="GBC Twin Loop Wire Binding Elements, 9/16&quot; Spine, Black"/>
    <n v="12.18"/>
    <n v="4"/>
    <n v="-18.87"/>
  </r>
  <r>
    <n v="7681"/>
    <d v="2017-06-08T00:00:00"/>
    <x v="3"/>
    <x v="5"/>
    <x v="473"/>
    <x v="3"/>
    <x v="1"/>
    <x v="11"/>
    <s v="Riverside Palais Royal Lawyers Bookcase, Royale Cherry Finish"/>
    <n v="1497.67"/>
    <n v="2"/>
    <n v="140.96"/>
  </r>
  <r>
    <n v="7682"/>
    <d v="2017-06-08T00:00:00"/>
    <x v="3"/>
    <x v="5"/>
    <x v="473"/>
    <x v="3"/>
    <x v="2"/>
    <x v="6"/>
    <s v="Shocksock Galaxy S4 Armband"/>
    <n v="17.52"/>
    <n v="2"/>
    <n v="-3.5"/>
  </r>
  <r>
    <n v="7683"/>
    <d v="2017-06-08T00:00:00"/>
    <x v="3"/>
    <x v="5"/>
    <x v="251"/>
    <x v="12"/>
    <x v="2"/>
    <x v="9"/>
    <s v="Memorex Micro Travel Drive 16 GB"/>
    <n v="89.54"/>
    <n v="7"/>
    <n v="12.31"/>
  </r>
  <r>
    <n v="7684"/>
    <d v="2017-06-08T00:00:00"/>
    <x v="3"/>
    <x v="5"/>
    <x v="251"/>
    <x v="12"/>
    <x v="0"/>
    <x v="2"/>
    <s v="Rogers Deluxe File Chest"/>
    <n v="35.17"/>
    <n v="2"/>
    <n v="-8.35"/>
  </r>
  <r>
    <n v="7685"/>
    <d v="2017-06-08T00:00:00"/>
    <x v="3"/>
    <x v="5"/>
    <x v="251"/>
    <x v="12"/>
    <x v="0"/>
    <x v="3"/>
    <s v="GBC VeloBinder Electric Binding Machine"/>
    <n v="72.59"/>
    <n v="2"/>
    <n v="-48.39"/>
  </r>
  <r>
    <n v="7686"/>
    <d v="2017-06-09T00:00:00"/>
    <x v="3"/>
    <x v="5"/>
    <x v="690"/>
    <x v="1"/>
    <x v="1"/>
    <x v="8"/>
    <s v="12-1/2 Diameter Round Wall Clock"/>
    <n v="23.98"/>
    <n v="3"/>
    <n v="-14.39"/>
  </r>
  <r>
    <n v="7687"/>
    <d v="2017-06-09T00:00:00"/>
    <x v="3"/>
    <x v="5"/>
    <x v="690"/>
    <x v="1"/>
    <x v="1"/>
    <x v="13"/>
    <s v="Chromcraft Bull-Nose Wood Round Conference Table Top, Wood Base"/>
    <n v="108.93"/>
    <n v="1"/>
    <n v="-71.89"/>
  </r>
  <r>
    <n v="7688"/>
    <d v="2017-06-09T00:00:00"/>
    <x v="3"/>
    <x v="5"/>
    <x v="690"/>
    <x v="1"/>
    <x v="0"/>
    <x v="0"/>
    <s v="Adams Telephone Message Book W/Dividers/Space For Phone Numbers, 5 1/4&quot;X8 1/2&quot;, 200/Messages"/>
    <n v="36.35"/>
    <n v="8"/>
    <n v="11.36"/>
  </r>
  <r>
    <n v="7689"/>
    <d v="2017-06-09T00:00:00"/>
    <x v="3"/>
    <x v="5"/>
    <x v="479"/>
    <x v="0"/>
    <x v="0"/>
    <x v="2"/>
    <s v="Standard Rollaway File with Lock"/>
    <n v="720.76"/>
    <n v="5"/>
    <n v="54.06"/>
  </r>
  <r>
    <n v="7690"/>
    <d v="2017-06-09T00:00:00"/>
    <x v="3"/>
    <x v="5"/>
    <x v="643"/>
    <x v="6"/>
    <x v="0"/>
    <x v="0"/>
    <s v="Easy-staple paper"/>
    <n v="49.12"/>
    <n v="4"/>
    <n v="23.09"/>
  </r>
  <r>
    <n v="7691"/>
    <d v="2017-06-10T00:00:00"/>
    <x v="3"/>
    <x v="5"/>
    <x v="428"/>
    <x v="3"/>
    <x v="0"/>
    <x v="1"/>
    <s v="Alphabetical Labels for Top Tab Filing"/>
    <n v="29.6"/>
    <n v="2"/>
    <n v="14.8"/>
  </r>
  <r>
    <n v="7692"/>
    <d v="2017-06-10T00:00:00"/>
    <x v="3"/>
    <x v="5"/>
    <x v="428"/>
    <x v="3"/>
    <x v="1"/>
    <x v="11"/>
    <s v="O'Sullivan Living Dimensions 2-Shelf Bookcases"/>
    <n v="514.16999999999996"/>
    <n v="5"/>
    <n v="-30.25"/>
  </r>
  <r>
    <n v="7693"/>
    <d v="2017-06-10T00:00:00"/>
    <x v="3"/>
    <x v="5"/>
    <x v="428"/>
    <x v="3"/>
    <x v="2"/>
    <x v="6"/>
    <s v="iHome FM Clock Radio with Lightning Dock"/>
    <n v="279.95999999999998"/>
    <n v="5"/>
    <n v="17.5"/>
  </r>
  <r>
    <n v="7694"/>
    <d v="2017-06-10T00:00:00"/>
    <x v="3"/>
    <x v="5"/>
    <x v="573"/>
    <x v="14"/>
    <x v="2"/>
    <x v="9"/>
    <s v="ImationÂ 16GB Mini TravelDrive USB 2.0Â Flash Drive"/>
    <n v="132.52000000000001"/>
    <n v="4"/>
    <n v="54.33"/>
  </r>
  <r>
    <n v="7695"/>
    <d v="2017-06-10T00:00:00"/>
    <x v="3"/>
    <x v="5"/>
    <x v="346"/>
    <x v="3"/>
    <x v="0"/>
    <x v="4"/>
    <s v="Newell 351"/>
    <n v="16.399999999999999"/>
    <n v="5"/>
    <n v="4.76"/>
  </r>
  <r>
    <n v="7696"/>
    <d v="2017-06-10T00:00:00"/>
    <x v="3"/>
    <x v="5"/>
    <x v="319"/>
    <x v="2"/>
    <x v="0"/>
    <x v="0"/>
    <s v="REDIFORM Incoming/Outgoing Call Register, 11&quot; X 8 1/2&quot;, 100 Messages"/>
    <n v="40.03"/>
    <n v="6"/>
    <n v="15.01"/>
  </r>
  <r>
    <n v="7697"/>
    <d v="2017-06-10T00:00:00"/>
    <x v="3"/>
    <x v="5"/>
    <x v="37"/>
    <x v="16"/>
    <x v="0"/>
    <x v="2"/>
    <s v="24 Capacity Maxi Data Binder Racks, Pearl"/>
    <n v="1347.52"/>
    <n v="8"/>
    <n v="84.22"/>
  </r>
  <r>
    <n v="7698"/>
    <d v="2017-06-10T00:00:00"/>
    <x v="3"/>
    <x v="5"/>
    <x v="49"/>
    <x v="20"/>
    <x v="0"/>
    <x v="4"/>
    <s v="Prang Dustless Chalk Sticks"/>
    <n v="8.4"/>
    <n v="5"/>
    <n v="4.2"/>
  </r>
  <r>
    <n v="7699"/>
    <d v="2017-06-10T00:00:00"/>
    <x v="3"/>
    <x v="5"/>
    <x v="649"/>
    <x v="22"/>
    <x v="2"/>
    <x v="6"/>
    <s v="Logitech B530 USBÂ HeadsetÂ -Â headsetÂ - Full size, Binaural"/>
    <n v="88.78"/>
    <n v="3"/>
    <n v="7.77"/>
  </r>
  <r>
    <n v="7700"/>
    <d v="2017-06-10T00:00:00"/>
    <x v="3"/>
    <x v="5"/>
    <x v="649"/>
    <x v="22"/>
    <x v="0"/>
    <x v="1"/>
    <s v="Avery 512"/>
    <n v="11.56"/>
    <n v="4"/>
    <n v="5.43"/>
  </r>
  <r>
    <n v="7701"/>
    <d v="2017-06-10T00:00:00"/>
    <x v="3"/>
    <x v="5"/>
    <x v="649"/>
    <x v="22"/>
    <x v="0"/>
    <x v="2"/>
    <s v="Personal File Boxes with Fold-Down Carry Handle"/>
    <n v="15.58"/>
    <n v="1"/>
    <n v="3.9"/>
  </r>
  <r>
    <n v="7702"/>
    <d v="2017-06-10T00:00:00"/>
    <x v="3"/>
    <x v="5"/>
    <x v="434"/>
    <x v="3"/>
    <x v="0"/>
    <x v="4"/>
    <s v="Sanford EarthWrite Recycled Pencils, Medium Soft, #2"/>
    <n v="14.7"/>
    <n v="7"/>
    <n v="4.12"/>
  </r>
  <r>
    <n v="7703"/>
    <d v="2017-06-10T00:00:00"/>
    <x v="3"/>
    <x v="5"/>
    <x v="22"/>
    <x v="20"/>
    <x v="0"/>
    <x v="7"/>
    <s v="Plymouth Boxed Rubber Bands by Plymouth"/>
    <n v="14.13"/>
    <n v="3"/>
    <n v="0.71"/>
  </r>
  <r>
    <n v="7704"/>
    <d v="2017-06-11T00:00:00"/>
    <x v="3"/>
    <x v="5"/>
    <x v="265"/>
    <x v="3"/>
    <x v="0"/>
    <x v="0"/>
    <s v="White Dual Perf Computer Printout Paper, 2700 Sheets, 1 Part, Heavyweight, 20 lbs., 14 7/8 x 11"/>
    <n v="122.97"/>
    <n v="3"/>
    <n v="60.26"/>
  </r>
  <r>
    <n v="7705"/>
    <d v="2017-06-11T00:00:00"/>
    <x v="3"/>
    <x v="5"/>
    <x v="288"/>
    <x v="12"/>
    <x v="1"/>
    <x v="5"/>
    <s v="Global Leather Executive Chair"/>
    <n v="280.79000000000002"/>
    <n v="1"/>
    <n v="35.1"/>
  </r>
  <r>
    <n v="7706"/>
    <d v="2017-06-11T00:00:00"/>
    <x v="3"/>
    <x v="5"/>
    <x v="288"/>
    <x v="12"/>
    <x v="0"/>
    <x v="2"/>
    <s v="Sortfiler Multipurpose Personal File Organizer, Black"/>
    <n v="68.45"/>
    <n v="4"/>
    <n v="7.7"/>
  </r>
  <r>
    <n v="7707"/>
    <d v="2017-06-11T00:00:00"/>
    <x v="3"/>
    <x v="5"/>
    <x v="288"/>
    <x v="12"/>
    <x v="0"/>
    <x v="4"/>
    <s v="Boston 16801 Nautilus Battery Pencil Sharpener"/>
    <n v="88.04"/>
    <n v="5"/>
    <n v="6.6"/>
  </r>
  <r>
    <n v="7708"/>
    <d v="2017-06-11T00:00:00"/>
    <x v="3"/>
    <x v="5"/>
    <x v="288"/>
    <x v="12"/>
    <x v="0"/>
    <x v="4"/>
    <s v="Newell 319"/>
    <n v="15.87"/>
    <n v="1"/>
    <n v="1.98"/>
  </r>
  <r>
    <n v="7709"/>
    <d v="2017-06-11T00:00:00"/>
    <x v="3"/>
    <x v="5"/>
    <x v="288"/>
    <x v="12"/>
    <x v="0"/>
    <x v="2"/>
    <s v="Fellowes Officeware Wire Shelving"/>
    <n v="215.59"/>
    <n v="3"/>
    <n v="-48.51"/>
  </r>
  <r>
    <n v="7710"/>
    <d v="2017-06-11T00:00:00"/>
    <x v="3"/>
    <x v="5"/>
    <x v="61"/>
    <x v="33"/>
    <x v="0"/>
    <x v="4"/>
    <s v="OIC #2 Pencils, Medium Soft"/>
    <n v="3.76"/>
    <n v="2"/>
    <n v="1.0900000000000001"/>
  </r>
  <r>
    <n v="7711"/>
    <d v="2017-06-11T00:00:00"/>
    <x v="3"/>
    <x v="5"/>
    <x v="23"/>
    <x v="22"/>
    <x v="0"/>
    <x v="0"/>
    <s v="Xerox 1939"/>
    <n v="37.94"/>
    <n v="2"/>
    <n v="18.21"/>
  </r>
  <r>
    <n v="7712"/>
    <d v="2017-06-11T00:00:00"/>
    <x v="3"/>
    <x v="5"/>
    <x v="23"/>
    <x v="22"/>
    <x v="0"/>
    <x v="3"/>
    <s v="Acco Pressboard Covers with Storage Hooks, 14 7/8&quot; x 11&quot;, Dark Blue"/>
    <n v="18.29"/>
    <n v="6"/>
    <n v="6.63"/>
  </r>
  <r>
    <n v="7713"/>
    <d v="2017-06-11T00:00:00"/>
    <x v="3"/>
    <x v="5"/>
    <x v="23"/>
    <x v="22"/>
    <x v="2"/>
    <x v="15"/>
    <s v="Cisco Desktop Collaboration Experience DX650 IP Video Phone"/>
    <n v="385.8"/>
    <n v="5"/>
    <n v="130.21"/>
  </r>
  <r>
    <n v="7714"/>
    <d v="2017-06-11T00:00:00"/>
    <x v="3"/>
    <x v="5"/>
    <x v="23"/>
    <x v="22"/>
    <x v="0"/>
    <x v="2"/>
    <s v="Belkin 19&quot; Vented Equipment Shelf, Black"/>
    <n v="102.96"/>
    <n v="2"/>
    <n v="1.03"/>
  </r>
  <r>
    <n v="7715"/>
    <d v="2017-06-11T00:00:00"/>
    <x v="3"/>
    <x v="5"/>
    <x v="23"/>
    <x v="22"/>
    <x v="1"/>
    <x v="11"/>
    <s v="O'Sullivan 3-Shelf Heavy-Duty Bookcases"/>
    <n v="174.42"/>
    <n v="3"/>
    <n v="41.86"/>
  </r>
  <r>
    <n v="7716"/>
    <d v="2017-06-11T00:00:00"/>
    <x v="3"/>
    <x v="5"/>
    <x v="368"/>
    <x v="3"/>
    <x v="0"/>
    <x v="12"/>
    <s v="Kensington 6 Outlet Guardian Standard Surge Protector"/>
    <n v="61.44"/>
    <n v="3"/>
    <n v="16.59"/>
  </r>
  <r>
    <n v="7717"/>
    <d v="2017-06-11T00:00:00"/>
    <x v="3"/>
    <x v="5"/>
    <x v="456"/>
    <x v="25"/>
    <x v="0"/>
    <x v="3"/>
    <s v="Acco Pressboard Covers with Storage Hooks, 14 7/8&quot; x 11&quot;, Executive Red"/>
    <n v="4.57"/>
    <n v="4"/>
    <n v="-3.81"/>
  </r>
  <r>
    <n v="7718"/>
    <d v="2017-06-12T00:00:00"/>
    <x v="3"/>
    <x v="5"/>
    <x v="5"/>
    <x v="4"/>
    <x v="0"/>
    <x v="3"/>
    <s v="Ibico Plastic Spiral Binding Combs"/>
    <n v="91.2"/>
    <n v="3"/>
    <n v="41.95"/>
  </r>
  <r>
    <n v="7719"/>
    <d v="2017-06-12T00:00:00"/>
    <x v="3"/>
    <x v="5"/>
    <x v="5"/>
    <x v="4"/>
    <x v="1"/>
    <x v="13"/>
    <s v="Iceberg OfficeWorks 42&quot; Round Tables"/>
    <n v="452.94"/>
    <n v="3"/>
    <n v="67.94"/>
  </r>
  <r>
    <n v="7720"/>
    <d v="2017-06-12T00:00:00"/>
    <x v="3"/>
    <x v="5"/>
    <x v="242"/>
    <x v="20"/>
    <x v="0"/>
    <x v="0"/>
    <s v="TOPS Voice Message Log Book, Flash Format"/>
    <n v="19.04"/>
    <n v="4"/>
    <n v="9.33"/>
  </r>
  <r>
    <n v="7721"/>
    <d v="2017-06-12T00:00:00"/>
    <x v="3"/>
    <x v="5"/>
    <x v="242"/>
    <x v="20"/>
    <x v="0"/>
    <x v="3"/>
    <s v="Angle-D Ring Binders"/>
    <n v="13.13"/>
    <n v="3"/>
    <n v="4.2699999999999996"/>
  </r>
  <r>
    <n v="7722"/>
    <d v="2017-06-12T00:00:00"/>
    <x v="3"/>
    <x v="5"/>
    <x v="242"/>
    <x v="20"/>
    <x v="0"/>
    <x v="4"/>
    <s v="Boston 1730 StandUp Electric Pencil Sharpener"/>
    <n v="64.14"/>
    <n v="3"/>
    <n v="16.68"/>
  </r>
  <r>
    <n v="7723"/>
    <d v="2017-06-12T00:00:00"/>
    <x v="3"/>
    <x v="5"/>
    <x v="242"/>
    <x v="20"/>
    <x v="1"/>
    <x v="5"/>
    <s v="Safco Contoured Stacking Chairs"/>
    <n v="858.24"/>
    <n v="4"/>
    <n v="143.04"/>
  </r>
  <r>
    <n v="7724"/>
    <d v="2017-06-12T00:00:00"/>
    <x v="3"/>
    <x v="5"/>
    <x v="164"/>
    <x v="16"/>
    <x v="1"/>
    <x v="8"/>
    <s v="Dana Swing-Arm Lamps"/>
    <n v="17.09"/>
    <n v="2"/>
    <n v="1.07"/>
  </r>
  <r>
    <n v="7725"/>
    <d v="2017-06-12T00:00:00"/>
    <x v="3"/>
    <x v="5"/>
    <x v="459"/>
    <x v="10"/>
    <x v="2"/>
    <x v="9"/>
    <s v="Microsoft Sculpt Comfort Mouse"/>
    <n v="63.92"/>
    <n v="2"/>
    <n v="19.18"/>
  </r>
  <r>
    <n v="7726"/>
    <d v="2017-06-12T00:00:00"/>
    <x v="3"/>
    <x v="5"/>
    <x v="417"/>
    <x v="22"/>
    <x v="2"/>
    <x v="6"/>
    <s v="OtterBox Defender Series Case - Samsung Galaxy S4"/>
    <n v="71.98"/>
    <n v="3"/>
    <n v="9"/>
  </r>
  <r>
    <n v="7727"/>
    <d v="2017-06-12T00:00:00"/>
    <x v="3"/>
    <x v="5"/>
    <x v="417"/>
    <x v="22"/>
    <x v="0"/>
    <x v="0"/>
    <s v="Xerox 203"/>
    <n v="19.440000000000001"/>
    <n v="3"/>
    <n v="9.33"/>
  </r>
  <r>
    <n v="7728"/>
    <d v="2017-06-12T00:00:00"/>
    <x v="3"/>
    <x v="5"/>
    <x v="350"/>
    <x v="1"/>
    <x v="1"/>
    <x v="8"/>
    <s v="Eldon Expressions Wood Desk Accessories, Oak"/>
    <n v="8.86"/>
    <n v="3"/>
    <n v="-6.86"/>
  </r>
  <r>
    <n v="7729"/>
    <d v="2017-06-13T00:00:00"/>
    <x v="3"/>
    <x v="5"/>
    <x v="26"/>
    <x v="1"/>
    <x v="0"/>
    <x v="2"/>
    <s v="Belkin 19&quot; Vented Equipment Shelf, Black"/>
    <n v="164.74"/>
    <n v="4"/>
    <n v="-39.119999999999997"/>
  </r>
  <r>
    <n v="7730"/>
    <d v="2017-06-13T00:00:00"/>
    <x v="3"/>
    <x v="5"/>
    <x v="26"/>
    <x v="1"/>
    <x v="1"/>
    <x v="5"/>
    <s v="Global Super Steno Chair"/>
    <n v="470.3"/>
    <n v="7"/>
    <n v="-87.34"/>
  </r>
  <r>
    <n v="7731"/>
    <d v="2017-06-13T00:00:00"/>
    <x v="3"/>
    <x v="5"/>
    <x v="26"/>
    <x v="1"/>
    <x v="2"/>
    <x v="6"/>
    <s v="OtterBox Defender Series Case - Samsung Galaxy S4"/>
    <n v="47.98"/>
    <n v="2"/>
    <n v="6"/>
  </r>
  <r>
    <n v="7732"/>
    <d v="2017-06-13T00:00:00"/>
    <x v="3"/>
    <x v="5"/>
    <x v="194"/>
    <x v="6"/>
    <x v="0"/>
    <x v="4"/>
    <s v="Boston 1799 Powerhouse Electric Pencil Sharpener"/>
    <n v="181.86"/>
    <n v="7"/>
    <n v="50.92"/>
  </r>
  <r>
    <n v="7733"/>
    <d v="2017-06-13T00:00:00"/>
    <x v="3"/>
    <x v="5"/>
    <x v="581"/>
    <x v="22"/>
    <x v="1"/>
    <x v="5"/>
    <s v="Global Wood Trimmed Manager's Task Chair, Khaki"/>
    <n v="291.14"/>
    <n v="4"/>
    <n v="-25.47"/>
  </r>
  <r>
    <n v="7734"/>
    <d v="2017-06-15T00:00:00"/>
    <x v="3"/>
    <x v="5"/>
    <x v="786"/>
    <x v="3"/>
    <x v="2"/>
    <x v="6"/>
    <s v="Anker 36W 4-Port USB Wall Charger Travel Power Adapter for iPhone 5s 5c 5"/>
    <n v="47.98"/>
    <n v="3"/>
    <n v="4.8"/>
  </r>
  <r>
    <n v="7735"/>
    <d v="2017-06-15T00:00:00"/>
    <x v="3"/>
    <x v="5"/>
    <x v="210"/>
    <x v="1"/>
    <x v="0"/>
    <x v="4"/>
    <s v="Newell 331"/>
    <n v="19.559999999999999"/>
    <n v="5"/>
    <n v="1.71"/>
  </r>
  <r>
    <n v="7736"/>
    <d v="2017-06-15T00:00:00"/>
    <x v="3"/>
    <x v="5"/>
    <x v="723"/>
    <x v="3"/>
    <x v="0"/>
    <x v="4"/>
    <s v="Dixon Prang Watercolor Pencils, 10-Color Set with Brush"/>
    <n v="4.26"/>
    <n v="1"/>
    <n v="1.75"/>
  </r>
  <r>
    <n v="7737"/>
    <d v="2017-06-15T00:00:00"/>
    <x v="3"/>
    <x v="5"/>
    <x v="222"/>
    <x v="28"/>
    <x v="0"/>
    <x v="1"/>
    <s v="Avery 490"/>
    <n v="44.4"/>
    <n v="3"/>
    <n v="22.2"/>
  </r>
  <r>
    <n v="7738"/>
    <d v="2017-06-15T00:00:00"/>
    <x v="3"/>
    <x v="5"/>
    <x v="222"/>
    <x v="28"/>
    <x v="0"/>
    <x v="2"/>
    <s v="Tenex Personal Self-Stacking Standard File Box, Black/Gray"/>
    <n v="84.55"/>
    <n v="5"/>
    <n v="22.83"/>
  </r>
  <r>
    <n v="7739"/>
    <d v="2017-06-15T00:00:00"/>
    <x v="3"/>
    <x v="5"/>
    <x v="222"/>
    <x v="28"/>
    <x v="0"/>
    <x v="0"/>
    <s v="Xerox 1992"/>
    <n v="17.940000000000001"/>
    <n v="3"/>
    <n v="8.7899999999999991"/>
  </r>
  <r>
    <n v="7740"/>
    <d v="2017-06-15T00:00:00"/>
    <x v="3"/>
    <x v="5"/>
    <x v="94"/>
    <x v="3"/>
    <x v="2"/>
    <x v="6"/>
    <s v="Panasonic KX T7736-B Digital phone"/>
    <n v="119.96"/>
    <n v="1"/>
    <n v="7.5"/>
  </r>
  <r>
    <n v="7741"/>
    <d v="2017-06-15T00:00:00"/>
    <x v="3"/>
    <x v="5"/>
    <x v="93"/>
    <x v="15"/>
    <x v="2"/>
    <x v="6"/>
    <s v="HTC One"/>
    <n v="239.98"/>
    <n v="3"/>
    <n v="27"/>
  </r>
  <r>
    <n v="7742"/>
    <d v="2017-06-15T00:00:00"/>
    <x v="3"/>
    <x v="5"/>
    <x v="93"/>
    <x v="15"/>
    <x v="1"/>
    <x v="8"/>
    <s v="Staple-based wall hangings"/>
    <n v="31.17"/>
    <n v="4"/>
    <n v="9.35"/>
  </r>
  <r>
    <n v="7743"/>
    <d v="2017-06-15T00:00:00"/>
    <x v="3"/>
    <x v="5"/>
    <x v="93"/>
    <x v="15"/>
    <x v="1"/>
    <x v="13"/>
    <s v="Barricks 18&quot; x 48&quot; Non-Folding Utility Table with Bottom Storage Shelf"/>
    <n v="120.96"/>
    <n v="2"/>
    <n v="-28.22"/>
  </r>
  <r>
    <n v="7744"/>
    <d v="2017-06-15T00:00:00"/>
    <x v="3"/>
    <x v="5"/>
    <x v="93"/>
    <x v="15"/>
    <x v="2"/>
    <x v="6"/>
    <s v="Samsung Galaxy S III - 16GB - pebble blue (T-Mobile)"/>
    <n v="2239.94"/>
    <n v="8"/>
    <n v="223.99"/>
  </r>
  <r>
    <n v="7745"/>
    <d v="2017-06-15T00:00:00"/>
    <x v="3"/>
    <x v="5"/>
    <x v="93"/>
    <x v="15"/>
    <x v="0"/>
    <x v="12"/>
    <s v="Staple holder"/>
    <n v="76.61"/>
    <n v="8"/>
    <n v="6.7"/>
  </r>
  <r>
    <n v="7746"/>
    <d v="2017-06-15T00:00:00"/>
    <x v="3"/>
    <x v="5"/>
    <x v="93"/>
    <x v="15"/>
    <x v="0"/>
    <x v="2"/>
    <s v="Hot File 7-Pocket, Floor Stand"/>
    <n v="142.78"/>
    <n v="1"/>
    <n v="17.850000000000001"/>
  </r>
  <r>
    <n v="7747"/>
    <d v="2017-06-15T00:00:00"/>
    <x v="3"/>
    <x v="5"/>
    <x v="93"/>
    <x v="15"/>
    <x v="0"/>
    <x v="0"/>
    <s v="Xerox 1955"/>
    <n v="91.36"/>
    <n v="5"/>
    <n v="29.69"/>
  </r>
  <r>
    <n v="7748"/>
    <d v="2017-06-15T00:00:00"/>
    <x v="3"/>
    <x v="5"/>
    <x v="364"/>
    <x v="25"/>
    <x v="1"/>
    <x v="5"/>
    <s v="Global Executive Mid-Back Manager's Chair"/>
    <n v="698.35"/>
    <n v="3"/>
    <n v="52.38"/>
  </r>
  <r>
    <n v="7749"/>
    <d v="2017-06-15T00:00:00"/>
    <x v="3"/>
    <x v="5"/>
    <x v="364"/>
    <x v="25"/>
    <x v="1"/>
    <x v="11"/>
    <s v="O'Sullivan 2-Shelf Heavy-Duty Bookcases"/>
    <n v="77.73"/>
    <n v="2"/>
    <n v="-3.89"/>
  </r>
  <r>
    <n v="7750"/>
    <d v="2017-06-16T00:00:00"/>
    <x v="3"/>
    <x v="5"/>
    <x v="595"/>
    <x v="25"/>
    <x v="0"/>
    <x v="4"/>
    <s v="Quartet Omega Colored Chalk, 12/Pack"/>
    <n v="14.02"/>
    <n v="3"/>
    <n v="4.7300000000000004"/>
  </r>
  <r>
    <n v="7751"/>
    <d v="2017-06-16T00:00:00"/>
    <x v="3"/>
    <x v="5"/>
    <x v="264"/>
    <x v="5"/>
    <x v="1"/>
    <x v="5"/>
    <s v="Global Airflow Leather Mesh Back Chair, Black"/>
    <n v="301.95999999999998"/>
    <n v="2"/>
    <n v="90.59"/>
  </r>
  <r>
    <n v="7752"/>
    <d v="2017-06-16T00:00:00"/>
    <x v="3"/>
    <x v="5"/>
    <x v="264"/>
    <x v="5"/>
    <x v="0"/>
    <x v="12"/>
    <s v="Fellowes Smart Surge Ten-Outlet Protector, Platinum"/>
    <n v="180.66"/>
    <n v="3"/>
    <n v="50.58"/>
  </r>
  <r>
    <n v="7753"/>
    <d v="2017-06-16T00:00:00"/>
    <x v="3"/>
    <x v="5"/>
    <x v="264"/>
    <x v="5"/>
    <x v="2"/>
    <x v="6"/>
    <s v="Pyle PMP37LED"/>
    <n v="191.98"/>
    <n v="2"/>
    <n v="51.83"/>
  </r>
  <r>
    <n v="7754"/>
    <d v="2017-06-16T00:00:00"/>
    <x v="3"/>
    <x v="5"/>
    <x v="264"/>
    <x v="5"/>
    <x v="2"/>
    <x v="6"/>
    <s v="Clarity 53712"/>
    <n v="65.989999999999995"/>
    <n v="1"/>
    <n v="17.16"/>
  </r>
  <r>
    <n v="7755"/>
    <d v="2017-06-16T00:00:00"/>
    <x v="3"/>
    <x v="5"/>
    <x v="350"/>
    <x v="3"/>
    <x v="1"/>
    <x v="5"/>
    <s v="Hon Multipurpose Stacking Arm Chairs"/>
    <n v="1212.96"/>
    <n v="7"/>
    <n v="90.97"/>
  </r>
  <r>
    <n v="7756"/>
    <d v="2017-06-16T00:00:00"/>
    <x v="3"/>
    <x v="5"/>
    <x v="350"/>
    <x v="3"/>
    <x v="0"/>
    <x v="0"/>
    <s v="Wirebound Message Books, Four 2 3/4&quot; x 5&quot; Forms per Page, 600 Sets per Book"/>
    <n v="18.54"/>
    <n v="2"/>
    <n v="8.7100000000000009"/>
  </r>
  <r>
    <n v="7757"/>
    <d v="2017-06-16T00:00:00"/>
    <x v="3"/>
    <x v="5"/>
    <x v="314"/>
    <x v="31"/>
    <x v="0"/>
    <x v="14"/>
    <s v="Acme Elite Stainless Steel Scissors"/>
    <n v="16.68"/>
    <n v="2"/>
    <n v="4.34"/>
  </r>
  <r>
    <n v="7758"/>
    <d v="2017-06-16T00:00:00"/>
    <x v="3"/>
    <x v="5"/>
    <x v="314"/>
    <x v="31"/>
    <x v="0"/>
    <x v="0"/>
    <s v="Xerox 215"/>
    <n v="19.440000000000001"/>
    <n v="3"/>
    <n v="9.33"/>
  </r>
  <r>
    <n v="7759"/>
    <d v="2017-06-16T00:00:00"/>
    <x v="3"/>
    <x v="5"/>
    <x v="314"/>
    <x v="31"/>
    <x v="0"/>
    <x v="0"/>
    <s v="Xerox 1885"/>
    <n v="192.16"/>
    <n v="4"/>
    <n v="92.24"/>
  </r>
  <r>
    <n v="7760"/>
    <d v="2017-06-16T00:00:00"/>
    <x v="3"/>
    <x v="5"/>
    <x v="521"/>
    <x v="1"/>
    <x v="0"/>
    <x v="3"/>
    <s v="Storex DuraTech Recycled Plastic Frosted Binders"/>
    <n v="5.94"/>
    <n v="7"/>
    <n v="-8.9"/>
  </r>
  <r>
    <n v="7761"/>
    <d v="2017-06-16T00:00:00"/>
    <x v="3"/>
    <x v="5"/>
    <x v="349"/>
    <x v="10"/>
    <x v="2"/>
    <x v="9"/>
    <s v="Logitech Wireless Performance Mouse MX for PC and Mac"/>
    <n v="479.95"/>
    <n v="6"/>
    <n v="107.99"/>
  </r>
  <r>
    <n v="7762"/>
    <d v="2017-06-16T00:00:00"/>
    <x v="3"/>
    <x v="5"/>
    <x v="349"/>
    <x v="10"/>
    <x v="0"/>
    <x v="4"/>
    <s v="Newell 330"/>
    <n v="23.92"/>
    <n v="5"/>
    <n v="1.79"/>
  </r>
  <r>
    <n v="7763"/>
    <d v="2017-06-17T00:00:00"/>
    <x v="3"/>
    <x v="5"/>
    <x v="375"/>
    <x v="3"/>
    <x v="0"/>
    <x v="3"/>
    <s v="Trimflex Flexible Post Binders"/>
    <n v="51.31"/>
    <n v="3"/>
    <n v="17.96"/>
  </r>
  <r>
    <n v="7764"/>
    <d v="2017-06-17T00:00:00"/>
    <x v="3"/>
    <x v="5"/>
    <x v="413"/>
    <x v="22"/>
    <x v="1"/>
    <x v="8"/>
    <s v="Howard Miller 13-3/4&quot; Diameter Brushed Chrome Round Wall Clock"/>
    <n v="155.25"/>
    <n v="3"/>
    <n v="46.58"/>
  </r>
  <r>
    <n v="7765"/>
    <d v="2017-06-17T00:00:00"/>
    <x v="3"/>
    <x v="5"/>
    <x v="413"/>
    <x v="22"/>
    <x v="0"/>
    <x v="2"/>
    <s v="Project Tote Personal File"/>
    <n v="14.03"/>
    <n v="1"/>
    <n v="4.07"/>
  </r>
  <r>
    <n v="7766"/>
    <d v="2017-06-17T00:00:00"/>
    <x v="3"/>
    <x v="5"/>
    <x v="465"/>
    <x v="1"/>
    <x v="0"/>
    <x v="0"/>
    <s v="Rediform Wirebound &quot;Phone Memo&quot; Message Book, 11 x 5-3/4"/>
    <n v="12.22"/>
    <n v="2"/>
    <n v="4.43"/>
  </r>
  <r>
    <n v="7767"/>
    <d v="2017-06-17T00:00:00"/>
    <x v="3"/>
    <x v="5"/>
    <x v="465"/>
    <x v="1"/>
    <x v="0"/>
    <x v="3"/>
    <s v="Avery Durable Binders"/>
    <n v="2.2999999999999998"/>
    <n v="4"/>
    <n v="-3.57"/>
  </r>
  <r>
    <n v="7768"/>
    <d v="2017-06-17T00:00:00"/>
    <x v="3"/>
    <x v="5"/>
    <x v="465"/>
    <x v="1"/>
    <x v="0"/>
    <x v="3"/>
    <s v="Fellowes Binding Cases"/>
    <n v="9.36"/>
    <n v="4"/>
    <n v="-16.38"/>
  </r>
  <r>
    <n v="7769"/>
    <d v="2017-06-17T00:00:00"/>
    <x v="3"/>
    <x v="5"/>
    <x v="371"/>
    <x v="26"/>
    <x v="0"/>
    <x v="2"/>
    <s v="Carina Media Storage Towers in Natural &amp; Black"/>
    <n v="146.35"/>
    <n v="3"/>
    <n v="-32.93"/>
  </r>
  <r>
    <n v="7770"/>
    <d v="2017-06-17T00:00:00"/>
    <x v="3"/>
    <x v="5"/>
    <x v="50"/>
    <x v="20"/>
    <x v="2"/>
    <x v="15"/>
    <s v="Hewlett-Packard Desktjet 6988DT Refurbished Printer"/>
    <n v="3404.5"/>
    <n v="5"/>
    <n v="1668.21"/>
  </r>
  <r>
    <n v="7771"/>
    <d v="2017-06-17T00:00:00"/>
    <x v="3"/>
    <x v="5"/>
    <x v="50"/>
    <x v="20"/>
    <x v="2"/>
    <x v="9"/>
    <s v="Kingston Digital DataTraveler 64GB USB 2.0"/>
    <n v="101.34"/>
    <n v="3"/>
    <n v="8.11"/>
  </r>
  <r>
    <n v="7772"/>
    <d v="2017-06-18T00:00:00"/>
    <x v="3"/>
    <x v="5"/>
    <x v="583"/>
    <x v="3"/>
    <x v="1"/>
    <x v="11"/>
    <s v="Bush Andora Bookcase, Maple/Graphite Gray Finish"/>
    <n v="917.92"/>
    <n v="9"/>
    <n v="75.59"/>
  </r>
  <r>
    <n v="7773"/>
    <d v="2017-06-18T00:00:00"/>
    <x v="3"/>
    <x v="5"/>
    <x v="583"/>
    <x v="3"/>
    <x v="0"/>
    <x v="0"/>
    <s v="Xerox 1930"/>
    <n v="38.880000000000003"/>
    <n v="6"/>
    <n v="19.05"/>
  </r>
  <r>
    <n v="7774"/>
    <d v="2017-06-18T00:00:00"/>
    <x v="3"/>
    <x v="5"/>
    <x v="646"/>
    <x v="0"/>
    <x v="0"/>
    <x v="0"/>
    <s v="Xerox 1925"/>
    <n v="74.349999999999994"/>
    <n v="3"/>
    <n v="23.24"/>
  </r>
  <r>
    <n v="7775"/>
    <d v="2017-06-19T00:00:00"/>
    <x v="3"/>
    <x v="5"/>
    <x v="444"/>
    <x v="20"/>
    <x v="0"/>
    <x v="0"/>
    <s v="Xerox 1943"/>
    <n v="97.82"/>
    <n v="2"/>
    <n v="45.98"/>
  </r>
  <r>
    <n v="7776"/>
    <d v="2017-06-19T00:00:00"/>
    <x v="3"/>
    <x v="5"/>
    <x v="444"/>
    <x v="20"/>
    <x v="2"/>
    <x v="9"/>
    <s v="Sony 16GB Class 10 Micro SDHC R40 Memory Card"/>
    <n v="103.12"/>
    <n v="8"/>
    <n v="10.31"/>
  </r>
  <r>
    <n v="7777"/>
    <d v="2017-06-19T00:00:00"/>
    <x v="3"/>
    <x v="5"/>
    <x v="251"/>
    <x v="0"/>
    <x v="0"/>
    <x v="14"/>
    <s v="Fiskars Spring-Action Scissors"/>
    <n v="11.18"/>
    <n v="1"/>
    <n v="0.84"/>
  </r>
  <r>
    <n v="7778"/>
    <d v="2017-06-19T00:00:00"/>
    <x v="3"/>
    <x v="5"/>
    <x v="251"/>
    <x v="0"/>
    <x v="0"/>
    <x v="2"/>
    <s v="Safco Industrial Wire Shelving"/>
    <n v="153.58000000000001"/>
    <n v="2"/>
    <n v="-32.64"/>
  </r>
  <r>
    <n v="7779"/>
    <d v="2017-06-19T00:00:00"/>
    <x v="3"/>
    <x v="5"/>
    <x v="456"/>
    <x v="0"/>
    <x v="0"/>
    <x v="12"/>
    <s v="Holmes Visible Mist Ultrasonic Humidifier with 2.3-Gallon Output per Day, Replacement Filter"/>
    <n v="2.2599999999999998"/>
    <n v="1"/>
    <n v="-5.21"/>
  </r>
  <r>
    <n v="7780"/>
    <d v="2017-06-19T00:00:00"/>
    <x v="3"/>
    <x v="5"/>
    <x v="456"/>
    <x v="0"/>
    <x v="0"/>
    <x v="12"/>
    <s v="Hoover Replacement Belt for Commercial Guardsman Heavy-Duty Upright Vacuum"/>
    <n v="0.44"/>
    <n v="1"/>
    <n v="-1.1100000000000001"/>
  </r>
  <r>
    <n v="7781"/>
    <d v="2017-06-19T00:00:00"/>
    <x v="3"/>
    <x v="5"/>
    <x v="456"/>
    <x v="0"/>
    <x v="0"/>
    <x v="0"/>
    <s v="Xerox 1982"/>
    <n v="146.18"/>
    <n v="8"/>
    <n v="47.51"/>
  </r>
  <r>
    <n v="7782"/>
    <d v="2017-06-19T00:00:00"/>
    <x v="3"/>
    <x v="5"/>
    <x v="121"/>
    <x v="10"/>
    <x v="1"/>
    <x v="5"/>
    <s v="Global Ergonomic Managers Chair"/>
    <n v="760.12"/>
    <n v="6"/>
    <n v="-43.44"/>
  </r>
  <r>
    <n v="7783"/>
    <d v="2017-06-19T00:00:00"/>
    <x v="3"/>
    <x v="5"/>
    <x v="121"/>
    <x v="10"/>
    <x v="1"/>
    <x v="8"/>
    <s v="Contemporary Wood/Metal Frame"/>
    <n v="38.78"/>
    <n v="3"/>
    <n v="7.27"/>
  </r>
  <r>
    <n v="7784"/>
    <d v="2017-06-19T00:00:00"/>
    <x v="3"/>
    <x v="5"/>
    <x v="121"/>
    <x v="10"/>
    <x v="2"/>
    <x v="9"/>
    <s v="Memorex 25GB 6X Branded Blu-Ray Recordable Disc, 15/Pack"/>
    <n v="122.33"/>
    <n v="9"/>
    <n v="1.53"/>
  </r>
  <r>
    <n v="7785"/>
    <d v="2017-06-19T00:00:00"/>
    <x v="3"/>
    <x v="5"/>
    <x v="35"/>
    <x v="0"/>
    <x v="0"/>
    <x v="3"/>
    <s v="GBC Plasticlear Binding Covers"/>
    <n v="6.89"/>
    <n v="3"/>
    <n v="-11.02"/>
  </r>
  <r>
    <n v="7786"/>
    <d v="2017-06-19T00:00:00"/>
    <x v="3"/>
    <x v="5"/>
    <x v="35"/>
    <x v="0"/>
    <x v="1"/>
    <x v="13"/>
    <s v="Chromcraft Bull-Nose Wood Round Conference Table Top, Wood Base"/>
    <n v="457.49"/>
    <n v="3"/>
    <n v="-84.96"/>
  </r>
  <r>
    <n v="7787"/>
    <d v="2017-06-19T00:00:00"/>
    <x v="3"/>
    <x v="5"/>
    <x v="763"/>
    <x v="20"/>
    <x v="0"/>
    <x v="2"/>
    <s v="Space Solutions Commercial Steel Shelving"/>
    <n v="129.30000000000001"/>
    <n v="2"/>
    <n v="6.47"/>
  </r>
  <r>
    <n v="7788"/>
    <d v="2017-06-19T00:00:00"/>
    <x v="3"/>
    <x v="5"/>
    <x v="763"/>
    <x v="20"/>
    <x v="0"/>
    <x v="3"/>
    <s v="Wilson Jones Turn Tabs Binder Tool for Ring Binders"/>
    <n v="11.57"/>
    <n v="3"/>
    <n v="3.76"/>
  </r>
  <r>
    <n v="7789"/>
    <d v="2017-06-19T00:00:00"/>
    <x v="3"/>
    <x v="5"/>
    <x v="208"/>
    <x v="3"/>
    <x v="1"/>
    <x v="8"/>
    <s v="DAX Copper Panel Document Frame, 5 x 7 Size"/>
    <n v="50.32"/>
    <n v="4"/>
    <n v="21.13"/>
  </r>
  <r>
    <n v="7790"/>
    <d v="2017-06-19T00:00:00"/>
    <x v="3"/>
    <x v="5"/>
    <x v="208"/>
    <x v="3"/>
    <x v="0"/>
    <x v="0"/>
    <s v="Xerox 1907"/>
    <n v="24.56"/>
    <n v="2"/>
    <n v="11.54"/>
  </r>
  <r>
    <n v="7791"/>
    <d v="2017-06-20T00:00:00"/>
    <x v="3"/>
    <x v="5"/>
    <x v="546"/>
    <x v="23"/>
    <x v="2"/>
    <x v="9"/>
    <s v="Razer Kraken PRO Over Ear PC and Music Headset"/>
    <n v="239.97"/>
    <n v="3"/>
    <n v="71.989999999999995"/>
  </r>
  <r>
    <n v="7792"/>
    <d v="2017-06-20T00:00:00"/>
    <x v="3"/>
    <x v="5"/>
    <x v="546"/>
    <x v="23"/>
    <x v="0"/>
    <x v="1"/>
    <s v="Avery 508"/>
    <n v="9.82"/>
    <n v="2"/>
    <n v="4.8099999999999996"/>
  </r>
  <r>
    <n v="7793"/>
    <d v="2017-06-20T00:00:00"/>
    <x v="3"/>
    <x v="5"/>
    <x v="617"/>
    <x v="20"/>
    <x v="2"/>
    <x v="9"/>
    <s v="Anker Ultrathin Bluetooth Wireless Keyboard Aluminum Cover with Stand"/>
    <n v="149.94999999999999"/>
    <n v="5"/>
    <n v="15"/>
  </r>
  <r>
    <n v="7794"/>
    <d v="2017-06-20T00:00:00"/>
    <x v="3"/>
    <x v="5"/>
    <x v="617"/>
    <x v="20"/>
    <x v="0"/>
    <x v="3"/>
    <s v="Acco D-Ring Binder w/DublLock"/>
    <n v="51.31"/>
    <n v="3"/>
    <n v="18.600000000000001"/>
  </r>
  <r>
    <n v="7795"/>
    <d v="2017-06-20T00:00:00"/>
    <x v="3"/>
    <x v="5"/>
    <x v="43"/>
    <x v="10"/>
    <x v="0"/>
    <x v="0"/>
    <s v="Xerox 203"/>
    <n v="31.1"/>
    <n v="6"/>
    <n v="10.89"/>
  </r>
  <r>
    <n v="7796"/>
    <d v="2017-06-20T00:00:00"/>
    <x v="3"/>
    <x v="5"/>
    <x v="43"/>
    <x v="10"/>
    <x v="0"/>
    <x v="4"/>
    <s v="Newell 35"/>
    <n v="5.25"/>
    <n v="2"/>
    <n v="0.59"/>
  </r>
  <r>
    <n v="7797"/>
    <d v="2017-06-20T00:00:00"/>
    <x v="3"/>
    <x v="5"/>
    <x v="137"/>
    <x v="16"/>
    <x v="0"/>
    <x v="2"/>
    <s v="Plastic Stacking Crates &amp; Casters"/>
    <n v="4.46"/>
    <n v="1"/>
    <n v="0.33"/>
  </r>
  <r>
    <n v="7798"/>
    <d v="2017-06-20T00:00:00"/>
    <x v="3"/>
    <x v="5"/>
    <x v="194"/>
    <x v="6"/>
    <x v="0"/>
    <x v="0"/>
    <s v="Xerox 230"/>
    <n v="32.4"/>
    <n v="5"/>
    <n v="15.55"/>
  </r>
  <r>
    <n v="7799"/>
    <d v="2017-06-20T00:00:00"/>
    <x v="3"/>
    <x v="5"/>
    <x v="194"/>
    <x v="6"/>
    <x v="2"/>
    <x v="6"/>
    <s v="BlackBerry Q10"/>
    <n v="503.96"/>
    <n v="4"/>
    <n v="125.99"/>
  </r>
  <r>
    <n v="7800"/>
    <d v="2017-06-21T00:00:00"/>
    <x v="3"/>
    <x v="5"/>
    <x v="83"/>
    <x v="10"/>
    <x v="1"/>
    <x v="8"/>
    <s v="Stacking Tray, Side-Loading, Legal, Smoke"/>
    <n v="17.920000000000002"/>
    <n v="5"/>
    <n v="2.46"/>
  </r>
  <r>
    <n v="7801"/>
    <d v="2017-06-21T00:00:00"/>
    <x v="3"/>
    <x v="5"/>
    <x v="83"/>
    <x v="10"/>
    <x v="0"/>
    <x v="3"/>
    <s v="Deluxe Heavy-Duty Vinyl Round Ring Binder"/>
    <n v="41.26"/>
    <n v="6"/>
    <n v="-34.380000000000003"/>
  </r>
  <r>
    <n v="7802"/>
    <d v="2017-06-21T00:00:00"/>
    <x v="3"/>
    <x v="5"/>
    <x v="469"/>
    <x v="48"/>
    <x v="0"/>
    <x v="3"/>
    <s v="Ibico Standard Transparent Covers"/>
    <n v="82.4"/>
    <n v="5"/>
    <n v="40.380000000000003"/>
  </r>
  <r>
    <n v="7803"/>
    <d v="2017-06-21T00:00:00"/>
    <x v="3"/>
    <x v="5"/>
    <x v="469"/>
    <x v="48"/>
    <x v="0"/>
    <x v="3"/>
    <s v="Zipper Ring Binder Pockets"/>
    <n v="6.24"/>
    <n v="2"/>
    <n v="3.06"/>
  </r>
  <r>
    <n v="7804"/>
    <d v="2017-06-21T00:00:00"/>
    <x v="3"/>
    <x v="5"/>
    <x v="469"/>
    <x v="48"/>
    <x v="0"/>
    <x v="0"/>
    <s v="Xerox 1908"/>
    <n v="447.84"/>
    <n v="8"/>
    <n v="219.44"/>
  </r>
  <r>
    <n v="7805"/>
    <d v="2017-06-22T00:00:00"/>
    <x v="3"/>
    <x v="5"/>
    <x v="284"/>
    <x v="16"/>
    <x v="0"/>
    <x v="10"/>
    <s v="#10 White Business Envelopes,4 1/8 x 9 1/2"/>
    <n v="37.61"/>
    <n v="3"/>
    <n v="12.69"/>
  </r>
  <r>
    <n v="7806"/>
    <d v="2017-06-22T00:00:00"/>
    <x v="3"/>
    <x v="5"/>
    <x v="485"/>
    <x v="2"/>
    <x v="0"/>
    <x v="3"/>
    <s v="GBC Plasticlear Binding Covers"/>
    <n v="10.33"/>
    <n v="3"/>
    <n v="-7.58"/>
  </r>
  <r>
    <n v="7807"/>
    <d v="2017-06-22T00:00:00"/>
    <x v="3"/>
    <x v="5"/>
    <x v="485"/>
    <x v="2"/>
    <x v="0"/>
    <x v="3"/>
    <s v="Wilson Jones Century Plastic Molded Ring Binders"/>
    <n v="31.16"/>
    <n v="5"/>
    <n v="-23.89"/>
  </r>
  <r>
    <n v="7808"/>
    <d v="2017-06-22T00:00:00"/>
    <x v="3"/>
    <x v="5"/>
    <x v="485"/>
    <x v="2"/>
    <x v="0"/>
    <x v="2"/>
    <s v="Plastic Stacking Crates &amp; Casters"/>
    <n v="8.93"/>
    <n v="2"/>
    <n v="0.67"/>
  </r>
  <r>
    <n v="7809"/>
    <d v="2017-06-22T00:00:00"/>
    <x v="3"/>
    <x v="5"/>
    <x v="519"/>
    <x v="1"/>
    <x v="0"/>
    <x v="3"/>
    <s v="Wilson Jones Standard D-Ring Binders"/>
    <n v="3.04"/>
    <n v="3"/>
    <n v="-5.01"/>
  </r>
  <r>
    <n v="7810"/>
    <d v="2017-06-22T00:00:00"/>
    <x v="3"/>
    <x v="5"/>
    <x v="81"/>
    <x v="14"/>
    <x v="1"/>
    <x v="5"/>
    <s v="Hon Deluxe Fabric Upholstered Stacking Chairs, Rounded Back"/>
    <n v="487.96"/>
    <n v="2"/>
    <n v="146.38999999999999"/>
  </r>
  <r>
    <n v="7811"/>
    <d v="2017-06-24T00:00:00"/>
    <x v="3"/>
    <x v="5"/>
    <x v="337"/>
    <x v="10"/>
    <x v="0"/>
    <x v="0"/>
    <s v="Southworth 25% Cotton Linen-Finish Paper &amp; Envelopes"/>
    <n v="21.74"/>
    <n v="3"/>
    <n v="6.8"/>
  </r>
  <r>
    <n v="7812"/>
    <d v="2017-06-24T00:00:00"/>
    <x v="3"/>
    <x v="5"/>
    <x v="740"/>
    <x v="3"/>
    <x v="0"/>
    <x v="4"/>
    <s v="Bulldog Vacuum Base Pencil Sharpener"/>
    <n v="95.92"/>
    <n v="8"/>
    <n v="25.9"/>
  </r>
  <r>
    <n v="7813"/>
    <d v="2017-06-24T00:00:00"/>
    <x v="3"/>
    <x v="5"/>
    <x v="62"/>
    <x v="3"/>
    <x v="0"/>
    <x v="4"/>
    <s v="Boston Heavy-Duty Trimline Electric Pencil Sharpeners"/>
    <n v="385.6"/>
    <n v="8"/>
    <n v="111.82"/>
  </r>
  <r>
    <n v="7814"/>
    <d v="2017-06-24T00:00:00"/>
    <x v="3"/>
    <x v="5"/>
    <x v="62"/>
    <x v="3"/>
    <x v="0"/>
    <x v="4"/>
    <s v="4009 Highlighters by Sanford"/>
    <n v="35.82"/>
    <n v="9"/>
    <n v="11.82"/>
  </r>
  <r>
    <n v="7815"/>
    <d v="2017-06-24T00:00:00"/>
    <x v="3"/>
    <x v="5"/>
    <x v="208"/>
    <x v="20"/>
    <x v="1"/>
    <x v="8"/>
    <s v="Deflect-o RollaMat Studded, Beveled Mat for Medium Pile Carpeting"/>
    <n v="276.69"/>
    <n v="3"/>
    <n v="49.8"/>
  </r>
  <r>
    <n v="7816"/>
    <d v="2017-06-24T00:00:00"/>
    <x v="3"/>
    <x v="5"/>
    <x v="208"/>
    <x v="20"/>
    <x v="1"/>
    <x v="5"/>
    <s v="Global Deluxe Office Fabric Chairs"/>
    <n v="172.76"/>
    <n v="2"/>
    <n v="32.630000000000003"/>
  </r>
  <r>
    <n v="7817"/>
    <d v="2017-06-24T00:00:00"/>
    <x v="3"/>
    <x v="5"/>
    <x v="543"/>
    <x v="1"/>
    <x v="0"/>
    <x v="3"/>
    <s v="Ibico Hi-Tech Manual Binding System"/>
    <n v="182.99"/>
    <n v="3"/>
    <n v="-320.24"/>
  </r>
  <r>
    <n v="7818"/>
    <d v="2017-06-24T00:00:00"/>
    <x v="3"/>
    <x v="5"/>
    <x v="543"/>
    <x v="1"/>
    <x v="0"/>
    <x v="0"/>
    <s v="Xerox 1971"/>
    <n v="10.27"/>
    <n v="3"/>
    <n v="3.21"/>
  </r>
  <r>
    <n v="7819"/>
    <d v="2017-06-24T00:00:00"/>
    <x v="3"/>
    <x v="5"/>
    <x v="73"/>
    <x v="3"/>
    <x v="0"/>
    <x v="7"/>
    <s v="Acco Banker's Clasps, 5 3/4&quot;-Long"/>
    <n v="2.88"/>
    <n v="1"/>
    <n v="1.35"/>
  </r>
  <r>
    <n v="7820"/>
    <d v="2017-06-24T00:00:00"/>
    <x v="3"/>
    <x v="5"/>
    <x v="256"/>
    <x v="43"/>
    <x v="0"/>
    <x v="3"/>
    <s v="GBC Prestige Therm-A-Bind Covers"/>
    <n v="102.93"/>
    <n v="3"/>
    <n v="48.38"/>
  </r>
  <r>
    <n v="7821"/>
    <d v="2017-06-25T00:00:00"/>
    <x v="3"/>
    <x v="5"/>
    <x v="770"/>
    <x v="11"/>
    <x v="0"/>
    <x v="1"/>
    <s v="Alphabetical Labels for Top Tab Filing"/>
    <n v="71.040000000000006"/>
    <n v="6"/>
    <n v="26.64"/>
  </r>
  <r>
    <n v="7822"/>
    <d v="2017-06-25T00:00:00"/>
    <x v="3"/>
    <x v="5"/>
    <x v="770"/>
    <x v="11"/>
    <x v="0"/>
    <x v="4"/>
    <s v="Eldon Spacemaker Box, Quick-Snap Lid, Clear"/>
    <n v="5.34"/>
    <n v="2"/>
    <n v="0.73"/>
  </r>
  <r>
    <n v="7823"/>
    <d v="2017-06-25T00:00:00"/>
    <x v="3"/>
    <x v="5"/>
    <x v="770"/>
    <x v="11"/>
    <x v="0"/>
    <x v="7"/>
    <s v="Plymouth Boxed Rubber Bands by Plymouth"/>
    <n v="11.3"/>
    <n v="3"/>
    <n v="-2.12"/>
  </r>
  <r>
    <n v="7824"/>
    <d v="2017-06-25T00:00:00"/>
    <x v="3"/>
    <x v="5"/>
    <x v="481"/>
    <x v="22"/>
    <x v="1"/>
    <x v="13"/>
    <s v="Chromcraft Bull-Nose Wood Round Conference Table Top, Wood Base"/>
    <n v="871.4"/>
    <n v="4"/>
    <n v="148.13999999999999"/>
  </r>
  <r>
    <n v="7825"/>
    <d v="2017-06-25T00:00:00"/>
    <x v="3"/>
    <x v="5"/>
    <x v="667"/>
    <x v="1"/>
    <x v="2"/>
    <x v="6"/>
    <s v="Geemarc AmpliPOWER60"/>
    <n v="148.47999999999999"/>
    <n v="2"/>
    <n v="16.7"/>
  </r>
  <r>
    <n v="7826"/>
    <d v="2017-06-25T00:00:00"/>
    <x v="3"/>
    <x v="5"/>
    <x v="417"/>
    <x v="20"/>
    <x v="1"/>
    <x v="11"/>
    <s v="DMI Eclipse Executive Suite Bookcases"/>
    <n v="400.78"/>
    <n v="1"/>
    <n v="-5.01"/>
  </r>
  <r>
    <n v="7827"/>
    <d v="2017-06-26T00:00:00"/>
    <x v="3"/>
    <x v="5"/>
    <x v="635"/>
    <x v="3"/>
    <x v="0"/>
    <x v="2"/>
    <s v="Eldon Shelf Savers Cubes and Bins"/>
    <n v="83.76"/>
    <n v="12"/>
    <n v="1.68"/>
  </r>
  <r>
    <n v="7828"/>
    <d v="2017-06-26T00:00:00"/>
    <x v="3"/>
    <x v="5"/>
    <x v="128"/>
    <x v="14"/>
    <x v="0"/>
    <x v="0"/>
    <s v="Ampad Poly Cover Wirebound Steno Book, 6&quot; x 9&quot; Assorted Colors, Gregg Ruled"/>
    <n v="4.54"/>
    <n v="1"/>
    <n v="2.04"/>
  </r>
  <r>
    <n v="7829"/>
    <d v="2017-06-26T00:00:00"/>
    <x v="3"/>
    <x v="5"/>
    <x v="128"/>
    <x v="14"/>
    <x v="0"/>
    <x v="4"/>
    <s v="Fluorescent Highlighters by Dixon"/>
    <n v="15.92"/>
    <n v="4"/>
    <n v="5.41"/>
  </r>
  <r>
    <n v="7830"/>
    <d v="2017-06-26T00:00:00"/>
    <x v="3"/>
    <x v="5"/>
    <x v="128"/>
    <x v="14"/>
    <x v="2"/>
    <x v="6"/>
    <s v="Nortel Networks T7316 E Nt8 B27"/>
    <n v="543.91999999999996"/>
    <n v="8"/>
    <n v="135.97999999999999"/>
  </r>
  <r>
    <n v="7831"/>
    <d v="2017-06-26T00:00:00"/>
    <x v="3"/>
    <x v="5"/>
    <x v="674"/>
    <x v="18"/>
    <x v="1"/>
    <x v="8"/>
    <s v="Eldon Antistatic Chair Mats for Low to Medium Pile Carpets"/>
    <n v="526.45000000000005"/>
    <n v="5"/>
    <n v="31.59"/>
  </r>
  <r>
    <n v="7832"/>
    <d v="2017-06-26T00:00:00"/>
    <x v="3"/>
    <x v="5"/>
    <x v="377"/>
    <x v="26"/>
    <x v="2"/>
    <x v="9"/>
    <s v="Kensington Orbit Wireless Mobile Trackball for PC and Mac"/>
    <n v="431.93"/>
    <n v="9"/>
    <n v="64.790000000000006"/>
  </r>
  <r>
    <n v="7833"/>
    <d v="2017-06-26T00:00:00"/>
    <x v="3"/>
    <x v="5"/>
    <x v="236"/>
    <x v="20"/>
    <x v="2"/>
    <x v="6"/>
    <s v="Mophie Juice Pack Helium for iPhone"/>
    <n v="239.97"/>
    <n v="3"/>
    <n v="67.19"/>
  </r>
  <r>
    <n v="7834"/>
    <d v="2017-06-26T00:00:00"/>
    <x v="3"/>
    <x v="5"/>
    <x v="393"/>
    <x v="2"/>
    <x v="2"/>
    <x v="6"/>
    <s v="Bose SoundLink Bluetooth Speaker"/>
    <n v="358.2"/>
    <n v="3"/>
    <n v="41.79"/>
  </r>
  <r>
    <n v="7835"/>
    <d v="2017-06-26T00:00:00"/>
    <x v="3"/>
    <x v="5"/>
    <x v="393"/>
    <x v="2"/>
    <x v="2"/>
    <x v="6"/>
    <s v="Plantronics Voyager Pro HD - Bluetooth Headset"/>
    <n v="545.91999999999996"/>
    <n v="14"/>
    <n v="72.790000000000006"/>
  </r>
  <r>
    <n v="7836"/>
    <d v="2017-06-26T00:00:00"/>
    <x v="3"/>
    <x v="5"/>
    <x v="696"/>
    <x v="16"/>
    <x v="0"/>
    <x v="1"/>
    <s v="Avery 512"/>
    <n v="13.87"/>
    <n v="6"/>
    <n v="4.68"/>
  </r>
  <r>
    <n v="7837"/>
    <d v="2017-06-26T00:00:00"/>
    <x v="3"/>
    <x v="5"/>
    <x v="696"/>
    <x v="16"/>
    <x v="1"/>
    <x v="5"/>
    <s v="Hon Comfortask Task/Swivel Chairs"/>
    <n v="273.55"/>
    <n v="3"/>
    <n v="-13.68"/>
  </r>
  <r>
    <n v="7838"/>
    <d v="2017-06-26T00:00:00"/>
    <x v="3"/>
    <x v="5"/>
    <x v="445"/>
    <x v="20"/>
    <x v="0"/>
    <x v="2"/>
    <s v="Safco Industrial Wire Shelving System"/>
    <n v="272.94"/>
    <n v="3"/>
    <n v="0"/>
  </r>
  <r>
    <n v="7839"/>
    <d v="2017-06-26T00:00:00"/>
    <x v="3"/>
    <x v="5"/>
    <x v="134"/>
    <x v="20"/>
    <x v="0"/>
    <x v="3"/>
    <s v="GBC ProClick Punch Binding System"/>
    <n v="102.37"/>
    <n v="2"/>
    <n v="37.11"/>
  </r>
  <r>
    <n v="7840"/>
    <d v="2017-06-26T00:00:00"/>
    <x v="3"/>
    <x v="5"/>
    <x v="134"/>
    <x v="20"/>
    <x v="0"/>
    <x v="14"/>
    <s v="Acme Preferred Stainless Steel Scissors"/>
    <n v="28.4"/>
    <n v="5"/>
    <n v="8.24"/>
  </r>
  <r>
    <n v="7841"/>
    <d v="2017-06-26T00:00:00"/>
    <x v="3"/>
    <x v="5"/>
    <x v="134"/>
    <x v="20"/>
    <x v="0"/>
    <x v="2"/>
    <s v="Hot File 7-Pocket, Floor Stand"/>
    <n v="713.88"/>
    <n v="4"/>
    <n v="214.16"/>
  </r>
  <r>
    <n v="7842"/>
    <d v="2017-06-26T00:00:00"/>
    <x v="3"/>
    <x v="5"/>
    <x v="134"/>
    <x v="20"/>
    <x v="0"/>
    <x v="0"/>
    <s v="Xerox 1991"/>
    <n v="68.52"/>
    <n v="3"/>
    <n v="31.52"/>
  </r>
  <r>
    <n v="7843"/>
    <d v="2017-06-27T00:00:00"/>
    <x v="3"/>
    <x v="5"/>
    <x v="415"/>
    <x v="20"/>
    <x v="1"/>
    <x v="5"/>
    <s v="Situations Contoured Folding Chairs, 4/Set"/>
    <n v="191.65"/>
    <n v="3"/>
    <n v="31.94"/>
  </r>
  <r>
    <n v="7844"/>
    <d v="2017-06-27T00:00:00"/>
    <x v="3"/>
    <x v="5"/>
    <x v="217"/>
    <x v="40"/>
    <x v="0"/>
    <x v="0"/>
    <s v="Wirebound Message Books, Four 2 3/4 x 5 White Forms per Page"/>
    <n v="20.07"/>
    <n v="3"/>
    <n v="9.23"/>
  </r>
  <r>
    <n v="7845"/>
    <d v="2017-06-27T00:00:00"/>
    <x v="3"/>
    <x v="5"/>
    <x v="203"/>
    <x v="22"/>
    <x v="0"/>
    <x v="0"/>
    <s v="Xerox 1997"/>
    <n v="19.440000000000001"/>
    <n v="3"/>
    <n v="9.33"/>
  </r>
  <r>
    <n v="7846"/>
    <d v="2017-06-27T00:00:00"/>
    <x v="3"/>
    <x v="5"/>
    <x v="203"/>
    <x v="22"/>
    <x v="1"/>
    <x v="8"/>
    <s v="Executive Impressions Supervisor Wall Clock"/>
    <n v="126.3"/>
    <n v="3"/>
    <n v="40.42"/>
  </r>
  <r>
    <n v="7847"/>
    <d v="2017-06-27T00:00:00"/>
    <x v="3"/>
    <x v="5"/>
    <x v="203"/>
    <x v="22"/>
    <x v="2"/>
    <x v="9"/>
    <s v="LogitechÂ P710e Mobile Speakerphone"/>
    <n v="1287.45"/>
    <n v="5"/>
    <n v="244.62"/>
  </r>
  <r>
    <n v="7848"/>
    <d v="2017-06-29T00:00:00"/>
    <x v="3"/>
    <x v="5"/>
    <x v="78"/>
    <x v="3"/>
    <x v="0"/>
    <x v="2"/>
    <s v="Tennsco 16-Compartment Lockers with Coat Rack"/>
    <n v="1295.78"/>
    <n v="2"/>
    <n v="310.99"/>
  </r>
  <r>
    <n v="7849"/>
    <d v="2017-06-29T00:00:00"/>
    <x v="3"/>
    <x v="5"/>
    <x v="116"/>
    <x v="28"/>
    <x v="0"/>
    <x v="12"/>
    <s v="Belkin 325VA UPS Surge Protector, 6'"/>
    <n v="362.94"/>
    <n v="3"/>
    <n v="90.74"/>
  </r>
  <r>
    <n v="7850"/>
    <d v="2017-06-29T00:00:00"/>
    <x v="3"/>
    <x v="5"/>
    <x v="116"/>
    <x v="28"/>
    <x v="0"/>
    <x v="3"/>
    <s v="Avery Binding System Hidden Tab Executive Style Index Sets"/>
    <n v="11.54"/>
    <n v="2"/>
    <n v="5.77"/>
  </r>
  <r>
    <n v="7851"/>
    <d v="2017-06-29T00:00:00"/>
    <x v="3"/>
    <x v="5"/>
    <x v="189"/>
    <x v="3"/>
    <x v="0"/>
    <x v="3"/>
    <s v="Satellite Sectional Post Binders"/>
    <n v="312.55"/>
    <n v="9"/>
    <n v="101.58"/>
  </r>
  <r>
    <n v="7852"/>
    <d v="2017-06-29T00:00:00"/>
    <x v="3"/>
    <x v="5"/>
    <x v="452"/>
    <x v="0"/>
    <x v="0"/>
    <x v="0"/>
    <s v="Xerox 218"/>
    <n v="5.18"/>
    <n v="1"/>
    <n v="1.81"/>
  </r>
  <r>
    <n v="7853"/>
    <d v="2017-06-29T00:00:00"/>
    <x v="3"/>
    <x v="5"/>
    <x v="494"/>
    <x v="3"/>
    <x v="0"/>
    <x v="3"/>
    <s v="GBC DocuBind TL200 Manual Binding Machine"/>
    <n v="895.92"/>
    <n v="5"/>
    <n v="302.37"/>
  </r>
  <r>
    <n v="7854"/>
    <d v="2017-06-29T00:00:00"/>
    <x v="3"/>
    <x v="5"/>
    <x v="494"/>
    <x v="3"/>
    <x v="0"/>
    <x v="2"/>
    <s v="Trav-L-File Heavy-Duty Shuttle II, Black"/>
    <n v="130.71"/>
    <n v="3"/>
    <n v="39.21"/>
  </r>
  <r>
    <n v="7855"/>
    <d v="2017-06-29T00:00:00"/>
    <x v="3"/>
    <x v="5"/>
    <x v="494"/>
    <x v="3"/>
    <x v="0"/>
    <x v="4"/>
    <s v="Newell 328"/>
    <n v="11.68"/>
    <n v="2"/>
    <n v="3.04"/>
  </r>
  <r>
    <n v="7856"/>
    <d v="2017-06-29T00:00:00"/>
    <x v="3"/>
    <x v="5"/>
    <x v="494"/>
    <x v="3"/>
    <x v="2"/>
    <x v="9"/>
    <s v="Enermax Briskie RF Wireless Keyboard and Mouse Combo"/>
    <n v="62.31"/>
    <n v="3"/>
    <n v="22.43"/>
  </r>
  <r>
    <n v="7857"/>
    <d v="2017-06-29T00:00:00"/>
    <x v="3"/>
    <x v="5"/>
    <x v="696"/>
    <x v="37"/>
    <x v="1"/>
    <x v="11"/>
    <s v="Hon Metal Bookcases, Putty"/>
    <n v="638.82000000000005"/>
    <n v="9"/>
    <n v="185.26"/>
  </r>
  <r>
    <n v="7858"/>
    <d v="2017-06-29T00:00:00"/>
    <x v="3"/>
    <x v="5"/>
    <x v="696"/>
    <x v="37"/>
    <x v="0"/>
    <x v="14"/>
    <s v="Acme Box Cutter Scissors"/>
    <n v="30.69"/>
    <n v="3"/>
    <n v="7.98"/>
  </r>
  <r>
    <n v="7859"/>
    <d v="2017-06-29T00:00:00"/>
    <x v="3"/>
    <x v="5"/>
    <x v="696"/>
    <x v="37"/>
    <x v="1"/>
    <x v="8"/>
    <s v="DAX Executive Solid Wood Document Frame, Desktop or Hang, Mahogany, 5 x 7"/>
    <n v="25.16"/>
    <n v="2"/>
    <n v="8.5500000000000007"/>
  </r>
  <r>
    <n v="7860"/>
    <d v="2017-06-29T00:00:00"/>
    <x v="3"/>
    <x v="5"/>
    <x v="297"/>
    <x v="0"/>
    <x v="0"/>
    <x v="12"/>
    <s v="Belkin F9G930V10-GRY 9 Outlet Surge"/>
    <n v="21.39"/>
    <n v="2"/>
    <n v="-54.55"/>
  </r>
  <r>
    <n v="7861"/>
    <d v="2017-06-29T00:00:00"/>
    <x v="3"/>
    <x v="5"/>
    <x v="297"/>
    <x v="0"/>
    <x v="1"/>
    <x v="13"/>
    <s v="Bevis Round Conference Table Top &amp; Single Column Base"/>
    <n v="307.31"/>
    <n v="3"/>
    <n v="-39.51"/>
  </r>
  <r>
    <n v="7862"/>
    <d v="2017-06-29T00:00:00"/>
    <x v="3"/>
    <x v="5"/>
    <x v="297"/>
    <x v="0"/>
    <x v="1"/>
    <x v="11"/>
    <s v="O'Sullivan Plantations 2-Door Library in Landvery Oak"/>
    <n v="410"/>
    <n v="3"/>
    <n v="-96.47"/>
  </r>
  <r>
    <n v="7863"/>
    <d v="2017-06-30T00:00:00"/>
    <x v="3"/>
    <x v="5"/>
    <x v="665"/>
    <x v="17"/>
    <x v="0"/>
    <x v="3"/>
    <s v="Tuf-Vin Binders"/>
    <n v="75.790000000000006"/>
    <n v="3"/>
    <n v="25.58"/>
  </r>
  <r>
    <n v="7864"/>
    <d v="2017-06-30T00:00:00"/>
    <x v="3"/>
    <x v="5"/>
    <x v="320"/>
    <x v="20"/>
    <x v="1"/>
    <x v="13"/>
    <s v="Bretford CR4500 Series Slim Rectangular Table"/>
    <n v="1044.6300000000001"/>
    <n v="5"/>
    <n v="-295.98"/>
  </r>
  <r>
    <n v="7865"/>
    <d v="2017-06-30T00:00:00"/>
    <x v="3"/>
    <x v="5"/>
    <x v="565"/>
    <x v="20"/>
    <x v="0"/>
    <x v="2"/>
    <s v="Steel Personal Filing/Posting Tote"/>
    <n v="248.57"/>
    <n v="7"/>
    <n v="67.11"/>
  </r>
  <r>
    <n v="7866"/>
    <d v="2017-06-30T00:00:00"/>
    <x v="3"/>
    <x v="5"/>
    <x v="565"/>
    <x v="20"/>
    <x v="1"/>
    <x v="8"/>
    <s v="Executive Impressions 14&quot;"/>
    <n v="22.23"/>
    <n v="1"/>
    <n v="9.7799999999999994"/>
  </r>
  <r>
    <n v="7867"/>
    <d v="2017-06-30T00:00:00"/>
    <x v="3"/>
    <x v="5"/>
    <x v="292"/>
    <x v="1"/>
    <x v="2"/>
    <x v="6"/>
    <s v="Samsung Galaxy S4"/>
    <n v="1001.58"/>
    <n v="2"/>
    <n v="125.2"/>
  </r>
  <r>
    <n v="7868"/>
    <d v="2017-06-30T00:00:00"/>
    <x v="3"/>
    <x v="5"/>
    <x v="292"/>
    <x v="1"/>
    <x v="1"/>
    <x v="5"/>
    <s v="Global Enterprise Series Seating High-Back Swivel/Tilt Chairs"/>
    <n v="569.05999999999995"/>
    <n v="3"/>
    <n v="-178.85"/>
  </r>
  <r>
    <n v="7869"/>
    <d v="2017-06-30T00:00:00"/>
    <x v="3"/>
    <x v="5"/>
    <x v="292"/>
    <x v="1"/>
    <x v="1"/>
    <x v="8"/>
    <s v="Seth Thomas 13 1/2&quot; Wall Clock"/>
    <n v="14.22"/>
    <n v="2"/>
    <n v="-10.31"/>
  </r>
  <r>
    <n v="7870"/>
    <d v="2017-06-30T00:00:00"/>
    <x v="3"/>
    <x v="5"/>
    <x v="762"/>
    <x v="15"/>
    <x v="1"/>
    <x v="8"/>
    <s v="Advantus Panel Wall Certificate Holder - 8.5x11"/>
    <n v="19.52"/>
    <n v="2"/>
    <n v="5.37"/>
  </r>
  <r>
    <n v="7871"/>
    <d v="2017-06-30T00:00:00"/>
    <x v="3"/>
    <x v="5"/>
    <x v="405"/>
    <x v="3"/>
    <x v="1"/>
    <x v="11"/>
    <s v="Sauder Facets Collection Library, Sky Alder Finish"/>
    <n v="436"/>
    <n v="3"/>
    <n v="5.13"/>
  </r>
  <r>
    <n v="7872"/>
    <d v="2017-06-30T00:00:00"/>
    <x v="3"/>
    <x v="5"/>
    <x v="426"/>
    <x v="3"/>
    <x v="0"/>
    <x v="0"/>
    <s v="Xerox 1919"/>
    <n v="204.95"/>
    <n v="5"/>
    <n v="100.43"/>
  </r>
  <r>
    <n v="7873"/>
    <d v="2017-06-30T00:00:00"/>
    <x v="3"/>
    <x v="5"/>
    <x v="37"/>
    <x v="20"/>
    <x v="0"/>
    <x v="2"/>
    <s v="Dual Level, Single-Width Filing Carts"/>
    <n v="1085.42"/>
    <n v="7"/>
    <n v="282.20999999999998"/>
  </r>
  <r>
    <n v="7874"/>
    <d v="2017-07-01T00:00:00"/>
    <x v="3"/>
    <x v="6"/>
    <x v="432"/>
    <x v="18"/>
    <x v="0"/>
    <x v="2"/>
    <s v="Carina Mini System Audio Rack, Model AR050B"/>
    <n v="443.92"/>
    <n v="4"/>
    <n v="13.32"/>
  </r>
  <r>
    <n v="7875"/>
    <d v="2017-07-01T00:00:00"/>
    <x v="3"/>
    <x v="6"/>
    <x v="432"/>
    <x v="18"/>
    <x v="0"/>
    <x v="3"/>
    <s v="Fellowes PB200 Plastic Comb Binding Machine"/>
    <n v="169.99"/>
    <n v="1"/>
    <n v="78.2"/>
  </r>
  <r>
    <n v="7876"/>
    <d v="2017-07-01T00:00:00"/>
    <x v="3"/>
    <x v="6"/>
    <x v="432"/>
    <x v="18"/>
    <x v="0"/>
    <x v="0"/>
    <s v="Xerox 226"/>
    <n v="25.92"/>
    <n v="4"/>
    <n v="12.44"/>
  </r>
  <r>
    <n v="7877"/>
    <d v="2017-07-02T00:00:00"/>
    <x v="3"/>
    <x v="6"/>
    <x v="303"/>
    <x v="0"/>
    <x v="0"/>
    <x v="0"/>
    <s v="White Dual Perf Computer Printout Paper, 2700 Sheets, 1 Part, Heavyweight, 20 lbs., 14 7/8 x 11"/>
    <n v="163.96"/>
    <n v="5"/>
    <n v="59.44"/>
  </r>
  <r>
    <n v="7878"/>
    <d v="2017-07-02T00:00:00"/>
    <x v="3"/>
    <x v="6"/>
    <x v="303"/>
    <x v="0"/>
    <x v="0"/>
    <x v="3"/>
    <s v="Wilson Jones Four-Pocket Poly Binders"/>
    <n v="5.23"/>
    <n v="4"/>
    <n v="-8.11"/>
  </r>
  <r>
    <n v="7879"/>
    <d v="2017-07-03T00:00:00"/>
    <x v="3"/>
    <x v="6"/>
    <x v="787"/>
    <x v="4"/>
    <x v="1"/>
    <x v="8"/>
    <s v="Westinghouse Floor Lamp with Metal Mesh Shade, Black"/>
    <n v="23.99"/>
    <n v="1"/>
    <n v="5.52"/>
  </r>
  <r>
    <n v="7880"/>
    <d v="2017-07-03T00:00:00"/>
    <x v="3"/>
    <x v="6"/>
    <x v="787"/>
    <x v="4"/>
    <x v="2"/>
    <x v="6"/>
    <s v="Pyle PMP37LED"/>
    <n v="287.97000000000003"/>
    <n v="3"/>
    <n v="77.75"/>
  </r>
  <r>
    <n v="7881"/>
    <d v="2017-07-03T00:00:00"/>
    <x v="3"/>
    <x v="6"/>
    <x v="598"/>
    <x v="25"/>
    <x v="0"/>
    <x v="4"/>
    <s v="4009 Highlighters by Sanford"/>
    <n v="9.5500000000000007"/>
    <n v="3"/>
    <n v="1.55"/>
  </r>
  <r>
    <n v="7882"/>
    <d v="2017-07-03T00:00:00"/>
    <x v="3"/>
    <x v="6"/>
    <x v="122"/>
    <x v="0"/>
    <x v="2"/>
    <x v="6"/>
    <s v="netTALK DUO VoIP Telephone Service"/>
    <n v="167.97"/>
    <n v="4"/>
    <n v="62.99"/>
  </r>
  <r>
    <n v="7883"/>
    <d v="2017-07-03T00:00:00"/>
    <x v="3"/>
    <x v="6"/>
    <x v="136"/>
    <x v="0"/>
    <x v="0"/>
    <x v="0"/>
    <s v="Xerox 1891"/>
    <n v="273.89999999999998"/>
    <n v="7"/>
    <n v="92.44"/>
  </r>
  <r>
    <n v="7884"/>
    <d v="2017-07-03T00:00:00"/>
    <x v="3"/>
    <x v="6"/>
    <x v="136"/>
    <x v="0"/>
    <x v="2"/>
    <x v="15"/>
    <s v="Hewlett-Packard Deskjet 5550 Printer"/>
    <n v="597.13"/>
    <n v="3"/>
    <n v="49.76"/>
  </r>
  <r>
    <n v="7885"/>
    <d v="2017-07-03T00:00:00"/>
    <x v="3"/>
    <x v="6"/>
    <x v="103"/>
    <x v="31"/>
    <x v="1"/>
    <x v="8"/>
    <s v="Tenex Traditional Chairmats for Medium Pile Carpet, Standard Lip, 36&quot; x 48&quot;"/>
    <n v="545.85"/>
    <n v="9"/>
    <n v="114.63"/>
  </r>
  <r>
    <n v="7886"/>
    <d v="2017-07-03T00:00:00"/>
    <x v="3"/>
    <x v="6"/>
    <x v="381"/>
    <x v="10"/>
    <x v="0"/>
    <x v="0"/>
    <s v="Message Book, Wirebound, Four 5 1/2&quot; X 4&quot; Forms/Pg., 200 Dupl. Sets/Book"/>
    <n v="32.9"/>
    <n v="4"/>
    <n v="11.1"/>
  </r>
  <r>
    <n v="7887"/>
    <d v="2017-07-03T00:00:00"/>
    <x v="3"/>
    <x v="6"/>
    <x v="381"/>
    <x v="10"/>
    <x v="1"/>
    <x v="13"/>
    <s v="Bevis Round Conference Table Top, X-Base"/>
    <n v="215.15"/>
    <n v="2"/>
    <n v="-103.99"/>
  </r>
  <r>
    <n v="7888"/>
    <d v="2017-07-03T00:00:00"/>
    <x v="3"/>
    <x v="6"/>
    <x v="381"/>
    <x v="10"/>
    <x v="0"/>
    <x v="0"/>
    <s v="Wirebound Four 2-3/4 x 5 Forms per Page, 400 Sets per Book"/>
    <n v="30.96"/>
    <n v="6"/>
    <n v="11.22"/>
  </r>
  <r>
    <n v="7889"/>
    <d v="2017-07-03T00:00:00"/>
    <x v="3"/>
    <x v="6"/>
    <x v="412"/>
    <x v="22"/>
    <x v="2"/>
    <x v="9"/>
    <s v="Logitech 910-002974 M325 Wireless Mouse for Web Scrolling"/>
    <n v="59.98"/>
    <n v="2"/>
    <n v="26.39"/>
  </r>
  <r>
    <n v="7890"/>
    <d v="2017-07-03T00:00:00"/>
    <x v="3"/>
    <x v="6"/>
    <x v="412"/>
    <x v="22"/>
    <x v="2"/>
    <x v="15"/>
    <s v="Okidata MB491 Multifunction Printer"/>
    <n v="2395.1999999999998"/>
    <n v="6"/>
    <n v="209.58"/>
  </r>
  <r>
    <n v="7891"/>
    <d v="2017-07-03T00:00:00"/>
    <x v="3"/>
    <x v="6"/>
    <x v="412"/>
    <x v="22"/>
    <x v="2"/>
    <x v="9"/>
    <s v="Plantronics Savi W720 Multi-Device Wireless Headset System"/>
    <n v="1687.8"/>
    <n v="4"/>
    <n v="742.63"/>
  </r>
  <r>
    <n v="7892"/>
    <d v="2017-07-03T00:00:00"/>
    <x v="3"/>
    <x v="6"/>
    <x v="412"/>
    <x v="22"/>
    <x v="2"/>
    <x v="6"/>
    <s v="Square Credit Card Reader, 4 1/2&quot; x 4 1/2&quot; x 1&quot;, White"/>
    <n v="7.99"/>
    <n v="1"/>
    <n v="2.7"/>
  </r>
  <r>
    <n v="7893"/>
    <d v="2017-07-03T00:00:00"/>
    <x v="3"/>
    <x v="6"/>
    <x v="365"/>
    <x v="32"/>
    <x v="2"/>
    <x v="9"/>
    <s v="TRENDnet 56K USB 2.0 Phone, Internet and Fax Modem"/>
    <n v="258.89999999999998"/>
    <n v="10"/>
    <n v="93.2"/>
  </r>
  <r>
    <n v="7894"/>
    <d v="2017-07-03T00:00:00"/>
    <x v="3"/>
    <x v="6"/>
    <x v="365"/>
    <x v="32"/>
    <x v="0"/>
    <x v="0"/>
    <s v="Xerox 1881"/>
    <n v="24.56"/>
    <n v="2"/>
    <n v="11.54"/>
  </r>
  <r>
    <n v="7895"/>
    <d v="2017-07-03T00:00:00"/>
    <x v="3"/>
    <x v="6"/>
    <x v="337"/>
    <x v="3"/>
    <x v="1"/>
    <x v="8"/>
    <s v="Howard Miller 11-1/2&quot; Diameter Brentwood Wall Clock"/>
    <n v="129.38999999999999"/>
    <n v="3"/>
    <n v="54.34"/>
  </r>
  <r>
    <n v="7896"/>
    <d v="2017-07-03T00:00:00"/>
    <x v="3"/>
    <x v="6"/>
    <x v="122"/>
    <x v="3"/>
    <x v="0"/>
    <x v="2"/>
    <s v="Rogers Deluxe File Chest"/>
    <n v="87.92"/>
    <n v="4"/>
    <n v="0.88"/>
  </r>
  <r>
    <n v="7897"/>
    <d v="2017-07-03T00:00:00"/>
    <x v="3"/>
    <x v="6"/>
    <x v="627"/>
    <x v="25"/>
    <x v="2"/>
    <x v="9"/>
    <s v="ImationÂ 8gb Micro Traveldrive Usb 2.0Â Flash Drive"/>
    <n v="24"/>
    <n v="2"/>
    <n v="-2.7"/>
  </r>
  <r>
    <n v="7898"/>
    <d v="2017-07-03T00:00:00"/>
    <x v="3"/>
    <x v="6"/>
    <x v="578"/>
    <x v="38"/>
    <x v="1"/>
    <x v="8"/>
    <s v="Luxo Professional Combination Clamp-On Lamps"/>
    <n v="102.3"/>
    <n v="1"/>
    <n v="26.6"/>
  </r>
  <r>
    <n v="7899"/>
    <d v="2017-07-05T00:00:00"/>
    <x v="3"/>
    <x v="6"/>
    <x v="637"/>
    <x v="0"/>
    <x v="1"/>
    <x v="8"/>
    <s v="Deflect-o RollaMat Studded, Beveled Mat for Medium Pile Carpeting"/>
    <n v="332.03"/>
    <n v="9"/>
    <n v="-348.63"/>
  </r>
  <r>
    <n v="7900"/>
    <d v="2017-07-05T00:00:00"/>
    <x v="3"/>
    <x v="6"/>
    <x v="637"/>
    <x v="0"/>
    <x v="0"/>
    <x v="3"/>
    <s v="Cardinal HOLDit! Binder Insert Strips,Extra Strips"/>
    <n v="11.39"/>
    <n v="9"/>
    <n v="-17.66"/>
  </r>
  <r>
    <n v="7901"/>
    <d v="2017-07-05T00:00:00"/>
    <x v="3"/>
    <x v="6"/>
    <x v="637"/>
    <x v="0"/>
    <x v="0"/>
    <x v="0"/>
    <s v="Xerox 1975"/>
    <n v="15.55"/>
    <n v="3"/>
    <n v="5.64"/>
  </r>
  <r>
    <n v="7902"/>
    <d v="2017-07-05T00:00:00"/>
    <x v="3"/>
    <x v="6"/>
    <x v="637"/>
    <x v="0"/>
    <x v="0"/>
    <x v="0"/>
    <s v="Xerox 1966"/>
    <n v="31.1"/>
    <n v="6"/>
    <n v="11.28"/>
  </r>
  <r>
    <n v="7903"/>
    <d v="2017-07-05T00:00:00"/>
    <x v="3"/>
    <x v="6"/>
    <x v="637"/>
    <x v="0"/>
    <x v="0"/>
    <x v="3"/>
    <s v="Tuf-Vin Binders"/>
    <n v="6.32"/>
    <n v="1"/>
    <n v="-10.42"/>
  </r>
  <r>
    <n v="7904"/>
    <d v="2017-07-05T00:00:00"/>
    <x v="3"/>
    <x v="6"/>
    <x v="105"/>
    <x v="40"/>
    <x v="2"/>
    <x v="6"/>
    <s v="Anker 36W 4-Port USB Wall Charger Travel Power Adapter for iPhone 5s 5c 5"/>
    <n v="79.959999999999994"/>
    <n v="4"/>
    <n v="22.39"/>
  </r>
  <r>
    <n v="7905"/>
    <d v="2017-07-06T00:00:00"/>
    <x v="3"/>
    <x v="6"/>
    <x v="470"/>
    <x v="2"/>
    <x v="0"/>
    <x v="3"/>
    <s v="Pressboard Covers with Storage Hooks, 9 1/2&quot; x 11&quot;, Light Blue"/>
    <n v="2.95"/>
    <n v="2"/>
    <n v="-2.2599999999999998"/>
  </r>
  <r>
    <n v="7906"/>
    <d v="2017-07-06T00:00:00"/>
    <x v="3"/>
    <x v="6"/>
    <x v="470"/>
    <x v="2"/>
    <x v="0"/>
    <x v="0"/>
    <s v="Wirebound Message Books, 5-1/2 x 4 Forms, 2 or 4 Forms per Page"/>
    <n v="16.059999999999999"/>
    <n v="3"/>
    <n v="5.82"/>
  </r>
  <r>
    <n v="7907"/>
    <d v="2017-07-06T00:00:00"/>
    <x v="3"/>
    <x v="6"/>
    <x v="475"/>
    <x v="16"/>
    <x v="1"/>
    <x v="5"/>
    <s v="Global Comet Stacking Armless Chair"/>
    <n v="239.24"/>
    <n v="1"/>
    <n v="23.92"/>
  </r>
  <r>
    <n v="7908"/>
    <d v="2017-07-06T00:00:00"/>
    <x v="3"/>
    <x v="6"/>
    <x v="487"/>
    <x v="3"/>
    <x v="1"/>
    <x v="5"/>
    <s v="Global Task Chair, Black"/>
    <n v="122.14"/>
    <n v="3"/>
    <n v="-13.74"/>
  </r>
  <r>
    <n v="7909"/>
    <d v="2017-07-07T00:00:00"/>
    <x v="3"/>
    <x v="6"/>
    <x v="349"/>
    <x v="20"/>
    <x v="0"/>
    <x v="3"/>
    <s v="Wilson Jones Active Use Binders"/>
    <n v="17.47"/>
    <n v="3"/>
    <n v="6.33"/>
  </r>
  <r>
    <n v="7910"/>
    <d v="2017-07-07T00:00:00"/>
    <x v="3"/>
    <x v="6"/>
    <x v="634"/>
    <x v="43"/>
    <x v="2"/>
    <x v="9"/>
    <s v="Hypercom P1300 Pinpad"/>
    <n v="252"/>
    <n v="4"/>
    <n v="93.24"/>
  </r>
  <r>
    <n v="7911"/>
    <d v="2017-07-07T00:00:00"/>
    <x v="3"/>
    <x v="6"/>
    <x v="556"/>
    <x v="2"/>
    <x v="1"/>
    <x v="11"/>
    <s v="O'Sullivan 3-Shelf Heavy-Duty Bookcases"/>
    <n v="87.21"/>
    <n v="3"/>
    <n v="-45.35"/>
  </r>
  <r>
    <n v="7912"/>
    <d v="2017-07-07T00:00:00"/>
    <x v="3"/>
    <x v="6"/>
    <x v="556"/>
    <x v="2"/>
    <x v="0"/>
    <x v="0"/>
    <s v="Xerox 216"/>
    <n v="15.55"/>
    <n v="3"/>
    <n v="5.44"/>
  </r>
  <r>
    <n v="7913"/>
    <d v="2017-07-07T00:00:00"/>
    <x v="3"/>
    <x v="6"/>
    <x v="556"/>
    <x v="2"/>
    <x v="2"/>
    <x v="6"/>
    <s v="Apple iPhone 5S"/>
    <n v="683.99"/>
    <n v="2"/>
    <n v="-114"/>
  </r>
  <r>
    <n v="7914"/>
    <d v="2017-07-07T00:00:00"/>
    <x v="3"/>
    <x v="6"/>
    <x v="556"/>
    <x v="2"/>
    <x v="0"/>
    <x v="2"/>
    <s v="Plastic Stacking Crates &amp; Casters"/>
    <n v="13.39"/>
    <n v="3"/>
    <n v="1"/>
  </r>
  <r>
    <n v="7915"/>
    <d v="2017-07-07T00:00:00"/>
    <x v="3"/>
    <x v="6"/>
    <x v="556"/>
    <x v="2"/>
    <x v="2"/>
    <x v="9"/>
    <s v="AmazonBasics 3-Button USB Wired Mouse"/>
    <n v="16.78"/>
    <n v="3"/>
    <n v="4.82"/>
  </r>
  <r>
    <n v="7916"/>
    <d v="2017-07-07T00:00:00"/>
    <x v="3"/>
    <x v="6"/>
    <x v="556"/>
    <x v="2"/>
    <x v="2"/>
    <x v="9"/>
    <s v="Plantronics CS510 - Over-the-Head monaural Wireless Headset System"/>
    <n v="527.91999999999996"/>
    <n v="2"/>
    <n v="85.79"/>
  </r>
  <r>
    <n v="7917"/>
    <d v="2017-07-07T00:00:00"/>
    <x v="3"/>
    <x v="6"/>
    <x v="372"/>
    <x v="3"/>
    <x v="0"/>
    <x v="7"/>
    <s v="Brites Rubber Bands, 1 1/2 oz. Box"/>
    <n v="5.94"/>
    <n v="3"/>
    <n v="0.12"/>
  </r>
  <r>
    <n v="7918"/>
    <d v="2017-07-08T00:00:00"/>
    <x v="3"/>
    <x v="6"/>
    <x v="210"/>
    <x v="32"/>
    <x v="0"/>
    <x v="4"/>
    <s v="Binney &amp; Smith inkTank Erasable Desk Highlighter, Chisel Tip, Yellow, 12/Box"/>
    <n v="7.56"/>
    <n v="3"/>
    <n v="3.1"/>
  </r>
  <r>
    <n v="7919"/>
    <d v="2017-07-08T00:00:00"/>
    <x v="3"/>
    <x v="6"/>
    <x v="210"/>
    <x v="32"/>
    <x v="0"/>
    <x v="0"/>
    <s v="Easy-staple paper"/>
    <n v="24.56"/>
    <n v="2"/>
    <n v="11.54"/>
  </r>
  <r>
    <n v="7920"/>
    <d v="2017-07-08T00:00:00"/>
    <x v="3"/>
    <x v="6"/>
    <x v="210"/>
    <x v="32"/>
    <x v="0"/>
    <x v="4"/>
    <s v="BIC Brite Liner Highlighters, Chisel Tip"/>
    <n v="12.96"/>
    <n v="2"/>
    <n v="4.1500000000000004"/>
  </r>
  <r>
    <n v="7921"/>
    <d v="2017-07-08T00:00:00"/>
    <x v="3"/>
    <x v="6"/>
    <x v="381"/>
    <x v="3"/>
    <x v="1"/>
    <x v="8"/>
    <s v="Deflect-o SuperTray Unbreakable Stackable Tray, Letter, Black"/>
    <n v="145.9"/>
    <n v="5"/>
    <n v="62.74"/>
  </r>
  <r>
    <n v="7922"/>
    <d v="2017-07-08T00:00:00"/>
    <x v="3"/>
    <x v="6"/>
    <x v="788"/>
    <x v="22"/>
    <x v="1"/>
    <x v="8"/>
    <s v="GE 48&quot; Fluorescent Tube, Cool White Energy Saver, 34 Watts, 30/Box"/>
    <n v="198.46"/>
    <n v="2"/>
    <n v="99.23"/>
  </r>
  <r>
    <n v="7923"/>
    <d v="2017-07-08T00:00:00"/>
    <x v="3"/>
    <x v="6"/>
    <x v="788"/>
    <x v="22"/>
    <x v="0"/>
    <x v="1"/>
    <s v="Dot Matrix Printer Tape Reel Labels, White, 5000/Box"/>
    <n v="786.48"/>
    <n v="8"/>
    <n v="385.38"/>
  </r>
  <r>
    <n v="7924"/>
    <d v="2017-07-08T00:00:00"/>
    <x v="3"/>
    <x v="6"/>
    <x v="788"/>
    <x v="22"/>
    <x v="0"/>
    <x v="3"/>
    <s v="GBC White Gloss Covers, Plain Front"/>
    <n v="23.17"/>
    <n v="2"/>
    <n v="7.82"/>
  </r>
  <r>
    <n v="7925"/>
    <d v="2017-07-08T00:00:00"/>
    <x v="3"/>
    <x v="6"/>
    <x v="788"/>
    <x v="22"/>
    <x v="2"/>
    <x v="9"/>
    <s v="Micro Innovations USB RF Wireless Keyboard with Mouse"/>
    <n v="50"/>
    <n v="2"/>
    <n v="10.5"/>
  </r>
  <r>
    <n v="7926"/>
    <d v="2017-07-08T00:00:00"/>
    <x v="3"/>
    <x v="6"/>
    <x v="339"/>
    <x v="3"/>
    <x v="0"/>
    <x v="1"/>
    <s v="Avery 485"/>
    <n v="75.180000000000007"/>
    <n v="6"/>
    <n v="35.33"/>
  </r>
  <r>
    <n v="7927"/>
    <d v="2017-07-08T00:00:00"/>
    <x v="3"/>
    <x v="6"/>
    <x v="58"/>
    <x v="22"/>
    <x v="1"/>
    <x v="8"/>
    <s v="Master Big Foot Doorstop, Beige"/>
    <n v="15.84"/>
    <n v="3"/>
    <n v="4.91"/>
  </r>
  <r>
    <n v="7928"/>
    <d v="2017-07-08T00:00:00"/>
    <x v="3"/>
    <x v="6"/>
    <x v="58"/>
    <x v="22"/>
    <x v="0"/>
    <x v="3"/>
    <s v="GBC VeloBinder Manual Binding System"/>
    <n v="86.38"/>
    <n v="3"/>
    <n v="30.23"/>
  </r>
  <r>
    <n v="7929"/>
    <d v="2017-07-08T00:00:00"/>
    <x v="3"/>
    <x v="6"/>
    <x v="58"/>
    <x v="22"/>
    <x v="0"/>
    <x v="4"/>
    <s v="Zebra Zazzle Fluorescent Highlighters"/>
    <n v="18.239999999999998"/>
    <n v="3"/>
    <n v="6.2"/>
  </r>
  <r>
    <n v="7930"/>
    <d v="2017-07-08T00:00:00"/>
    <x v="3"/>
    <x v="6"/>
    <x v="58"/>
    <x v="22"/>
    <x v="0"/>
    <x v="4"/>
    <s v="Crayola Colored Pencils"/>
    <n v="13.12"/>
    <n v="4"/>
    <n v="4.33"/>
  </r>
  <r>
    <n v="7931"/>
    <d v="2017-07-08T00:00:00"/>
    <x v="3"/>
    <x v="6"/>
    <x v="736"/>
    <x v="7"/>
    <x v="1"/>
    <x v="8"/>
    <s v="36X48 HARDFLOOR CHAIRMAT"/>
    <n v="83.92"/>
    <n v="4"/>
    <n v="5.87"/>
  </r>
  <r>
    <n v="7932"/>
    <d v="2017-07-08T00:00:00"/>
    <x v="3"/>
    <x v="6"/>
    <x v="736"/>
    <x v="7"/>
    <x v="2"/>
    <x v="9"/>
    <s v="Maxell 4.7GB DVD-R"/>
    <n v="141.9"/>
    <n v="5"/>
    <n v="58.18"/>
  </r>
  <r>
    <n v="7933"/>
    <d v="2017-07-08T00:00:00"/>
    <x v="3"/>
    <x v="6"/>
    <x v="736"/>
    <x v="7"/>
    <x v="1"/>
    <x v="8"/>
    <s v="Tensor Track Tree Floor Lamp"/>
    <n v="39.979999999999997"/>
    <n v="2"/>
    <n v="9.1999999999999993"/>
  </r>
  <r>
    <n v="7934"/>
    <d v="2017-07-08T00:00:00"/>
    <x v="3"/>
    <x v="6"/>
    <x v="736"/>
    <x v="7"/>
    <x v="0"/>
    <x v="4"/>
    <s v="Newell 325"/>
    <n v="28.91"/>
    <n v="7"/>
    <n v="8.67"/>
  </r>
  <r>
    <n v="7935"/>
    <d v="2017-07-08T00:00:00"/>
    <x v="3"/>
    <x v="6"/>
    <x v="736"/>
    <x v="7"/>
    <x v="0"/>
    <x v="4"/>
    <s v="Hunt Boston Vacuum Mount KS Pencil Sharpener"/>
    <n v="174.95"/>
    <n v="5"/>
    <n v="45.49"/>
  </r>
  <r>
    <n v="7936"/>
    <d v="2017-07-08T00:00:00"/>
    <x v="3"/>
    <x v="6"/>
    <x v="376"/>
    <x v="22"/>
    <x v="0"/>
    <x v="0"/>
    <s v="Easy-staple paper"/>
    <n v="52.76"/>
    <n v="2"/>
    <n v="24.27"/>
  </r>
  <r>
    <n v="7937"/>
    <d v="2017-07-09T00:00:00"/>
    <x v="3"/>
    <x v="6"/>
    <x v="210"/>
    <x v="11"/>
    <x v="0"/>
    <x v="3"/>
    <s v="Wilson Jones Easy Flow II Sheet Lifters"/>
    <n v="1.08"/>
    <n v="2"/>
    <n v="-0.79"/>
  </r>
  <r>
    <n v="7938"/>
    <d v="2017-07-09T00:00:00"/>
    <x v="3"/>
    <x v="6"/>
    <x v="270"/>
    <x v="1"/>
    <x v="0"/>
    <x v="4"/>
    <s v="Quartet Alpha White Chalk, 12/Pack"/>
    <n v="8.84"/>
    <n v="5"/>
    <n v="2.98"/>
  </r>
  <r>
    <n v="7939"/>
    <d v="2017-07-09T00:00:00"/>
    <x v="3"/>
    <x v="6"/>
    <x v="270"/>
    <x v="1"/>
    <x v="0"/>
    <x v="12"/>
    <s v="Belkin F9S820V06 8 Outlet Surge"/>
    <n v="58.46"/>
    <n v="9"/>
    <n v="-146.16"/>
  </r>
  <r>
    <n v="7940"/>
    <d v="2017-07-09T00:00:00"/>
    <x v="3"/>
    <x v="6"/>
    <x v="209"/>
    <x v="1"/>
    <x v="0"/>
    <x v="2"/>
    <s v="Recycled Steel Personal File for Hanging File Folders"/>
    <n v="228.92"/>
    <n v="5"/>
    <n v="14.31"/>
  </r>
  <r>
    <n v="7941"/>
    <d v="2017-07-09T00:00:00"/>
    <x v="3"/>
    <x v="6"/>
    <x v="88"/>
    <x v="18"/>
    <x v="1"/>
    <x v="8"/>
    <s v="Eldon Antistatic Chair Mats for Low to Medium Pile Carpets"/>
    <n v="526.45000000000005"/>
    <n v="5"/>
    <n v="31.59"/>
  </r>
  <r>
    <n v="7942"/>
    <d v="2017-07-09T00:00:00"/>
    <x v="3"/>
    <x v="6"/>
    <x v="509"/>
    <x v="37"/>
    <x v="0"/>
    <x v="0"/>
    <s v="Xerox 1914"/>
    <n v="274.8"/>
    <n v="5"/>
    <n v="134.65"/>
  </r>
  <r>
    <n v="7943"/>
    <d v="2017-07-09T00:00:00"/>
    <x v="3"/>
    <x v="6"/>
    <x v="509"/>
    <x v="37"/>
    <x v="0"/>
    <x v="2"/>
    <s v="Tennsco Industrial Shelving"/>
    <n v="195.64"/>
    <n v="4"/>
    <n v="3.91"/>
  </r>
  <r>
    <n v="7944"/>
    <d v="2017-07-09T00:00:00"/>
    <x v="3"/>
    <x v="6"/>
    <x v="509"/>
    <x v="37"/>
    <x v="2"/>
    <x v="6"/>
    <s v="Digium D40 VoIP phone"/>
    <n v="257.98"/>
    <n v="2"/>
    <n v="74.81"/>
  </r>
  <r>
    <n v="7945"/>
    <d v="2017-07-09T00:00:00"/>
    <x v="3"/>
    <x v="6"/>
    <x v="509"/>
    <x v="37"/>
    <x v="0"/>
    <x v="4"/>
    <s v="Prismacolor Color Pencil Set"/>
    <n v="119.04"/>
    <n v="6"/>
    <n v="48.81"/>
  </r>
  <r>
    <n v="7946"/>
    <d v="2017-07-10T00:00:00"/>
    <x v="3"/>
    <x v="6"/>
    <x v="652"/>
    <x v="4"/>
    <x v="1"/>
    <x v="8"/>
    <s v="Eldon 200 Class Desk Accessories, Smoke"/>
    <n v="18.84"/>
    <n v="3"/>
    <n v="7.91"/>
  </r>
  <r>
    <n v="7947"/>
    <d v="2017-07-10T00:00:00"/>
    <x v="3"/>
    <x v="6"/>
    <x v="215"/>
    <x v="1"/>
    <x v="0"/>
    <x v="2"/>
    <s v="Fellowes Mobile File Cart, Black"/>
    <n v="298.45999999999998"/>
    <n v="6"/>
    <n v="26.12"/>
  </r>
  <r>
    <n v="7948"/>
    <d v="2017-07-10T00:00:00"/>
    <x v="3"/>
    <x v="6"/>
    <x v="97"/>
    <x v="4"/>
    <x v="0"/>
    <x v="12"/>
    <s v="Belkin 7-Outlet SurgeMaster Home Series"/>
    <n v="41.91"/>
    <n v="3"/>
    <n v="10.9"/>
  </r>
  <r>
    <n v="7949"/>
    <d v="2017-07-11T00:00:00"/>
    <x v="3"/>
    <x v="6"/>
    <x v="549"/>
    <x v="3"/>
    <x v="0"/>
    <x v="1"/>
    <s v="Avery 482"/>
    <n v="8.67"/>
    <n v="3"/>
    <n v="4.07"/>
  </r>
  <r>
    <n v="7950"/>
    <d v="2017-07-11T00:00:00"/>
    <x v="3"/>
    <x v="6"/>
    <x v="448"/>
    <x v="20"/>
    <x v="2"/>
    <x v="9"/>
    <s v="SanDisk Ultra 32 GB MicroSDHC Class 10 Memory Card"/>
    <n v="132.6"/>
    <n v="6"/>
    <n v="17.239999999999998"/>
  </r>
  <r>
    <n v="7951"/>
    <d v="2017-07-11T00:00:00"/>
    <x v="3"/>
    <x v="6"/>
    <x v="262"/>
    <x v="30"/>
    <x v="0"/>
    <x v="4"/>
    <s v="Staples in misc. colors"/>
    <n v="30.32"/>
    <n v="4"/>
    <n v="11.82"/>
  </r>
  <r>
    <n v="7952"/>
    <d v="2017-07-11T00:00:00"/>
    <x v="3"/>
    <x v="6"/>
    <x v="119"/>
    <x v="3"/>
    <x v="2"/>
    <x v="9"/>
    <s v="LogitechÂ P710e Mobile Speakerphone"/>
    <n v="1287.45"/>
    <n v="5"/>
    <n v="244.62"/>
  </r>
  <r>
    <n v="7953"/>
    <d v="2017-07-11T00:00:00"/>
    <x v="3"/>
    <x v="6"/>
    <x v="119"/>
    <x v="3"/>
    <x v="0"/>
    <x v="12"/>
    <s v="Fellowes 8 Outlet Superior Workstation Surge Protector w/o Phone/Fax/Modem Protection"/>
    <n v="168.1"/>
    <n v="5"/>
    <n v="43.71"/>
  </r>
  <r>
    <n v="7954"/>
    <d v="2017-07-11T00:00:00"/>
    <x v="3"/>
    <x v="6"/>
    <x v="324"/>
    <x v="3"/>
    <x v="2"/>
    <x v="6"/>
    <s v="Belkin iPhone and iPad Lightning Cable"/>
    <n v="71.95"/>
    <n v="6"/>
    <n v="5.4"/>
  </r>
  <r>
    <n v="7955"/>
    <d v="2017-07-11T00:00:00"/>
    <x v="3"/>
    <x v="6"/>
    <x v="324"/>
    <x v="3"/>
    <x v="0"/>
    <x v="3"/>
    <s v="Acco Four Pocket Poly Ring Binder with Label Holder, Smoke, 1&quot;"/>
    <n v="29.8"/>
    <n v="5"/>
    <n v="9.31"/>
  </r>
  <r>
    <n v="7956"/>
    <d v="2017-07-12T00:00:00"/>
    <x v="3"/>
    <x v="6"/>
    <x v="178"/>
    <x v="10"/>
    <x v="0"/>
    <x v="0"/>
    <s v="Wirebound Message Books, Four 2 3/4 x 5 Forms per Page, 200 Sets per Book"/>
    <n v="3.82"/>
    <n v="1"/>
    <n v="1.19"/>
  </r>
  <r>
    <n v="7957"/>
    <d v="2017-07-13T00:00:00"/>
    <x v="3"/>
    <x v="6"/>
    <x v="294"/>
    <x v="2"/>
    <x v="2"/>
    <x v="6"/>
    <s v="Cisco SPA508G"/>
    <n v="39.590000000000003"/>
    <n v="1"/>
    <n v="-7.26"/>
  </r>
  <r>
    <n v="7958"/>
    <d v="2017-07-13T00:00:00"/>
    <x v="3"/>
    <x v="6"/>
    <x v="294"/>
    <x v="2"/>
    <x v="1"/>
    <x v="8"/>
    <s v="Nu-Dell Executive Frame"/>
    <n v="91.01"/>
    <n v="9"/>
    <n v="19.34"/>
  </r>
  <r>
    <n v="7959"/>
    <d v="2017-07-13T00:00:00"/>
    <x v="3"/>
    <x v="6"/>
    <x v="390"/>
    <x v="42"/>
    <x v="0"/>
    <x v="2"/>
    <s v="Standard Rollaway File with Lock"/>
    <n v="360.38"/>
    <n v="2"/>
    <n v="93.7"/>
  </r>
  <r>
    <n v="7960"/>
    <d v="2017-07-13T00:00:00"/>
    <x v="3"/>
    <x v="6"/>
    <x v="390"/>
    <x v="42"/>
    <x v="0"/>
    <x v="0"/>
    <s v="Strathmore Photo Mount Cards"/>
    <n v="13.56"/>
    <n v="2"/>
    <n v="6.24"/>
  </r>
  <r>
    <n v="7961"/>
    <d v="2017-07-14T00:00:00"/>
    <x v="3"/>
    <x v="6"/>
    <x v="460"/>
    <x v="3"/>
    <x v="0"/>
    <x v="3"/>
    <s v="Acco Suede Grain Vinyl Round Ring Binder"/>
    <n v="4.45"/>
    <n v="2"/>
    <n v="1.45"/>
  </r>
  <r>
    <n v="7962"/>
    <d v="2017-07-14T00:00:00"/>
    <x v="3"/>
    <x v="6"/>
    <x v="460"/>
    <x v="3"/>
    <x v="1"/>
    <x v="8"/>
    <s v="Deflect-o RollaMat Studded, Beveled Mat for Medium Pile Carpeting"/>
    <n v="276.69"/>
    <n v="3"/>
    <n v="49.8"/>
  </r>
  <r>
    <n v="7963"/>
    <d v="2017-07-14T00:00:00"/>
    <x v="3"/>
    <x v="6"/>
    <x v="460"/>
    <x v="3"/>
    <x v="0"/>
    <x v="7"/>
    <s v="OIC Binder Clips, Mini, 1/4&quot; Capacity, Black"/>
    <n v="4.96"/>
    <n v="4"/>
    <n v="2.33"/>
  </r>
  <r>
    <n v="7964"/>
    <d v="2017-07-14T00:00:00"/>
    <x v="3"/>
    <x v="6"/>
    <x v="460"/>
    <x v="3"/>
    <x v="0"/>
    <x v="4"/>
    <s v="BOSTON Model 1800 Electric Pencil Sharpeners, Putty/Woodgrain"/>
    <n v="71.92"/>
    <n v="4"/>
    <n v="20.86"/>
  </r>
  <r>
    <n v="7965"/>
    <d v="2017-07-14T00:00:00"/>
    <x v="3"/>
    <x v="6"/>
    <x v="460"/>
    <x v="3"/>
    <x v="1"/>
    <x v="8"/>
    <s v="Eldon 200 Class Desk Accessories, Burgundy"/>
    <n v="18.84"/>
    <n v="3"/>
    <n v="7.91"/>
  </r>
  <r>
    <n v="7966"/>
    <d v="2017-07-14T00:00:00"/>
    <x v="3"/>
    <x v="6"/>
    <x v="460"/>
    <x v="3"/>
    <x v="2"/>
    <x v="9"/>
    <s v="Sony Micro Vault Click 8 GB USB 2.0 Flash Drive"/>
    <n v="140.97"/>
    <n v="3"/>
    <n v="19.739999999999998"/>
  </r>
  <r>
    <n v="7967"/>
    <d v="2017-07-14T00:00:00"/>
    <x v="3"/>
    <x v="6"/>
    <x v="460"/>
    <x v="3"/>
    <x v="2"/>
    <x v="6"/>
    <s v="GE 30524EE4"/>
    <n v="470.38"/>
    <n v="3"/>
    <n v="52.92"/>
  </r>
  <r>
    <n v="7968"/>
    <d v="2017-07-14T00:00:00"/>
    <x v="3"/>
    <x v="6"/>
    <x v="154"/>
    <x v="10"/>
    <x v="0"/>
    <x v="0"/>
    <s v="Xerox 1950"/>
    <n v="9.25"/>
    <n v="2"/>
    <n v="3.35"/>
  </r>
  <r>
    <n v="7969"/>
    <d v="2017-07-14T00:00:00"/>
    <x v="3"/>
    <x v="6"/>
    <x v="154"/>
    <x v="10"/>
    <x v="2"/>
    <x v="6"/>
    <s v="Samsung Galaxy S III - 16GB - pebble blue (T-Mobile)"/>
    <n v="1889.95"/>
    <n v="9"/>
    <n v="-377.99"/>
  </r>
  <r>
    <n v="7970"/>
    <d v="2017-07-14T00:00:00"/>
    <x v="3"/>
    <x v="6"/>
    <x v="154"/>
    <x v="10"/>
    <x v="0"/>
    <x v="2"/>
    <s v="Tenex File Box, Personal Filing Tote with Lid, Black"/>
    <n v="62.04"/>
    <n v="5"/>
    <n v="4.6500000000000004"/>
  </r>
  <r>
    <n v="7971"/>
    <d v="2017-07-14T00:00:00"/>
    <x v="3"/>
    <x v="6"/>
    <x v="154"/>
    <x v="10"/>
    <x v="1"/>
    <x v="8"/>
    <s v="GE 48&quot; Fluorescent Tube, Cool White Energy Saver, 34 Watts, 30/Box"/>
    <n v="396.92"/>
    <n v="5"/>
    <n v="148.85"/>
  </r>
  <r>
    <n v="7972"/>
    <d v="2017-07-14T00:00:00"/>
    <x v="3"/>
    <x v="6"/>
    <x v="154"/>
    <x v="10"/>
    <x v="0"/>
    <x v="2"/>
    <s v="SAFCO Mobile Desk Side File, Wire Frame"/>
    <n v="239.46"/>
    <n v="7"/>
    <n v="17.96"/>
  </r>
  <r>
    <n v="7973"/>
    <d v="2017-07-14T00:00:00"/>
    <x v="3"/>
    <x v="6"/>
    <x v="154"/>
    <x v="10"/>
    <x v="0"/>
    <x v="4"/>
    <s v="Crayola Colored Pencils"/>
    <n v="13.12"/>
    <n v="5"/>
    <n v="2.13"/>
  </r>
  <r>
    <n v="7974"/>
    <d v="2017-07-15T00:00:00"/>
    <x v="3"/>
    <x v="6"/>
    <x v="226"/>
    <x v="7"/>
    <x v="0"/>
    <x v="3"/>
    <s v="GBC Standard Plastic Binding Systems Combs"/>
    <n v="26.55"/>
    <n v="3"/>
    <n v="13.01"/>
  </r>
  <r>
    <n v="7975"/>
    <d v="2017-07-15T00:00:00"/>
    <x v="3"/>
    <x v="6"/>
    <x v="226"/>
    <x v="7"/>
    <x v="1"/>
    <x v="13"/>
    <s v="Hon 2111 Invitation Series Straight Table"/>
    <n v="310.44"/>
    <n v="3"/>
    <n v="-48.78"/>
  </r>
  <r>
    <n v="7976"/>
    <d v="2017-07-15T00:00:00"/>
    <x v="3"/>
    <x v="6"/>
    <x v="147"/>
    <x v="20"/>
    <x v="0"/>
    <x v="4"/>
    <s v="Newell 349"/>
    <n v="6.56"/>
    <n v="2"/>
    <n v="1.9"/>
  </r>
  <r>
    <n v="7977"/>
    <d v="2017-07-15T00:00:00"/>
    <x v="3"/>
    <x v="6"/>
    <x v="147"/>
    <x v="20"/>
    <x v="0"/>
    <x v="1"/>
    <s v="Avery 509"/>
    <n v="7.83"/>
    <n v="3"/>
    <n v="3.6"/>
  </r>
  <r>
    <n v="7978"/>
    <d v="2017-07-15T00:00:00"/>
    <x v="3"/>
    <x v="6"/>
    <x v="147"/>
    <x v="20"/>
    <x v="2"/>
    <x v="9"/>
    <s v="Sony 32GB Class 10 Micro SDHC R40 Memory Card"/>
    <n v="41.9"/>
    <n v="2"/>
    <n v="8.8000000000000007"/>
  </r>
  <r>
    <n v="7979"/>
    <d v="2017-07-15T00:00:00"/>
    <x v="3"/>
    <x v="6"/>
    <x v="147"/>
    <x v="20"/>
    <x v="1"/>
    <x v="5"/>
    <s v="Hon Mobius Operator's Chair"/>
    <n v="664.15"/>
    <n v="6"/>
    <n v="88.55"/>
  </r>
  <r>
    <n v="7980"/>
    <d v="2017-07-15T00:00:00"/>
    <x v="3"/>
    <x v="6"/>
    <x v="147"/>
    <x v="20"/>
    <x v="0"/>
    <x v="0"/>
    <s v="Spiral Phone Message Books with Labels by Adams"/>
    <n v="8.9600000000000009"/>
    <n v="2"/>
    <n v="4.3899999999999997"/>
  </r>
  <r>
    <n v="7981"/>
    <d v="2017-07-15T00:00:00"/>
    <x v="3"/>
    <x v="6"/>
    <x v="332"/>
    <x v="6"/>
    <x v="0"/>
    <x v="12"/>
    <s v="Belkin 8 Outlet SurgeMaster II Gold Surge Protector"/>
    <n v="179.94"/>
    <n v="3"/>
    <n v="50.38"/>
  </r>
  <r>
    <n v="7982"/>
    <d v="2017-07-15T00:00:00"/>
    <x v="3"/>
    <x v="6"/>
    <x v="332"/>
    <x v="6"/>
    <x v="1"/>
    <x v="13"/>
    <s v="Hon 5100 Series Wood Tables"/>
    <n v="872.94"/>
    <n v="3"/>
    <n v="157.13"/>
  </r>
  <r>
    <n v="7983"/>
    <d v="2017-07-15T00:00:00"/>
    <x v="3"/>
    <x v="6"/>
    <x v="332"/>
    <x v="6"/>
    <x v="0"/>
    <x v="0"/>
    <s v="Xerox 1999"/>
    <n v="12.96"/>
    <n v="2"/>
    <n v="6.22"/>
  </r>
  <r>
    <n v="7984"/>
    <d v="2017-07-16T00:00:00"/>
    <x v="3"/>
    <x v="6"/>
    <x v="394"/>
    <x v="2"/>
    <x v="1"/>
    <x v="5"/>
    <s v="Global Deluxe Stacking Chair, Gray"/>
    <n v="71.37"/>
    <n v="2"/>
    <n v="-1.02"/>
  </r>
  <r>
    <n v="7985"/>
    <d v="2017-07-16T00:00:00"/>
    <x v="3"/>
    <x v="6"/>
    <x v="139"/>
    <x v="1"/>
    <x v="0"/>
    <x v="4"/>
    <s v="Crayola Anti Dust Chalk, 12/Pack"/>
    <n v="2.91"/>
    <n v="2"/>
    <n v="0.91"/>
  </r>
  <r>
    <n v="7986"/>
    <d v="2017-07-16T00:00:00"/>
    <x v="3"/>
    <x v="6"/>
    <x v="40"/>
    <x v="25"/>
    <x v="1"/>
    <x v="5"/>
    <s v="Global Fabric Manager's Chair, Dark Gray"/>
    <n v="242.35"/>
    <n v="3"/>
    <n v="15.15"/>
  </r>
  <r>
    <n v="7987"/>
    <d v="2017-07-17T00:00:00"/>
    <x v="3"/>
    <x v="6"/>
    <x v="661"/>
    <x v="16"/>
    <x v="1"/>
    <x v="8"/>
    <s v="C-Line Magnetic Cubicle Keepers, Clear Polypropylene"/>
    <n v="7.9"/>
    <n v="2"/>
    <n v="2.17"/>
  </r>
  <r>
    <n v="7988"/>
    <d v="2017-07-17T00:00:00"/>
    <x v="3"/>
    <x v="6"/>
    <x v="734"/>
    <x v="20"/>
    <x v="2"/>
    <x v="6"/>
    <s v="Avaya 5420 Digital phone"/>
    <n v="269.98"/>
    <n v="2"/>
    <n v="67.5"/>
  </r>
  <r>
    <n v="7989"/>
    <d v="2017-07-17T00:00:00"/>
    <x v="3"/>
    <x v="6"/>
    <x v="734"/>
    <x v="20"/>
    <x v="0"/>
    <x v="0"/>
    <s v="Southworth 25% Cotton Premium Laser Paper and Envelopes"/>
    <n v="99.9"/>
    <n v="5"/>
    <n v="47.95"/>
  </r>
  <r>
    <n v="7990"/>
    <d v="2017-07-17T00:00:00"/>
    <x v="3"/>
    <x v="6"/>
    <x v="734"/>
    <x v="20"/>
    <x v="1"/>
    <x v="8"/>
    <s v="DAX Solid Wood Frames"/>
    <n v="39.08"/>
    <n v="4"/>
    <n v="14.46"/>
  </r>
  <r>
    <n v="7991"/>
    <d v="2017-07-17T00:00:00"/>
    <x v="3"/>
    <x v="6"/>
    <x v="314"/>
    <x v="3"/>
    <x v="2"/>
    <x v="16"/>
    <s v="Brother DCP1000 Digital 3 in 1 Multifunction Machine"/>
    <n v="479.98"/>
    <n v="2"/>
    <n v="90"/>
  </r>
  <r>
    <n v="7992"/>
    <d v="2017-07-17T00:00:00"/>
    <x v="3"/>
    <x v="6"/>
    <x v="202"/>
    <x v="3"/>
    <x v="0"/>
    <x v="0"/>
    <s v="Xerox 221"/>
    <n v="32.4"/>
    <n v="5"/>
    <n v="15.55"/>
  </r>
  <r>
    <n v="7993"/>
    <d v="2017-07-17T00:00:00"/>
    <x v="3"/>
    <x v="6"/>
    <x v="202"/>
    <x v="3"/>
    <x v="0"/>
    <x v="10"/>
    <s v="Peel &amp; Seel Recycled Catalog Envelopes, Brown"/>
    <n v="57.9"/>
    <n v="5"/>
    <n v="28.95"/>
  </r>
  <r>
    <n v="7994"/>
    <d v="2017-07-17T00:00:00"/>
    <x v="3"/>
    <x v="6"/>
    <x v="202"/>
    <x v="3"/>
    <x v="0"/>
    <x v="2"/>
    <s v="Sterilite Show Offs Storage Containers"/>
    <n v="10.56"/>
    <n v="2"/>
    <n v="0"/>
  </r>
  <r>
    <n v="7995"/>
    <d v="2017-07-17T00:00:00"/>
    <x v="3"/>
    <x v="6"/>
    <x v="202"/>
    <x v="3"/>
    <x v="1"/>
    <x v="11"/>
    <s v="Atlantic Metals Mobile 4-Shelf Bookcases, Custom Colors"/>
    <n v="1194.17"/>
    <n v="5"/>
    <n v="210.74"/>
  </r>
  <r>
    <n v="7996"/>
    <d v="2017-07-18T00:00:00"/>
    <x v="3"/>
    <x v="6"/>
    <x v="505"/>
    <x v="12"/>
    <x v="1"/>
    <x v="13"/>
    <s v="Chromcraft 48&quot; x 96&quot; Racetrack Double Pedestal Table"/>
    <n v="801.6"/>
    <n v="5"/>
    <n v="-448.9"/>
  </r>
  <r>
    <n v="7997"/>
    <d v="2017-07-18T00:00:00"/>
    <x v="3"/>
    <x v="6"/>
    <x v="505"/>
    <x v="12"/>
    <x v="1"/>
    <x v="5"/>
    <s v="Global Fabric Manager's Chair, Dark Gray"/>
    <n v="161.57"/>
    <n v="2"/>
    <n v="10.1"/>
  </r>
  <r>
    <n v="7998"/>
    <d v="2017-07-18T00:00:00"/>
    <x v="3"/>
    <x v="6"/>
    <x v="505"/>
    <x v="12"/>
    <x v="0"/>
    <x v="0"/>
    <s v="Riverleaf Stik-Withit Designer Note Cubes"/>
    <n v="16.100000000000001"/>
    <n v="2"/>
    <n v="5.23"/>
  </r>
  <r>
    <n v="7999"/>
    <d v="2017-07-18T00:00:00"/>
    <x v="3"/>
    <x v="6"/>
    <x v="505"/>
    <x v="12"/>
    <x v="0"/>
    <x v="3"/>
    <s v="Acco Expandable Hanging Binders"/>
    <n v="7.66"/>
    <n v="4"/>
    <n v="-6.12"/>
  </r>
  <r>
    <n v="8000"/>
    <d v="2017-07-18T00:00:00"/>
    <x v="3"/>
    <x v="6"/>
    <x v="505"/>
    <x v="12"/>
    <x v="1"/>
    <x v="5"/>
    <s v="High-Back Leather Manager's Chair"/>
    <n v="311.98"/>
    <n v="3"/>
    <n v="-42.9"/>
  </r>
  <r>
    <n v="8001"/>
    <d v="2017-07-18T00:00:00"/>
    <x v="3"/>
    <x v="6"/>
    <x v="9"/>
    <x v="2"/>
    <x v="2"/>
    <x v="16"/>
    <s v="Canon PC-428 Personal Copier"/>
    <n v="599.97"/>
    <n v="5"/>
    <n v="70"/>
  </r>
  <r>
    <n v="8002"/>
    <d v="2017-07-18T00:00:00"/>
    <x v="3"/>
    <x v="6"/>
    <x v="9"/>
    <x v="2"/>
    <x v="1"/>
    <x v="5"/>
    <s v="Situations Contoured Folding Chairs, 4/Set"/>
    <n v="198.74"/>
    <n v="4"/>
    <n v="-14.2"/>
  </r>
  <r>
    <n v="8003"/>
    <d v="2017-07-18T00:00:00"/>
    <x v="3"/>
    <x v="6"/>
    <x v="9"/>
    <x v="2"/>
    <x v="0"/>
    <x v="14"/>
    <s v="Acme Kleencut Forged Steel Scissors"/>
    <n v="9.18"/>
    <n v="2"/>
    <n v="1.1499999999999999"/>
  </r>
  <r>
    <n v="8004"/>
    <d v="2017-07-20T00:00:00"/>
    <x v="3"/>
    <x v="6"/>
    <x v="246"/>
    <x v="1"/>
    <x v="0"/>
    <x v="2"/>
    <s v="Trav-L-File Heavy-Duty Shuttle II, Black"/>
    <n v="69.709999999999994"/>
    <n v="2"/>
    <n v="8.7100000000000009"/>
  </r>
  <r>
    <n v="8005"/>
    <d v="2017-07-20T00:00:00"/>
    <x v="3"/>
    <x v="6"/>
    <x v="246"/>
    <x v="1"/>
    <x v="1"/>
    <x v="8"/>
    <s v="Contract Clock, 14&quot;, Brown"/>
    <n v="8.7899999999999991"/>
    <n v="1"/>
    <n v="-5.71"/>
  </r>
  <r>
    <n v="8006"/>
    <d v="2017-07-20T00:00:00"/>
    <x v="3"/>
    <x v="6"/>
    <x v="551"/>
    <x v="19"/>
    <x v="0"/>
    <x v="1"/>
    <s v="Avery 486"/>
    <n v="14.62"/>
    <n v="2"/>
    <n v="6.87"/>
  </r>
  <r>
    <n v="8007"/>
    <d v="2017-07-20T00:00:00"/>
    <x v="3"/>
    <x v="6"/>
    <x v="551"/>
    <x v="19"/>
    <x v="0"/>
    <x v="12"/>
    <s v="1.7 Cubic Foot Compact &quot;Cube&quot; Office Refrigerators"/>
    <n v="416.32"/>
    <n v="2"/>
    <n v="112.41"/>
  </r>
  <r>
    <n v="8008"/>
    <d v="2017-07-20T00:00:00"/>
    <x v="3"/>
    <x v="6"/>
    <x v="551"/>
    <x v="19"/>
    <x v="0"/>
    <x v="3"/>
    <s v="Avery Printable Repositionable Plastic Tabs"/>
    <n v="43"/>
    <n v="5"/>
    <n v="20.21"/>
  </r>
  <r>
    <n v="8009"/>
    <d v="2017-07-20T00:00:00"/>
    <x v="3"/>
    <x v="6"/>
    <x v="551"/>
    <x v="19"/>
    <x v="1"/>
    <x v="5"/>
    <s v="Novimex Fabric Task Chair"/>
    <n v="182.94"/>
    <n v="3"/>
    <n v="27.44"/>
  </r>
  <r>
    <n v="8010"/>
    <d v="2017-07-20T00:00:00"/>
    <x v="3"/>
    <x v="6"/>
    <x v="551"/>
    <x v="19"/>
    <x v="0"/>
    <x v="3"/>
    <s v="Cardinal Slant-D Ring Binders"/>
    <n v="60.83"/>
    <n v="7"/>
    <n v="30.42"/>
  </r>
  <r>
    <n v="8011"/>
    <d v="2017-07-20T00:00:00"/>
    <x v="3"/>
    <x v="6"/>
    <x v="551"/>
    <x v="19"/>
    <x v="2"/>
    <x v="9"/>
    <s v="Logitech G35 7.1-Channel Surround Sound Headset"/>
    <n v="389.97"/>
    <n v="3"/>
    <n v="132.59"/>
  </r>
  <r>
    <n v="8012"/>
    <d v="2017-07-20T00:00:00"/>
    <x v="3"/>
    <x v="6"/>
    <x v="436"/>
    <x v="28"/>
    <x v="0"/>
    <x v="3"/>
    <s v="Ibico Ibimaster 300 Manual Binding System"/>
    <n v="735.98"/>
    <n v="2"/>
    <n v="331.19"/>
  </r>
  <r>
    <n v="8013"/>
    <d v="2017-07-20T00:00:00"/>
    <x v="3"/>
    <x v="6"/>
    <x v="278"/>
    <x v="20"/>
    <x v="0"/>
    <x v="0"/>
    <s v="Xerox 1977"/>
    <n v="13.36"/>
    <n v="2"/>
    <n v="6.41"/>
  </r>
  <r>
    <n v="8014"/>
    <d v="2017-07-20T00:00:00"/>
    <x v="3"/>
    <x v="6"/>
    <x v="278"/>
    <x v="20"/>
    <x v="1"/>
    <x v="5"/>
    <s v="Office Star - Task Chair with Contemporary Loop Arms"/>
    <n v="163.76"/>
    <n v="2"/>
    <n v="25.47"/>
  </r>
  <r>
    <n v="8015"/>
    <d v="2017-07-20T00:00:00"/>
    <x v="3"/>
    <x v="6"/>
    <x v="278"/>
    <x v="20"/>
    <x v="1"/>
    <x v="8"/>
    <s v="Tenex B1-RE Series Chair Mats for Low Pile Carpets"/>
    <n v="183.92"/>
    <n v="4"/>
    <n v="31.27"/>
  </r>
  <r>
    <n v="8016"/>
    <d v="2017-07-21T00:00:00"/>
    <x v="3"/>
    <x v="6"/>
    <x v="581"/>
    <x v="23"/>
    <x v="0"/>
    <x v="0"/>
    <s v="Xerox 1993"/>
    <n v="6.48"/>
    <n v="1"/>
    <n v="3.18"/>
  </r>
  <r>
    <n v="8017"/>
    <d v="2017-07-21T00:00:00"/>
    <x v="3"/>
    <x v="6"/>
    <x v="582"/>
    <x v="27"/>
    <x v="2"/>
    <x v="6"/>
    <s v="PayAnywhere Card Reader"/>
    <n v="71.930000000000007"/>
    <n v="9"/>
    <n v="6.29"/>
  </r>
  <r>
    <n v="8018"/>
    <d v="2017-07-21T00:00:00"/>
    <x v="3"/>
    <x v="6"/>
    <x v="582"/>
    <x v="27"/>
    <x v="0"/>
    <x v="4"/>
    <s v="BOSTON Ranger #55 Pencil Sharpener, Black"/>
    <n v="25.99"/>
    <n v="1"/>
    <n v="7.54"/>
  </r>
  <r>
    <n v="8019"/>
    <d v="2017-07-21T00:00:00"/>
    <x v="3"/>
    <x v="6"/>
    <x v="746"/>
    <x v="10"/>
    <x v="0"/>
    <x v="3"/>
    <s v="Vinyl Sectional Post Binders"/>
    <n v="33.93"/>
    <n v="3"/>
    <n v="-22.62"/>
  </r>
  <r>
    <n v="8020"/>
    <d v="2017-07-21T00:00:00"/>
    <x v="3"/>
    <x v="6"/>
    <x v="746"/>
    <x v="10"/>
    <x v="0"/>
    <x v="2"/>
    <s v="Letter Size File"/>
    <n v="222.32"/>
    <n v="7"/>
    <n v="25.01"/>
  </r>
  <r>
    <n v="8021"/>
    <d v="2017-07-21T00:00:00"/>
    <x v="3"/>
    <x v="6"/>
    <x v="746"/>
    <x v="10"/>
    <x v="2"/>
    <x v="6"/>
    <s v="Dexim XPower Skin Super-Thin Power Case for iPhone 5 - Black"/>
    <n v="210.56"/>
    <n v="6"/>
    <n v="-52.64"/>
  </r>
  <r>
    <n v="8022"/>
    <d v="2017-07-21T00:00:00"/>
    <x v="3"/>
    <x v="6"/>
    <x v="481"/>
    <x v="6"/>
    <x v="0"/>
    <x v="4"/>
    <s v="Berol Giant Pencil Sharpener"/>
    <n v="101.94"/>
    <n v="6"/>
    <n v="29.56"/>
  </r>
  <r>
    <n v="8023"/>
    <d v="2017-07-21T00:00:00"/>
    <x v="3"/>
    <x v="6"/>
    <x v="481"/>
    <x v="6"/>
    <x v="2"/>
    <x v="6"/>
    <s v="Nortel Networks T7316 E Nt8 B27"/>
    <n v="271.95999999999998"/>
    <n v="4"/>
    <n v="67.989999999999995"/>
  </r>
  <r>
    <n v="8024"/>
    <d v="2017-07-21T00:00:00"/>
    <x v="3"/>
    <x v="6"/>
    <x v="481"/>
    <x v="6"/>
    <x v="1"/>
    <x v="8"/>
    <s v="Regeneration Desk Collection"/>
    <n v="8.8000000000000007"/>
    <n v="5"/>
    <n v="3.87"/>
  </r>
  <r>
    <n v="8025"/>
    <d v="2017-07-21T00:00:00"/>
    <x v="3"/>
    <x v="6"/>
    <x v="481"/>
    <x v="6"/>
    <x v="0"/>
    <x v="4"/>
    <s v="Newell 35"/>
    <n v="19.68"/>
    <n v="6"/>
    <n v="5.71"/>
  </r>
  <r>
    <n v="8026"/>
    <d v="2017-07-21T00:00:00"/>
    <x v="3"/>
    <x v="6"/>
    <x v="481"/>
    <x v="6"/>
    <x v="1"/>
    <x v="11"/>
    <s v="Bush Westfield Collection Bookcases, Fully Assembled"/>
    <n v="302.94"/>
    <n v="3"/>
    <n v="69.680000000000007"/>
  </r>
  <r>
    <n v="8027"/>
    <d v="2017-07-21T00:00:00"/>
    <x v="3"/>
    <x v="6"/>
    <x v="481"/>
    <x v="6"/>
    <x v="0"/>
    <x v="3"/>
    <s v="Cardinal Holdit Business Card Pockets"/>
    <n v="14.94"/>
    <n v="3"/>
    <n v="7.17"/>
  </r>
  <r>
    <n v="8028"/>
    <d v="2017-07-21T00:00:00"/>
    <x v="3"/>
    <x v="6"/>
    <x v="481"/>
    <x v="6"/>
    <x v="0"/>
    <x v="14"/>
    <s v="Premier Electric Letter Opener"/>
    <n v="231.72"/>
    <n v="2"/>
    <n v="11.59"/>
  </r>
  <r>
    <n v="8029"/>
    <d v="2017-07-21T00:00:00"/>
    <x v="3"/>
    <x v="6"/>
    <x v="661"/>
    <x v="3"/>
    <x v="0"/>
    <x v="0"/>
    <s v="Wirebound Message Forms, Four 2 3/4 x 5 Forms per Page, Pink Paper"/>
    <n v="16.34"/>
    <n v="2"/>
    <n v="7.68"/>
  </r>
  <r>
    <n v="8030"/>
    <d v="2017-07-21T00:00:00"/>
    <x v="3"/>
    <x v="6"/>
    <x v="661"/>
    <x v="3"/>
    <x v="1"/>
    <x v="5"/>
    <s v="Hon Olson Stacker Stools"/>
    <n v="225.3"/>
    <n v="2"/>
    <n v="22.53"/>
  </r>
  <r>
    <n v="8031"/>
    <d v="2017-07-21T00:00:00"/>
    <x v="3"/>
    <x v="6"/>
    <x v="661"/>
    <x v="3"/>
    <x v="0"/>
    <x v="3"/>
    <s v="GBC Premium Transparent Covers with Diagonal Lined Pattern"/>
    <n v="50.35"/>
    <n v="3"/>
    <n v="17.62"/>
  </r>
  <r>
    <n v="8032"/>
    <d v="2017-07-21T00:00:00"/>
    <x v="3"/>
    <x v="6"/>
    <x v="178"/>
    <x v="20"/>
    <x v="0"/>
    <x v="12"/>
    <s v="Eureka Sanitaire  Multi-Pro Heavy-Duty Upright, Disposable Bags"/>
    <n v="17.48"/>
    <n v="4"/>
    <n v="4.54"/>
  </r>
  <r>
    <n v="8033"/>
    <d v="2017-07-21T00:00:00"/>
    <x v="3"/>
    <x v="6"/>
    <x v="278"/>
    <x v="3"/>
    <x v="0"/>
    <x v="4"/>
    <s v="Nontoxic Chalk"/>
    <n v="3.52"/>
    <n v="2"/>
    <n v="1.69"/>
  </r>
  <r>
    <n v="8034"/>
    <d v="2017-07-21T00:00:00"/>
    <x v="3"/>
    <x v="6"/>
    <x v="278"/>
    <x v="3"/>
    <x v="2"/>
    <x v="6"/>
    <s v="Polycom SoundPoint IP 450 VoIP phone"/>
    <n v="1626.19"/>
    <n v="9"/>
    <n v="121.96"/>
  </r>
  <r>
    <n v="8035"/>
    <d v="2017-07-21T00:00:00"/>
    <x v="3"/>
    <x v="6"/>
    <x v="344"/>
    <x v="0"/>
    <x v="1"/>
    <x v="13"/>
    <s v="Hon 61000 Series Interactive Training Tables"/>
    <n v="124.4"/>
    <n v="4"/>
    <n v="-21.33"/>
  </r>
  <r>
    <n v="8036"/>
    <d v="2017-07-21T00:00:00"/>
    <x v="3"/>
    <x v="6"/>
    <x v="254"/>
    <x v="1"/>
    <x v="0"/>
    <x v="3"/>
    <s v="Avery Poly Binder Pockets"/>
    <n v="2.86"/>
    <n v="4"/>
    <n v="-4.58"/>
  </r>
  <r>
    <n v="8037"/>
    <d v="2017-07-21T00:00:00"/>
    <x v="3"/>
    <x v="6"/>
    <x v="254"/>
    <x v="1"/>
    <x v="0"/>
    <x v="3"/>
    <s v="Catalog Binders with Expanding Posts"/>
    <n v="94.19"/>
    <n v="7"/>
    <n v="-164.84"/>
  </r>
  <r>
    <n v="8038"/>
    <d v="2017-07-21T00:00:00"/>
    <x v="3"/>
    <x v="6"/>
    <x v="397"/>
    <x v="1"/>
    <x v="0"/>
    <x v="3"/>
    <s v="Wilson Jones 1&quot; Hanging DublLock Ring Binders"/>
    <n v="2.11"/>
    <n v="2"/>
    <n v="-3.38"/>
  </r>
  <r>
    <n v="8039"/>
    <d v="2017-07-22T00:00:00"/>
    <x v="3"/>
    <x v="6"/>
    <x v="470"/>
    <x v="20"/>
    <x v="2"/>
    <x v="6"/>
    <s v="Square Credit Card Reader, 4 1/2&quot; x 4 1/2&quot; x 1&quot;, White"/>
    <n v="29.97"/>
    <n v="3"/>
    <n v="14.09"/>
  </r>
  <r>
    <n v="8040"/>
    <d v="2017-07-22T00:00:00"/>
    <x v="3"/>
    <x v="6"/>
    <x v="34"/>
    <x v="1"/>
    <x v="1"/>
    <x v="5"/>
    <s v="Hon Every-Day Series Multi-Task Chairs"/>
    <n v="526.34"/>
    <n v="4"/>
    <n v="-75.19"/>
  </r>
  <r>
    <n v="8041"/>
    <d v="2017-07-23T00:00:00"/>
    <x v="3"/>
    <x v="6"/>
    <x v="85"/>
    <x v="20"/>
    <x v="0"/>
    <x v="3"/>
    <s v="Angle-D Ring Binders"/>
    <n v="13.13"/>
    <n v="3"/>
    <n v="4.2699999999999996"/>
  </r>
  <r>
    <n v="8042"/>
    <d v="2017-07-23T00:00:00"/>
    <x v="3"/>
    <x v="6"/>
    <x v="352"/>
    <x v="18"/>
    <x v="0"/>
    <x v="4"/>
    <s v="Quartet Omega Colored Chalk, 12/Pack"/>
    <n v="11.68"/>
    <n v="2"/>
    <n v="5.49"/>
  </r>
  <r>
    <n v="8043"/>
    <d v="2017-07-23T00:00:00"/>
    <x v="3"/>
    <x v="6"/>
    <x v="352"/>
    <x v="18"/>
    <x v="2"/>
    <x v="9"/>
    <s v="Memorex 25GB 6X Branded Blu-Ray Recordable Disc, 30/Pack"/>
    <n v="159.75"/>
    <n v="5"/>
    <n v="11.18"/>
  </r>
  <r>
    <n v="8044"/>
    <d v="2017-07-23T00:00:00"/>
    <x v="3"/>
    <x v="6"/>
    <x v="382"/>
    <x v="20"/>
    <x v="0"/>
    <x v="1"/>
    <s v="Avery Address/Shipping Labels for Typewriters, 4&quot; x 2&quot;"/>
    <n v="41.4"/>
    <n v="4"/>
    <n v="19.87"/>
  </r>
  <r>
    <n v="8045"/>
    <d v="2017-07-23T00:00:00"/>
    <x v="3"/>
    <x v="6"/>
    <x v="39"/>
    <x v="20"/>
    <x v="0"/>
    <x v="3"/>
    <s v="Wilson Jones Â“SnapÂ” Scratch Pad Binder Tool for Ring Binders"/>
    <n v="13.92"/>
    <n v="3"/>
    <n v="4.3499999999999996"/>
  </r>
  <r>
    <n v="8046"/>
    <d v="2017-07-23T00:00:00"/>
    <x v="3"/>
    <x v="6"/>
    <x v="706"/>
    <x v="1"/>
    <x v="0"/>
    <x v="0"/>
    <s v="Xerox 1909"/>
    <n v="63.31"/>
    <n v="3"/>
    <n v="20.58"/>
  </r>
  <r>
    <n v="8047"/>
    <d v="2017-07-23T00:00:00"/>
    <x v="3"/>
    <x v="6"/>
    <x v="675"/>
    <x v="21"/>
    <x v="2"/>
    <x v="9"/>
    <s v="Logitech G600 MMO Gaming Mouse"/>
    <n v="399.95"/>
    <n v="5"/>
    <n v="143.97999999999999"/>
  </r>
  <r>
    <n v="8048"/>
    <d v="2017-07-23T00:00:00"/>
    <x v="3"/>
    <x v="6"/>
    <x v="463"/>
    <x v="3"/>
    <x v="0"/>
    <x v="3"/>
    <s v="Cardinal HOLDit! Binder Insert Strips,Extra Strips"/>
    <n v="15.19"/>
    <n v="3"/>
    <n v="5.51"/>
  </r>
  <r>
    <n v="8049"/>
    <d v="2017-07-23T00:00:00"/>
    <x v="3"/>
    <x v="6"/>
    <x v="463"/>
    <x v="3"/>
    <x v="0"/>
    <x v="0"/>
    <s v="Weyerhaeuser First Choice Laser/Copy Paper (20Lb. and 88 Bright)"/>
    <n v="58.32"/>
    <n v="9"/>
    <n v="27.99"/>
  </r>
  <r>
    <n v="8050"/>
    <d v="2017-07-23T00:00:00"/>
    <x v="3"/>
    <x v="6"/>
    <x v="86"/>
    <x v="1"/>
    <x v="0"/>
    <x v="4"/>
    <s v="Hunt PowerHouse Electric Pencil Sharpener, Blue"/>
    <n v="121.54"/>
    <n v="4"/>
    <n v="15.19"/>
  </r>
  <r>
    <n v="8051"/>
    <d v="2017-07-24T00:00:00"/>
    <x v="3"/>
    <x v="6"/>
    <x v="535"/>
    <x v="3"/>
    <x v="2"/>
    <x v="16"/>
    <s v="Hewlett Packard LaserJet 3310 Copier"/>
    <n v="2399.96"/>
    <n v="5"/>
    <n v="839.99"/>
  </r>
  <r>
    <n v="8052"/>
    <d v="2017-07-25T00:00:00"/>
    <x v="3"/>
    <x v="6"/>
    <x v="745"/>
    <x v="19"/>
    <x v="0"/>
    <x v="1"/>
    <s v="Avery 498"/>
    <n v="20.23"/>
    <n v="7"/>
    <n v="9.51"/>
  </r>
  <r>
    <n v="8053"/>
    <d v="2017-07-25T00:00:00"/>
    <x v="3"/>
    <x v="6"/>
    <x v="118"/>
    <x v="2"/>
    <x v="0"/>
    <x v="1"/>
    <s v="Avery 491"/>
    <n v="3.3"/>
    <n v="1"/>
    <n v="1.07"/>
  </r>
  <r>
    <n v="8054"/>
    <d v="2017-07-25T00:00:00"/>
    <x v="3"/>
    <x v="6"/>
    <x v="405"/>
    <x v="2"/>
    <x v="1"/>
    <x v="8"/>
    <s v="Eldon 200 Class Desk Accessories"/>
    <n v="20.100000000000001"/>
    <n v="4"/>
    <n v="3.01"/>
  </r>
  <r>
    <n v="8055"/>
    <d v="2017-07-25T00:00:00"/>
    <x v="3"/>
    <x v="6"/>
    <x v="405"/>
    <x v="2"/>
    <x v="0"/>
    <x v="14"/>
    <s v="Acme Galleria Hot Forged Steel Scissors with Colored Handles"/>
    <n v="37.75"/>
    <n v="3"/>
    <n v="4.25"/>
  </r>
  <r>
    <n v="8056"/>
    <d v="2017-07-25T00:00:00"/>
    <x v="3"/>
    <x v="6"/>
    <x v="405"/>
    <x v="2"/>
    <x v="1"/>
    <x v="13"/>
    <s v="Bush Cubix Conference Tables, Fully Assembled"/>
    <n v="138.59"/>
    <n v="1"/>
    <n v="-34.65"/>
  </r>
  <r>
    <n v="8057"/>
    <d v="2017-07-25T00:00:00"/>
    <x v="3"/>
    <x v="6"/>
    <x v="405"/>
    <x v="2"/>
    <x v="0"/>
    <x v="2"/>
    <s v="Fellowes Bankers Box Staxonsteel Drawer File/Stacking System"/>
    <n v="259.92"/>
    <n v="5"/>
    <n v="-25.99"/>
  </r>
  <r>
    <n v="8058"/>
    <d v="2017-07-25T00:00:00"/>
    <x v="3"/>
    <x v="6"/>
    <x v="405"/>
    <x v="2"/>
    <x v="0"/>
    <x v="0"/>
    <s v="Xerox 216"/>
    <n v="20.74"/>
    <n v="4"/>
    <n v="7.26"/>
  </r>
  <r>
    <n v="8059"/>
    <d v="2017-07-25T00:00:00"/>
    <x v="3"/>
    <x v="6"/>
    <x v="726"/>
    <x v="0"/>
    <x v="1"/>
    <x v="13"/>
    <s v="Safco Drafting Table"/>
    <n v="298.12"/>
    <n v="6"/>
    <n v="-4.26"/>
  </r>
  <r>
    <n v="8060"/>
    <d v="2017-07-26T00:00:00"/>
    <x v="3"/>
    <x v="6"/>
    <x v="434"/>
    <x v="3"/>
    <x v="2"/>
    <x v="9"/>
    <s v="LogitechÂ Z-906 Speaker sys - home theater - 5.1-CH"/>
    <n v="1649.95"/>
    <n v="5"/>
    <n v="659.98"/>
  </r>
  <r>
    <n v="8061"/>
    <d v="2017-07-26T00:00:00"/>
    <x v="3"/>
    <x v="6"/>
    <x v="434"/>
    <x v="3"/>
    <x v="1"/>
    <x v="5"/>
    <s v="Global Airflow Leather Mesh Back Chair, Black"/>
    <n v="362.35"/>
    <n v="3"/>
    <n v="45.29"/>
  </r>
  <r>
    <n v="8062"/>
    <d v="2017-07-27T00:00:00"/>
    <x v="3"/>
    <x v="6"/>
    <x v="110"/>
    <x v="16"/>
    <x v="1"/>
    <x v="8"/>
    <s v="Eldon Delta Triangular Chair Mat, 52&quot; x 58&quot;, Clear"/>
    <n v="91.03"/>
    <n v="3"/>
    <n v="-2.2799999999999998"/>
  </r>
  <r>
    <n v="8063"/>
    <d v="2017-07-27T00:00:00"/>
    <x v="3"/>
    <x v="6"/>
    <x v="784"/>
    <x v="20"/>
    <x v="1"/>
    <x v="8"/>
    <s v="Tensor Computer Mounted Lamp"/>
    <n v="14.89"/>
    <n v="1"/>
    <n v="4.0199999999999996"/>
  </r>
  <r>
    <n v="8064"/>
    <d v="2017-07-27T00:00:00"/>
    <x v="3"/>
    <x v="6"/>
    <x v="784"/>
    <x v="20"/>
    <x v="2"/>
    <x v="6"/>
    <s v="Nortel Networks T7316 E Nt8 B27"/>
    <n v="543.91999999999996"/>
    <n v="8"/>
    <n v="135.97999999999999"/>
  </r>
  <r>
    <n v="8065"/>
    <d v="2017-07-27T00:00:00"/>
    <x v="3"/>
    <x v="6"/>
    <x v="380"/>
    <x v="22"/>
    <x v="1"/>
    <x v="8"/>
    <s v="Staple-based wall hangings"/>
    <n v="23.88"/>
    <n v="3"/>
    <n v="10.51"/>
  </r>
  <r>
    <n v="8066"/>
    <d v="2017-07-27T00:00:00"/>
    <x v="3"/>
    <x v="6"/>
    <x v="380"/>
    <x v="22"/>
    <x v="0"/>
    <x v="0"/>
    <s v="Message Book, Phone, Wirebound Standard Line Memo, 2 3/4&quot; X 5&quot;"/>
    <n v="26.2"/>
    <n v="4"/>
    <n v="12.05"/>
  </r>
  <r>
    <n v="8067"/>
    <d v="2017-07-27T00:00:00"/>
    <x v="3"/>
    <x v="6"/>
    <x v="380"/>
    <x v="22"/>
    <x v="0"/>
    <x v="0"/>
    <s v="Xerox 227"/>
    <n v="12.96"/>
    <n v="2"/>
    <n v="6.22"/>
  </r>
  <r>
    <n v="8068"/>
    <d v="2017-07-27T00:00:00"/>
    <x v="3"/>
    <x v="6"/>
    <x v="380"/>
    <x v="22"/>
    <x v="2"/>
    <x v="9"/>
    <s v="Sony Micro Vault Click 8 GB USB 2.0 Flash Drive"/>
    <n v="234.95"/>
    <n v="5"/>
    <n v="32.89"/>
  </r>
  <r>
    <n v="8069"/>
    <d v="2017-07-27T00:00:00"/>
    <x v="3"/>
    <x v="6"/>
    <x v="677"/>
    <x v="25"/>
    <x v="1"/>
    <x v="5"/>
    <s v="Global Value Mid-Back Manager's Chair, Gray"/>
    <n v="194.85"/>
    <n v="4"/>
    <n v="12.18"/>
  </r>
  <r>
    <n v="8070"/>
    <d v="2017-07-28T00:00:00"/>
    <x v="3"/>
    <x v="6"/>
    <x v="719"/>
    <x v="3"/>
    <x v="0"/>
    <x v="3"/>
    <s v="Zipper Ring Binder Pockets"/>
    <n v="9.98"/>
    <n v="4"/>
    <n v="3.62"/>
  </r>
  <r>
    <n v="8071"/>
    <d v="2017-07-28T00:00:00"/>
    <x v="3"/>
    <x v="6"/>
    <x v="719"/>
    <x v="3"/>
    <x v="0"/>
    <x v="2"/>
    <s v="Super Decoflex Portable Personal File"/>
    <n v="14.98"/>
    <n v="1"/>
    <n v="4.1900000000000004"/>
  </r>
  <r>
    <n v="8072"/>
    <d v="2017-07-28T00:00:00"/>
    <x v="3"/>
    <x v="6"/>
    <x v="719"/>
    <x v="3"/>
    <x v="2"/>
    <x v="6"/>
    <s v="Wilson Electronics DB Pro Signal Booster"/>
    <n v="1145.5999999999999"/>
    <n v="4"/>
    <n v="100.24"/>
  </r>
  <r>
    <n v="8073"/>
    <d v="2017-07-29T00:00:00"/>
    <x v="3"/>
    <x v="6"/>
    <x v="643"/>
    <x v="25"/>
    <x v="0"/>
    <x v="12"/>
    <s v="Holmes HEPA Air Purifier"/>
    <n v="34.85"/>
    <n v="2"/>
    <n v="6.53"/>
  </r>
  <r>
    <n v="8074"/>
    <d v="2017-07-29T00:00:00"/>
    <x v="3"/>
    <x v="6"/>
    <x v="643"/>
    <x v="25"/>
    <x v="2"/>
    <x v="6"/>
    <s v="Samsung Replacement EH64AVFWE Premium Headset"/>
    <n v="22"/>
    <n v="5"/>
    <n v="1.38"/>
  </r>
  <r>
    <n v="8075"/>
    <d v="2017-07-29T00:00:00"/>
    <x v="3"/>
    <x v="6"/>
    <x v="643"/>
    <x v="25"/>
    <x v="0"/>
    <x v="4"/>
    <s v="Newell 322"/>
    <n v="4.37"/>
    <n v="3"/>
    <n v="0.38"/>
  </r>
  <r>
    <n v="8076"/>
    <d v="2017-07-29T00:00:00"/>
    <x v="3"/>
    <x v="6"/>
    <x v="60"/>
    <x v="22"/>
    <x v="2"/>
    <x v="9"/>
    <s v="ImationÂ 8GB Mini TravelDrive USB 2.0Â Flash Drive"/>
    <n v="90.57"/>
    <n v="3"/>
    <n v="11.77"/>
  </r>
  <r>
    <n v="8077"/>
    <d v="2017-07-29T00:00:00"/>
    <x v="3"/>
    <x v="6"/>
    <x v="174"/>
    <x v="0"/>
    <x v="0"/>
    <x v="7"/>
    <s v="Assorted Color Push Pins"/>
    <n v="2.9"/>
    <n v="2"/>
    <n v="0.47"/>
  </r>
  <r>
    <n v="8078"/>
    <d v="2017-07-29T00:00:00"/>
    <x v="3"/>
    <x v="6"/>
    <x v="174"/>
    <x v="0"/>
    <x v="2"/>
    <x v="6"/>
    <s v="Cisco SPA301"/>
    <n v="124.79"/>
    <n v="1"/>
    <n v="15.6"/>
  </r>
  <r>
    <n v="8079"/>
    <d v="2017-07-29T00:00:00"/>
    <x v="3"/>
    <x v="6"/>
    <x v="95"/>
    <x v="20"/>
    <x v="0"/>
    <x v="4"/>
    <s v="Sanford Liquid Accent Highlighters"/>
    <n v="60.12"/>
    <n v="9"/>
    <n v="22.24"/>
  </r>
  <r>
    <n v="8080"/>
    <d v="2017-07-29T00:00:00"/>
    <x v="3"/>
    <x v="6"/>
    <x v="334"/>
    <x v="39"/>
    <x v="0"/>
    <x v="3"/>
    <s v="GBC Poly Designer Binding Covers"/>
    <n v="33.479999999999997"/>
    <n v="2"/>
    <n v="16.41"/>
  </r>
  <r>
    <n v="8081"/>
    <d v="2017-07-29T00:00:00"/>
    <x v="3"/>
    <x v="6"/>
    <x v="334"/>
    <x v="39"/>
    <x v="2"/>
    <x v="6"/>
    <s v="Nortel Meridian M3904 Professional Digital phone"/>
    <n v="461.97"/>
    <n v="3"/>
    <n v="133.97"/>
  </r>
  <r>
    <n v="8082"/>
    <d v="2017-07-29T00:00:00"/>
    <x v="3"/>
    <x v="6"/>
    <x v="334"/>
    <x v="39"/>
    <x v="0"/>
    <x v="12"/>
    <s v="Holmes Replacement Filter for HEPA Air Cleaner, Very Large Room, HEPA Filter"/>
    <n v="137.62"/>
    <n v="2"/>
    <n v="60.55"/>
  </r>
  <r>
    <n v="8083"/>
    <d v="2017-07-29T00:00:00"/>
    <x v="3"/>
    <x v="6"/>
    <x v="334"/>
    <x v="39"/>
    <x v="1"/>
    <x v="5"/>
    <s v="Office Star Flex Back Scooter Chair with Aluminum Finish Frame"/>
    <n v="302.67"/>
    <n v="3"/>
    <n v="72.64"/>
  </r>
  <r>
    <n v="8084"/>
    <d v="2017-07-29T00:00:00"/>
    <x v="3"/>
    <x v="6"/>
    <x v="339"/>
    <x v="22"/>
    <x v="1"/>
    <x v="11"/>
    <s v="Bush Westfield Collection Bookcases, Medium Cherry Finish"/>
    <n v="115.96"/>
    <n v="2"/>
    <n v="25.51"/>
  </r>
  <r>
    <n v="8085"/>
    <d v="2017-07-30T00:00:00"/>
    <x v="3"/>
    <x v="6"/>
    <x v="154"/>
    <x v="3"/>
    <x v="0"/>
    <x v="2"/>
    <s v="Economy Rollaway Files"/>
    <n v="330.4"/>
    <n v="2"/>
    <n v="85.9"/>
  </r>
  <r>
    <n v="8086"/>
    <d v="2017-07-30T00:00:00"/>
    <x v="3"/>
    <x v="6"/>
    <x v="154"/>
    <x v="3"/>
    <x v="0"/>
    <x v="1"/>
    <s v="Avery 480"/>
    <n v="26.25"/>
    <n v="7"/>
    <n v="12.6"/>
  </r>
  <r>
    <n v="8087"/>
    <d v="2017-07-30T00:00:00"/>
    <x v="3"/>
    <x v="6"/>
    <x v="529"/>
    <x v="10"/>
    <x v="0"/>
    <x v="3"/>
    <s v="GBC ProClick Punch Binding System"/>
    <n v="76.78"/>
    <n v="4"/>
    <n v="-53.74"/>
  </r>
  <r>
    <n v="8088"/>
    <d v="2017-07-30T00:00:00"/>
    <x v="3"/>
    <x v="6"/>
    <x v="705"/>
    <x v="36"/>
    <x v="2"/>
    <x v="6"/>
    <s v="invisibleSHIELD by ZAGG Smudge-Free Screen Protector"/>
    <n v="89.95"/>
    <n v="5"/>
    <n v="43.18"/>
  </r>
  <r>
    <n v="8089"/>
    <d v="2017-07-31T00:00:00"/>
    <x v="3"/>
    <x v="6"/>
    <x v="400"/>
    <x v="2"/>
    <x v="0"/>
    <x v="0"/>
    <s v="Xerox 1991"/>
    <n v="54.82"/>
    <n v="3"/>
    <n v="17.82"/>
  </r>
  <r>
    <n v="8090"/>
    <d v="2017-07-31T00:00:00"/>
    <x v="3"/>
    <x v="6"/>
    <x v="469"/>
    <x v="16"/>
    <x v="2"/>
    <x v="9"/>
    <s v="TRENDnet 56K USB 2.0 Phone, Internet and Fax Modem"/>
    <n v="41.42"/>
    <n v="2"/>
    <n v="8.2799999999999994"/>
  </r>
  <r>
    <n v="8091"/>
    <d v="2017-07-31T00:00:00"/>
    <x v="3"/>
    <x v="6"/>
    <x v="682"/>
    <x v="1"/>
    <x v="2"/>
    <x v="6"/>
    <s v="Motorola L804"/>
    <n v="36.79"/>
    <n v="1"/>
    <n v="4.1399999999999997"/>
  </r>
  <r>
    <n v="8092"/>
    <d v="2017-07-31T00:00:00"/>
    <x v="3"/>
    <x v="6"/>
    <x v="574"/>
    <x v="3"/>
    <x v="0"/>
    <x v="2"/>
    <s v="Eldon Portable Mobile Manager"/>
    <n v="56.56"/>
    <n v="2"/>
    <n v="15.27"/>
  </r>
  <r>
    <n v="8093"/>
    <d v="2017-07-31T00:00:00"/>
    <x v="3"/>
    <x v="6"/>
    <x v="574"/>
    <x v="3"/>
    <x v="1"/>
    <x v="8"/>
    <s v="Master Big Foot Doorstop, Beige"/>
    <n v="36.96"/>
    <n v="7"/>
    <n v="11.46"/>
  </r>
  <r>
    <n v="8094"/>
    <d v="2017-07-31T00:00:00"/>
    <x v="3"/>
    <x v="6"/>
    <x v="465"/>
    <x v="21"/>
    <x v="0"/>
    <x v="3"/>
    <s v="Acco 3-Hole Punch"/>
    <n v="17.52"/>
    <n v="4"/>
    <n v="8.41"/>
  </r>
  <r>
    <n v="8095"/>
    <d v="2017-07-31T00:00:00"/>
    <x v="3"/>
    <x v="6"/>
    <x v="465"/>
    <x v="21"/>
    <x v="0"/>
    <x v="12"/>
    <s v="3M Office Air Cleaner"/>
    <n v="155.88"/>
    <n v="6"/>
    <n v="54.56"/>
  </r>
  <r>
    <n v="8096"/>
    <d v="2017-07-31T00:00:00"/>
    <x v="3"/>
    <x v="6"/>
    <x v="193"/>
    <x v="2"/>
    <x v="2"/>
    <x v="6"/>
    <s v="Polycom SoundPoint Pro SE-225 Corded phone"/>
    <n v="285.58"/>
    <n v="4"/>
    <n v="-57.12"/>
  </r>
  <r>
    <n v="8097"/>
    <d v="2017-07-31T00:00:00"/>
    <x v="3"/>
    <x v="6"/>
    <x v="162"/>
    <x v="7"/>
    <x v="0"/>
    <x v="0"/>
    <s v="Avery Personal Creations Heavyweight Cards"/>
    <n v="11.54"/>
    <n v="1"/>
    <n v="5.54"/>
  </r>
  <r>
    <n v="8098"/>
    <d v="2017-07-31T00:00:00"/>
    <x v="3"/>
    <x v="6"/>
    <x v="162"/>
    <x v="7"/>
    <x v="0"/>
    <x v="3"/>
    <s v="Fellowes PB200 Plastic Comb Binding Machine"/>
    <n v="849.95"/>
    <n v="5"/>
    <n v="390.98"/>
  </r>
  <r>
    <n v="8099"/>
    <d v="2017-07-31T00:00:00"/>
    <x v="3"/>
    <x v="6"/>
    <x v="162"/>
    <x v="7"/>
    <x v="0"/>
    <x v="3"/>
    <s v="Black Avery Memo-Size 3-Ring Binder, 5 1/2&quot; x 8 1/2&quot;"/>
    <n v="11.01"/>
    <n v="3"/>
    <n v="5.39"/>
  </r>
  <r>
    <n v="8100"/>
    <d v="2017-08-01T00:00:00"/>
    <x v="3"/>
    <x v="7"/>
    <x v="372"/>
    <x v="1"/>
    <x v="2"/>
    <x v="6"/>
    <s v="JBL Micro Wireless Portable Bluetooth Speaker"/>
    <n v="95.98"/>
    <n v="2"/>
    <n v="6"/>
  </r>
  <r>
    <n v="8101"/>
    <d v="2017-08-01T00:00:00"/>
    <x v="3"/>
    <x v="7"/>
    <x v="420"/>
    <x v="25"/>
    <x v="2"/>
    <x v="6"/>
    <s v="Nortel Networks T7316 E Nt8 B27"/>
    <n v="271.95999999999998"/>
    <n v="5"/>
    <n v="17"/>
  </r>
  <r>
    <n v="8102"/>
    <d v="2017-08-01T00:00:00"/>
    <x v="3"/>
    <x v="7"/>
    <x v="322"/>
    <x v="0"/>
    <x v="2"/>
    <x v="15"/>
    <s v="Bady BDG101FRU Card Printer"/>
    <n v="1439.98"/>
    <n v="3"/>
    <n v="-264"/>
  </r>
  <r>
    <n v="8103"/>
    <d v="2017-08-01T00:00:00"/>
    <x v="3"/>
    <x v="7"/>
    <x v="322"/>
    <x v="0"/>
    <x v="0"/>
    <x v="0"/>
    <s v="Xerox 1998"/>
    <n v="36.29"/>
    <n v="7"/>
    <n v="12.7"/>
  </r>
  <r>
    <n v="8104"/>
    <d v="2017-08-01T00:00:00"/>
    <x v="3"/>
    <x v="7"/>
    <x v="252"/>
    <x v="3"/>
    <x v="0"/>
    <x v="3"/>
    <s v="GBC Prestige Therm-A-Bind Covers"/>
    <n v="54.9"/>
    <n v="2"/>
    <n v="18.53"/>
  </r>
  <r>
    <n v="8105"/>
    <d v="2017-08-01T00:00:00"/>
    <x v="3"/>
    <x v="7"/>
    <x v="699"/>
    <x v="3"/>
    <x v="0"/>
    <x v="2"/>
    <s v="Fellowes Mobile File Cart, Black"/>
    <n v="186.54"/>
    <n v="3"/>
    <n v="50.37"/>
  </r>
  <r>
    <n v="8106"/>
    <d v="2017-08-03T00:00:00"/>
    <x v="3"/>
    <x v="7"/>
    <x v="693"/>
    <x v="1"/>
    <x v="1"/>
    <x v="11"/>
    <s v="O'Sullivan Elevations Bookcase, Cherry Finish"/>
    <n v="183.37"/>
    <n v="2"/>
    <n v="-36.67"/>
  </r>
  <r>
    <n v="8107"/>
    <d v="2017-08-03T00:00:00"/>
    <x v="3"/>
    <x v="7"/>
    <x v="664"/>
    <x v="3"/>
    <x v="0"/>
    <x v="1"/>
    <s v="Avery 473"/>
    <n v="51.75"/>
    <n v="5"/>
    <n v="24.84"/>
  </r>
  <r>
    <n v="8108"/>
    <d v="2017-08-03T00:00:00"/>
    <x v="3"/>
    <x v="7"/>
    <x v="664"/>
    <x v="3"/>
    <x v="1"/>
    <x v="8"/>
    <s v="Deflect-o EconoMat Studded, No Bevel Mat for Low Pile Carpeting"/>
    <n v="123.96"/>
    <n v="3"/>
    <n v="11.16"/>
  </r>
  <r>
    <n v="8109"/>
    <d v="2017-08-03T00:00:00"/>
    <x v="3"/>
    <x v="7"/>
    <x v="208"/>
    <x v="3"/>
    <x v="0"/>
    <x v="2"/>
    <s v="Fellowes Bases and Tops For Staxonsteel/High-Stak Systems"/>
    <n v="99.87"/>
    <n v="3"/>
    <n v="23.97"/>
  </r>
  <r>
    <n v="8110"/>
    <d v="2017-08-03T00:00:00"/>
    <x v="3"/>
    <x v="7"/>
    <x v="579"/>
    <x v="1"/>
    <x v="2"/>
    <x v="9"/>
    <s v="Kensington K72356US Mouse-in-a-Box USB Desktop Mouse"/>
    <n v="39.82"/>
    <n v="3"/>
    <n v="7.47"/>
  </r>
  <r>
    <n v="8111"/>
    <d v="2017-08-03T00:00:00"/>
    <x v="3"/>
    <x v="7"/>
    <x v="759"/>
    <x v="22"/>
    <x v="0"/>
    <x v="2"/>
    <s v="Letter/Legal File Tote with Clear Snap-On Lid, Black Granite"/>
    <n v="16.059999999999999"/>
    <n v="1"/>
    <n v="4.18"/>
  </r>
  <r>
    <n v="8112"/>
    <d v="2017-08-03T00:00:00"/>
    <x v="3"/>
    <x v="7"/>
    <x v="764"/>
    <x v="10"/>
    <x v="0"/>
    <x v="1"/>
    <s v="Avery 476"/>
    <n v="16.52"/>
    <n v="5"/>
    <n v="5.37"/>
  </r>
  <r>
    <n v="8113"/>
    <d v="2017-08-04T00:00:00"/>
    <x v="3"/>
    <x v="7"/>
    <x v="312"/>
    <x v="26"/>
    <x v="0"/>
    <x v="0"/>
    <s v="Hammermill CopyPlus Copy Paper (20Lb. and 84 Bright)"/>
    <n v="7.97"/>
    <n v="2"/>
    <n v="2.89"/>
  </r>
  <r>
    <n v="8114"/>
    <d v="2017-08-04T00:00:00"/>
    <x v="3"/>
    <x v="7"/>
    <x v="312"/>
    <x v="26"/>
    <x v="0"/>
    <x v="10"/>
    <s v="Manila Recycled Extra-Heavyweight Clasp Envelopes, 6&quot; x 9&quot;"/>
    <n v="8.7799999999999994"/>
    <n v="1"/>
    <n v="3.18"/>
  </r>
  <r>
    <n v="8115"/>
    <d v="2017-08-04T00:00:00"/>
    <x v="3"/>
    <x v="7"/>
    <x v="312"/>
    <x v="0"/>
    <x v="0"/>
    <x v="3"/>
    <s v="Avery Durable Poly Binders"/>
    <n v="3.32"/>
    <n v="3"/>
    <n v="-5.64"/>
  </r>
  <r>
    <n v="8116"/>
    <d v="2017-08-05T00:00:00"/>
    <x v="3"/>
    <x v="7"/>
    <x v="203"/>
    <x v="5"/>
    <x v="0"/>
    <x v="0"/>
    <s v="Adams Phone Message Book, 200 Message Capacity, 8 1/16Â” x 11Â”"/>
    <n v="13.76"/>
    <n v="2"/>
    <n v="6.33"/>
  </r>
  <r>
    <n v="8117"/>
    <d v="2017-08-05T00:00:00"/>
    <x v="3"/>
    <x v="7"/>
    <x v="327"/>
    <x v="0"/>
    <x v="0"/>
    <x v="2"/>
    <s v="Tennsco Lockers, Sand"/>
    <n v="151.06"/>
    <n v="9"/>
    <n v="7.55"/>
  </r>
  <r>
    <n v="8118"/>
    <d v="2017-08-05T00:00:00"/>
    <x v="3"/>
    <x v="7"/>
    <x v="99"/>
    <x v="18"/>
    <x v="0"/>
    <x v="3"/>
    <s v="Premium Transparent Presentation Covers by GBC"/>
    <n v="125.88"/>
    <n v="6"/>
    <n v="60.42"/>
  </r>
  <r>
    <n v="8119"/>
    <d v="2017-08-05T00:00:00"/>
    <x v="3"/>
    <x v="7"/>
    <x v="99"/>
    <x v="18"/>
    <x v="2"/>
    <x v="9"/>
    <s v="LogitechÂ MX Performance Wireless Mouse"/>
    <n v="79.78"/>
    <n v="2"/>
    <n v="29.52"/>
  </r>
  <r>
    <n v="8120"/>
    <d v="2017-08-05T00:00:00"/>
    <x v="3"/>
    <x v="7"/>
    <x v="99"/>
    <x v="18"/>
    <x v="0"/>
    <x v="1"/>
    <s v="Avery 475"/>
    <n v="133.19999999999999"/>
    <n v="9"/>
    <n v="66.599999999999994"/>
  </r>
  <r>
    <n v="8121"/>
    <d v="2017-08-06T00:00:00"/>
    <x v="3"/>
    <x v="7"/>
    <x v="9"/>
    <x v="8"/>
    <x v="1"/>
    <x v="11"/>
    <s v="O'Sullivan 2-Shelf Heavy-Duty Bookcases"/>
    <n v="145.74"/>
    <n v="3"/>
    <n v="23.32"/>
  </r>
  <r>
    <n v="8122"/>
    <d v="2017-08-06T00:00:00"/>
    <x v="3"/>
    <x v="7"/>
    <x v="9"/>
    <x v="8"/>
    <x v="1"/>
    <x v="8"/>
    <s v="Longer-Life Soft White Bulbs"/>
    <n v="15.4"/>
    <n v="5"/>
    <n v="7.39"/>
  </r>
  <r>
    <n v="8123"/>
    <d v="2017-08-06T00:00:00"/>
    <x v="3"/>
    <x v="7"/>
    <x v="735"/>
    <x v="0"/>
    <x v="0"/>
    <x v="0"/>
    <s v="14-7/8 x 11 Blue Bar Computer Printout Paper"/>
    <n v="115.3"/>
    <n v="3"/>
    <n v="40.35"/>
  </r>
  <r>
    <n v="8124"/>
    <d v="2017-08-06T00:00:00"/>
    <x v="3"/>
    <x v="7"/>
    <x v="146"/>
    <x v="38"/>
    <x v="2"/>
    <x v="6"/>
    <s v="Ativa D5772 2-Line 5.8GHz Digital Expandable Corded/Cordless Phone System with Answering &amp; Caller ID/Call Waiting, Black/Silver"/>
    <n v="824.95"/>
    <n v="5"/>
    <n v="247.49"/>
  </r>
  <r>
    <n v="8125"/>
    <d v="2017-08-06T00:00:00"/>
    <x v="3"/>
    <x v="7"/>
    <x v="146"/>
    <x v="38"/>
    <x v="0"/>
    <x v="1"/>
    <s v="Avery 481"/>
    <n v="24.64"/>
    <n v="8"/>
    <n v="11.83"/>
  </r>
  <r>
    <n v="8126"/>
    <d v="2017-08-06T00:00:00"/>
    <x v="3"/>
    <x v="7"/>
    <x v="146"/>
    <x v="38"/>
    <x v="0"/>
    <x v="4"/>
    <s v="Hunt PowerHouse Electric Pencil Sharpener, Blue"/>
    <n v="227.88"/>
    <n v="6"/>
    <n v="68.36"/>
  </r>
  <r>
    <n v="8127"/>
    <d v="2017-08-06T00:00:00"/>
    <x v="3"/>
    <x v="7"/>
    <x v="489"/>
    <x v="20"/>
    <x v="0"/>
    <x v="14"/>
    <s v="Acme 10&quot; Easy Grip Assistive Scissors"/>
    <n v="70.12"/>
    <n v="4"/>
    <n v="21.04"/>
  </r>
  <r>
    <n v="8128"/>
    <d v="2017-08-07T00:00:00"/>
    <x v="3"/>
    <x v="7"/>
    <x v="667"/>
    <x v="25"/>
    <x v="2"/>
    <x v="9"/>
    <s v="Logitech G700s Rechargeable Gaming Mouse"/>
    <n v="79.989999999999995"/>
    <n v="1"/>
    <n v="22"/>
  </r>
  <r>
    <n v="8129"/>
    <d v="2017-08-07T00:00:00"/>
    <x v="3"/>
    <x v="7"/>
    <x v="677"/>
    <x v="20"/>
    <x v="0"/>
    <x v="4"/>
    <s v="Quartet Omega Colored Chalk, 12/Pack"/>
    <n v="11.68"/>
    <n v="2"/>
    <n v="5.49"/>
  </r>
  <r>
    <n v="8130"/>
    <d v="2017-08-07T00:00:00"/>
    <x v="3"/>
    <x v="7"/>
    <x v="677"/>
    <x v="20"/>
    <x v="0"/>
    <x v="4"/>
    <s v="Staples in misc. colors"/>
    <n v="104.8"/>
    <n v="10"/>
    <n v="26.2"/>
  </r>
  <r>
    <n v="8131"/>
    <d v="2017-08-07T00:00:00"/>
    <x v="3"/>
    <x v="7"/>
    <x v="144"/>
    <x v="3"/>
    <x v="2"/>
    <x v="6"/>
    <s v="GE DSL Phone Line Filter"/>
    <n v="159.96"/>
    <n v="5"/>
    <n v="18"/>
  </r>
  <r>
    <n v="8132"/>
    <d v="2017-08-07T00:00:00"/>
    <x v="3"/>
    <x v="7"/>
    <x v="144"/>
    <x v="3"/>
    <x v="0"/>
    <x v="3"/>
    <s v="Avery Printable Repositionable Plastic Tabs"/>
    <n v="13.76"/>
    <n v="2"/>
    <n v="4.6399999999999997"/>
  </r>
  <r>
    <n v="8133"/>
    <d v="2017-08-07T00:00:00"/>
    <x v="3"/>
    <x v="7"/>
    <x v="204"/>
    <x v="28"/>
    <x v="2"/>
    <x v="9"/>
    <s v="Memorex Micro Travel Drive 16 GB"/>
    <n v="63.96"/>
    <n v="4"/>
    <n v="19.829999999999998"/>
  </r>
  <r>
    <n v="8134"/>
    <d v="2017-08-07T00:00:00"/>
    <x v="3"/>
    <x v="7"/>
    <x v="550"/>
    <x v="3"/>
    <x v="0"/>
    <x v="0"/>
    <s v="Xerox 1891"/>
    <n v="244.55"/>
    <n v="5"/>
    <n v="114.94"/>
  </r>
  <r>
    <n v="8135"/>
    <d v="2017-08-07T00:00:00"/>
    <x v="3"/>
    <x v="7"/>
    <x v="74"/>
    <x v="0"/>
    <x v="2"/>
    <x v="9"/>
    <s v="Logitech K350 2.4Ghz Wireless Keyboard"/>
    <n v="119.45"/>
    <n v="3"/>
    <n v="-13.44"/>
  </r>
  <r>
    <n v="8136"/>
    <d v="2017-08-07T00:00:00"/>
    <x v="3"/>
    <x v="7"/>
    <x v="74"/>
    <x v="0"/>
    <x v="0"/>
    <x v="2"/>
    <s v="Safco Industrial Shelving"/>
    <n v="118.16"/>
    <n v="2"/>
    <n v="-25.11"/>
  </r>
  <r>
    <n v="8137"/>
    <d v="2017-08-07T00:00:00"/>
    <x v="3"/>
    <x v="7"/>
    <x v="506"/>
    <x v="3"/>
    <x v="2"/>
    <x v="6"/>
    <s v="Polycom VoiceStation 500 ConferenceÂ phone"/>
    <n v="707.88"/>
    <n v="3"/>
    <n v="44.24"/>
  </r>
  <r>
    <n v="8138"/>
    <d v="2017-08-07T00:00:00"/>
    <x v="3"/>
    <x v="7"/>
    <x v="506"/>
    <x v="3"/>
    <x v="0"/>
    <x v="3"/>
    <s v="Cardinal Holdit Business Card Pockets"/>
    <n v="11.95"/>
    <n v="3"/>
    <n v="4.18"/>
  </r>
  <r>
    <n v="8139"/>
    <d v="2017-08-07T00:00:00"/>
    <x v="3"/>
    <x v="7"/>
    <x v="506"/>
    <x v="3"/>
    <x v="0"/>
    <x v="3"/>
    <s v="Mead 1st Gear 2&quot; Zipper Binder, Asst. Colors"/>
    <n v="31.13"/>
    <n v="3"/>
    <n v="11.67"/>
  </r>
  <r>
    <n v="8140"/>
    <d v="2017-08-07T00:00:00"/>
    <x v="3"/>
    <x v="7"/>
    <x v="506"/>
    <x v="3"/>
    <x v="2"/>
    <x v="9"/>
    <s v="Sony Micro Vault Click 4 GB USB 2.0 Flash Drive"/>
    <n v="55.76"/>
    <n v="4"/>
    <n v="7.81"/>
  </r>
  <r>
    <n v="8141"/>
    <d v="2017-08-07T00:00:00"/>
    <x v="3"/>
    <x v="7"/>
    <x v="506"/>
    <x v="3"/>
    <x v="0"/>
    <x v="0"/>
    <s v="Xerox 1881"/>
    <n v="24.56"/>
    <n v="2"/>
    <n v="11.54"/>
  </r>
  <r>
    <n v="8142"/>
    <d v="2017-08-07T00:00:00"/>
    <x v="3"/>
    <x v="7"/>
    <x v="506"/>
    <x v="3"/>
    <x v="1"/>
    <x v="8"/>
    <s v="Howard Miller 13-3/4&quot; Diameter Brushed Chrome Round Wall Clock"/>
    <n v="51.75"/>
    <n v="1"/>
    <n v="15.53"/>
  </r>
  <r>
    <n v="8143"/>
    <d v="2017-08-07T00:00:00"/>
    <x v="3"/>
    <x v="7"/>
    <x v="506"/>
    <x v="3"/>
    <x v="1"/>
    <x v="5"/>
    <s v="Global Enterprise Series Seating Low-Back Swivel/Tilt Chairs"/>
    <n v="207.18"/>
    <n v="1"/>
    <n v="25.9"/>
  </r>
  <r>
    <n v="8144"/>
    <d v="2017-08-07T00:00:00"/>
    <x v="3"/>
    <x v="7"/>
    <x v="506"/>
    <x v="3"/>
    <x v="0"/>
    <x v="12"/>
    <s v="3.6 Cubic Foot Counter Height Office Refrigerator"/>
    <n v="1473.1"/>
    <n v="5"/>
    <n v="412.47"/>
  </r>
  <r>
    <n v="8145"/>
    <d v="2017-08-10T00:00:00"/>
    <x v="3"/>
    <x v="7"/>
    <x v="325"/>
    <x v="18"/>
    <x v="0"/>
    <x v="10"/>
    <s v="Staple envelope"/>
    <n v="70.08"/>
    <n v="6"/>
    <n v="35.04"/>
  </r>
  <r>
    <n v="8146"/>
    <d v="2017-08-10T00:00:00"/>
    <x v="3"/>
    <x v="7"/>
    <x v="325"/>
    <x v="18"/>
    <x v="1"/>
    <x v="8"/>
    <s v="Tenex Traditional Chairmats for Medium Pile Carpet, Standard Lip, 36&quot; x 48&quot;"/>
    <n v="121.3"/>
    <n v="2"/>
    <n v="25.47"/>
  </r>
  <r>
    <n v="8147"/>
    <d v="2017-08-10T00:00:00"/>
    <x v="3"/>
    <x v="7"/>
    <x v="325"/>
    <x v="18"/>
    <x v="2"/>
    <x v="6"/>
    <s v="Aastra 57i VoIP phone"/>
    <n v="1454.49"/>
    <n v="9"/>
    <n v="378.17"/>
  </r>
  <r>
    <n v="8148"/>
    <d v="2017-08-10T00:00:00"/>
    <x v="3"/>
    <x v="7"/>
    <x v="571"/>
    <x v="18"/>
    <x v="0"/>
    <x v="0"/>
    <s v="Xerox 1906"/>
    <n v="177.2"/>
    <n v="5"/>
    <n v="83.28"/>
  </r>
  <r>
    <n v="8149"/>
    <d v="2017-08-11T00:00:00"/>
    <x v="3"/>
    <x v="7"/>
    <x v="472"/>
    <x v="0"/>
    <x v="0"/>
    <x v="0"/>
    <s v="Wirebound Message Books, Four 2 3/4&quot; x 5&quot; Forms per Page, 600 Sets per Book"/>
    <n v="29.66"/>
    <n v="4"/>
    <n v="10.01"/>
  </r>
  <r>
    <n v="8150"/>
    <d v="2017-08-11T00:00:00"/>
    <x v="3"/>
    <x v="7"/>
    <x v="472"/>
    <x v="0"/>
    <x v="0"/>
    <x v="4"/>
    <s v="BIC Brite Liner Grip Highlighters"/>
    <n v="9.18"/>
    <n v="7"/>
    <n v="2.87"/>
  </r>
  <r>
    <n v="8151"/>
    <d v="2017-08-11T00:00:00"/>
    <x v="3"/>
    <x v="7"/>
    <x v="472"/>
    <x v="0"/>
    <x v="2"/>
    <x v="6"/>
    <s v="Pyle PMP37LED"/>
    <n v="153.58000000000001"/>
    <n v="2"/>
    <n v="13.44"/>
  </r>
  <r>
    <n v="8152"/>
    <d v="2017-08-11T00:00:00"/>
    <x v="3"/>
    <x v="7"/>
    <x v="472"/>
    <x v="0"/>
    <x v="0"/>
    <x v="3"/>
    <s v="Fellowes Twister Kit, Gray/Clear, 3/pkg"/>
    <n v="12.86"/>
    <n v="8"/>
    <n v="-22.51"/>
  </r>
  <r>
    <n v="8153"/>
    <d v="2017-08-11T00:00:00"/>
    <x v="3"/>
    <x v="7"/>
    <x v="108"/>
    <x v="8"/>
    <x v="0"/>
    <x v="3"/>
    <s v="Satellite Sectional Post Binders"/>
    <n v="477.51"/>
    <n v="11"/>
    <n v="219.65"/>
  </r>
  <r>
    <n v="8154"/>
    <d v="2017-08-11T00:00:00"/>
    <x v="3"/>
    <x v="7"/>
    <x v="694"/>
    <x v="20"/>
    <x v="0"/>
    <x v="0"/>
    <s v="Xerox 226"/>
    <n v="25.92"/>
    <n v="4"/>
    <n v="12.44"/>
  </r>
  <r>
    <n v="8155"/>
    <d v="2017-08-12T00:00:00"/>
    <x v="3"/>
    <x v="7"/>
    <x v="356"/>
    <x v="16"/>
    <x v="0"/>
    <x v="0"/>
    <s v="Xerox 2000"/>
    <n v="20.74"/>
    <n v="4"/>
    <n v="7.26"/>
  </r>
  <r>
    <n v="8156"/>
    <d v="2017-08-12T00:00:00"/>
    <x v="3"/>
    <x v="7"/>
    <x v="176"/>
    <x v="3"/>
    <x v="0"/>
    <x v="12"/>
    <s v="Avanti 4.4 Cu. Ft. Refrigerator"/>
    <n v="542.94000000000005"/>
    <n v="3"/>
    <n v="152.02000000000001"/>
  </r>
  <r>
    <n v="8157"/>
    <d v="2017-08-12T00:00:00"/>
    <x v="3"/>
    <x v="7"/>
    <x v="176"/>
    <x v="3"/>
    <x v="1"/>
    <x v="8"/>
    <s v="DAX Wood Document Frame"/>
    <n v="54.92"/>
    <n v="4"/>
    <n v="19.77"/>
  </r>
  <r>
    <n v="8158"/>
    <d v="2017-08-12T00:00:00"/>
    <x v="3"/>
    <x v="7"/>
    <x v="653"/>
    <x v="36"/>
    <x v="0"/>
    <x v="4"/>
    <s v="Newell 312"/>
    <n v="17.52"/>
    <n v="3"/>
    <n v="5.26"/>
  </r>
  <r>
    <n v="8159"/>
    <d v="2017-08-12T00:00:00"/>
    <x v="3"/>
    <x v="7"/>
    <x v="653"/>
    <x v="36"/>
    <x v="1"/>
    <x v="5"/>
    <s v="Hon 4700 Series Mobuis Mid-Back Task Chairs with Adjustable Arms"/>
    <n v="1779.9"/>
    <n v="5"/>
    <n v="373.78"/>
  </r>
  <r>
    <n v="8160"/>
    <d v="2017-08-12T00:00:00"/>
    <x v="3"/>
    <x v="7"/>
    <x v="653"/>
    <x v="36"/>
    <x v="0"/>
    <x v="4"/>
    <s v="Boston 1645 Deluxe Heavier-Duty Electric Pencil Sharpener"/>
    <n v="219.9"/>
    <n v="5"/>
    <n v="59.37"/>
  </r>
  <r>
    <n v="8161"/>
    <d v="2017-08-12T00:00:00"/>
    <x v="3"/>
    <x v="7"/>
    <x v="613"/>
    <x v="22"/>
    <x v="2"/>
    <x v="16"/>
    <s v="Hewlett Packard 310 Color Digital Copier"/>
    <n v="299.99"/>
    <n v="1"/>
    <n v="90"/>
  </r>
  <r>
    <n v="8162"/>
    <d v="2017-08-12T00:00:00"/>
    <x v="3"/>
    <x v="7"/>
    <x v="613"/>
    <x v="22"/>
    <x v="0"/>
    <x v="0"/>
    <s v="Xerox 1937"/>
    <n v="192.16"/>
    <n v="4"/>
    <n v="92.24"/>
  </r>
  <r>
    <n v="8163"/>
    <d v="2017-08-12T00:00:00"/>
    <x v="3"/>
    <x v="7"/>
    <x v="613"/>
    <x v="22"/>
    <x v="2"/>
    <x v="6"/>
    <s v="Grandstream GXP1160 VoIP phone"/>
    <n v="242.62"/>
    <n v="8"/>
    <n v="27.3"/>
  </r>
  <r>
    <n v="8164"/>
    <d v="2017-08-12T00:00:00"/>
    <x v="3"/>
    <x v="7"/>
    <x v="613"/>
    <x v="22"/>
    <x v="0"/>
    <x v="2"/>
    <s v="Personal File Boxes with Fold-Down Carry Handle"/>
    <n v="46.74"/>
    <n v="3"/>
    <n v="11.69"/>
  </r>
  <r>
    <n v="8165"/>
    <d v="2017-08-12T00:00:00"/>
    <x v="3"/>
    <x v="7"/>
    <x v="613"/>
    <x v="22"/>
    <x v="2"/>
    <x v="9"/>
    <s v="Perixx PERIBOARD-512B, Ergonomic Split Keyboard"/>
    <n v="174.95"/>
    <n v="5"/>
    <n v="12.25"/>
  </r>
  <r>
    <n v="8166"/>
    <d v="2017-08-12T00:00:00"/>
    <x v="3"/>
    <x v="7"/>
    <x v="613"/>
    <x v="22"/>
    <x v="0"/>
    <x v="3"/>
    <s v="Avery Legal 4-Ring Binder"/>
    <n v="100.7"/>
    <n v="6"/>
    <n v="37.76"/>
  </r>
  <r>
    <n v="8167"/>
    <d v="2017-08-13T00:00:00"/>
    <x v="3"/>
    <x v="7"/>
    <x v="144"/>
    <x v="3"/>
    <x v="0"/>
    <x v="2"/>
    <s v="Sterilite Officeware Hinged File Box"/>
    <n v="31.44"/>
    <n v="3"/>
    <n v="8.49"/>
  </r>
  <r>
    <n v="8168"/>
    <d v="2017-08-13T00:00:00"/>
    <x v="3"/>
    <x v="7"/>
    <x v="144"/>
    <x v="3"/>
    <x v="0"/>
    <x v="12"/>
    <s v="Staple holder"/>
    <n v="83.79"/>
    <n v="7"/>
    <n v="22.62"/>
  </r>
  <r>
    <n v="8169"/>
    <d v="2017-08-13T00:00:00"/>
    <x v="3"/>
    <x v="7"/>
    <x v="144"/>
    <x v="3"/>
    <x v="0"/>
    <x v="4"/>
    <s v="Newell 345"/>
    <n v="59.52"/>
    <n v="3"/>
    <n v="15.48"/>
  </r>
  <r>
    <n v="8170"/>
    <d v="2017-08-13T00:00:00"/>
    <x v="3"/>
    <x v="7"/>
    <x v="144"/>
    <x v="3"/>
    <x v="0"/>
    <x v="14"/>
    <s v="Staple remover"/>
    <n v="31.92"/>
    <n v="4"/>
    <n v="9.26"/>
  </r>
  <r>
    <n v="8171"/>
    <d v="2017-08-13T00:00:00"/>
    <x v="3"/>
    <x v="7"/>
    <x v="435"/>
    <x v="2"/>
    <x v="0"/>
    <x v="1"/>
    <s v="Avery 486"/>
    <n v="17.54"/>
    <n v="3"/>
    <n v="5.92"/>
  </r>
  <r>
    <n v="8172"/>
    <d v="2017-08-13T00:00:00"/>
    <x v="3"/>
    <x v="7"/>
    <x v="521"/>
    <x v="3"/>
    <x v="0"/>
    <x v="3"/>
    <s v="GBC Prepunched Paper, 19-Hole, for Binding Systems, 24-lb"/>
    <n v="36.020000000000003"/>
    <n v="3"/>
    <n v="11.71"/>
  </r>
  <r>
    <n v="8173"/>
    <d v="2017-08-13T00:00:00"/>
    <x v="3"/>
    <x v="7"/>
    <x v="284"/>
    <x v="15"/>
    <x v="0"/>
    <x v="12"/>
    <s v="Belkin Premiere Surge Master II 8-outlet surge protector"/>
    <n v="272.05"/>
    <n v="7"/>
    <n v="30.61"/>
  </r>
  <r>
    <n v="8174"/>
    <d v="2017-08-13T00:00:00"/>
    <x v="3"/>
    <x v="7"/>
    <x v="284"/>
    <x v="15"/>
    <x v="0"/>
    <x v="3"/>
    <s v="GBC DocuBind TL300 Electric Binding System"/>
    <n v="1614.58"/>
    <n v="6"/>
    <n v="-1237.8499999999999"/>
  </r>
  <r>
    <n v="8175"/>
    <d v="2017-08-13T00:00:00"/>
    <x v="3"/>
    <x v="7"/>
    <x v="284"/>
    <x v="15"/>
    <x v="0"/>
    <x v="7"/>
    <s v="Staples"/>
    <n v="24.32"/>
    <n v="5"/>
    <n v="9.1199999999999992"/>
  </r>
  <r>
    <n v="8176"/>
    <d v="2017-08-13T00:00:00"/>
    <x v="3"/>
    <x v="7"/>
    <x v="284"/>
    <x v="15"/>
    <x v="2"/>
    <x v="9"/>
    <s v="Maxell 4.7GB DVD-R 5/Pack"/>
    <n v="1.58"/>
    <n v="2"/>
    <n v="0.48"/>
  </r>
  <r>
    <n v="8177"/>
    <d v="2017-08-13T00:00:00"/>
    <x v="3"/>
    <x v="7"/>
    <x v="284"/>
    <x v="15"/>
    <x v="1"/>
    <x v="8"/>
    <s v="Eldon Radial Chair Mat for Low to Medium Pile Carpets"/>
    <n v="31.98"/>
    <n v="1"/>
    <n v="0"/>
  </r>
  <r>
    <n v="8178"/>
    <d v="2017-08-13T00:00:00"/>
    <x v="3"/>
    <x v="7"/>
    <x v="284"/>
    <x v="15"/>
    <x v="0"/>
    <x v="10"/>
    <s v="Colored Envelopes"/>
    <n v="14.76"/>
    <n v="5"/>
    <n v="4.8"/>
  </r>
  <r>
    <n v="8179"/>
    <d v="2017-08-13T00:00:00"/>
    <x v="3"/>
    <x v="7"/>
    <x v="284"/>
    <x v="15"/>
    <x v="1"/>
    <x v="5"/>
    <s v="Hon Olson Stacker Chairs"/>
    <n v="423.65"/>
    <n v="2"/>
    <n v="47.66"/>
  </r>
  <r>
    <n v="8180"/>
    <d v="2017-08-14T00:00:00"/>
    <x v="3"/>
    <x v="7"/>
    <x v="377"/>
    <x v="3"/>
    <x v="0"/>
    <x v="1"/>
    <s v="Avery File Folder Labels"/>
    <n v="5.76"/>
    <n v="2"/>
    <n v="2.82"/>
  </r>
  <r>
    <n v="8181"/>
    <d v="2017-08-14T00:00:00"/>
    <x v="3"/>
    <x v="7"/>
    <x v="377"/>
    <x v="3"/>
    <x v="0"/>
    <x v="4"/>
    <s v="Newell 318"/>
    <n v="16.68"/>
    <n v="6"/>
    <n v="4.34"/>
  </r>
  <r>
    <n v="8182"/>
    <d v="2017-08-14T00:00:00"/>
    <x v="3"/>
    <x v="7"/>
    <x v="744"/>
    <x v="3"/>
    <x v="1"/>
    <x v="13"/>
    <s v="Chromcraft Round Conference Tables"/>
    <n v="418.3"/>
    <n v="3"/>
    <n v="5.23"/>
  </r>
  <r>
    <n v="8183"/>
    <d v="2017-08-15T00:00:00"/>
    <x v="3"/>
    <x v="7"/>
    <x v="229"/>
    <x v="23"/>
    <x v="0"/>
    <x v="12"/>
    <s v="Fellowes Premier Superior Surge Suppressor, 10-Outlet, With Phone and Remote"/>
    <n v="97.84"/>
    <n v="2"/>
    <n v="25.44"/>
  </r>
  <r>
    <n v="8184"/>
    <d v="2017-08-15T00:00:00"/>
    <x v="3"/>
    <x v="7"/>
    <x v="729"/>
    <x v="2"/>
    <x v="0"/>
    <x v="2"/>
    <s v="Tennsco Single-Tier Lockers"/>
    <n v="1801.63"/>
    <n v="6"/>
    <n v="-337.81"/>
  </r>
  <r>
    <n v="8185"/>
    <d v="2017-08-15T00:00:00"/>
    <x v="3"/>
    <x v="7"/>
    <x v="731"/>
    <x v="28"/>
    <x v="0"/>
    <x v="1"/>
    <s v="Avery 495"/>
    <n v="50.4"/>
    <n v="8"/>
    <n v="23.18"/>
  </r>
  <r>
    <n v="8186"/>
    <d v="2017-08-16T00:00:00"/>
    <x v="3"/>
    <x v="7"/>
    <x v="605"/>
    <x v="15"/>
    <x v="0"/>
    <x v="3"/>
    <s v="Recycled Easel Ring Binders"/>
    <n v="13.43"/>
    <n v="3"/>
    <n v="-11.19"/>
  </r>
  <r>
    <n v="8187"/>
    <d v="2017-08-16T00:00:00"/>
    <x v="3"/>
    <x v="7"/>
    <x v="605"/>
    <x v="15"/>
    <x v="0"/>
    <x v="2"/>
    <s v="Acco Perma 3000 Stacking Storage Drawers"/>
    <n v="67.14"/>
    <n v="4"/>
    <n v="-0.84"/>
  </r>
  <r>
    <n v="8188"/>
    <d v="2017-08-17T00:00:00"/>
    <x v="3"/>
    <x v="7"/>
    <x v="150"/>
    <x v="20"/>
    <x v="0"/>
    <x v="3"/>
    <s v="GBC DocuBind TL200 Manual Binding Machine"/>
    <n v="895.92"/>
    <n v="5"/>
    <n v="302.37"/>
  </r>
  <r>
    <n v="8189"/>
    <d v="2017-08-17T00:00:00"/>
    <x v="3"/>
    <x v="7"/>
    <x v="150"/>
    <x v="20"/>
    <x v="1"/>
    <x v="5"/>
    <s v="Global Commerce Series Low-Back Swivel/Tilt Chairs"/>
    <n v="462.56"/>
    <n v="2"/>
    <n v="97.65"/>
  </r>
  <r>
    <n v="8190"/>
    <d v="2017-08-17T00:00:00"/>
    <x v="3"/>
    <x v="7"/>
    <x v="303"/>
    <x v="5"/>
    <x v="0"/>
    <x v="3"/>
    <s v="GBC Prestige Therm-A-Bind Covers"/>
    <n v="102.93"/>
    <n v="3"/>
    <n v="48.38"/>
  </r>
  <r>
    <n v="8191"/>
    <d v="2017-08-17T00:00:00"/>
    <x v="3"/>
    <x v="7"/>
    <x v="303"/>
    <x v="5"/>
    <x v="2"/>
    <x v="9"/>
    <s v="Logitech Desktop MK120 Mouse and keyboard Combo"/>
    <n v="98.16"/>
    <n v="6"/>
    <n v="9.82"/>
  </r>
  <r>
    <n v="8192"/>
    <d v="2017-08-17T00:00:00"/>
    <x v="3"/>
    <x v="7"/>
    <x v="341"/>
    <x v="0"/>
    <x v="0"/>
    <x v="14"/>
    <s v="Acco Side-Punched Conventional Columnar Pads"/>
    <n v="5.55"/>
    <n v="2"/>
    <n v="-1.04"/>
  </r>
  <r>
    <n v="8193"/>
    <d v="2017-08-17T00:00:00"/>
    <x v="3"/>
    <x v="7"/>
    <x v="341"/>
    <x v="0"/>
    <x v="0"/>
    <x v="4"/>
    <s v="Avery Fluorescent Highlighter Four-Color Set"/>
    <n v="8.02"/>
    <n v="3"/>
    <n v="1"/>
  </r>
  <r>
    <n v="8194"/>
    <d v="2017-08-17T00:00:00"/>
    <x v="3"/>
    <x v="7"/>
    <x v="341"/>
    <x v="0"/>
    <x v="1"/>
    <x v="5"/>
    <s v="SAFCO Optional Arm Kit for Workspace Cribbage Stacking Chair"/>
    <n v="74.59"/>
    <n v="4"/>
    <n v="-2.13"/>
  </r>
  <r>
    <n v="8195"/>
    <d v="2017-08-17T00:00:00"/>
    <x v="3"/>
    <x v="7"/>
    <x v="341"/>
    <x v="0"/>
    <x v="1"/>
    <x v="8"/>
    <s v="36X48 HARDFLOOR CHAIRMAT"/>
    <n v="16.78"/>
    <n v="2"/>
    <n v="-22.24"/>
  </r>
  <r>
    <n v="8196"/>
    <d v="2017-08-17T00:00:00"/>
    <x v="3"/>
    <x v="7"/>
    <x v="341"/>
    <x v="0"/>
    <x v="0"/>
    <x v="12"/>
    <s v="Belkin Premiere Surge Master II 8-outlet surge protector"/>
    <n v="38.86"/>
    <n v="4"/>
    <n v="-99.1"/>
  </r>
  <r>
    <n v="8197"/>
    <d v="2017-08-17T00:00:00"/>
    <x v="3"/>
    <x v="7"/>
    <x v="717"/>
    <x v="2"/>
    <x v="1"/>
    <x v="5"/>
    <s v="HON 5400 Series Task Chairs for Big and Tall"/>
    <n v="4416.17"/>
    <n v="9"/>
    <n v="-630.88"/>
  </r>
  <r>
    <n v="8198"/>
    <d v="2017-08-17T00:00:00"/>
    <x v="3"/>
    <x v="7"/>
    <x v="602"/>
    <x v="3"/>
    <x v="0"/>
    <x v="10"/>
    <s v="Staple envelope"/>
    <n v="23.36"/>
    <n v="2"/>
    <n v="11.68"/>
  </r>
  <r>
    <n v="8199"/>
    <d v="2017-08-17T00:00:00"/>
    <x v="3"/>
    <x v="7"/>
    <x v="602"/>
    <x v="3"/>
    <x v="2"/>
    <x v="6"/>
    <s v="OtterBox Defender Series Case - Samsung Galaxy S4"/>
    <n v="71.98"/>
    <n v="3"/>
    <n v="9"/>
  </r>
  <r>
    <n v="8200"/>
    <d v="2017-08-17T00:00:00"/>
    <x v="3"/>
    <x v="7"/>
    <x v="602"/>
    <x v="3"/>
    <x v="0"/>
    <x v="0"/>
    <s v="Xerox 1962"/>
    <n v="8.56"/>
    <n v="2"/>
    <n v="3.85"/>
  </r>
  <r>
    <n v="8201"/>
    <d v="2017-08-17T00:00:00"/>
    <x v="3"/>
    <x v="7"/>
    <x v="602"/>
    <x v="3"/>
    <x v="0"/>
    <x v="3"/>
    <s v="Wilson Jones Clip &amp; Carry Folder Binder Tool for Ring Binders, Clear"/>
    <n v="13.92"/>
    <n v="3"/>
    <n v="4.87"/>
  </r>
  <r>
    <n v="8202"/>
    <d v="2017-08-17T00:00:00"/>
    <x v="3"/>
    <x v="7"/>
    <x v="602"/>
    <x v="3"/>
    <x v="0"/>
    <x v="12"/>
    <s v="Sanyo 2.5 Cubic Foot Mid-Size Office Refrigerators"/>
    <n v="2518.29"/>
    <n v="9"/>
    <n v="654.76"/>
  </r>
  <r>
    <n v="8203"/>
    <d v="2017-08-17T00:00:00"/>
    <x v="3"/>
    <x v="7"/>
    <x v="602"/>
    <x v="3"/>
    <x v="0"/>
    <x v="2"/>
    <s v="Standard Rollaway File with Lock"/>
    <n v="540.57000000000005"/>
    <n v="3"/>
    <n v="140.55000000000001"/>
  </r>
  <r>
    <n v="8204"/>
    <d v="2017-08-17T00:00:00"/>
    <x v="3"/>
    <x v="7"/>
    <x v="602"/>
    <x v="3"/>
    <x v="0"/>
    <x v="3"/>
    <s v="GBC Recycled Grain Textured Covers"/>
    <n v="221.06"/>
    <n v="8"/>
    <n v="77.37"/>
  </r>
  <r>
    <n v="8205"/>
    <d v="2017-08-18T00:00:00"/>
    <x v="3"/>
    <x v="7"/>
    <x v="537"/>
    <x v="20"/>
    <x v="1"/>
    <x v="8"/>
    <s v="DAX Metal Frame, Desktop, Stepped-Edge"/>
    <n v="40.479999999999997"/>
    <n v="2"/>
    <n v="15.79"/>
  </r>
  <r>
    <n v="8206"/>
    <d v="2017-08-18T00:00:00"/>
    <x v="3"/>
    <x v="7"/>
    <x v="537"/>
    <x v="20"/>
    <x v="1"/>
    <x v="8"/>
    <s v="DAX Value U-Channel Document Frames, Easel Back"/>
    <n v="9.94"/>
    <n v="2"/>
    <n v="3.08"/>
  </r>
  <r>
    <n v="8207"/>
    <d v="2017-08-18T00:00:00"/>
    <x v="3"/>
    <x v="7"/>
    <x v="537"/>
    <x v="20"/>
    <x v="0"/>
    <x v="3"/>
    <s v="Recycled Easel Ring Binders"/>
    <n v="107.42"/>
    <n v="9"/>
    <n v="33.57"/>
  </r>
  <r>
    <n v="8208"/>
    <d v="2017-08-18T00:00:00"/>
    <x v="3"/>
    <x v="7"/>
    <x v="537"/>
    <x v="20"/>
    <x v="2"/>
    <x v="6"/>
    <s v="Grandstream GXP1160 VoIP phone"/>
    <n v="37.909999999999997"/>
    <n v="1"/>
    <n v="10.99"/>
  </r>
  <r>
    <n v="8209"/>
    <d v="2017-08-18T00:00:00"/>
    <x v="3"/>
    <x v="7"/>
    <x v="537"/>
    <x v="20"/>
    <x v="1"/>
    <x v="8"/>
    <s v="Seth Thomas 14&quot; Putty-Colored Wall Clock"/>
    <n v="88.02"/>
    <n v="3"/>
    <n v="27.29"/>
  </r>
  <r>
    <n v="8210"/>
    <d v="2017-08-18T00:00:00"/>
    <x v="3"/>
    <x v="7"/>
    <x v="277"/>
    <x v="0"/>
    <x v="0"/>
    <x v="2"/>
    <s v="Safco Steel Mobile File Cart"/>
    <n v="200.06"/>
    <n v="3"/>
    <n v="12.5"/>
  </r>
  <r>
    <n v="8211"/>
    <d v="2017-08-18T00:00:00"/>
    <x v="3"/>
    <x v="7"/>
    <x v="277"/>
    <x v="0"/>
    <x v="0"/>
    <x v="3"/>
    <s v="Acco D-Ring Binder w/DublLock"/>
    <n v="21.38"/>
    <n v="5"/>
    <n v="-33.14"/>
  </r>
  <r>
    <n v="8212"/>
    <d v="2017-08-18T00:00:00"/>
    <x v="3"/>
    <x v="7"/>
    <x v="277"/>
    <x v="0"/>
    <x v="0"/>
    <x v="3"/>
    <s v="Ibico Plastic and Wire Spiral Binding Combs"/>
    <n v="6.74"/>
    <n v="4"/>
    <n v="-11.46"/>
  </r>
  <r>
    <n v="8213"/>
    <d v="2017-08-18T00:00:00"/>
    <x v="3"/>
    <x v="7"/>
    <x v="155"/>
    <x v="22"/>
    <x v="0"/>
    <x v="2"/>
    <s v="Fellowes Super Stor/Drawer Files"/>
    <n v="323.10000000000002"/>
    <n v="2"/>
    <n v="61.39"/>
  </r>
  <r>
    <n v="8214"/>
    <d v="2017-08-18T00:00:00"/>
    <x v="3"/>
    <x v="7"/>
    <x v="698"/>
    <x v="22"/>
    <x v="2"/>
    <x v="9"/>
    <s v="Plantronics Savi W720 Multi-Device Wireless Headset System"/>
    <n v="843.9"/>
    <n v="2"/>
    <n v="371.32"/>
  </r>
  <r>
    <n v="8215"/>
    <d v="2017-08-18T00:00:00"/>
    <x v="3"/>
    <x v="7"/>
    <x v="698"/>
    <x v="22"/>
    <x v="2"/>
    <x v="9"/>
    <s v="Imation Bio 8GB USBÂ Flash Drive ImationÂ Corp"/>
    <n v="1496.16"/>
    <n v="9"/>
    <n v="224.42"/>
  </r>
  <r>
    <n v="8216"/>
    <d v="2017-08-18T00:00:00"/>
    <x v="3"/>
    <x v="7"/>
    <x v="598"/>
    <x v="22"/>
    <x v="0"/>
    <x v="3"/>
    <s v="Fellowes PB300 Plastic Comb Binding Machine"/>
    <n v="2793.53"/>
    <n v="9"/>
    <n v="942.82"/>
  </r>
  <r>
    <n v="8217"/>
    <d v="2017-08-18T00:00:00"/>
    <x v="3"/>
    <x v="7"/>
    <x v="598"/>
    <x v="22"/>
    <x v="0"/>
    <x v="2"/>
    <s v="Letter Size Cart"/>
    <n v="1000.02"/>
    <n v="7"/>
    <n v="290.01"/>
  </r>
  <r>
    <n v="8218"/>
    <d v="2017-08-18T00:00:00"/>
    <x v="3"/>
    <x v="7"/>
    <x v="598"/>
    <x v="22"/>
    <x v="1"/>
    <x v="8"/>
    <s v="Contract Clock, 14&quot;, Brown"/>
    <n v="65.94"/>
    <n v="3"/>
    <n v="22.42"/>
  </r>
  <r>
    <n v="8219"/>
    <d v="2017-08-18T00:00:00"/>
    <x v="3"/>
    <x v="7"/>
    <x v="137"/>
    <x v="10"/>
    <x v="0"/>
    <x v="4"/>
    <s v="Newell 325"/>
    <n v="9.91"/>
    <n v="3"/>
    <n v="1.24"/>
  </r>
  <r>
    <n v="8220"/>
    <d v="2017-08-18T00:00:00"/>
    <x v="3"/>
    <x v="7"/>
    <x v="74"/>
    <x v="10"/>
    <x v="0"/>
    <x v="3"/>
    <s v="GBC Personal VeloBind Strips"/>
    <n v="10.78"/>
    <n v="3"/>
    <n v="-7.91"/>
  </r>
  <r>
    <n v="8221"/>
    <d v="2017-08-18T00:00:00"/>
    <x v="3"/>
    <x v="7"/>
    <x v="773"/>
    <x v="32"/>
    <x v="2"/>
    <x v="9"/>
    <s v="Verbatim 25 GB 6x Blu-ray Single Layer Recordable Disc, 10/Pack"/>
    <n v="23.18"/>
    <n v="2"/>
    <n v="7.65"/>
  </r>
  <r>
    <n v="8222"/>
    <d v="2017-08-19T00:00:00"/>
    <x v="3"/>
    <x v="7"/>
    <x v="403"/>
    <x v="32"/>
    <x v="0"/>
    <x v="3"/>
    <s v="Fellowes PB300 Plastic Comb Binding Machine"/>
    <n v="387.99"/>
    <n v="1"/>
    <n v="182.36"/>
  </r>
  <r>
    <n v="8223"/>
    <d v="2017-08-19T00:00:00"/>
    <x v="3"/>
    <x v="7"/>
    <x v="256"/>
    <x v="1"/>
    <x v="0"/>
    <x v="3"/>
    <s v="Binder Posts"/>
    <n v="2.2999999999999998"/>
    <n v="2"/>
    <n v="-3.9"/>
  </r>
  <r>
    <n v="8224"/>
    <d v="2017-08-19T00:00:00"/>
    <x v="3"/>
    <x v="7"/>
    <x v="712"/>
    <x v="32"/>
    <x v="0"/>
    <x v="0"/>
    <s v="Xerox 200"/>
    <n v="19.440000000000001"/>
    <n v="3"/>
    <n v="9.33"/>
  </r>
  <r>
    <n v="8225"/>
    <d v="2017-08-19T00:00:00"/>
    <x v="3"/>
    <x v="7"/>
    <x v="445"/>
    <x v="27"/>
    <x v="0"/>
    <x v="3"/>
    <s v="Wilson Jones Elliptical Ring 3 1/2&quot; Capacity Binders, 800 sheets"/>
    <n v="102.72"/>
    <n v="3"/>
    <n v="37.24"/>
  </r>
  <r>
    <n v="8226"/>
    <d v="2017-08-20T00:00:00"/>
    <x v="3"/>
    <x v="7"/>
    <x v="344"/>
    <x v="3"/>
    <x v="0"/>
    <x v="3"/>
    <s v="GBC Recycled Regency Composition Covers"/>
    <n v="239.12"/>
    <n v="5"/>
    <n v="77.709999999999994"/>
  </r>
  <r>
    <n v="8227"/>
    <d v="2017-08-20T00:00:00"/>
    <x v="3"/>
    <x v="7"/>
    <x v="654"/>
    <x v="32"/>
    <x v="0"/>
    <x v="2"/>
    <s v="Neat Ideas Personal Hanging Folder Files, Black"/>
    <n v="40.29"/>
    <n v="3"/>
    <n v="10.48"/>
  </r>
  <r>
    <n v="8228"/>
    <d v="2017-08-20T00:00:00"/>
    <x v="3"/>
    <x v="7"/>
    <x v="382"/>
    <x v="3"/>
    <x v="0"/>
    <x v="14"/>
    <s v="Acme Kleencut Forged Steel Scissors"/>
    <n v="17.22"/>
    <n v="3"/>
    <n v="5.17"/>
  </r>
  <r>
    <n v="8229"/>
    <d v="2017-08-20T00:00:00"/>
    <x v="3"/>
    <x v="7"/>
    <x v="382"/>
    <x v="3"/>
    <x v="0"/>
    <x v="2"/>
    <s v="Companion Letter/Legal File, Black"/>
    <n v="226.56"/>
    <n v="6"/>
    <n v="63.44"/>
  </r>
  <r>
    <n v="8230"/>
    <d v="2017-08-20T00:00:00"/>
    <x v="3"/>
    <x v="7"/>
    <x v="382"/>
    <x v="3"/>
    <x v="2"/>
    <x v="6"/>
    <s v="Plantronics Encore H101 Dual EarpiecesÂ Headset"/>
    <n v="107.88"/>
    <n v="3"/>
    <n v="10.79"/>
  </r>
  <r>
    <n v="8231"/>
    <d v="2017-08-20T00:00:00"/>
    <x v="3"/>
    <x v="7"/>
    <x v="73"/>
    <x v="3"/>
    <x v="0"/>
    <x v="0"/>
    <s v="Xerox 203"/>
    <n v="25.92"/>
    <n v="4"/>
    <n v="12.44"/>
  </r>
  <r>
    <n v="8232"/>
    <d v="2017-08-20T00:00:00"/>
    <x v="3"/>
    <x v="7"/>
    <x v="722"/>
    <x v="25"/>
    <x v="2"/>
    <x v="6"/>
    <s v="Plantronics Encore H101 Dual EarpiecesÂ Headset"/>
    <n v="35.96"/>
    <n v="1"/>
    <n v="3.6"/>
  </r>
  <r>
    <n v="8233"/>
    <d v="2017-08-21T00:00:00"/>
    <x v="3"/>
    <x v="7"/>
    <x v="40"/>
    <x v="29"/>
    <x v="1"/>
    <x v="5"/>
    <s v="Hon Multipurpose Stacking Arm Chairs"/>
    <n v="866.4"/>
    <n v="4"/>
    <n v="225.26"/>
  </r>
  <r>
    <n v="8234"/>
    <d v="2017-08-21T00:00:00"/>
    <x v="3"/>
    <x v="7"/>
    <x v="217"/>
    <x v="28"/>
    <x v="0"/>
    <x v="7"/>
    <s v="Advantus Plastic Paper Clips"/>
    <n v="35"/>
    <n v="7"/>
    <n v="16.8"/>
  </r>
  <r>
    <n v="8235"/>
    <d v="2017-08-21T00:00:00"/>
    <x v="3"/>
    <x v="7"/>
    <x v="217"/>
    <x v="28"/>
    <x v="0"/>
    <x v="14"/>
    <s v="Acme Forged Steel Scissors with Black Enamel Handles"/>
    <n v="37.24"/>
    <n v="4"/>
    <n v="10.8"/>
  </r>
  <r>
    <n v="8236"/>
    <d v="2017-08-21T00:00:00"/>
    <x v="3"/>
    <x v="7"/>
    <x v="217"/>
    <x v="28"/>
    <x v="0"/>
    <x v="10"/>
    <s v="Security-Tint Envelopes"/>
    <n v="15.28"/>
    <n v="2"/>
    <n v="7.49"/>
  </r>
  <r>
    <n v="8237"/>
    <d v="2017-08-21T00:00:00"/>
    <x v="3"/>
    <x v="7"/>
    <x v="378"/>
    <x v="3"/>
    <x v="0"/>
    <x v="4"/>
    <s v="Newell 336"/>
    <n v="17.12"/>
    <n v="4"/>
    <n v="4.96"/>
  </r>
  <r>
    <n v="8238"/>
    <d v="2017-08-21T00:00:00"/>
    <x v="3"/>
    <x v="7"/>
    <x v="378"/>
    <x v="3"/>
    <x v="2"/>
    <x v="6"/>
    <s v="Cisco 8x8 Inc. 6753i IP Business Phone System"/>
    <n v="431.97"/>
    <n v="4"/>
    <n v="37.799999999999997"/>
  </r>
  <r>
    <n v="8239"/>
    <d v="2017-08-21T00:00:00"/>
    <x v="3"/>
    <x v="7"/>
    <x v="378"/>
    <x v="3"/>
    <x v="1"/>
    <x v="8"/>
    <s v="Tenex Chairmats For Use with Hard Floors"/>
    <n v="129.91999999999999"/>
    <n v="4"/>
    <n v="10.39"/>
  </r>
  <r>
    <n v="8240"/>
    <d v="2017-08-21T00:00:00"/>
    <x v="3"/>
    <x v="7"/>
    <x v="378"/>
    <x v="3"/>
    <x v="1"/>
    <x v="13"/>
    <s v="Chromcraft Rectangular Conference Tables"/>
    <n v="568.73"/>
    <n v="3"/>
    <n v="28.44"/>
  </r>
  <r>
    <n v="8241"/>
    <d v="2017-08-21T00:00:00"/>
    <x v="3"/>
    <x v="7"/>
    <x v="378"/>
    <x v="3"/>
    <x v="0"/>
    <x v="3"/>
    <s v="Acco Flexible ACCOHIDE Square Ring Data Binder, Dark Blue, 11 1/2&quot; X 14&quot; 7/8&quot;"/>
    <n v="117.14"/>
    <n v="9"/>
    <n v="42.46"/>
  </r>
  <r>
    <n v="8242"/>
    <d v="2017-08-21T00:00:00"/>
    <x v="3"/>
    <x v="7"/>
    <x v="378"/>
    <x v="3"/>
    <x v="0"/>
    <x v="12"/>
    <s v="Fellowes Command Center 5-outlet power strip"/>
    <n v="203.52"/>
    <n v="3"/>
    <n v="54.95"/>
  </r>
  <r>
    <n v="8243"/>
    <d v="2017-08-21T00:00:00"/>
    <x v="3"/>
    <x v="7"/>
    <x v="378"/>
    <x v="3"/>
    <x v="0"/>
    <x v="1"/>
    <s v="Avery Address/Shipping Labels for Typewriters, 4&quot; x 2&quot;"/>
    <n v="51.75"/>
    <n v="5"/>
    <n v="24.84"/>
  </r>
  <r>
    <n v="8244"/>
    <d v="2017-08-21T00:00:00"/>
    <x v="3"/>
    <x v="7"/>
    <x v="128"/>
    <x v="36"/>
    <x v="0"/>
    <x v="0"/>
    <s v="Xerox 1888"/>
    <n v="277.39999999999998"/>
    <n v="5"/>
    <n v="133.15"/>
  </r>
  <r>
    <n v="8245"/>
    <d v="2017-08-21T00:00:00"/>
    <x v="3"/>
    <x v="7"/>
    <x v="128"/>
    <x v="36"/>
    <x v="1"/>
    <x v="8"/>
    <s v="DAX Executive Solid Wood Document Frame, Desktop or Hang, Mahogany, 5 x 7"/>
    <n v="25.16"/>
    <n v="2"/>
    <n v="8.5500000000000007"/>
  </r>
  <r>
    <n v="8246"/>
    <d v="2017-08-21T00:00:00"/>
    <x v="3"/>
    <x v="7"/>
    <x v="128"/>
    <x v="36"/>
    <x v="1"/>
    <x v="8"/>
    <s v="Seth Thomas 12&quot; Clock w/ Goldtone Case"/>
    <n v="91.92"/>
    <n v="4"/>
    <n v="31.25"/>
  </r>
  <r>
    <n v="8247"/>
    <d v="2017-08-21T00:00:00"/>
    <x v="3"/>
    <x v="7"/>
    <x v="729"/>
    <x v="12"/>
    <x v="0"/>
    <x v="0"/>
    <s v="Xerox 1941"/>
    <n v="83.88"/>
    <n v="1"/>
    <n v="29.36"/>
  </r>
  <r>
    <n v="8248"/>
    <d v="2017-08-21T00:00:00"/>
    <x v="3"/>
    <x v="7"/>
    <x v="507"/>
    <x v="22"/>
    <x v="1"/>
    <x v="5"/>
    <s v="Padded Folding Chairs, Black, 4/Carton"/>
    <n v="388.7"/>
    <n v="6"/>
    <n v="38.869999999999997"/>
  </r>
  <r>
    <n v="8249"/>
    <d v="2017-08-21T00:00:00"/>
    <x v="3"/>
    <x v="7"/>
    <x v="507"/>
    <x v="22"/>
    <x v="0"/>
    <x v="2"/>
    <s v="Fellowes Stor/Drawer Steel Plus Storage Drawers"/>
    <n v="572.58000000000004"/>
    <n v="6"/>
    <n v="34.35"/>
  </r>
  <r>
    <n v="8250"/>
    <d v="2017-08-21T00:00:00"/>
    <x v="3"/>
    <x v="7"/>
    <x v="507"/>
    <x v="22"/>
    <x v="2"/>
    <x v="9"/>
    <s v="Kensington K72356US Mouse-in-a-Box USB Desktop Mouse"/>
    <n v="33.18"/>
    <n v="2"/>
    <n v="11.61"/>
  </r>
  <r>
    <n v="8251"/>
    <d v="2017-08-21T00:00:00"/>
    <x v="3"/>
    <x v="7"/>
    <x v="500"/>
    <x v="20"/>
    <x v="0"/>
    <x v="3"/>
    <s v="Avery Metallic Poly Binders"/>
    <n v="32.090000000000003"/>
    <n v="7"/>
    <n v="11.23"/>
  </r>
  <r>
    <n v="8252"/>
    <d v="2017-08-21T00:00:00"/>
    <x v="3"/>
    <x v="7"/>
    <x v="500"/>
    <x v="20"/>
    <x v="0"/>
    <x v="3"/>
    <s v="GBC DocuBind TL300 Electric Binding System"/>
    <n v="4305.55"/>
    <n v="6"/>
    <n v="1453.12"/>
  </r>
  <r>
    <n v="8253"/>
    <d v="2017-08-21T00:00:00"/>
    <x v="3"/>
    <x v="7"/>
    <x v="774"/>
    <x v="26"/>
    <x v="0"/>
    <x v="2"/>
    <s v="Recycled Data-Pak for Archival Bound Computer Printouts, 12-1/2 x 12-1/2 x 16"/>
    <n v="237.1"/>
    <n v="3"/>
    <n v="20.75"/>
  </r>
  <r>
    <n v="8254"/>
    <d v="2017-08-21T00:00:00"/>
    <x v="3"/>
    <x v="7"/>
    <x v="774"/>
    <x v="26"/>
    <x v="1"/>
    <x v="8"/>
    <s v="DAX Charcoal/Nickel-Tone Document Frame, 5 x 7"/>
    <n v="22.75"/>
    <n v="3"/>
    <n v="7.11"/>
  </r>
  <r>
    <n v="8255"/>
    <d v="2017-08-21T00:00:00"/>
    <x v="3"/>
    <x v="7"/>
    <x v="774"/>
    <x v="26"/>
    <x v="0"/>
    <x v="0"/>
    <s v="Southworth 25% Cotton Antique Laid Paper &amp; Envelopes"/>
    <n v="6.67"/>
    <n v="1"/>
    <n v="2.09"/>
  </r>
  <r>
    <n v="8256"/>
    <d v="2017-08-22T00:00:00"/>
    <x v="3"/>
    <x v="7"/>
    <x v="784"/>
    <x v="3"/>
    <x v="1"/>
    <x v="13"/>
    <s v="Hon Racetrack Conference Tables"/>
    <n v="210.01"/>
    <n v="1"/>
    <n v="2.63"/>
  </r>
  <r>
    <n v="8257"/>
    <d v="2017-08-22T00:00:00"/>
    <x v="3"/>
    <x v="7"/>
    <x v="222"/>
    <x v="2"/>
    <x v="1"/>
    <x v="13"/>
    <s v="Bevis Boat-Shaped Conference Table"/>
    <n v="314.52999999999997"/>
    <n v="2"/>
    <n v="-83.88"/>
  </r>
  <r>
    <n v="8258"/>
    <d v="2017-08-23T00:00:00"/>
    <x v="3"/>
    <x v="7"/>
    <x v="487"/>
    <x v="16"/>
    <x v="2"/>
    <x v="6"/>
    <s v="Samsung Galaxy Mega 6.3"/>
    <n v="4367.8999999999996"/>
    <n v="13"/>
    <n v="327.58999999999997"/>
  </r>
  <r>
    <n v="8259"/>
    <d v="2017-08-23T00:00:00"/>
    <x v="3"/>
    <x v="7"/>
    <x v="487"/>
    <x v="16"/>
    <x v="0"/>
    <x v="0"/>
    <s v="IBM Multi-Purpose Copy Paper, 8 1/2 x 11&quot;, Case"/>
    <n v="49.57"/>
    <n v="2"/>
    <n v="15.49"/>
  </r>
  <r>
    <n v="8260"/>
    <d v="2017-08-23T00:00:00"/>
    <x v="3"/>
    <x v="7"/>
    <x v="487"/>
    <x v="16"/>
    <x v="0"/>
    <x v="12"/>
    <s v="Fellowes 8 Outlet Superior Workstation Surge Protector w/o Phone/Fax/Modem Protection"/>
    <n v="161.38"/>
    <n v="6"/>
    <n v="12.1"/>
  </r>
  <r>
    <n v="8261"/>
    <d v="2017-08-23T00:00:00"/>
    <x v="3"/>
    <x v="7"/>
    <x v="487"/>
    <x v="16"/>
    <x v="1"/>
    <x v="8"/>
    <s v="Eldon Regeneration Recycled Desk Accessories, Smoke"/>
    <n v="2.78"/>
    <n v="2"/>
    <n v="0.42"/>
  </r>
  <r>
    <n v="8262"/>
    <d v="2017-08-23T00:00:00"/>
    <x v="3"/>
    <x v="7"/>
    <x v="487"/>
    <x v="16"/>
    <x v="0"/>
    <x v="0"/>
    <s v="Ampad Evidence Wirebond Steno Books, 6&quot; x 9&quot;"/>
    <n v="8.7200000000000006"/>
    <n v="5"/>
    <n v="2.94"/>
  </r>
  <r>
    <n v="8263"/>
    <d v="2017-08-24T00:00:00"/>
    <x v="3"/>
    <x v="7"/>
    <x v="611"/>
    <x v="20"/>
    <x v="0"/>
    <x v="3"/>
    <s v="DXL Angle-View Binders with Locking Rings by Samsill"/>
    <n v="24.67"/>
    <n v="4"/>
    <n v="7.71"/>
  </r>
  <r>
    <n v="8264"/>
    <d v="2017-08-24T00:00:00"/>
    <x v="3"/>
    <x v="7"/>
    <x v="611"/>
    <x v="20"/>
    <x v="0"/>
    <x v="3"/>
    <s v="Acco Translucent Poly Ring Binders"/>
    <n v="3.74"/>
    <n v="1"/>
    <n v="1.31"/>
  </r>
  <r>
    <n v="8265"/>
    <d v="2017-08-24T00:00:00"/>
    <x v="3"/>
    <x v="7"/>
    <x v="406"/>
    <x v="10"/>
    <x v="0"/>
    <x v="12"/>
    <s v="Avanti 1.7 Cu. Ft. Refrigerator"/>
    <n v="646.27"/>
    <n v="8"/>
    <n v="64.63"/>
  </r>
  <r>
    <n v="8266"/>
    <d v="2017-08-24T00:00:00"/>
    <x v="3"/>
    <x v="7"/>
    <x v="406"/>
    <x v="10"/>
    <x v="0"/>
    <x v="0"/>
    <s v="Xerox 1966"/>
    <n v="10.37"/>
    <n v="2"/>
    <n v="3.76"/>
  </r>
  <r>
    <n v="8267"/>
    <d v="2017-08-25T00:00:00"/>
    <x v="3"/>
    <x v="7"/>
    <x v="41"/>
    <x v="25"/>
    <x v="0"/>
    <x v="0"/>
    <s v="Xerox 1910"/>
    <n v="192.16"/>
    <n v="5"/>
    <n v="67.260000000000005"/>
  </r>
  <r>
    <n v="8268"/>
    <d v="2017-08-25T00:00:00"/>
    <x v="3"/>
    <x v="7"/>
    <x v="738"/>
    <x v="15"/>
    <x v="0"/>
    <x v="4"/>
    <s v="Zebra Zazzle Fluorescent Highlighters"/>
    <n v="9.73"/>
    <n v="2"/>
    <n v="1.7"/>
  </r>
  <r>
    <n v="8269"/>
    <d v="2017-08-25T00:00:00"/>
    <x v="3"/>
    <x v="7"/>
    <x v="738"/>
    <x v="15"/>
    <x v="0"/>
    <x v="0"/>
    <s v="Xerox 199"/>
    <n v="3.42"/>
    <n v="1"/>
    <n v="1.07"/>
  </r>
  <r>
    <n v="8270"/>
    <d v="2017-08-25T00:00:00"/>
    <x v="3"/>
    <x v="7"/>
    <x v="364"/>
    <x v="10"/>
    <x v="0"/>
    <x v="2"/>
    <s v="Letter/Legal File Tote with Clear Snap-On Lid, Black Granite"/>
    <n v="25.7"/>
    <n v="2"/>
    <n v="1.93"/>
  </r>
  <r>
    <n v="8271"/>
    <d v="2017-08-25T00:00:00"/>
    <x v="3"/>
    <x v="7"/>
    <x v="9"/>
    <x v="2"/>
    <x v="1"/>
    <x v="11"/>
    <s v="Bush Somerset Collection Bookcase"/>
    <n v="130.97999999999999"/>
    <n v="2"/>
    <n v="-89.07"/>
  </r>
  <r>
    <n v="8272"/>
    <d v="2017-08-26T00:00:00"/>
    <x v="3"/>
    <x v="7"/>
    <x v="528"/>
    <x v="4"/>
    <x v="2"/>
    <x v="9"/>
    <s v="Sony 64GB Class 10 Micro SDHC R40 Memory Card"/>
    <n v="71.98"/>
    <n v="2"/>
    <n v="15.12"/>
  </r>
  <r>
    <n v="8273"/>
    <d v="2017-08-26T00:00:00"/>
    <x v="3"/>
    <x v="7"/>
    <x v="0"/>
    <x v="1"/>
    <x v="1"/>
    <x v="8"/>
    <s v="Seth Thomas 16&quot; Steel Case Clock"/>
    <n v="64.959999999999994"/>
    <n v="5"/>
    <n v="-43.85"/>
  </r>
  <r>
    <n v="8274"/>
    <d v="2017-08-26T00:00:00"/>
    <x v="3"/>
    <x v="7"/>
    <x v="631"/>
    <x v="14"/>
    <x v="0"/>
    <x v="2"/>
    <s v="Neat Ideas Personal Hanging Folder Files, Black"/>
    <n v="53.72"/>
    <n v="4"/>
    <n v="13.97"/>
  </r>
  <r>
    <n v="8275"/>
    <d v="2017-08-27T00:00:00"/>
    <x v="3"/>
    <x v="7"/>
    <x v="444"/>
    <x v="32"/>
    <x v="1"/>
    <x v="13"/>
    <s v="Office Impressions End Table, 20-1/2&quot;H x 24&quot;W x 20&quot;D"/>
    <n v="1488.42"/>
    <n v="7"/>
    <n v="-297.68"/>
  </r>
  <r>
    <n v="8276"/>
    <d v="2017-08-27T00:00:00"/>
    <x v="3"/>
    <x v="7"/>
    <x v="376"/>
    <x v="20"/>
    <x v="0"/>
    <x v="2"/>
    <s v="Iris Project Case"/>
    <n v="63.84"/>
    <n v="8"/>
    <n v="16.600000000000001"/>
  </r>
  <r>
    <n v="8277"/>
    <d v="2017-08-27T00:00:00"/>
    <x v="3"/>
    <x v="7"/>
    <x v="376"/>
    <x v="20"/>
    <x v="2"/>
    <x v="6"/>
    <s v="GE 30522EE2"/>
    <n v="347.97"/>
    <n v="3"/>
    <n v="100.91"/>
  </r>
  <r>
    <n v="8278"/>
    <d v="2017-08-27T00:00:00"/>
    <x v="3"/>
    <x v="7"/>
    <x v="376"/>
    <x v="20"/>
    <x v="0"/>
    <x v="3"/>
    <s v="DXL Angle-View Binders with Locking Rings by Samsill"/>
    <n v="37.01"/>
    <n v="6"/>
    <n v="11.57"/>
  </r>
  <r>
    <n v="8279"/>
    <d v="2017-08-27T00:00:00"/>
    <x v="3"/>
    <x v="7"/>
    <x v="145"/>
    <x v="0"/>
    <x v="0"/>
    <x v="4"/>
    <s v="Eberhard Faber 3 1/2&quot; Golf Pencils"/>
    <n v="5.95"/>
    <n v="1"/>
    <n v="0.37"/>
  </r>
  <r>
    <n v="8280"/>
    <d v="2017-08-27T00:00:00"/>
    <x v="3"/>
    <x v="7"/>
    <x v="386"/>
    <x v="16"/>
    <x v="0"/>
    <x v="10"/>
    <s v="Convenience Packs of Business Envelopes"/>
    <n v="2.9"/>
    <n v="1"/>
    <n v="0.98"/>
  </r>
  <r>
    <n v="8281"/>
    <d v="2017-08-27T00:00:00"/>
    <x v="3"/>
    <x v="7"/>
    <x v="696"/>
    <x v="3"/>
    <x v="1"/>
    <x v="8"/>
    <s v="GE 48&quot; Fluorescent Tube, Cool White Energy Saver, 34 Watts, 30/Box"/>
    <n v="198.46"/>
    <n v="2"/>
    <n v="99.23"/>
  </r>
  <r>
    <n v="8282"/>
    <d v="2017-08-27T00:00:00"/>
    <x v="3"/>
    <x v="7"/>
    <x v="696"/>
    <x v="3"/>
    <x v="0"/>
    <x v="12"/>
    <s v="APC 7 Outlet Network SurgeArrest Surge Protector"/>
    <n v="321.92"/>
    <n v="4"/>
    <n v="96.58"/>
  </r>
  <r>
    <n v="8283"/>
    <d v="2017-08-27T00:00:00"/>
    <x v="3"/>
    <x v="7"/>
    <x v="696"/>
    <x v="3"/>
    <x v="2"/>
    <x v="16"/>
    <s v="Sharp 1540cs Digital Laser Copier"/>
    <n v="879.98"/>
    <n v="2"/>
    <n v="329.99"/>
  </r>
  <r>
    <n v="8284"/>
    <d v="2017-08-27T00:00:00"/>
    <x v="3"/>
    <x v="7"/>
    <x v="696"/>
    <x v="3"/>
    <x v="0"/>
    <x v="14"/>
    <s v="Acme Preferred Stainless Steel Scissors"/>
    <n v="28.4"/>
    <n v="5"/>
    <n v="8.24"/>
  </r>
  <r>
    <n v="8285"/>
    <d v="2017-08-27T00:00:00"/>
    <x v="3"/>
    <x v="7"/>
    <x v="696"/>
    <x v="3"/>
    <x v="1"/>
    <x v="5"/>
    <s v="Bevis Steel Folding Chairs"/>
    <n v="230.28"/>
    <n v="3"/>
    <n v="23.03"/>
  </r>
  <r>
    <n v="8286"/>
    <d v="2017-08-27T00:00:00"/>
    <x v="3"/>
    <x v="7"/>
    <x v="696"/>
    <x v="3"/>
    <x v="0"/>
    <x v="0"/>
    <s v="White Computer Printout Paper by Universal"/>
    <n v="116.28"/>
    <n v="3"/>
    <n v="56.98"/>
  </r>
  <r>
    <n v="8287"/>
    <d v="2017-08-27T00:00:00"/>
    <x v="3"/>
    <x v="7"/>
    <x v="696"/>
    <x v="3"/>
    <x v="0"/>
    <x v="3"/>
    <s v="GBC DocuBind 300 Electric Binding Machine"/>
    <n v="841.57"/>
    <n v="2"/>
    <n v="294.55"/>
  </r>
  <r>
    <n v="8288"/>
    <d v="2017-08-27T00:00:00"/>
    <x v="3"/>
    <x v="7"/>
    <x v="696"/>
    <x v="3"/>
    <x v="0"/>
    <x v="2"/>
    <s v="Sensible Storage WireTech Storage Systems"/>
    <n v="354.9"/>
    <n v="5"/>
    <n v="17.75"/>
  </r>
  <r>
    <n v="8289"/>
    <d v="2017-08-27T00:00:00"/>
    <x v="3"/>
    <x v="7"/>
    <x v="613"/>
    <x v="15"/>
    <x v="0"/>
    <x v="0"/>
    <s v="Xerox 217"/>
    <n v="5.18"/>
    <n v="1"/>
    <n v="1.81"/>
  </r>
  <r>
    <n v="8290"/>
    <d v="2017-08-27T00:00:00"/>
    <x v="3"/>
    <x v="7"/>
    <x v="43"/>
    <x v="16"/>
    <x v="0"/>
    <x v="12"/>
    <s v="Hoover Portapower Portable Vacuum"/>
    <n v="14.34"/>
    <n v="4"/>
    <n v="0.9"/>
  </r>
  <r>
    <n v="8291"/>
    <d v="2017-08-27T00:00:00"/>
    <x v="3"/>
    <x v="7"/>
    <x v="624"/>
    <x v="2"/>
    <x v="0"/>
    <x v="0"/>
    <s v="Xerox 1981"/>
    <n v="12.67"/>
    <n v="3"/>
    <n v="3.96"/>
  </r>
  <r>
    <n v="8292"/>
    <d v="2017-08-27T00:00:00"/>
    <x v="3"/>
    <x v="7"/>
    <x v="624"/>
    <x v="2"/>
    <x v="2"/>
    <x v="9"/>
    <s v="Logitech Wireless Headset h800"/>
    <n v="1119.8900000000001"/>
    <n v="14"/>
    <n v="209.98"/>
  </r>
  <r>
    <n v="8293"/>
    <d v="2017-08-27T00:00:00"/>
    <x v="3"/>
    <x v="7"/>
    <x v="582"/>
    <x v="12"/>
    <x v="1"/>
    <x v="8"/>
    <s v="Flat Face Poster Frame"/>
    <n v="120.58"/>
    <n v="8"/>
    <n v="33.159999999999997"/>
  </r>
  <r>
    <n v="8294"/>
    <d v="2017-08-28T00:00:00"/>
    <x v="3"/>
    <x v="7"/>
    <x v="61"/>
    <x v="22"/>
    <x v="2"/>
    <x v="6"/>
    <s v="Anker 24W Portable Micro USB Car Charger"/>
    <n v="35.17"/>
    <n v="4"/>
    <n v="11.43"/>
  </r>
  <r>
    <n v="8295"/>
    <d v="2017-08-28T00:00:00"/>
    <x v="3"/>
    <x v="7"/>
    <x v="61"/>
    <x v="22"/>
    <x v="1"/>
    <x v="13"/>
    <s v="Hon Practical Foundations 30 x 60 Training Table, Light Gray/Charcoal"/>
    <n v="1137.75"/>
    <n v="5"/>
    <n v="250.31"/>
  </r>
  <r>
    <n v="8296"/>
    <d v="2017-08-28T00:00:00"/>
    <x v="3"/>
    <x v="7"/>
    <x v="61"/>
    <x v="22"/>
    <x v="0"/>
    <x v="3"/>
    <s v="GBC Standard Therm-A-Bind Covers"/>
    <n v="99.68"/>
    <n v="5"/>
    <n v="32.4"/>
  </r>
  <r>
    <n v="8297"/>
    <d v="2017-08-28T00:00:00"/>
    <x v="3"/>
    <x v="7"/>
    <x v="61"/>
    <x v="22"/>
    <x v="0"/>
    <x v="4"/>
    <s v="Newell 344"/>
    <n v="5.56"/>
    <n v="2"/>
    <n v="1.45"/>
  </r>
  <r>
    <n v="8298"/>
    <d v="2017-08-28T00:00:00"/>
    <x v="3"/>
    <x v="7"/>
    <x v="573"/>
    <x v="1"/>
    <x v="0"/>
    <x v="0"/>
    <s v="Xerox 4200 Series MultiUse Premium Copy Paper (20Lb. and 84 Bright)"/>
    <n v="25.34"/>
    <n v="6"/>
    <n v="7.92"/>
  </r>
  <r>
    <n v="8299"/>
    <d v="2017-08-28T00:00:00"/>
    <x v="3"/>
    <x v="7"/>
    <x v="573"/>
    <x v="1"/>
    <x v="0"/>
    <x v="0"/>
    <s v="HP Office Paper (20Lb. and 87 Bright)"/>
    <n v="26.72"/>
    <n v="5"/>
    <n v="9.35"/>
  </r>
  <r>
    <n v="8300"/>
    <d v="2017-08-28T00:00:00"/>
    <x v="3"/>
    <x v="7"/>
    <x v="342"/>
    <x v="21"/>
    <x v="0"/>
    <x v="14"/>
    <s v="Acme Stainless Steel Office Snips"/>
    <n v="21.81"/>
    <n v="3"/>
    <n v="5.89"/>
  </r>
  <r>
    <n v="8301"/>
    <d v="2017-08-28T00:00:00"/>
    <x v="3"/>
    <x v="7"/>
    <x v="342"/>
    <x v="21"/>
    <x v="0"/>
    <x v="12"/>
    <s v="Acco 6 Outlet Guardian Premium Plus Surge Suppressor"/>
    <n v="91.6"/>
    <n v="5"/>
    <n v="26.56"/>
  </r>
  <r>
    <n v="8302"/>
    <d v="2017-08-29T00:00:00"/>
    <x v="3"/>
    <x v="7"/>
    <x v="552"/>
    <x v="1"/>
    <x v="0"/>
    <x v="1"/>
    <s v="Avery 505"/>
    <n v="47.36"/>
    <n v="4"/>
    <n v="17.760000000000002"/>
  </r>
  <r>
    <n v="8303"/>
    <d v="2017-08-29T00:00:00"/>
    <x v="3"/>
    <x v="7"/>
    <x v="552"/>
    <x v="1"/>
    <x v="0"/>
    <x v="2"/>
    <s v="Advantus Rolling Storage Box"/>
    <n v="27.44"/>
    <n v="2"/>
    <n v="2.4"/>
  </r>
  <r>
    <n v="8304"/>
    <d v="2017-08-29T00:00:00"/>
    <x v="3"/>
    <x v="7"/>
    <x v="552"/>
    <x v="1"/>
    <x v="0"/>
    <x v="3"/>
    <s v="Wilson Jones Easy Flow II Sheet Lifters"/>
    <n v="3.24"/>
    <n v="9"/>
    <n v="-5.18"/>
  </r>
  <r>
    <n v="8305"/>
    <d v="2017-08-29T00:00:00"/>
    <x v="3"/>
    <x v="7"/>
    <x v="548"/>
    <x v="2"/>
    <x v="0"/>
    <x v="4"/>
    <s v="Newell 323"/>
    <n v="9.41"/>
    <n v="7"/>
    <n v="0.71"/>
  </r>
  <r>
    <n v="8306"/>
    <d v="2017-08-29T00:00:00"/>
    <x v="3"/>
    <x v="7"/>
    <x v="602"/>
    <x v="3"/>
    <x v="1"/>
    <x v="8"/>
    <s v="Electrix Fluorescent Magnifier Lamps &amp; Weighted Base"/>
    <n v="148.02000000000001"/>
    <n v="3"/>
    <n v="41.45"/>
  </r>
  <r>
    <n v="8307"/>
    <d v="2017-08-31T00:00:00"/>
    <x v="3"/>
    <x v="7"/>
    <x v="467"/>
    <x v="12"/>
    <x v="0"/>
    <x v="2"/>
    <s v="Neat Ideas Personal Hanging Folder Files, Black"/>
    <n v="10.74"/>
    <n v="1"/>
    <n v="0.81"/>
  </r>
  <r>
    <n v="8308"/>
    <d v="2017-08-31T00:00:00"/>
    <x v="3"/>
    <x v="7"/>
    <x v="467"/>
    <x v="12"/>
    <x v="0"/>
    <x v="7"/>
    <s v="OIC Bulk Pack Metal Binder Clips"/>
    <n v="8.3800000000000008"/>
    <n v="3"/>
    <n v="2.72"/>
  </r>
  <r>
    <n v="8309"/>
    <d v="2017-08-31T00:00:00"/>
    <x v="3"/>
    <x v="7"/>
    <x v="556"/>
    <x v="25"/>
    <x v="0"/>
    <x v="0"/>
    <s v="Xerox 1945"/>
    <n v="229.54"/>
    <n v="7"/>
    <n v="83.21"/>
  </r>
  <r>
    <n v="8310"/>
    <d v="2017-08-31T00:00:00"/>
    <x v="3"/>
    <x v="7"/>
    <x v="63"/>
    <x v="18"/>
    <x v="0"/>
    <x v="12"/>
    <s v="Tripp Lite Isotel 8 Ultra 8 Outlet Metal Surge"/>
    <n v="638.73"/>
    <n v="9"/>
    <n v="166.07"/>
  </r>
  <r>
    <n v="8311"/>
    <d v="2017-08-31T00:00:00"/>
    <x v="3"/>
    <x v="7"/>
    <x v="299"/>
    <x v="3"/>
    <x v="0"/>
    <x v="3"/>
    <s v="Acco Suede Grain Vinyl Round Ring Binder"/>
    <n v="6.67"/>
    <n v="3"/>
    <n v="2.17"/>
  </r>
  <r>
    <n v="8312"/>
    <d v="2017-08-31T00:00:00"/>
    <x v="3"/>
    <x v="7"/>
    <x v="299"/>
    <x v="3"/>
    <x v="2"/>
    <x v="6"/>
    <s v="Aastra 6757i CT Wireless VoIP phone"/>
    <n v="689.41"/>
    <n v="4"/>
    <n v="77.56"/>
  </r>
  <r>
    <n v="8313"/>
    <d v="2017-08-31T00:00:00"/>
    <x v="3"/>
    <x v="7"/>
    <x v="497"/>
    <x v="8"/>
    <x v="2"/>
    <x v="9"/>
    <s v="Plantronics CS510 - Over-the-Head monaural Wireless Headset System"/>
    <n v="659.9"/>
    <n v="2"/>
    <n v="217.77"/>
  </r>
  <r>
    <n v="8314"/>
    <d v="2017-08-31T00:00:00"/>
    <x v="3"/>
    <x v="7"/>
    <x v="620"/>
    <x v="22"/>
    <x v="1"/>
    <x v="5"/>
    <s v="Hon 4700 Series Mobuis Mid-Back Task Chairs with Adjustable Arms"/>
    <n v="569.57000000000005"/>
    <n v="2"/>
    <n v="7.12"/>
  </r>
  <r>
    <n v="8315"/>
    <d v="2017-08-31T00:00:00"/>
    <x v="3"/>
    <x v="7"/>
    <x v="620"/>
    <x v="22"/>
    <x v="0"/>
    <x v="2"/>
    <s v="Sortfiler Multipurpose Personal File Organizer, Black"/>
    <n v="149.72999999999999"/>
    <n v="7"/>
    <n v="43.42"/>
  </r>
  <r>
    <n v="8316"/>
    <d v="2017-08-31T00:00:00"/>
    <x v="3"/>
    <x v="7"/>
    <x v="588"/>
    <x v="11"/>
    <x v="0"/>
    <x v="14"/>
    <s v="Acme Kleen Earth Office Shears"/>
    <n v="6.21"/>
    <n v="2"/>
    <n v="0.7"/>
  </r>
  <r>
    <n v="8317"/>
    <d v="2017-08-31T00:00:00"/>
    <x v="3"/>
    <x v="7"/>
    <x v="282"/>
    <x v="3"/>
    <x v="0"/>
    <x v="2"/>
    <s v="Space Solutions Commercial Steel Shelving"/>
    <n v="193.95"/>
    <n v="3"/>
    <n v="9.6999999999999993"/>
  </r>
  <r>
    <n v="8318"/>
    <d v="2017-09-01T00:00:00"/>
    <x v="3"/>
    <x v="8"/>
    <x v="84"/>
    <x v="20"/>
    <x v="1"/>
    <x v="8"/>
    <s v="Seth Thomas 12&quot; Clock w/ Goldtone Case"/>
    <n v="114.9"/>
    <n v="5"/>
    <n v="39.07"/>
  </r>
  <r>
    <n v="8319"/>
    <d v="2017-09-01T00:00:00"/>
    <x v="3"/>
    <x v="8"/>
    <x v="567"/>
    <x v="22"/>
    <x v="2"/>
    <x v="9"/>
    <s v="LogitechÂ LS21 Speaker System - PC Multimedia - 2.1-CH - Wired"/>
    <n v="19.989999999999998"/>
    <n v="1"/>
    <n v="6.8"/>
  </r>
  <r>
    <n v="8320"/>
    <d v="2017-09-01T00:00:00"/>
    <x v="3"/>
    <x v="8"/>
    <x v="567"/>
    <x v="22"/>
    <x v="0"/>
    <x v="3"/>
    <s v="Avery Metallic Poly Binders"/>
    <n v="22.92"/>
    <n v="5"/>
    <n v="8.02"/>
  </r>
  <r>
    <n v="8321"/>
    <d v="2017-09-01T00:00:00"/>
    <x v="3"/>
    <x v="8"/>
    <x v="79"/>
    <x v="22"/>
    <x v="0"/>
    <x v="4"/>
    <s v="Staples in misc. colors"/>
    <n v="7.58"/>
    <n v="1"/>
    <n v="2.96"/>
  </r>
  <r>
    <n v="8322"/>
    <d v="2017-09-01T00:00:00"/>
    <x v="3"/>
    <x v="8"/>
    <x v="273"/>
    <x v="14"/>
    <x v="1"/>
    <x v="5"/>
    <s v="Harbour Creations 67200 Series Stacking Chairs"/>
    <n v="498.26"/>
    <n v="7"/>
    <n v="134.53"/>
  </r>
  <r>
    <n v="8323"/>
    <d v="2017-09-01T00:00:00"/>
    <x v="3"/>
    <x v="8"/>
    <x v="602"/>
    <x v="22"/>
    <x v="0"/>
    <x v="12"/>
    <s v="Honeywell Quietcare HEPA Air Cleaner"/>
    <n v="314.60000000000002"/>
    <n v="4"/>
    <n v="103.82"/>
  </r>
  <r>
    <n v="8324"/>
    <d v="2017-09-01T00:00:00"/>
    <x v="3"/>
    <x v="8"/>
    <x v="602"/>
    <x v="22"/>
    <x v="1"/>
    <x v="13"/>
    <s v="KI Conference Tables"/>
    <n v="283.56"/>
    <n v="4"/>
    <n v="45.37"/>
  </r>
  <r>
    <n v="8325"/>
    <d v="2017-09-02T00:00:00"/>
    <x v="3"/>
    <x v="8"/>
    <x v="112"/>
    <x v="10"/>
    <x v="1"/>
    <x v="8"/>
    <s v="Eldon 200 Class Desk Accessories, Burgundy"/>
    <n v="15.07"/>
    <n v="3"/>
    <n v="4.1399999999999997"/>
  </r>
  <r>
    <n v="8326"/>
    <d v="2017-09-02T00:00:00"/>
    <x v="3"/>
    <x v="8"/>
    <x v="734"/>
    <x v="14"/>
    <x v="2"/>
    <x v="6"/>
    <s v="Polycom CX600 IP Phone VoIP phone"/>
    <n v="1199.8"/>
    <n v="4"/>
    <n v="323.95"/>
  </r>
  <r>
    <n v="8327"/>
    <d v="2017-09-02T00:00:00"/>
    <x v="3"/>
    <x v="8"/>
    <x v="734"/>
    <x v="14"/>
    <x v="2"/>
    <x v="9"/>
    <s v="MaxellÂ iVDR EX 500GB Cartridge"/>
    <n v="1928.78"/>
    <n v="7"/>
    <n v="829.38"/>
  </r>
  <r>
    <n v="8328"/>
    <d v="2017-09-02T00:00:00"/>
    <x v="3"/>
    <x v="8"/>
    <x v="734"/>
    <x v="14"/>
    <x v="0"/>
    <x v="2"/>
    <s v="Fellowes High-Stak Drawer Files"/>
    <n v="352.38"/>
    <n v="2"/>
    <n v="81.05"/>
  </r>
  <r>
    <n v="8329"/>
    <d v="2017-09-02T00:00:00"/>
    <x v="3"/>
    <x v="8"/>
    <x v="670"/>
    <x v="2"/>
    <x v="0"/>
    <x v="0"/>
    <s v="RSVP Cards &amp; Envelopes, Blank White, 8-1/2&quot; X 11&quot;, 24 Cards/25 Envelopes/Set"/>
    <n v="12.19"/>
    <n v="3"/>
    <n v="4.1100000000000003"/>
  </r>
  <r>
    <n v="8330"/>
    <d v="2017-09-02T00:00:00"/>
    <x v="3"/>
    <x v="8"/>
    <x v="766"/>
    <x v="3"/>
    <x v="0"/>
    <x v="4"/>
    <s v="Pencil and Crayon Sharpener"/>
    <n v="6.57"/>
    <n v="3"/>
    <n v="1.77"/>
  </r>
  <r>
    <n v="8331"/>
    <d v="2017-09-02T00:00:00"/>
    <x v="3"/>
    <x v="8"/>
    <x v="689"/>
    <x v="20"/>
    <x v="0"/>
    <x v="4"/>
    <s v="Newell 324"/>
    <n v="23.1"/>
    <n v="2"/>
    <n v="6.47"/>
  </r>
  <r>
    <n v="8332"/>
    <d v="2017-09-02T00:00:00"/>
    <x v="3"/>
    <x v="8"/>
    <x v="689"/>
    <x v="20"/>
    <x v="1"/>
    <x v="8"/>
    <s v="DAX Cubicle Frames - 8x10"/>
    <n v="11.54"/>
    <n v="2"/>
    <n v="3.46"/>
  </r>
  <r>
    <n v="8333"/>
    <d v="2017-09-02T00:00:00"/>
    <x v="3"/>
    <x v="8"/>
    <x v="689"/>
    <x v="20"/>
    <x v="1"/>
    <x v="13"/>
    <s v="Bush Advantage Collection Racetrack Conference Table"/>
    <n v="254.53"/>
    <n v="1"/>
    <n v="-93.33"/>
  </r>
  <r>
    <n v="8334"/>
    <d v="2017-09-02T00:00:00"/>
    <x v="3"/>
    <x v="8"/>
    <x v="689"/>
    <x v="20"/>
    <x v="0"/>
    <x v="12"/>
    <s v="Fellowes Basic Home/Office Series Surge Protectors"/>
    <n v="12.98"/>
    <n v="1"/>
    <n v="3.76"/>
  </r>
  <r>
    <n v="8335"/>
    <d v="2017-09-02T00:00:00"/>
    <x v="3"/>
    <x v="8"/>
    <x v="689"/>
    <x v="20"/>
    <x v="0"/>
    <x v="3"/>
    <s v="ACCOHIDE 3-Ring Binder, Blue, 1&quot;"/>
    <n v="26.43"/>
    <n v="8"/>
    <n v="8.92"/>
  </r>
  <r>
    <n v="8336"/>
    <d v="2017-09-02T00:00:00"/>
    <x v="3"/>
    <x v="8"/>
    <x v="689"/>
    <x v="20"/>
    <x v="2"/>
    <x v="6"/>
    <s v="Cisco SPA508G"/>
    <n v="197.97"/>
    <n v="3"/>
    <n v="57.41"/>
  </r>
  <r>
    <n v="8337"/>
    <d v="2017-09-02T00:00:00"/>
    <x v="3"/>
    <x v="8"/>
    <x v="689"/>
    <x v="20"/>
    <x v="0"/>
    <x v="1"/>
    <s v="Avery 518"/>
    <n v="18.899999999999999"/>
    <n v="6"/>
    <n v="9.07"/>
  </r>
  <r>
    <n v="8338"/>
    <d v="2017-09-02T00:00:00"/>
    <x v="3"/>
    <x v="8"/>
    <x v="689"/>
    <x v="20"/>
    <x v="1"/>
    <x v="5"/>
    <s v="Global Commerce Series High-Back Swivel/Tilt Chairs"/>
    <n v="1282.4100000000001"/>
    <n v="5"/>
    <n v="213.74"/>
  </r>
  <r>
    <n v="8339"/>
    <d v="2017-09-02T00:00:00"/>
    <x v="3"/>
    <x v="8"/>
    <x v="689"/>
    <x v="20"/>
    <x v="0"/>
    <x v="4"/>
    <s v="BIC Brite Liner Grip Highlighters"/>
    <n v="4.92"/>
    <n v="3"/>
    <n v="2.21"/>
  </r>
  <r>
    <n v="8340"/>
    <d v="2017-09-02T00:00:00"/>
    <x v="3"/>
    <x v="8"/>
    <x v="689"/>
    <x v="20"/>
    <x v="2"/>
    <x v="9"/>
    <s v="WD My Passport Ultra 2TB Portable External Hard Drive"/>
    <n v="238"/>
    <n v="2"/>
    <n v="38.08"/>
  </r>
  <r>
    <n v="8341"/>
    <d v="2017-09-02T00:00:00"/>
    <x v="3"/>
    <x v="8"/>
    <x v="689"/>
    <x v="20"/>
    <x v="2"/>
    <x v="9"/>
    <s v="Sony Micro Vault Click 16 GB USB 2.0 Flash Drive"/>
    <n v="167.97"/>
    <n v="3"/>
    <n v="40.31"/>
  </r>
  <r>
    <n v="8342"/>
    <d v="2017-09-02T00:00:00"/>
    <x v="3"/>
    <x v="8"/>
    <x v="689"/>
    <x v="20"/>
    <x v="0"/>
    <x v="0"/>
    <s v="Xerox 1962"/>
    <n v="17.12"/>
    <n v="4"/>
    <n v="7.7"/>
  </r>
  <r>
    <n v="8343"/>
    <d v="2017-09-02T00:00:00"/>
    <x v="3"/>
    <x v="8"/>
    <x v="630"/>
    <x v="3"/>
    <x v="0"/>
    <x v="4"/>
    <s v="OIC #2 Pencils, Medium Soft"/>
    <n v="9.4"/>
    <n v="5"/>
    <n v="2.73"/>
  </r>
  <r>
    <n v="8344"/>
    <d v="2017-09-02T00:00:00"/>
    <x v="3"/>
    <x v="8"/>
    <x v="630"/>
    <x v="3"/>
    <x v="0"/>
    <x v="1"/>
    <s v="Avery 505"/>
    <n v="74"/>
    <n v="5"/>
    <n v="37"/>
  </r>
  <r>
    <n v="8345"/>
    <d v="2017-09-02T00:00:00"/>
    <x v="3"/>
    <x v="8"/>
    <x v="630"/>
    <x v="3"/>
    <x v="2"/>
    <x v="6"/>
    <s v="Ooma Telo VoIP Home Phone System"/>
    <n v="201.58"/>
    <n v="2"/>
    <n v="12.6"/>
  </r>
  <r>
    <n v="8346"/>
    <d v="2017-09-02T00:00:00"/>
    <x v="3"/>
    <x v="8"/>
    <x v="764"/>
    <x v="37"/>
    <x v="0"/>
    <x v="2"/>
    <s v="Crate-A-Files"/>
    <n v="10.9"/>
    <n v="1"/>
    <n v="2.83"/>
  </r>
  <r>
    <n v="8347"/>
    <d v="2017-09-02T00:00:00"/>
    <x v="3"/>
    <x v="8"/>
    <x v="764"/>
    <x v="37"/>
    <x v="0"/>
    <x v="0"/>
    <s v="Xerox 191"/>
    <n v="79.92"/>
    <n v="4"/>
    <n v="37.56"/>
  </r>
  <r>
    <n v="8348"/>
    <d v="2017-09-02T00:00:00"/>
    <x v="3"/>
    <x v="8"/>
    <x v="764"/>
    <x v="37"/>
    <x v="0"/>
    <x v="0"/>
    <s v="Xerox 1890"/>
    <n v="146.82"/>
    <n v="3"/>
    <n v="73.41"/>
  </r>
  <r>
    <n v="8349"/>
    <d v="2017-09-02T00:00:00"/>
    <x v="3"/>
    <x v="8"/>
    <x v="65"/>
    <x v="1"/>
    <x v="0"/>
    <x v="7"/>
    <s v="Advantus Plastic Paper Clips"/>
    <n v="16"/>
    <n v="4"/>
    <n v="5.6"/>
  </r>
  <r>
    <n v="8350"/>
    <d v="2017-09-02T00:00:00"/>
    <x v="3"/>
    <x v="8"/>
    <x v="65"/>
    <x v="1"/>
    <x v="0"/>
    <x v="12"/>
    <s v="Belkin 7-Outlet SurgeMaster Home Series"/>
    <n v="5.59"/>
    <n v="2"/>
    <n v="-15.09"/>
  </r>
  <r>
    <n v="8351"/>
    <d v="2017-09-02T00:00:00"/>
    <x v="3"/>
    <x v="8"/>
    <x v="65"/>
    <x v="1"/>
    <x v="0"/>
    <x v="2"/>
    <s v="Belkin 19&quot; Center-Weighted Shelf, Gray"/>
    <n v="235.92"/>
    <n v="5"/>
    <n v="-44.24"/>
  </r>
  <r>
    <n v="8352"/>
    <d v="2017-09-02T00:00:00"/>
    <x v="3"/>
    <x v="8"/>
    <x v="260"/>
    <x v="1"/>
    <x v="2"/>
    <x v="9"/>
    <s v="Kingston Digital DataTraveler 32GB USB 2.0"/>
    <n v="40.68"/>
    <n v="3"/>
    <n v="-7.12"/>
  </r>
  <r>
    <n v="8353"/>
    <d v="2017-09-02T00:00:00"/>
    <x v="3"/>
    <x v="8"/>
    <x v="219"/>
    <x v="3"/>
    <x v="0"/>
    <x v="3"/>
    <s v="Acco Translucent Poly Ring Binders"/>
    <n v="18.72"/>
    <n v="5"/>
    <n v="6.55"/>
  </r>
  <r>
    <n v="8354"/>
    <d v="2017-09-02T00:00:00"/>
    <x v="3"/>
    <x v="8"/>
    <x v="219"/>
    <x v="3"/>
    <x v="1"/>
    <x v="13"/>
    <s v="Hon 2111 Invitation Series Straight Table"/>
    <n v="236.53"/>
    <n v="2"/>
    <n v="-2.96"/>
  </r>
  <r>
    <n v="8355"/>
    <d v="2017-09-02T00:00:00"/>
    <x v="3"/>
    <x v="8"/>
    <x v="720"/>
    <x v="22"/>
    <x v="1"/>
    <x v="5"/>
    <s v="Global Leather Task Chair, Black"/>
    <n v="215.98"/>
    <n v="3"/>
    <n v="-2.7"/>
  </r>
  <r>
    <n v="8356"/>
    <d v="2017-09-02T00:00:00"/>
    <x v="3"/>
    <x v="8"/>
    <x v="545"/>
    <x v="5"/>
    <x v="0"/>
    <x v="3"/>
    <s v="GBC DocuBind 300 Electric Binding Machine"/>
    <n v="1577.94"/>
    <n v="3"/>
    <n v="757.41"/>
  </r>
  <r>
    <n v="8357"/>
    <d v="2017-09-02T00:00:00"/>
    <x v="3"/>
    <x v="8"/>
    <x v="399"/>
    <x v="26"/>
    <x v="0"/>
    <x v="1"/>
    <s v="Avery 519"/>
    <n v="11.7"/>
    <n v="2"/>
    <n v="3.95"/>
  </r>
  <r>
    <n v="8358"/>
    <d v="2017-09-02T00:00:00"/>
    <x v="3"/>
    <x v="8"/>
    <x v="167"/>
    <x v="3"/>
    <x v="0"/>
    <x v="12"/>
    <s v="Acco Six-Outlet Power Strip, 4' Cord Length"/>
    <n v="43.1"/>
    <n v="5"/>
    <n v="11.21"/>
  </r>
  <r>
    <n v="8359"/>
    <d v="2017-09-02T00:00:00"/>
    <x v="3"/>
    <x v="8"/>
    <x v="167"/>
    <x v="3"/>
    <x v="1"/>
    <x v="8"/>
    <s v="Luxo Professional Combination Clamp-On Lamps"/>
    <n v="511.5"/>
    <n v="5"/>
    <n v="132.99"/>
  </r>
  <r>
    <n v="8360"/>
    <d v="2017-09-02T00:00:00"/>
    <x v="3"/>
    <x v="8"/>
    <x v="167"/>
    <x v="3"/>
    <x v="0"/>
    <x v="3"/>
    <s v="GBC Velobind Prepunched Cover Sets, Regency Series"/>
    <n v="147.91999999999999"/>
    <n v="5"/>
    <n v="46.23"/>
  </r>
  <r>
    <n v="8361"/>
    <d v="2017-09-03T00:00:00"/>
    <x v="3"/>
    <x v="8"/>
    <x v="287"/>
    <x v="1"/>
    <x v="0"/>
    <x v="3"/>
    <s v="Premier Elliptical Ring Binder, Black"/>
    <n v="42.62"/>
    <n v="7"/>
    <n v="-68.19"/>
  </r>
  <r>
    <n v="8362"/>
    <d v="2017-09-03T00:00:00"/>
    <x v="3"/>
    <x v="8"/>
    <x v="358"/>
    <x v="16"/>
    <x v="0"/>
    <x v="10"/>
    <s v="#10- 4 1/8&quot; x 9 1/2&quot; Security-Tint Envelopes"/>
    <n v="24.45"/>
    <n v="4"/>
    <n v="8.86"/>
  </r>
  <r>
    <n v="8363"/>
    <d v="2017-09-03T00:00:00"/>
    <x v="3"/>
    <x v="8"/>
    <x v="166"/>
    <x v="3"/>
    <x v="0"/>
    <x v="4"/>
    <s v="Premium Writing Pencils, Soft, #2 by Central Association for the Blind"/>
    <n v="5.96"/>
    <n v="2"/>
    <n v="1.67"/>
  </r>
  <r>
    <n v="8364"/>
    <d v="2017-09-03T00:00:00"/>
    <x v="3"/>
    <x v="8"/>
    <x v="90"/>
    <x v="3"/>
    <x v="0"/>
    <x v="3"/>
    <s v="Square Ring Data Binders, Rigid 75 Pt. Covers, 11&quot; x 14-7/8&quot;"/>
    <n v="82.56"/>
    <n v="5"/>
    <n v="28.9"/>
  </r>
  <r>
    <n v="8365"/>
    <d v="2017-09-03T00:00:00"/>
    <x v="3"/>
    <x v="8"/>
    <x v="90"/>
    <x v="3"/>
    <x v="2"/>
    <x v="9"/>
    <s v="Kensington Expert Mouse Optical USB Trackball for PC or Mac"/>
    <n v="284.97000000000003"/>
    <n v="3"/>
    <n v="85.49"/>
  </r>
  <r>
    <n v="8366"/>
    <d v="2017-09-03T00:00:00"/>
    <x v="3"/>
    <x v="8"/>
    <x v="716"/>
    <x v="20"/>
    <x v="0"/>
    <x v="0"/>
    <s v="Xerox 189"/>
    <n v="419.4"/>
    <n v="4"/>
    <n v="201.31"/>
  </r>
  <r>
    <n v="8367"/>
    <d v="2017-09-03T00:00:00"/>
    <x v="3"/>
    <x v="8"/>
    <x v="716"/>
    <x v="20"/>
    <x v="1"/>
    <x v="5"/>
    <s v="Office Star Flex Back Scooter Chair with Aluminum Finish Frame"/>
    <n v="90.8"/>
    <n v="1"/>
    <n v="14.12"/>
  </r>
  <r>
    <n v="8368"/>
    <d v="2017-09-03T00:00:00"/>
    <x v="3"/>
    <x v="8"/>
    <x v="716"/>
    <x v="20"/>
    <x v="1"/>
    <x v="5"/>
    <s v="Global Low Back Tilter Chair"/>
    <n v="181.76"/>
    <n v="2"/>
    <n v="-8.08"/>
  </r>
  <r>
    <n v="8369"/>
    <d v="2017-09-03T00:00:00"/>
    <x v="3"/>
    <x v="8"/>
    <x v="716"/>
    <x v="20"/>
    <x v="0"/>
    <x v="4"/>
    <s v="Prang Drawing Pencil Set"/>
    <n v="5.56"/>
    <n v="2"/>
    <n v="2.2200000000000002"/>
  </r>
  <r>
    <n v="8370"/>
    <d v="2017-09-03T00:00:00"/>
    <x v="3"/>
    <x v="8"/>
    <x v="519"/>
    <x v="3"/>
    <x v="1"/>
    <x v="11"/>
    <s v="Bush Heritage Pine Collection 5-Shelf Bookcase, Albany Pine Finish, *Special Order"/>
    <n v="239.67"/>
    <n v="2"/>
    <n v="14.1"/>
  </r>
  <r>
    <n v="8371"/>
    <d v="2017-09-03T00:00:00"/>
    <x v="3"/>
    <x v="8"/>
    <x v="316"/>
    <x v="0"/>
    <x v="1"/>
    <x v="8"/>
    <s v="Eldon Advantage Foldable Chair Mats for Low Pile Carpets"/>
    <n v="108.4"/>
    <n v="5"/>
    <n v="-105.69"/>
  </r>
  <r>
    <n v="8372"/>
    <d v="2017-09-03T00:00:00"/>
    <x v="3"/>
    <x v="8"/>
    <x v="168"/>
    <x v="1"/>
    <x v="0"/>
    <x v="0"/>
    <s v="&quot;While you Were Out&quot; Message Book, One Form per Page"/>
    <n v="8.9"/>
    <n v="3"/>
    <n v="3.34"/>
  </r>
  <r>
    <n v="8373"/>
    <d v="2017-09-03T00:00:00"/>
    <x v="3"/>
    <x v="8"/>
    <x v="168"/>
    <x v="1"/>
    <x v="2"/>
    <x v="9"/>
    <s v="Hypercom P1300 Pinpad"/>
    <n v="100.8"/>
    <n v="2"/>
    <n v="21.42"/>
  </r>
  <r>
    <n v="8374"/>
    <d v="2017-09-04T00:00:00"/>
    <x v="3"/>
    <x v="8"/>
    <x v="628"/>
    <x v="0"/>
    <x v="0"/>
    <x v="4"/>
    <s v="Crayola Anti Dust Chalk, 12/Pack"/>
    <n v="10.19"/>
    <n v="7"/>
    <n v="3.19"/>
  </r>
  <r>
    <n v="8375"/>
    <d v="2017-09-04T00:00:00"/>
    <x v="3"/>
    <x v="8"/>
    <x v="628"/>
    <x v="0"/>
    <x v="0"/>
    <x v="2"/>
    <s v="Acco Perma 3000 Stacking Storage Drawers"/>
    <n v="16.78"/>
    <n v="1"/>
    <n v="-0.21"/>
  </r>
  <r>
    <n v="8376"/>
    <d v="2017-09-04T00:00:00"/>
    <x v="3"/>
    <x v="8"/>
    <x v="628"/>
    <x v="0"/>
    <x v="0"/>
    <x v="4"/>
    <s v="Sanford Colorific Eraseable Coloring Pencils, 12 Count"/>
    <n v="13.12"/>
    <n v="5"/>
    <n v="3.77"/>
  </r>
  <r>
    <n v="8377"/>
    <d v="2017-09-04T00:00:00"/>
    <x v="3"/>
    <x v="8"/>
    <x v="69"/>
    <x v="20"/>
    <x v="2"/>
    <x v="9"/>
    <s v="Verbatim 25 GB 6x Blu-ray Single Layer Recordable Disc, 25/Pack"/>
    <n v="91.96"/>
    <n v="4"/>
    <n v="39.54"/>
  </r>
  <r>
    <n v="8378"/>
    <d v="2017-09-04T00:00:00"/>
    <x v="3"/>
    <x v="8"/>
    <x v="129"/>
    <x v="3"/>
    <x v="1"/>
    <x v="13"/>
    <s v="Chromcraft Bull-Nose Wood Oval Conference Tables &amp; Bases"/>
    <n v="1322.35"/>
    <n v="3"/>
    <n v="-99.18"/>
  </r>
  <r>
    <n v="8379"/>
    <d v="2017-09-04T00:00:00"/>
    <x v="3"/>
    <x v="8"/>
    <x v="716"/>
    <x v="3"/>
    <x v="0"/>
    <x v="0"/>
    <s v="Xerox 220"/>
    <n v="12.96"/>
    <n v="2"/>
    <n v="6.22"/>
  </r>
  <r>
    <n v="8380"/>
    <d v="2017-09-04T00:00:00"/>
    <x v="3"/>
    <x v="8"/>
    <x v="716"/>
    <x v="3"/>
    <x v="2"/>
    <x v="6"/>
    <s v="invisibleSHIELD by ZAGG Smudge-Free Screen Protector"/>
    <n v="43.18"/>
    <n v="3"/>
    <n v="15.11"/>
  </r>
  <r>
    <n v="8381"/>
    <d v="2017-09-04T00:00:00"/>
    <x v="3"/>
    <x v="8"/>
    <x v="698"/>
    <x v="1"/>
    <x v="1"/>
    <x v="11"/>
    <s v="Bush Birmingham Collection Bookcase, Dark Cherry"/>
    <n v="825.17"/>
    <n v="9"/>
    <n v="-117.88"/>
  </r>
  <r>
    <n v="8382"/>
    <d v="2017-09-04T00:00:00"/>
    <x v="3"/>
    <x v="8"/>
    <x v="698"/>
    <x v="1"/>
    <x v="0"/>
    <x v="0"/>
    <s v="It's Hot Message Books with Stickers, 2 3/4&quot; x 5&quot;"/>
    <n v="17.760000000000002"/>
    <n v="3"/>
    <n v="5.55"/>
  </r>
  <r>
    <n v="8383"/>
    <d v="2017-09-04T00:00:00"/>
    <x v="3"/>
    <x v="8"/>
    <x v="698"/>
    <x v="1"/>
    <x v="0"/>
    <x v="4"/>
    <s v="Sanford Colorific Colored Pencils, 12/Box"/>
    <n v="6.91"/>
    <n v="3"/>
    <n v="0.86"/>
  </r>
  <r>
    <n v="8384"/>
    <d v="2017-09-04T00:00:00"/>
    <x v="3"/>
    <x v="8"/>
    <x v="496"/>
    <x v="10"/>
    <x v="0"/>
    <x v="4"/>
    <s v="DIXON Oriole Pencils"/>
    <n v="8.26"/>
    <n v="4"/>
    <n v="0.62"/>
  </r>
  <r>
    <n v="8385"/>
    <d v="2017-09-04T00:00:00"/>
    <x v="3"/>
    <x v="8"/>
    <x v="496"/>
    <x v="10"/>
    <x v="0"/>
    <x v="3"/>
    <s v="GBC Recycled VeloBinder Covers"/>
    <n v="25.56"/>
    <n v="5"/>
    <n v="-20.45"/>
  </r>
  <r>
    <n v="8386"/>
    <d v="2017-09-04T00:00:00"/>
    <x v="3"/>
    <x v="8"/>
    <x v="496"/>
    <x v="10"/>
    <x v="0"/>
    <x v="3"/>
    <s v="Wilson Jones Active Use Binders"/>
    <n v="4.37"/>
    <n v="2"/>
    <n v="-3.06"/>
  </r>
  <r>
    <n v="8387"/>
    <d v="2017-09-04T00:00:00"/>
    <x v="3"/>
    <x v="8"/>
    <x v="496"/>
    <x v="10"/>
    <x v="0"/>
    <x v="0"/>
    <s v="Telephone Message Books with Fax/Mobile Section, 4 1/4&quot; x 6&quot;"/>
    <n v="11.52"/>
    <n v="4"/>
    <n v="3.74"/>
  </r>
  <r>
    <n v="8388"/>
    <d v="2017-09-04T00:00:00"/>
    <x v="3"/>
    <x v="8"/>
    <x v="565"/>
    <x v="3"/>
    <x v="0"/>
    <x v="3"/>
    <s v="Ibico Hi-Tech Manual Binding System"/>
    <n v="487.98"/>
    <n v="2"/>
    <n v="152.5"/>
  </r>
  <r>
    <n v="8389"/>
    <d v="2017-09-04T00:00:00"/>
    <x v="3"/>
    <x v="8"/>
    <x v="565"/>
    <x v="3"/>
    <x v="2"/>
    <x v="6"/>
    <s v="QVS USB Car Charger 2-Port 2.1Amp for iPod/iPhone/iPad/iPad 2/iPad 3"/>
    <n v="5.56"/>
    <n v="1"/>
    <n v="1.74"/>
  </r>
  <r>
    <n v="8390"/>
    <d v="2017-09-04T00:00:00"/>
    <x v="3"/>
    <x v="8"/>
    <x v="565"/>
    <x v="3"/>
    <x v="0"/>
    <x v="2"/>
    <s v="Trav-L-File Heavy-Duty Shuttle II, Black"/>
    <n v="217.85"/>
    <n v="5"/>
    <n v="65.36"/>
  </r>
  <r>
    <n v="8391"/>
    <d v="2017-09-04T00:00:00"/>
    <x v="3"/>
    <x v="8"/>
    <x v="13"/>
    <x v="2"/>
    <x v="2"/>
    <x v="9"/>
    <s v="Kingston Digital DataTraveler 8GB USB 2.0"/>
    <n v="19.04"/>
    <n v="4"/>
    <n v="-1.43"/>
  </r>
  <r>
    <n v="8392"/>
    <d v="2017-09-04T00:00:00"/>
    <x v="3"/>
    <x v="8"/>
    <x v="495"/>
    <x v="3"/>
    <x v="0"/>
    <x v="2"/>
    <s v="Rogers Jumbo File, Granite"/>
    <n v="54.32"/>
    <n v="4"/>
    <n v="0.54"/>
  </r>
  <r>
    <n v="8393"/>
    <d v="2017-09-04T00:00:00"/>
    <x v="3"/>
    <x v="8"/>
    <x v="500"/>
    <x v="3"/>
    <x v="0"/>
    <x v="3"/>
    <s v="Acco Suede Grain Vinyl Round Ring Binder"/>
    <n v="13.34"/>
    <n v="6"/>
    <n v="4.34"/>
  </r>
  <r>
    <n v="8394"/>
    <d v="2017-09-04T00:00:00"/>
    <x v="3"/>
    <x v="8"/>
    <x v="500"/>
    <x v="3"/>
    <x v="1"/>
    <x v="13"/>
    <s v="Bush Cubix Conference Tables, Fully Assembled"/>
    <n v="1478.27"/>
    <n v="8"/>
    <n v="92.39"/>
  </r>
  <r>
    <n v="8395"/>
    <d v="2017-09-04T00:00:00"/>
    <x v="3"/>
    <x v="8"/>
    <x v="98"/>
    <x v="38"/>
    <x v="0"/>
    <x v="7"/>
    <s v="Staples"/>
    <n v="14.82"/>
    <n v="6"/>
    <n v="6.97"/>
  </r>
  <r>
    <n v="8396"/>
    <d v="2017-09-04T00:00:00"/>
    <x v="3"/>
    <x v="8"/>
    <x v="67"/>
    <x v="3"/>
    <x v="0"/>
    <x v="2"/>
    <s v="24 Capacity Maxi Data Binder Racks, Pearl"/>
    <n v="421.1"/>
    <n v="2"/>
    <n v="105.28"/>
  </r>
  <r>
    <n v="8397"/>
    <d v="2017-09-04T00:00:00"/>
    <x v="3"/>
    <x v="8"/>
    <x v="712"/>
    <x v="16"/>
    <x v="1"/>
    <x v="5"/>
    <s v="Global Value Steno Chair, Gray"/>
    <n v="97.18"/>
    <n v="2"/>
    <n v="6.07"/>
  </r>
  <r>
    <n v="8398"/>
    <d v="2017-09-04T00:00:00"/>
    <x v="3"/>
    <x v="8"/>
    <x v="712"/>
    <x v="16"/>
    <x v="0"/>
    <x v="0"/>
    <s v="Xerox 213"/>
    <n v="10.37"/>
    <n v="2"/>
    <n v="3.63"/>
  </r>
  <r>
    <n v="8399"/>
    <d v="2017-09-04T00:00:00"/>
    <x v="3"/>
    <x v="8"/>
    <x v="488"/>
    <x v="0"/>
    <x v="0"/>
    <x v="4"/>
    <s v="Hunt PowerHouse Electric Pencil Sharpener, Blue"/>
    <n v="30.38"/>
    <n v="1"/>
    <n v="3.8"/>
  </r>
  <r>
    <n v="8400"/>
    <d v="2017-09-04T00:00:00"/>
    <x v="3"/>
    <x v="8"/>
    <x v="755"/>
    <x v="3"/>
    <x v="0"/>
    <x v="3"/>
    <s v="Pressboard Hanging Data Binders for Unburst Sheets"/>
    <n v="11.81"/>
    <n v="3"/>
    <n v="4.13"/>
  </r>
  <r>
    <n v="8401"/>
    <d v="2017-09-04T00:00:00"/>
    <x v="3"/>
    <x v="8"/>
    <x v="322"/>
    <x v="11"/>
    <x v="0"/>
    <x v="3"/>
    <s v="Avery Trapezoid Extra Heavy Duty 4&quot; Binders"/>
    <n v="88.07"/>
    <n v="7"/>
    <n v="-58.72"/>
  </r>
  <r>
    <n v="8402"/>
    <d v="2017-09-05T00:00:00"/>
    <x v="3"/>
    <x v="8"/>
    <x v="431"/>
    <x v="22"/>
    <x v="0"/>
    <x v="4"/>
    <s v="Newell 333"/>
    <n v="2.78"/>
    <n v="1"/>
    <n v="0.72"/>
  </r>
  <r>
    <n v="8403"/>
    <d v="2017-09-05T00:00:00"/>
    <x v="3"/>
    <x v="8"/>
    <x v="53"/>
    <x v="16"/>
    <x v="0"/>
    <x v="2"/>
    <s v="Gould Plastics 18-Pocket Panel Bin, 34w x 5-1/4d x 20-1/2h"/>
    <n v="147.18"/>
    <n v="2"/>
    <n v="-29.44"/>
  </r>
  <r>
    <n v="8404"/>
    <d v="2017-09-05T00:00:00"/>
    <x v="3"/>
    <x v="8"/>
    <x v="760"/>
    <x v="15"/>
    <x v="2"/>
    <x v="9"/>
    <s v="MaxellÂ LTO Ultrium - 800 GB"/>
    <n v="89.57"/>
    <n v="4"/>
    <n v="-1.1200000000000001"/>
  </r>
  <r>
    <n v="8405"/>
    <d v="2017-09-05T00:00:00"/>
    <x v="3"/>
    <x v="8"/>
    <x v="760"/>
    <x v="15"/>
    <x v="0"/>
    <x v="4"/>
    <s v="Model L Table or Wall-Mount Pencil Sharpener"/>
    <n v="71.959999999999994"/>
    <n v="5"/>
    <n v="7.2"/>
  </r>
  <r>
    <n v="8406"/>
    <d v="2017-09-05T00:00:00"/>
    <x v="3"/>
    <x v="8"/>
    <x v="760"/>
    <x v="15"/>
    <x v="0"/>
    <x v="0"/>
    <s v="Xerox 220"/>
    <n v="15.55"/>
    <n v="3"/>
    <n v="5.44"/>
  </r>
  <r>
    <n v="8407"/>
    <d v="2017-09-07T00:00:00"/>
    <x v="3"/>
    <x v="8"/>
    <x v="29"/>
    <x v="3"/>
    <x v="1"/>
    <x v="8"/>
    <s v="Tenex Chairmats For Use With Carpeted Floors"/>
    <n v="47.94"/>
    <n v="3"/>
    <n v="2.4"/>
  </r>
  <r>
    <n v="8408"/>
    <d v="2017-09-07T00:00:00"/>
    <x v="3"/>
    <x v="8"/>
    <x v="131"/>
    <x v="11"/>
    <x v="0"/>
    <x v="2"/>
    <s v="Hanging Personal Folder File"/>
    <n v="37.68"/>
    <n v="3"/>
    <n v="2.36"/>
  </r>
  <r>
    <n v="8409"/>
    <d v="2017-09-07T00:00:00"/>
    <x v="3"/>
    <x v="8"/>
    <x v="131"/>
    <x v="11"/>
    <x v="2"/>
    <x v="9"/>
    <s v="Logitech Wireless Marathon Mouse M705"/>
    <n v="279.94"/>
    <n v="7"/>
    <n v="80.48"/>
  </r>
  <r>
    <n v="8410"/>
    <d v="2017-09-07T00:00:00"/>
    <x v="3"/>
    <x v="8"/>
    <x v="386"/>
    <x v="20"/>
    <x v="0"/>
    <x v="2"/>
    <s v="Advantus 10-Drawer Portable Organizer, Chrome Metal Frame, Smoke Drawers"/>
    <n v="478.08"/>
    <n v="8"/>
    <n v="133.86000000000001"/>
  </r>
  <r>
    <n v="8411"/>
    <d v="2017-09-07T00:00:00"/>
    <x v="3"/>
    <x v="8"/>
    <x v="155"/>
    <x v="1"/>
    <x v="0"/>
    <x v="0"/>
    <s v="Easy-staple paper"/>
    <n v="73.010000000000005"/>
    <n v="9"/>
    <n v="26.47"/>
  </r>
  <r>
    <n v="8412"/>
    <d v="2017-09-07T00:00:00"/>
    <x v="3"/>
    <x v="8"/>
    <x v="629"/>
    <x v="24"/>
    <x v="0"/>
    <x v="3"/>
    <s v="GBC DocuBind 300 Electric Binding Machine"/>
    <n v="1577.94"/>
    <n v="3"/>
    <n v="757.41"/>
  </r>
  <r>
    <n v="8413"/>
    <d v="2017-09-07T00:00:00"/>
    <x v="3"/>
    <x v="8"/>
    <x v="222"/>
    <x v="12"/>
    <x v="0"/>
    <x v="3"/>
    <s v="Wilson Jones Leather-Like Binders with DublLock Round Rings"/>
    <n v="7.86"/>
    <n v="3"/>
    <n v="-6.02"/>
  </r>
  <r>
    <n v="8414"/>
    <d v="2017-09-07T00:00:00"/>
    <x v="3"/>
    <x v="8"/>
    <x v="92"/>
    <x v="2"/>
    <x v="0"/>
    <x v="1"/>
    <s v="Avery 519"/>
    <n v="29.24"/>
    <n v="5"/>
    <n v="9.8699999999999992"/>
  </r>
  <r>
    <n v="8415"/>
    <d v="2017-09-07T00:00:00"/>
    <x v="3"/>
    <x v="8"/>
    <x v="92"/>
    <x v="2"/>
    <x v="0"/>
    <x v="0"/>
    <s v="Eureka Recycled Copy Paper 8 1/2&quot; x 11&quot;, Ream"/>
    <n v="15.55"/>
    <n v="3"/>
    <n v="5.44"/>
  </r>
  <r>
    <n v="8416"/>
    <d v="2017-09-07T00:00:00"/>
    <x v="3"/>
    <x v="8"/>
    <x v="92"/>
    <x v="2"/>
    <x v="0"/>
    <x v="10"/>
    <s v="Poly String Tie Envelopes"/>
    <n v="4.9000000000000004"/>
    <n v="3"/>
    <n v="1.65"/>
  </r>
  <r>
    <n v="8417"/>
    <d v="2017-09-07T00:00:00"/>
    <x v="3"/>
    <x v="8"/>
    <x v="643"/>
    <x v="21"/>
    <x v="2"/>
    <x v="9"/>
    <s v="Rosewill 107 Normal Keys USB Wired Standard Keyboard"/>
    <n v="13.48"/>
    <n v="1"/>
    <n v="1.89"/>
  </r>
  <r>
    <n v="8418"/>
    <d v="2017-09-07T00:00:00"/>
    <x v="3"/>
    <x v="8"/>
    <x v="176"/>
    <x v="27"/>
    <x v="1"/>
    <x v="8"/>
    <s v="DAX Copper Panel Document Frame, 5 x 7 Size"/>
    <n v="25.16"/>
    <n v="2"/>
    <n v="10.57"/>
  </r>
  <r>
    <n v="8419"/>
    <d v="2017-09-07T00:00:00"/>
    <x v="3"/>
    <x v="8"/>
    <x v="176"/>
    <x v="27"/>
    <x v="2"/>
    <x v="6"/>
    <s v="Motorla HX550 Universal Bluetooth Headset"/>
    <n v="126.56"/>
    <n v="4"/>
    <n v="47.46"/>
  </r>
  <r>
    <n v="8420"/>
    <d v="2017-09-07T00:00:00"/>
    <x v="3"/>
    <x v="8"/>
    <x v="156"/>
    <x v="3"/>
    <x v="1"/>
    <x v="8"/>
    <s v="C-Line Magnetic Cubicle Keepers, Clear Polypropylene"/>
    <n v="19.760000000000002"/>
    <n v="4"/>
    <n v="8.3000000000000007"/>
  </r>
  <r>
    <n v="8421"/>
    <d v="2017-09-07T00:00:00"/>
    <x v="3"/>
    <x v="8"/>
    <x v="120"/>
    <x v="24"/>
    <x v="2"/>
    <x v="9"/>
    <s v="Maxell 4.7GB DVD-R"/>
    <n v="113.52"/>
    <n v="4"/>
    <n v="46.54"/>
  </r>
  <r>
    <n v="8422"/>
    <d v="2017-09-07T00:00:00"/>
    <x v="3"/>
    <x v="8"/>
    <x v="120"/>
    <x v="24"/>
    <x v="1"/>
    <x v="8"/>
    <s v="DataProducts Ampli Magnifier Task Lamp, Black,"/>
    <n v="135.30000000000001"/>
    <n v="5"/>
    <n v="37.880000000000003"/>
  </r>
  <r>
    <n v="8423"/>
    <d v="2017-09-07T00:00:00"/>
    <x v="3"/>
    <x v="8"/>
    <x v="409"/>
    <x v="3"/>
    <x v="1"/>
    <x v="5"/>
    <s v="Global Low Back Tilter Chair"/>
    <n v="161.57"/>
    <n v="2"/>
    <n v="-28.27"/>
  </r>
  <r>
    <n v="8424"/>
    <d v="2017-09-07T00:00:00"/>
    <x v="3"/>
    <x v="8"/>
    <x v="441"/>
    <x v="15"/>
    <x v="0"/>
    <x v="12"/>
    <s v="Eureka The Boss Cordless Rechargeable Stick Vac"/>
    <n v="81.569999999999993"/>
    <n v="2"/>
    <n v="7.14"/>
  </r>
  <r>
    <n v="8425"/>
    <d v="2017-09-07T00:00:00"/>
    <x v="3"/>
    <x v="8"/>
    <x v="766"/>
    <x v="22"/>
    <x v="1"/>
    <x v="8"/>
    <s v="DAX Two-Tone Silver Metal Document Frame"/>
    <n v="80.959999999999994"/>
    <n v="4"/>
    <n v="34.81"/>
  </r>
  <r>
    <n v="8426"/>
    <d v="2017-09-07T00:00:00"/>
    <x v="3"/>
    <x v="8"/>
    <x v="766"/>
    <x v="22"/>
    <x v="2"/>
    <x v="6"/>
    <s v="Konftel 250 ConferenceÂ phoneÂ - Charcoal black"/>
    <n v="455.71"/>
    <n v="2"/>
    <n v="34.18"/>
  </r>
  <r>
    <n v="8427"/>
    <d v="2017-09-07T00:00:00"/>
    <x v="3"/>
    <x v="8"/>
    <x v="766"/>
    <x v="22"/>
    <x v="0"/>
    <x v="4"/>
    <s v="Boston 1799 Powerhouse Electric Pencil Sharpener"/>
    <n v="25.98"/>
    <n v="1"/>
    <n v="7.27"/>
  </r>
  <r>
    <n v="8428"/>
    <d v="2017-09-07T00:00:00"/>
    <x v="3"/>
    <x v="8"/>
    <x v="158"/>
    <x v="43"/>
    <x v="0"/>
    <x v="0"/>
    <s v="Avoid Verbal Orders Carbonless Minifold Book"/>
    <n v="16.899999999999999"/>
    <n v="5"/>
    <n v="7.77"/>
  </r>
  <r>
    <n v="8429"/>
    <d v="2017-09-07T00:00:00"/>
    <x v="3"/>
    <x v="8"/>
    <x v="158"/>
    <x v="43"/>
    <x v="0"/>
    <x v="0"/>
    <s v="Xerox 191"/>
    <n v="39.96"/>
    <n v="2"/>
    <n v="18.78"/>
  </r>
  <r>
    <n v="8430"/>
    <d v="2017-09-08T00:00:00"/>
    <x v="3"/>
    <x v="8"/>
    <x v="147"/>
    <x v="1"/>
    <x v="1"/>
    <x v="13"/>
    <s v="BoxOffice By Design Rectangular and Half-Moon Meeting Room Tables"/>
    <n v="765.63"/>
    <n v="7"/>
    <n v="-566.55999999999995"/>
  </r>
  <r>
    <n v="8431"/>
    <d v="2017-09-08T00:00:00"/>
    <x v="3"/>
    <x v="8"/>
    <x v="632"/>
    <x v="2"/>
    <x v="2"/>
    <x v="6"/>
    <s v="Aastra 6757i CT Wireless VoIP phone"/>
    <n v="258.52999999999997"/>
    <n v="2"/>
    <n v="-47.4"/>
  </r>
  <r>
    <n v="8432"/>
    <d v="2017-09-08T00:00:00"/>
    <x v="3"/>
    <x v="8"/>
    <x v="159"/>
    <x v="10"/>
    <x v="2"/>
    <x v="9"/>
    <s v="ImationÂ SwivelÂ Flash DriveÂ USBÂ flash driveÂ - 8 GB"/>
    <n v="9.1"/>
    <n v="1"/>
    <n v="1.71"/>
  </r>
  <r>
    <n v="8433"/>
    <d v="2017-09-08T00:00:00"/>
    <x v="3"/>
    <x v="8"/>
    <x v="138"/>
    <x v="10"/>
    <x v="2"/>
    <x v="9"/>
    <s v="Memorex Micro Travel Drive 32 GB"/>
    <n v="116.83"/>
    <n v="4"/>
    <n v="33.590000000000003"/>
  </r>
  <r>
    <n v="8434"/>
    <d v="2017-09-08T00:00:00"/>
    <x v="3"/>
    <x v="8"/>
    <x v="592"/>
    <x v="0"/>
    <x v="2"/>
    <x v="9"/>
    <s v="Memorex Froggy Flash Drive 8 GB"/>
    <n v="85.2"/>
    <n v="6"/>
    <n v="20.239999999999998"/>
  </r>
  <r>
    <n v="8435"/>
    <d v="2017-09-08T00:00:00"/>
    <x v="3"/>
    <x v="8"/>
    <x v="45"/>
    <x v="0"/>
    <x v="0"/>
    <x v="3"/>
    <s v="Premier Elliptical Ring Binder, Black"/>
    <n v="42.62"/>
    <n v="7"/>
    <n v="-68.19"/>
  </r>
  <r>
    <n v="8436"/>
    <d v="2017-09-08T00:00:00"/>
    <x v="3"/>
    <x v="8"/>
    <x v="45"/>
    <x v="0"/>
    <x v="2"/>
    <x v="16"/>
    <s v="Canon PC-428 Personal Copier"/>
    <n v="319.98"/>
    <n v="2"/>
    <n v="107.99"/>
  </r>
  <r>
    <n v="8437"/>
    <d v="2017-09-08T00:00:00"/>
    <x v="3"/>
    <x v="8"/>
    <x v="45"/>
    <x v="0"/>
    <x v="0"/>
    <x v="7"/>
    <s v="Vinyl Coated Wire Paper Clips in Organizer Box, 800/Box"/>
    <n v="45.92"/>
    <n v="5"/>
    <n v="15.5"/>
  </r>
  <r>
    <n v="8438"/>
    <d v="2017-09-08T00:00:00"/>
    <x v="3"/>
    <x v="8"/>
    <x v="45"/>
    <x v="0"/>
    <x v="1"/>
    <x v="8"/>
    <s v="DAX Black Cherry Wood-Tone Poster Frame"/>
    <n v="21.18"/>
    <n v="2"/>
    <n v="-11.65"/>
  </r>
  <r>
    <n v="8439"/>
    <d v="2017-09-08T00:00:00"/>
    <x v="3"/>
    <x v="8"/>
    <x v="45"/>
    <x v="0"/>
    <x v="0"/>
    <x v="0"/>
    <s v="Xerox 205"/>
    <n v="20.74"/>
    <n v="4"/>
    <n v="7.26"/>
  </r>
  <r>
    <n v="8440"/>
    <d v="2017-09-08T00:00:00"/>
    <x v="3"/>
    <x v="8"/>
    <x v="45"/>
    <x v="0"/>
    <x v="1"/>
    <x v="5"/>
    <s v="Global Armless Task Chair, Royal Blue"/>
    <n v="213.43"/>
    <n v="5"/>
    <n v="-39.64"/>
  </r>
  <r>
    <n v="8441"/>
    <d v="2017-09-08T00:00:00"/>
    <x v="3"/>
    <x v="8"/>
    <x v="658"/>
    <x v="16"/>
    <x v="0"/>
    <x v="2"/>
    <s v="Decoflex Hanging Personal Folder File, Blue"/>
    <n v="61.68"/>
    <n v="5"/>
    <n v="5.4"/>
  </r>
  <r>
    <n v="8442"/>
    <d v="2017-09-08T00:00:00"/>
    <x v="3"/>
    <x v="8"/>
    <x v="658"/>
    <x v="16"/>
    <x v="2"/>
    <x v="6"/>
    <s v="Samsung Rugby III"/>
    <n v="158.38"/>
    <n v="3"/>
    <n v="13.86"/>
  </r>
  <r>
    <n v="8443"/>
    <d v="2017-09-08T00:00:00"/>
    <x v="3"/>
    <x v="8"/>
    <x v="673"/>
    <x v="20"/>
    <x v="0"/>
    <x v="2"/>
    <s v="Adjustable Personal File Tote"/>
    <n v="65.12"/>
    <n v="4"/>
    <n v="16.93"/>
  </r>
  <r>
    <n v="8444"/>
    <d v="2017-09-09T00:00:00"/>
    <x v="3"/>
    <x v="8"/>
    <x v="386"/>
    <x v="2"/>
    <x v="1"/>
    <x v="5"/>
    <s v="Global Low Back Tilter Chair"/>
    <n v="141.37"/>
    <n v="2"/>
    <n v="-48.47"/>
  </r>
  <r>
    <n v="8445"/>
    <d v="2017-09-09T00:00:00"/>
    <x v="3"/>
    <x v="8"/>
    <x v="386"/>
    <x v="2"/>
    <x v="0"/>
    <x v="3"/>
    <s v="Wilson Jones Standard D-Ring Binders"/>
    <n v="3.04"/>
    <n v="2"/>
    <n v="-2.33"/>
  </r>
  <r>
    <n v="8446"/>
    <d v="2017-09-09T00:00:00"/>
    <x v="3"/>
    <x v="8"/>
    <x v="386"/>
    <x v="2"/>
    <x v="0"/>
    <x v="3"/>
    <s v="GBC Prepunched Paper, 19-Hole, for Binding Systems, 24-lb"/>
    <n v="4.5"/>
    <n v="1"/>
    <n v="-3.6"/>
  </r>
  <r>
    <n v="8447"/>
    <d v="2017-09-09T00:00:00"/>
    <x v="3"/>
    <x v="8"/>
    <x v="386"/>
    <x v="2"/>
    <x v="0"/>
    <x v="4"/>
    <s v="Quartet Omega Colored Chalk, 12/Pack"/>
    <n v="4.67"/>
    <n v="1"/>
    <n v="1.58"/>
  </r>
  <r>
    <n v="8448"/>
    <d v="2017-09-09T00:00:00"/>
    <x v="3"/>
    <x v="8"/>
    <x v="386"/>
    <x v="2"/>
    <x v="2"/>
    <x v="9"/>
    <s v="Microsoft Sculpt Comfort Mouse"/>
    <n v="95.88"/>
    <n v="3"/>
    <n v="28.76"/>
  </r>
  <r>
    <n v="8449"/>
    <d v="2017-09-09T00:00:00"/>
    <x v="3"/>
    <x v="8"/>
    <x v="386"/>
    <x v="2"/>
    <x v="1"/>
    <x v="8"/>
    <s v="Eldon Expressions Punched Metal &amp; Wood Desk Accessories, Pewter &amp; Cherry"/>
    <n v="17.02"/>
    <n v="2"/>
    <n v="1.7"/>
  </r>
  <r>
    <n v="8450"/>
    <d v="2017-09-09T00:00:00"/>
    <x v="3"/>
    <x v="8"/>
    <x v="386"/>
    <x v="2"/>
    <x v="2"/>
    <x v="9"/>
    <s v="Plantronics S12 Corded Telephone Headset System"/>
    <n v="258.7"/>
    <n v="3"/>
    <n v="64.67"/>
  </r>
  <r>
    <n v="8451"/>
    <d v="2017-09-09T00:00:00"/>
    <x v="3"/>
    <x v="8"/>
    <x v="386"/>
    <x v="2"/>
    <x v="2"/>
    <x v="6"/>
    <s v="Samsung Galaxy Note 2"/>
    <n v="1931.96"/>
    <n v="7"/>
    <n v="-386.39"/>
  </r>
  <r>
    <n v="8452"/>
    <d v="2017-09-09T00:00:00"/>
    <x v="3"/>
    <x v="8"/>
    <x v="191"/>
    <x v="9"/>
    <x v="0"/>
    <x v="2"/>
    <s v="Fellowes Officeware Wire Shelving"/>
    <n v="628.80999999999995"/>
    <n v="7"/>
    <n v="12.58"/>
  </r>
  <r>
    <n v="8453"/>
    <d v="2017-09-09T00:00:00"/>
    <x v="3"/>
    <x v="8"/>
    <x v="191"/>
    <x v="9"/>
    <x v="0"/>
    <x v="2"/>
    <s v="X-Rack File for Hanging Folders"/>
    <n v="56.45"/>
    <n v="5"/>
    <n v="14.68"/>
  </r>
  <r>
    <n v="8454"/>
    <d v="2017-09-09T00:00:00"/>
    <x v="3"/>
    <x v="8"/>
    <x v="703"/>
    <x v="15"/>
    <x v="0"/>
    <x v="14"/>
    <s v="Staple remover"/>
    <n v="8.83"/>
    <n v="3"/>
    <n v="-1.99"/>
  </r>
  <r>
    <n v="8455"/>
    <d v="2017-09-09T00:00:00"/>
    <x v="3"/>
    <x v="8"/>
    <x v="703"/>
    <x v="15"/>
    <x v="0"/>
    <x v="0"/>
    <s v="Xerox 1888"/>
    <n v="177.54"/>
    <n v="4"/>
    <n v="62.14"/>
  </r>
  <r>
    <n v="8456"/>
    <d v="2017-09-09T00:00:00"/>
    <x v="3"/>
    <x v="8"/>
    <x v="703"/>
    <x v="15"/>
    <x v="0"/>
    <x v="2"/>
    <s v="Fellowes Super Stor/Drawer Files"/>
    <n v="258.48"/>
    <n v="2"/>
    <n v="-3.23"/>
  </r>
  <r>
    <n v="8457"/>
    <d v="2017-09-09T00:00:00"/>
    <x v="3"/>
    <x v="8"/>
    <x v="703"/>
    <x v="15"/>
    <x v="1"/>
    <x v="8"/>
    <s v="Eldon Wave Desk Accessories"/>
    <n v="14.14"/>
    <n v="3"/>
    <n v="4.24"/>
  </r>
  <r>
    <n v="8458"/>
    <d v="2017-09-09T00:00:00"/>
    <x v="3"/>
    <x v="8"/>
    <x v="733"/>
    <x v="14"/>
    <x v="0"/>
    <x v="10"/>
    <s v="#10- 4 1/8&quot; x 9 1/2&quot; Recycled Envelopes"/>
    <n v="17.48"/>
    <n v="2"/>
    <n v="8.2200000000000006"/>
  </r>
  <r>
    <n v="8459"/>
    <d v="2017-09-09T00:00:00"/>
    <x v="3"/>
    <x v="8"/>
    <x v="170"/>
    <x v="12"/>
    <x v="0"/>
    <x v="0"/>
    <s v="Unpadded Memo Slips"/>
    <n v="6.37"/>
    <n v="2"/>
    <n v="2.39"/>
  </r>
  <r>
    <n v="8460"/>
    <d v="2017-09-09T00:00:00"/>
    <x v="3"/>
    <x v="8"/>
    <x v="31"/>
    <x v="3"/>
    <x v="0"/>
    <x v="4"/>
    <s v="Newell 35"/>
    <n v="6.56"/>
    <n v="2"/>
    <n v="1.9"/>
  </r>
  <r>
    <n v="8461"/>
    <d v="2017-09-09T00:00:00"/>
    <x v="3"/>
    <x v="8"/>
    <x v="31"/>
    <x v="3"/>
    <x v="1"/>
    <x v="5"/>
    <s v="Novimex Fabric Task Chair"/>
    <n v="243.92"/>
    <n v="5"/>
    <n v="-15.25"/>
  </r>
  <r>
    <n v="8462"/>
    <d v="2017-09-09T00:00:00"/>
    <x v="3"/>
    <x v="8"/>
    <x v="31"/>
    <x v="3"/>
    <x v="0"/>
    <x v="0"/>
    <s v="Astroparche Fine Business Paper"/>
    <n v="47.52"/>
    <n v="9"/>
    <n v="22.81"/>
  </r>
  <r>
    <n v="8463"/>
    <d v="2017-09-09T00:00:00"/>
    <x v="3"/>
    <x v="8"/>
    <x v="435"/>
    <x v="3"/>
    <x v="0"/>
    <x v="2"/>
    <s v="Fellowes Bases and Tops For Staxonsteel/High-Stak Systems"/>
    <n v="99.87"/>
    <n v="3"/>
    <n v="23.97"/>
  </r>
  <r>
    <n v="8464"/>
    <d v="2017-09-09T00:00:00"/>
    <x v="3"/>
    <x v="8"/>
    <x v="271"/>
    <x v="0"/>
    <x v="0"/>
    <x v="1"/>
    <s v="Avery 511"/>
    <n v="9.86"/>
    <n v="4"/>
    <n v="3.45"/>
  </r>
  <r>
    <n v="8465"/>
    <d v="2017-09-09T00:00:00"/>
    <x v="3"/>
    <x v="8"/>
    <x v="391"/>
    <x v="10"/>
    <x v="0"/>
    <x v="4"/>
    <s v="BIC Brite Liner Highlighters, Chisel Tip"/>
    <n v="25.92"/>
    <n v="5"/>
    <n v="3.89"/>
  </r>
  <r>
    <n v="8466"/>
    <d v="2017-09-09T00:00:00"/>
    <x v="3"/>
    <x v="8"/>
    <x v="391"/>
    <x v="10"/>
    <x v="1"/>
    <x v="8"/>
    <s v="Deflect-o EconoMat Studded, No Bevel Mat for Low Pile Carpeting"/>
    <n v="66.11"/>
    <n v="2"/>
    <n v="-9.09"/>
  </r>
  <r>
    <n v="8467"/>
    <d v="2017-09-09T00:00:00"/>
    <x v="3"/>
    <x v="8"/>
    <x v="91"/>
    <x v="3"/>
    <x v="2"/>
    <x v="9"/>
    <s v="Microsoft Wireless Mobile Mouse 4000"/>
    <n v="159.96"/>
    <n v="4"/>
    <n v="51.19"/>
  </r>
  <r>
    <n v="8468"/>
    <d v="2017-09-09T00:00:00"/>
    <x v="3"/>
    <x v="8"/>
    <x v="105"/>
    <x v="11"/>
    <x v="0"/>
    <x v="0"/>
    <s v="Xerox 1930"/>
    <n v="31.1"/>
    <n v="6"/>
    <n v="11.28"/>
  </r>
  <r>
    <n v="8469"/>
    <d v="2017-09-09T00:00:00"/>
    <x v="3"/>
    <x v="8"/>
    <x v="105"/>
    <x v="11"/>
    <x v="0"/>
    <x v="12"/>
    <s v="Belkin 7-Outlet SurgeMaster Home Series"/>
    <n v="11.18"/>
    <n v="1"/>
    <n v="0.84"/>
  </r>
  <r>
    <n v="8470"/>
    <d v="2017-09-09T00:00:00"/>
    <x v="3"/>
    <x v="8"/>
    <x v="448"/>
    <x v="10"/>
    <x v="0"/>
    <x v="1"/>
    <s v="Avery 501"/>
    <n v="17.71"/>
    <n v="6"/>
    <n v="5.98"/>
  </r>
  <r>
    <n v="8471"/>
    <d v="2017-09-09T00:00:00"/>
    <x v="3"/>
    <x v="8"/>
    <x v="448"/>
    <x v="10"/>
    <x v="0"/>
    <x v="3"/>
    <s v="3M Organizer Strips"/>
    <n v="4.8600000000000003"/>
    <n v="3"/>
    <n v="-3.56"/>
  </r>
  <r>
    <n v="8472"/>
    <d v="2017-09-09T00:00:00"/>
    <x v="3"/>
    <x v="8"/>
    <x v="448"/>
    <x v="10"/>
    <x v="0"/>
    <x v="3"/>
    <s v="Acco Data Flex Cable Posts For Top &amp; Bottom Load Binders, 6&quot; Capacity"/>
    <n v="6.26"/>
    <n v="2"/>
    <n v="-5.22"/>
  </r>
  <r>
    <n v="8473"/>
    <d v="2017-09-10T00:00:00"/>
    <x v="3"/>
    <x v="8"/>
    <x v="49"/>
    <x v="1"/>
    <x v="2"/>
    <x v="6"/>
    <s v="Panasonic Kx-TS550"/>
    <n v="147.16999999999999"/>
    <n v="4"/>
    <n v="16.559999999999999"/>
  </r>
  <r>
    <n v="8474"/>
    <d v="2017-09-10T00:00:00"/>
    <x v="3"/>
    <x v="8"/>
    <x v="136"/>
    <x v="3"/>
    <x v="1"/>
    <x v="5"/>
    <s v="DMI Arturo Collection Mission-style Design Wood Chair"/>
    <n v="362.35"/>
    <n v="3"/>
    <n v="27.18"/>
  </r>
  <r>
    <n v="8475"/>
    <d v="2017-09-10T00:00:00"/>
    <x v="3"/>
    <x v="8"/>
    <x v="136"/>
    <x v="3"/>
    <x v="0"/>
    <x v="3"/>
    <s v="Avery Non-Stick Binders"/>
    <n v="7.18"/>
    <n v="2"/>
    <n v="2.25"/>
  </r>
  <r>
    <n v="8476"/>
    <d v="2017-09-10T00:00:00"/>
    <x v="3"/>
    <x v="8"/>
    <x v="758"/>
    <x v="24"/>
    <x v="0"/>
    <x v="3"/>
    <s v="3M Organizer Strips"/>
    <n v="16.2"/>
    <n v="3"/>
    <n v="7.78"/>
  </r>
  <r>
    <n v="8477"/>
    <d v="2017-09-10T00:00:00"/>
    <x v="3"/>
    <x v="8"/>
    <x v="758"/>
    <x v="24"/>
    <x v="0"/>
    <x v="12"/>
    <s v="Holmes Replacement Filter for HEPA Air Cleaner, Medium Room"/>
    <n v="33.99"/>
    <n v="3"/>
    <n v="14.62"/>
  </r>
  <r>
    <n v="8478"/>
    <d v="2017-09-10T00:00:00"/>
    <x v="3"/>
    <x v="8"/>
    <x v="758"/>
    <x v="24"/>
    <x v="2"/>
    <x v="9"/>
    <s v="Logitech G105 Gaming Keyboard"/>
    <n v="296.85000000000002"/>
    <n v="5"/>
    <n v="53.43"/>
  </r>
  <r>
    <n v="8479"/>
    <d v="2017-09-10T00:00:00"/>
    <x v="3"/>
    <x v="8"/>
    <x v="758"/>
    <x v="24"/>
    <x v="2"/>
    <x v="9"/>
    <s v="ImationÂ Clip USBÂ flash driveÂ - 8 GB"/>
    <n v="112.8"/>
    <n v="6"/>
    <n v="6.77"/>
  </r>
  <r>
    <n v="8480"/>
    <d v="2017-09-10T00:00:00"/>
    <x v="3"/>
    <x v="8"/>
    <x v="758"/>
    <x v="24"/>
    <x v="0"/>
    <x v="3"/>
    <s v="Newell 3-Hole Punched Plastic Slotted Magazine Holders for Binders"/>
    <n v="13.71"/>
    <n v="3"/>
    <n v="6.58"/>
  </r>
  <r>
    <n v="8481"/>
    <d v="2017-09-10T00:00:00"/>
    <x v="3"/>
    <x v="8"/>
    <x v="758"/>
    <x v="24"/>
    <x v="0"/>
    <x v="0"/>
    <s v="Xerox 1970"/>
    <n v="24.9"/>
    <n v="5"/>
    <n v="11.7"/>
  </r>
  <r>
    <n v="8482"/>
    <d v="2017-09-10T00:00:00"/>
    <x v="3"/>
    <x v="8"/>
    <x v="758"/>
    <x v="24"/>
    <x v="0"/>
    <x v="2"/>
    <s v="Fellowes Stor/Drawer Steel Plus Storage Drawers"/>
    <n v="286.29000000000002"/>
    <n v="3"/>
    <n v="17.18"/>
  </r>
  <r>
    <n v="8483"/>
    <d v="2017-09-10T00:00:00"/>
    <x v="3"/>
    <x v="8"/>
    <x v="758"/>
    <x v="24"/>
    <x v="0"/>
    <x v="12"/>
    <s v="Acco 6 Outlet Guardian Standard Surge Suppressor"/>
    <n v="24.18"/>
    <n v="2"/>
    <n v="7.25"/>
  </r>
  <r>
    <n v="8484"/>
    <d v="2017-09-10T00:00:00"/>
    <x v="3"/>
    <x v="8"/>
    <x v="659"/>
    <x v="1"/>
    <x v="0"/>
    <x v="3"/>
    <s v="Fellowes PB500 Electric Punch Plastic Comb Binding Machine with Manual Bind"/>
    <n v="762.59"/>
    <n v="3"/>
    <n v="-1143.8900000000001"/>
  </r>
  <r>
    <n v="8485"/>
    <d v="2017-09-10T00:00:00"/>
    <x v="3"/>
    <x v="8"/>
    <x v="489"/>
    <x v="20"/>
    <x v="0"/>
    <x v="0"/>
    <s v="Rediform S.O.S. 1-Up Phone Message Bk, 4-1/4x3-1/16 Bk, 1 Form/Pg, 40 Messages/Bk, 3/Pk"/>
    <n v="18.760000000000002"/>
    <n v="2"/>
    <n v="9"/>
  </r>
  <r>
    <n v="8486"/>
    <d v="2017-09-10T00:00:00"/>
    <x v="3"/>
    <x v="8"/>
    <x v="592"/>
    <x v="32"/>
    <x v="0"/>
    <x v="4"/>
    <s v="Eberhard Faber 3 1/2&quot; Golf Pencils"/>
    <n v="14.88"/>
    <n v="2"/>
    <n v="3.72"/>
  </r>
  <r>
    <n v="8487"/>
    <d v="2017-09-10T00:00:00"/>
    <x v="3"/>
    <x v="8"/>
    <x v="484"/>
    <x v="10"/>
    <x v="0"/>
    <x v="0"/>
    <s v="Xerox 1906"/>
    <n v="85.06"/>
    <n v="3"/>
    <n v="28.71"/>
  </r>
  <r>
    <n v="8488"/>
    <d v="2017-09-10T00:00:00"/>
    <x v="3"/>
    <x v="8"/>
    <x v="228"/>
    <x v="4"/>
    <x v="0"/>
    <x v="3"/>
    <s v="Wilson Jones Suede Grain Vinyl Binders"/>
    <n v="2.78"/>
    <n v="1"/>
    <n v="1.36"/>
  </r>
  <r>
    <n v="8489"/>
    <d v="2017-09-10T00:00:00"/>
    <x v="3"/>
    <x v="8"/>
    <x v="276"/>
    <x v="10"/>
    <x v="2"/>
    <x v="9"/>
    <s v="Memorex Mini Travel Drive 8 GB USB 2.0 Flash Drive"/>
    <n v="37.06"/>
    <n v="4"/>
    <n v="8.8000000000000007"/>
  </r>
  <r>
    <n v="8490"/>
    <d v="2017-09-10T00:00:00"/>
    <x v="3"/>
    <x v="8"/>
    <x v="276"/>
    <x v="10"/>
    <x v="2"/>
    <x v="6"/>
    <s v="Cisco IP Phone 7961G-GE VoIP phone"/>
    <n v="259.89999999999998"/>
    <n v="2"/>
    <n v="-56.31"/>
  </r>
  <r>
    <n v="8491"/>
    <d v="2017-09-11T00:00:00"/>
    <x v="3"/>
    <x v="8"/>
    <x v="361"/>
    <x v="16"/>
    <x v="1"/>
    <x v="8"/>
    <s v="Howard Miller 11-1/2&quot; Diameter Grantwood Wall Clock"/>
    <n v="34.5"/>
    <n v="1"/>
    <n v="6.04"/>
  </r>
  <r>
    <n v="8492"/>
    <d v="2017-09-11T00:00:00"/>
    <x v="3"/>
    <x v="8"/>
    <x v="474"/>
    <x v="4"/>
    <x v="0"/>
    <x v="0"/>
    <s v="Xerox 1935"/>
    <n v="184.66"/>
    <n v="7"/>
    <n v="84.94"/>
  </r>
  <r>
    <n v="8493"/>
    <d v="2017-09-11T00:00:00"/>
    <x v="3"/>
    <x v="8"/>
    <x v="432"/>
    <x v="3"/>
    <x v="0"/>
    <x v="0"/>
    <s v="Xerox 1996"/>
    <n v="12.96"/>
    <n v="2"/>
    <n v="6.22"/>
  </r>
  <r>
    <n v="8494"/>
    <d v="2017-09-11T00:00:00"/>
    <x v="3"/>
    <x v="8"/>
    <x v="432"/>
    <x v="3"/>
    <x v="0"/>
    <x v="10"/>
    <s v="#10 Self-Seal White Envelopes"/>
    <n v="22.18"/>
    <n v="2"/>
    <n v="10.87"/>
  </r>
  <r>
    <n v="8495"/>
    <d v="2017-09-11T00:00:00"/>
    <x v="3"/>
    <x v="8"/>
    <x v="432"/>
    <x v="3"/>
    <x v="1"/>
    <x v="5"/>
    <s v="Hon Pagoda Stacking Chairs"/>
    <n v="2054.27"/>
    <n v="8"/>
    <n v="256.77999999999997"/>
  </r>
  <r>
    <n v="8496"/>
    <d v="2017-09-11T00:00:00"/>
    <x v="3"/>
    <x v="8"/>
    <x v="454"/>
    <x v="1"/>
    <x v="0"/>
    <x v="7"/>
    <s v="Acco Hot Clips Clips to Go"/>
    <n v="10.53"/>
    <n v="4"/>
    <n v="3.29"/>
  </r>
  <r>
    <n v="8497"/>
    <d v="2017-09-11T00:00:00"/>
    <x v="3"/>
    <x v="8"/>
    <x v="454"/>
    <x v="1"/>
    <x v="0"/>
    <x v="0"/>
    <s v="Xerox 1927"/>
    <n v="20.54"/>
    <n v="6"/>
    <n v="6.42"/>
  </r>
  <r>
    <n v="8498"/>
    <d v="2017-09-11T00:00:00"/>
    <x v="3"/>
    <x v="8"/>
    <x v="92"/>
    <x v="3"/>
    <x v="1"/>
    <x v="8"/>
    <s v="6&quot; Cubicle Wall Clock, Black"/>
    <n v="32.36"/>
    <n v="4"/>
    <n v="11.65"/>
  </r>
  <r>
    <n v="8499"/>
    <d v="2017-09-11T00:00:00"/>
    <x v="3"/>
    <x v="8"/>
    <x v="92"/>
    <x v="3"/>
    <x v="0"/>
    <x v="12"/>
    <s v="Kensington 4 Outlet MasterPiece Compact Power Control Center"/>
    <n v="406.6"/>
    <n v="5"/>
    <n v="113.85"/>
  </r>
  <r>
    <n v="8500"/>
    <d v="2017-09-11T00:00:00"/>
    <x v="3"/>
    <x v="8"/>
    <x v="259"/>
    <x v="22"/>
    <x v="1"/>
    <x v="5"/>
    <s v="Office Star - Contemporary Task Swivel Chair"/>
    <n v="177.57"/>
    <n v="2"/>
    <n v="8.8800000000000008"/>
  </r>
  <r>
    <n v="8501"/>
    <d v="2017-09-11T00:00:00"/>
    <x v="3"/>
    <x v="8"/>
    <x v="259"/>
    <x v="22"/>
    <x v="0"/>
    <x v="0"/>
    <s v="Xerox 225"/>
    <n v="19.440000000000001"/>
    <n v="3"/>
    <n v="9.33"/>
  </r>
  <r>
    <n v="8502"/>
    <d v="2017-09-11T00:00:00"/>
    <x v="3"/>
    <x v="8"/>
    <x v="259"/>
    <x v="22"/>
    <x v="0"/>
    <x v="0"/>
    <s v="Xerox 1894"/>
    <n v="71.28"/>
    <n v="11"/>
    <n v="34.21"/>
  </r>
  <r>
    <n v="8503"/>
    <d v="2017-09-11T00:00:00"/>
    <x v="3"/>
    <x v="8"/>
    <x v="259"/>
    <x v="22"/>
    <x v="0"/>
    <x v="3"/>
    <s v="Ibico Ibimaster 300 Manual Binding System"/>
    <n v="1471.96"/>
    <n v="5"/>
    <n v="459.99"/>
  </r>
  <r>
    <n v="8504"/>
    <d v="2017-09-11T00:00:00"/>
    <x v="3"/>
    <x v="8"/>
    <x v="259"/>
    <x v="22"/>
    <x v="2"/>
    <x v="6"/>
    <s v="iOttie XL Car Mount"/>
    <n v="79.959999999999994"/>
    <n v="5"/>
    <n v="-17.989999999999998"/>
  </r>
  <r>
    <n v="8505"/>
    <d v="2017-09-11T00:00:00"/>
    <x v="3"/>
    <x v="8"/>
    <x v="204"/>
    <x v="0"/>
    <x v="0"/>
    <x v="0"/>
    <s v="Xerox 1953"/>
    <n v="10.27"/>
    <n v="3"/>
    <n v="3.21"/>
  </r>
  <r>
    <n v="8506"/>
    <d v="2017-09-11T00:00:00"/>
    <x v="3"/>
    <x v="8"/>
    <x v="204"/>
    <x v="0"/>
    <x v="1"/>
    <x v="13"/>
    <s v="Bevis Round Conference Table Top &amp; Single Column Base"/>
    <n v="512.19000000000005"/>
    <n v="5"/>
    <n v="-65.849999999999994"/>
  </r>
  <r>
    <n v="8507"/>
    <d v="2017-09-11T00:00:00"/>
    <x v="3"/>
    <x v="8"/>
    <x v="204"/>
    <x v="0"/>
    <x v="0"/>
    <x v="12"/>
    <s v="Commercial WindTunnel Clean Air Upright Vacuum, Replacement Belts, Filtration Bags"/>
    <n v="1.56"/>
    <n v="2"/>
    <n v="-4.2"/>
  </r>
  <r>
    <n v="8508"/>
    <d v="2017-09-11T00:00:00"/>
    <x v="3"/>
    <x v="8"/>
    <x v="484"/>
    <x v="3"/>
    <x v="2"/>
    <x v="6"/>
    <s v="OtterBox Defender Series Case - Samsung Galaxy S4"/>
    <n v="143.94999999999999"/>
    <n v="6"/>
    <n v="17.989999999999998"/>
  </r>
  <r>
    <n v="8509"/>
    <d v="2017-09-11T00:00:00"/>
    <x v="3"/>
    <x v="8"/>
    <x v="484"/>
    <x v="3"/>
    <x v="0"/>
    <x v="0"/>
    <s v="Xerox 192"/>
    <n v="19.440000000000001"/>
    <n v="3"/>
    <n v="9.33"/>
  </r>
  <r>
    <n v="8510"/>
    <d v="2017-09-11T00:00:00"/>
    <x v="3"/>
    <x v="8"/>
    <x v="92"/>
    <x v="6"/>
    <x v="0"/>
    <x v="12"/>
    <s v="Hoover Commercial SteamVac"/>
    <n v="67.900000000000006"/>
    <n v="5"/>
    <n v="20.37"/>
  </r>
  <r>
    <n v="8511"/>
    <d v="2017-09-11T00:00:00"/>
    <x v="3"/>
    <x v="8"/>
    <x v="228"/>
    <x v="5"/>
    <x v="0"/>
    <x v="12"/>
    <s v="Fellowes Premier Superior Surge Suppressor, 10-Outlet, With Phone and Remote"/>
    <n v="195.68"/>
    <n v="4"/>
    <n v="50.88"/>
  </r>
  <r>
    <n v="8512"/>
    <d v="2017-09-11T00:00:00"/>
    <x v="3"/>
    <x v="8"/>
    <x v="228"/>
    <x v="5"/>
    <x v="0"/>
    <x v="7"/>
    <s v="Acco Clips to Go Binder Clips, 24 Clips in Two Sizes"/>
    <n v="14.2"/>
    <n v="4"/>
    <n v="6.67"/>
  </r>
  <r>
    <n v="8513"/>
    <d v="2017-09-12T00:00:00"/>
    <x v="3"/>
    <x v="8"/>
    <x v="401"/>
    <x v="3"/>
    <x v="1"/>
    <x v="8"/>
    <s v="Eldon Image Series Desk Accessories, Burgundy"/>
    <n v="8.36"/>
    <n v="2"/>
    <n v="3.01"/>
  </r>
  <r>
    <n v="8514"/>
    <d v="2017-09-12T00:00:00"/>
    <x v="3"/>
    <x v="8"/>
    <x v="540"/>
    <x v="36"/>
    <x v="0"/>
    <x v="0"/>
    <s v="Adams Telephone Message Book w/Frequently-Called Numbers Space, 400 Messages per Book"/>
    <n v="39.9"/>
    <n v="5"/>
    <n v="19.95"/>
  </r>
  <r>
    <n v="8515"/>
    <d v="2017-09-12T00:00:00"/>
    <x v="3"/>
    <x v="8"/>
    <x v="540"/>
    <x v="36"/>
    <x v="0"/>
    <x v="12"/>
    <s v="Fellowes Basic Home/Office Series Surge Protectors"/>
    <n v="90.86"/>
    <n v="7"/>
    <n v="26.35"/>
  </r>
  <r>
    <n v="8516"/>
    <d v="2017-09-12T00:00:00"/>
    <x v="3"/>
    <x v="8"/>
    <x v="540"/>
    <x v="36"/>
    <x v="0"/>
    <x v="0"/>
    <s v="Xerox 1939"/>
    <n v="94.85"/>
    <n v="5"/>
    <n v="45.53"/>
  </r>
  <r>
    <n v="8517"/>
    <d v="2017-09-12T00:00:00"/>
    <x v="3"/>
    <x v="8"/>
    <x v="351"/>
    <x v="43"/>
    <x v="0"/>
    <x v="0"/>
    <s v="Xerox 209"/>
    <n v="45.36"/>
    <n v="7"/>
    <n v="21.77"/>
  </r>
  <r>
    <n v="8518"/>
    <d v="2017-09-12T00:00:00"/>
    <x v="3"/>
    <x v="8"/>
    <x v="351"/>
    <x v="43"/>
    <x v="0"/>
    <x v="3"/>
    <s v="Aluminum Screw Posts"/>
    <n v="45.78"/>
    <n v="3"/>
    <n v="22.89"/>
  </r>
  <r>
    <n v="8519"/>
    <d v="2017-09-12T00:00:00"/>
    <x v="3"/>
    <x v="8"/>
    <x v="522"/>
    <x v="3"/>
    <x v="0"/>
    <x v="0"/>
    <s v="Eaton Premium Continuous-Feed Paper, 25% Cotton, Letter Size, White, 1000 Shts/Box"/>
    <n v="166.44"/>
    <n v="3"/>
    <n v="79.89"/>
  </r>
  <r>
    <n v="8520"/>
    <d v="2017-09-13T00:00:00"/>
    <x v="3"/>
    <x v="8"/>
    <x v="25"/>
    <x v="25"/>
    <x v="0"/>
    <x v="4"/>
    <s v="Fluorescent Highlighters by Dixon"/>
    <n v="15.92"/>
    <n v="5"/>
    <n v="2.79"/>
  </r>
  <r>
    <n v="8521"/>
    <d v="2017-09-14T00:00:00"/>
    <x v="3"/>
    <x v="8"/>
    <x v="463"/>
    <x v="14"/>
    <x v="0"/>
    <x v="0"/>
    <s v="Telephone Message Books with Fax/Mobile Section, 5 1/2&quot; x 3 3/16&quot;"/>
    <n v="19.05"/>
    <n v="3"/>
    <n v="8.76"/>
  </r>
  <r>
    <n v="8522"/>
    <d v="2017-09-14T00:00:00"/>
    <x v="3"/>
    <x v="8"/>
    <x v="235"/>
    <x v="23"/>
    <x v="0"/>
    <x v="4"/>
    <s v="Boston Home &amp; Office Model 2000 Electric Pencil Sharpeners"/>
    <n v="70.95"/>
    <n v="3"/>
    <n v="18.45"/>
  </r>
  <r>
    <n v="8523"/>
    <d v="2017-09-14T00:00:00"/>
    <x v="3"/>
    <x v="8"/>
    <x v="733"/>
    <x v="3"/>
    <x v="0"/>
    <x v="1"/>
    <s v="Avery 48"/>
    <n v="56.7"/>
    <n v="9"/>
    <n v="26.08"/>
  </r>
  <r>
    <n v="8524"/>
    <d v="2017-09-14T00:00:00"/>
    <x v="3"/>
    <x v="8"/>
    <x v="255"/>
    <x v="2"/>
    <x v="0"/>
    <x v="3"/>
    <s v="GBC Instant Report Kit"/>
    <n v="3.88"/>
    <n v="2"/>
    <n v="-2.59"/>
  </r>
  <r>
    <n v="8525"/>
    <d v="2017-09-14T00:00:00"/>
    <x v="3"/>
    <x v="8"/>
    <x v="255"/>
    <x v="2"/>
    <x v="2"/>
    <x v="15"/>
    <s v="Ricoh - Ink Collector Unit for GX3000 Series Printers"/>
    <n v="12.59"/>
    <n v="1"/>
    <n v="-18.04"/>
  </r>
  <r>
    <n v="8526"/>
    <d v="2017-09-14T00:00:00"/>
    <x v="3"/>
    <x v="8"/>
    <x v="255"/>
    <x v="2"/>
    <x v="1"/>
    <x v="5"/>
    <s v="Office Star - Ergonomically Designed Knee Chair"/>
    <n v="113.37"/>
    <n v="2"/>
    <n v="-29.15"/>
  </r>
  <r>
    <n v="8527"/>
    <d v="2017-09-14T00:00:00"/>
    <x v="3"/>
    <x v="8"/>
    <x v="255"/>
    <x v="2"/>
    <x v="0"/>
    <x v="3"/>
    <s v="Aluminum Screw Posts"/>
    <n v="18.309999999999999"/>
    <n v="4"/>
    <n v="-12.21"/>
  </r>
  <r>
    <n v="8528"/>
    <d v="2017-09-14T00:00:00"/>
    <x v="3"/>
    <x v="8"/>
    <x v="255"/>
    <x v="2"/>
    <x v="1"/>
    <x v="8"/>
    <s v="Tensor Track Tree Floor Lamp"/>
    <n v="127.94"/>
    <n v="8"/>
    <n v="4.8"/>
  </r>
  <r>
    <n v="8529"/>
    <d v="2017-09-14T00:00:00"/>
    <x v="3"/>
    <x v="8"/>
    <x v="255"/>
    <x v="2"/>
    <x v="2"/>
    <x v="15"/>
    <s v="Lexmark MarkNet N8150 Wireless Print Server"/>
    <n v="241.17"/>
    <n v="2"/>
    <n v="-168.82"/>
  </r>
  <r>
    <n v="8530"/>
    <d v="2017-09-14T00:00:00"/>
    <x v="3"/>
    <x v="8"/>
    <x v="159"/>
    <x v="25"/>
    <x v="0"/>
    <x v="12"/>
    <s v="3.6 Cubic Foot Counter Height Office Refrigerator"/>
    <n v="942.78"/>
    <n v="4"/>
    <n v="94.28"/>
  </r>
  <r>
    <n v="8531"/>
    <d v="2017-09-14T00:00:00"/>
    <x v="3"/>
    <x v="8"/>
    <x v="159"/>
    <x v="25"/>
    <x v="0"/>
    <x v="0"/>
    <s v="Xerox 1988"/>
    <n v="74.349999999999994"/>
    <n v="3"/>
    <n v="23.24"/>
  </r>
  <r>
    <n v="8532"/>
    <d v="2017-09-14T00:00:00"/>
    <x v="3"/>
    <x v="8"/>
    <x v="680"/>
    <x v="20"/>
    <x v="2"/>
    <x v="6"/>
    <s v="Wilson SignalBoost 841262 DB PRO Amplifier Kit"/>
    <n v="1079.8499999999999"/>
    <n v="3"/>
    <n v="323.95999999999998"/>
  </r>
  <r>
    <n v="8533"/>
    <d v="2017-09-14T00:00:00"/>
    <x v="3"/>
    <x v="8"/>
    <x v="680"/>
    <x v="20"/>
    <x v="0"/>
    <x v="2"/>
    <s v="Sensible Storage WireTech Storage Systems"/>
    <n v="70.98"/>
    <n v="1"/>
    <n v="3.55"/>
  </r>
  <r>
    <n v="8534"/>
    <d v="2017-09-14T00:00:00"/>
    <x v="3"/>
    <x v="8"/>
    <x v="680"/>
    <x v="20"/>
    <x v="0"/>
    <x v="4"/>
    <s v="Bulldog Table or Wall-Mount Pencil Sharpener"/>
    <n v="29.95"/>
    <n v="5"/>
    <n v="8.69"/>
  </r>
  <r>
    <n v="8535"/>
    <d v="2017-09-14T00:00:00"/>
    <x v="3"/>
    <x v="8"/>
    <x v="680"/>
    <x v="20"/>
    <x v="1"/>
    <x v="5"/>
    <s v="Office Star - Contemporary Task Swivel chair with Loop Arms, Charcoal"/>
    <n v="589.41"/>
    <n v="5"/>
    <n v="-6.55"/>
  </r>
  <r>
    <n v="8536"/>
    <d v="2017-09-14T00:00:00"/>
    <x v="3"/>
    <x v="8"/>
    <x v="742"/>
    <x v="20"/>
    <x v="0"/>
    <x v="0"/>
    <s v="Xerox 1980"/>
    <n v="8.56"/>
    <n v="2"/>
    <n v="3.85"/>
  </r>
  <r>
    <n v="8537"/>
    <d v="2017-09-14T00:00:00"/>
    <x v="3"/>
    <x v="8"/>
    <x v="742"/>
    <x v="20"/>
    <x v="0"/>
    <x v="0"/>
    <s v="Xerox 1987"/>
    <n v="11.56"/>
    <n v="2"/>
    <n v="5.66"/>
  </r>
  <r>
    <n v="8538"/>
    <d v="2017-09-14T00:00:00"/>
    <x v="3"/>
    <x v="8"/>
    <x v="563"/>
    <x v="10"/>
    <x v="2"/>
    <x v="9"/>
    <s v="Logitech Wireless Gaming Headset G930"/>
    <n v="895.94"/>
    <n v="7"/>
    <n v="190.39"/>
  </r>
  <r>
    <n v="8539"/>
    <d v="2017-09-15T00:00:00"/>
    <x v="3"/>
    <x v="8"/>
    <x v="653"/>
    <x v="0"/>
    <x v="0"/>
    <x v="0"/>
    <s v="Xerox 1897"/>
    <n v="31.87"/>
    <n v="8"/>
    <n v="11.55"/>
  </r>
  <r>
    <n v="8540"/>
    <d v="2017-09-15T00:00:00"/>
    <x v="3"/>
    <x v="8"/>
    <x v="690"/>
    <x v="20"/>
    <x v="1"/>
    <x v="8"/>
    <s v="Master Caster Door Stop, Brown"/>
    <n v="35.56"/>
    <n v="7"/>
    <n v="12.09"/>
  </r>
  <r>
    <n v="8541"/>
    <d v="2017-09-15T00:00:00"/>
    <x v="3"/>
    <x v="8"/>
    <x v="56"/>
    <x v="1"/>
    <x v="2"/>
    <x v="6"/>
    <s v="Avaya 5420 Digital phone"/>
    <n v="323.98"/>
    <n v="3"/>
    <n v="20.25"/>
  </r>
  <r>
    <n v="8542"/>
    <d v="2017-09-15T00:00:00"/>
    <x v="3"/>
    <x v="8"/>
    <x v="319"/>
    <x v="32"/>
    <x v="2"/>
    <x v="6"/>
    <s v="GE DSL Phone Line Filter"/>
    <n v="39.99"/>
    <n v="1"/>
    <n v="11.6"/>
  </r>
  <r>
    <n v="8543"/>
    <d v="2017-09-15T00:00:00"/>
    <x v="3"/>
    <x v="8"/>
    <x v="319"/>
    <x v="32"/>
    <x v="0"/>
    <x v="4"/>
    <s v="Avery Hi-Liter EverBold Pen Style Fluorescent Highlighters, 4/Pack"/>
    <n v="16.28"/>
    <n v="2"/>
    <n v="6.51"/>
  </r>
  <r>
    <n v="8544"/>
    <d v="2017-09-15T00:00:00"/>
    <x v="3"/>
    <x v="8"/>
    <x v="319"/>
    <x v="32"/>
    <x v="1"/>
    <x v="11"/>
    <s v="Atlantic Metals Mobile 3-Shelf Bookcases, Custom Colors"/>
    <n v="782.94"/>
    <n v="3"/>
    <n v="203.56"/>
  </r>
  <r>
    <n v="8545"/>
    <d v="2017-09-15T00:00:00"/>
    <x v="3"/>
    <x v="8"/>
    <x v="319"/>
    <x v="32"/>
    <x v="0"/>
    <x v="3"/>
    <s v="Wilson Jones Heavy-Duty Casebound Ring Binders with Metal Hinges"/>
    <n v="242.48"/>
    <n v="7"/>
    <n v="116.39"/>
  </r>
  <r>
    <n v="8546"/>
    <d v="2017-09-15T00:00:00"/>
    <x v="3"/>
    <x v="8"/>
    <x v="414"/>
    <x v="3"/>
    <x v="0"/>
    <x v="3"/>
    <s v="GBC DocuBind 200 Manual Binding Machine"/>
    <n v="2357.4899999999998"/>
    <n v="7"/>
    <n v="884.06"/>
  </r>
  <r>
    <n v="8547"/>
    <d v="2017-09-15T00:00:00"/>
    <x v="3"/>
    <x v="8"/>
    <x v="414"/>
    <x v="3"/>
    <x v="2"/>
    <x v="6"/>
    <s v="Panasonic KX-TG6844B Expandable Digital Cordless Telephone"/>
    <n v="369.54"/>
    <n v="7"/>
    <n v="32.340000000000003"/>
  </r>
  <r>
    <n v="8548"/>
    <d v="2017-09-15T00:00:00"/>
    <x v="3"/>
    <x v="8"/>
    <x v="414"/>
    <x v="3"/>
    <x v="1"/>
    <x v="5"/>
    <s v="Global Deluxe Steno Chair"/>
    <n v="184.75"/>
    <n v="3"/>
    <n v="-20.78"/>
  </r>
  <r>
    <n v="8549"/>
    <d v="2017-09-15T00:00:00"/>
    <x v="3"/>
    <x v="8"/>
    <x v="513"/>
    <x v="15"/>
    <x v="0"/>
    <x v="0"/>
    <s v="Xerox 1893"/>
    <n v="163.96"/>
    <n v="5"/>
    <n v="59.44"/>
  </r>
  <r>
    <n v="8550"/>
    <d v="2017-09-15T00:00:00"/>
    <x v="3"/>
    <x v="8"/>
    <x v="247"/>
    <x v="3"/>
    <x v="1"/>
    <x v="5"/>
    <s v="Leather Task Chair, Black"/>
    <n v="218.35"/>
    <n v="3"/>
    <n v="0"/>
  </r>
  <r>
    <n v="8551"/>
    <d v="2017-09-15T00:00:00"/>
    <x v="3"/>
    <x v="8"/>
    <x v="247"/>
    <x v="3"/>
    <x v="1"/>
    <x v="8"/>
    <s v="Tenex 46&quot; x 60&quot; Computer Anti-Static Chairmat, Rectangular Shaped"/>
    <n v="529.9"/>
    <n v="5"/>
    <n v="105.98"/>
  </r>
  <r>
    <n v="8552"/>
    <d v="2017-09-15T00:00:00"/>
    <x v="3"/>
    <x v="8"/>
    <x v="247"/>
    <x v="3"/>
    <x v="0"/>
    <x v="4"/>
    <s v="Peel-Off China Markers"/>
    <n v="99.3"/>
    <n v="10"/>
    <n v="41.71"/>
  </r>
  <r>
    <n v="8553"/>
    <d v="2017-09-15T00:00:00"/>
    <x v="3"/>
    <x v="8"/>
    <x v="247"/>
    <x v="3"/>
    <x v="0"/>
    <x v="12"/>
    <s v="Belkin 5 Outlet SurgeMaster Power Centers"/>
    <n v="108.96"/>
    <n v="2"/>
    <n v="30.51"/>
  </r>
  <r>
    <n v="8554"/>
    <d v="2017-09-15T00:00:00"/>
    <x v="3"/>
    <x v="8"/>
    <x v="247"/>
    <x v="3"/>
    <x v="0"/>
    <x v="3"/>
    <s v="Cardinal Poly Pocket Divider Pockets for Ring Binders"/>
    <n v="2.69"/>
    <n v="1"/>
    <n v="0.84"/>
  </r>
  <r>
    <n v="8555"/>
    <d v="2017-09-15T00:00:00"/>
    <x v="3"/>
    <x v="8"/>
    <x v="789"/>
    <x v="23"/>
    <x v="1"/>
    <x v="8"/>
    <s v="DAX Two-Tone Rosewood/Black Document Frame, Desktop, 5 x 7"/>
    <n v="47.4"/>
    <n v="5"/>
    <n v="18.96"/>
  </r>
  <r>
    <n v="8556"/>
    <d v="2017-09-15T00:00:00"/>
    <x v="3"/>
    <x v="8"/>
    <x v="789"/>
    <x v="23"/>
    <x v="1"/>
    <x v="5"/>
    <s v="SAFCO Folding Chair Trolley"/>
    <n v="512.96"/>
    <n v="4"/>
    <n v="143.63"/>
  </r>
  <r>
    <n v="8557"/>
    <d v="2017-09-15T00:00:00"/>
    <x v="3"/>
    <x v="8"/>
    <x v="789"/>
    <x v="23"/>
    <x v="2"/>
    <x v="6"/>
    <s v="Plantronics 81402"/>
    <n v="395.94"/>
    <n v="6"/>
    <n v="102.94"/>
  </r>
  <r>
    <n v="8558"/>
    <d v="2017-09-15T00:00:00"/>
    <x v="3"/>
    <x v="8"/>
    <x v="789"/>
    <x v="23"/>
    <x v="0"/>
    <x v="2"/>
    <s v="Contico 72&quot;H Heavy-Duty Storage System"/>
    <n v="81.96"/>
    <n v="2"/>
    <n v="0"/>
  </r>
  <r>
    <n v="8559"/>
    <d v="2017-09-15T00:00:00"/>
    <x v="3"/>
    <x v="8"/>
    <x v="309"/>
    <x v="0"/>
    <x v="0"/>
    <x v="4"/>
    <s v="Prismacolor Color Pencil Set"/>
    <n v="31.74"/>
    <n v="2"/>
    <n v="8.33"/>
  </r>
  <r>
    <n v="8560"/>
    <d v="2017-09-15T00:00:00"/>
    <x v="3"/>
    <x v="8"/>
    <x v="344"/>
    <x v="22"/>
    <x v="0"/>
    <x v="4"/>
    <s v="BIC Brite Liner Highlighters"/>
    <n v="12.42"/>
    <n v="3"/>
    <n v="5.22"/>
  </r>
  <r>
    <n v="8561"/>
    <d v="2017-09-15T00:00:00"/>
    <x v="3"/>
    <x v="8"/>
    <x v="222"/>
    <x v="37"/>
    <x v="0"/>
    <x v="2"/>
    <s v="Eldon ProFile File 'N Store Portable File Tub Letter/Legal Size Black"/>
    <n v="38.619999999999997"/>
    <n v="2"/>
    <n v="10.81"/>
  </r>
  <r>
    <n v="8562"/>
    <d v="2017-09-15T00:00:00"/>
    <x v="3"/>
    <x v="8"/>
    <x v="222"/>
    <x v="37"/>
    <x v="2"/>
    <x v="9"/>
    <s v="Micro Innovations Wireless Classic Keyboard with Mouse"/>
    <n v="59.98"/>
    <n v="2"/>
    <n v="10.8"/>
  </r>
  <r>
    <n v="8563"/>
    <d v="2017-09-15T00:00:00"/>
    <x v="3"/>
    <x v="8"/>
    <x v="712"/>
    <x v="27"/>
    <x v="0"/>
    <x v="3"/>
    <s v="Avery Trapezoid Ring Binder, 3&quot; Capacity, Black, 1040 sheets"/>
    <n v="295.06"/>
    <n v="9"/>
    <n v="106.96"/>
  </r>
  <r>
    <n v="8564"/>
    <d v="2017-09-15T00:00:00"/>
    <x v="3"/>
    <x v="8"/>
    <x v="431"/>
    <x v="3"/>
    <x v="1"/>
    <x v="13"/>
    <s v="Bretford Rectangular Conference Table Tops"/>
    <n v="300.89999999999998"/>
    <n v="1"/>
    <n v="11.28"/>
  </r>
  <r>
    <n v="8565"/>
    <d v="2017-09-16T00:00:00"/>
    <x v="3"/>
    <x v="8"/>
    <x v="323"/>
    <x v="3"/>
    <x v="0"/>
    <x v="0"/>
    <s v="Ampad Gold Fibre Wirebound Steno Books, 6&quot; x 9&quot;, Gregg Ruled"/>
    <n v="8.82"/>
    <n v="2"/>
    <n v="4.0599999999999996"/>
  </r>
  <r>
    <n v="8566"/>
    <d v="2017-09-16T00:00:00"/>
    <x v="3"/>
    <x v="8"/>
    <x v="323"/>
    <x v="3"/>
    <x v="0"/>
    <x v="4"/>
    <s v="Newell 330"/>
    <n v="5.98"/>
    <n v="1"/>
    <n v="1.55"/>
  </r>
  <r>
    <n v="8567"/>
    <d v="2017-09-16T00:00:00"/>
    <x v="3"/>
    <x v="8"/>
    <x v="705"/>
    <x v="0"/>
    <x v="0"/>
    <x v="10"/>
    <s v="Manila Recycled Extra-Heavyweight Clasp Envelopes, 6&quot; x 9&quot;"/>
    <n v="17.57"/>
    <n v="2"/>
    <n v="6.37"/>
  </r>
  <r>
    <n v="8568"/>
    <d v="2017-09-16T00:00:00"/>
    <x v="3"/>
    <x v="8"/>
    <x v="705"/>
    <x v="0"/>
    <x v="2"/>
    <x v="6"/>
    <s v="ClearSounds CSC500 Amplified Spirit Phone Corded phone"/>
    <n v="55.99"/>
    <n v="1"/>
    <n v="5.6"/>
  </r>
  <r>
    <n v="8569"/>
    <d v="2017-09-16T00:00:00"/>
    <x v="3"/>
    <x v="8"/>
    <x v="692"/>
    <x v="2"/>
    <x v="0"/>
    <x v="0"/>
    <s v="Xerox 231"/>
    <n v="20.74"/>
    <n v="4"/>
    <n v="7.26"/>
  </r>
  <r>
    <n v="8570"/>
    <d v="2017-09-16T00:00:00"/>
    <x v="3"/>
    <x v="8"/>
    <x v="423"/>
    <x v="2"/>
    <x v="2"/>
    <x v="9"/>
    <s v="Logitech Trackman Marble Mouse"/>
    <n v="71.98"/>
    <n v="3"/>
    <n v="19.79"/>
  </r>
  <r>
    <n v="8571"/>
    <d v="2017-09-16T00:00:00"/>
    <x v="3"/>
    <x v="8"/>
    <x v="423"/>
    <x v="2"/>
    <x v="1"/>
    <x v="8"/>
    <s v="Eldon Expressions Punched Metal &amp; Wood Desk Accessories, Black &amp; Cherry"/>
    <n v="22.51"/>
    <n v="3"/>
    <n v="2.25"/>
  </r>
  <r>
    <n v="8572"/>
    <d v="2017-09-16T00:00:00"/>
    <x v="3"/>
    <x v="8"/>
    <x v="423"/>
    <x v="2"/>
    <x v="0"/>
    <x v="3"/>
    <s v="Binder Posts"/>
    <n v="3.44"/>
    <n v="2"/>
    <n v="-2.76"/>
  </r>
  <r>
    <n v="8573"/>
    <d v="2017-09-16T00:00:00"/>
    <x v="3"/>
    <x v="8"/>
    <x v="423"/>
    <x v="2"/>
    <x v="0"/>
    <x v="3"/>
    <s v="GBC DocuBind TL300 Electric Binding System"/>
    <n v="538.19000000000005"/>
    <n v="2"/>
    <n v="-412.62"/>
  </r>
  <r>
    <n v="8574"/>
    <d v="2017-09-16T00:00:00"/>
    <x v="3"/>
    <x v="8"/>
    <x v="423"/>
    <x v="2"/>
    <x v="2"/>
    <x v="9"/>
    <s v="Logitech 910-002974 M325 Wireless Mouse for Web Scrolling"/>
    <n v="47.98"/>
    <n v="2"/>
    <n v="14.4"/>
  </r>
  <r>
    <n v="8575"/>
    <d v="2017-09-16T00:00:00"/>
    <x v="3"/>
    <x v="8"/>
    <x v="216"/>
    <x v="2"/>
    <x v="0"/>
    <x v="0"/>
    <s v="Xerox 1927"/>
    <n v="20.54"/>
    <n v="6"/>
    <n v="6.42"/>
  </r>
  <r>
    <n v="8576"/>
    <d v="2017-09-16T00:00:00"/>
    <x v="3"/>
    <x v="8"/>
    <x v="563"/>
    <x v="3"/>
    <x v="0"/>
    <x v="7"/>
    <s v="OIC Colored Binder Clips, Assorted Sizes"/>
    <n v="17.899999999999999"/>
    <n v="5"/>
    <n v="8.77"/>
  </r>
  <r>
    <n v="8577"/>
    <d v="2017-09-16T00:00:00"/>
    <x v="3"/>
    <x v="8"/>
    <x v="750"/>
    <x v="5"/>
    <x v="2"/>
    <x v="9"/>
    <s v="KeyTronicÂ E03601U1 -Â KeyboardÂ - Beige"/>
    <n v="18"/>
    <n v="1"/>
    <n v="3.24"/>
  </r>
  <r>
    <n v="8578"/>
    <d v="2017-09-17T00:00:00"/>
    <x v="3"/>
    <x v="8"/>
    <x v="717"/>
    <x v="22"/>
    <x v="0"/>
    <x v="0"/>
    <s v="Xerox 1984"/>
    <n v="12.96"/>
    <n v="2"/>
    <n v="6.35"/>
  </r>
  <r>
    <n v="8579"/>
    <d v="2017-09-17T00:00:00"/>
    <x v="3"/>
    <x v="8"/>
    <x v="690"/>
    <x v="4"/>
    <x v="1"/>
    <x v="5"/>
    <s v="Global Ergonomic Managers Chair"/>
    <n v="723.92"/>
    <n v="4"/>
    <n v="188.22"/>
  </r>
  <r>
    <n v="8580"/>
    <d v="2017-09-17T00:00:00"/>
    <x v="3"/>
    <x v="8"/>
    <x v="690"/>
    <x v="4"/>
    <x v="0"/>
    <x v="0"/>
    <s v="Easy-staple paper"/>
    <n v="106.32"/>
    <n v="3"/>
    <n v="49.97"/>
  </r>
  <r>
    <n v="8581"/>
    <d v="2017-09-17T00:00:00"/>
    <x v="3"/>
    <x v="8"/>
    <x v="464"/>
    <x v="27"/>
    <x v="0"/>
    <x v="3"/>
    <s v="Avery Non-Stick Binders"/>
    <n v="10.78"/>
    <n v="3"/>
    <n v="3.5"/>
  </r>
  <r>
    <n v="8582"/>
    <d v="2017-09-17T00:00:00"/>
    <x v="3"/>
    <x v="8"/>
    <x v="464"/>
    <x v="27"/>
    <x v="0"/>
    <x v="3"/>
    <s v="Acco Pressboard Covers with Storage Hooks, 14 7/8&quot; x 11&quot;, Light Blue"/>
    <n v="11.78"/>
    <n v="3"/>
    <n v="4.2699999999999996"/>
  </r>
  <r>
    <n v="8583"/>
    <d v="2017-09-17T00:00:00"/>
    <x v="3"/>
    <x v="8"/>
    <x v="464"/>
    <x v="27"/>
    <x v="0"/>
    <x v="0"/>
    <s v="Green Bar Computer Printout Paper"/>
    <n v="164.88"/>
    <n v="3"/>
    <n v="80.790000000000006"/>
  </r>
  <r>
    <n v="8584"/>
    <d v="2017-09-17T00:00:00"/>
    <x v="3"/>
    <x v="8"/>
    <x v="464"/>
    <x v="27"/>
    <x v="1"/>
    <x v="11"/>
    <s v="Global Adaptabilites Bookcase, Cherry/Storm Gray Finish"/>
    <n v="1292.94"/>
    <n v="3"/>
    <n v="77.58"/>
  </r>
  <r>
    <n v="8585"/>
    <d v="2017-09-17T00:00:00"/>
    <x v="3"/>
    <x v="8"/>
    <x v="464"/>
    <x v="27"/>
    <x v="0"/>
    <x v="3"/>
    <s v="GBC Pre-Punched Binding Paper, Plastic, White, 8-1/2&quot; x 11&quot;"/>
    <n v="25.58"/>
    <n v="2"/>
    <n v="8.9499999999999993"/>
  </r>
  <r>
    <n v="8586"/>
    <d v="2017-09-17T00:00:00"/>
    <x v="3"/>
    <x v="8"/>
    <x v="464"/>
    <x v="27"/>
    <x v="0"/>
    <x v="2"/>
    <s v="Mini 13-1/2 Capacity Data Binder Rack, Pearl"/>
    <n v="261.74"/>
    <n v="2"/>
    <n v="65.44"/>
  </r>
  <r>
    <n v="8587"/>
    <d v="2017-09-17T00:00:00"/>
    <x v="3"/>
    <x v="8"/>
    <x v="464"/>
    <x v="27"/>
    <x v="0"/>
    <x v="1"/>
    <s v="Avery 514"/>
    <n v="14.4"/>
    <n v="5"/>
    <n v="7.06"/>
  </r>
  <r>
    <n v="8588"/>
    <d v="2017-09-17T00:00:00"/>
    <x v="3"/>
    <x v="8"/>
    <x v="694"/>
    <x v="0"/>
    <x v="0"/>
    <x v="4"/>
    <s v="Newell Chalk Holder"/>
    <n v="9.91"/>
    <n v="3"/>
    <n v="3.22"/>
  </r>
  <r>
    <n v="8589"/>
    <d v="2017-09-17T00:00:00"/>
    <x v="3"/>
    <x v="8"/>
    <x v="694"/>
    <x v="0"/>
    <x v="1"/>
    <x v="5"/>
    <s v="Global Wood Trimmed Manager's Task Chair, Khaki"/>
    <n v="318.43"/>
    <n v="5"/>
    <n v="-77.33"/>
  </r>
  <r>
    <n v="8590"/>
    <d v="2017-09-17T00:00:00"/>
    <x v="3"/>
    <x v="8"/>
    <x v="694"/>
    <x v="0"/>
    <x v="0"/>
    <x v="3"/>
    <s v="Wilson Jones Â“SnapÂ” Scratch Pad Binder Tool for Ring Binders"/>
    <n v="5.8"/>
    <n v="5"/>
    <n v="-10.15"/>
  </r>
  <r>
    <n v="8591"/>
    <d v="2017-09-17T00:00:00"/>
    <x v="3"/>
    <x v="8"/>
    <x v="694"/>
    <x v="0"/>
    <x v="2"/>
    <x v="6"/>
    <s v="Polycom VoiceStation 500 ConferenceÂ phone"/>
    <n v="1415.76"/>
    <n v="6"/>
    <n v="88.49"/>
  </r>
  <r>
    <n v="8592"/>
    <d v="2017-09-17T00:00:00"/>
    <x v="3"/>
    <x v="8"/>
    <x v="333"/>
    <x v="23"/>
    <x v="2"/>
    <x v="15"/>
    <s v="Lexmark 20R1285 X6650 Wireless All-in-One Printer"/>
    <n v="480"/>
    <n v="4"/>
    <n v="225.6"/>
  </r>
  <r>
    <n v="8593"/>
    <d v="2017-09-17T00:00:00"/>
    <x v="3"/>
    <x v="8"/>
    <x v="333"/>
    <x v="23"/>
    <x v="0"/>
    <x v="2"/>
    <s v="SimpliFile Personal File, Black Granite, 15w x 6-15/16d x 11-1/4h"/>
    <n v="34.049999999999997"/>
    <n v="3"/>
    <n v="9.5299999999999994"/>
  </r>
  <r>
    <n v="8594"/>
    <d v="2017-09-17T00:00:00"/>
    <x v="3"/>
    <x v="8"/>
    <x v="59"/>
    <x v="34"/>
    <x v="2"/>
    <x v="9"/>
    <s v="Logitech Trackman Marble Mouse"/>
    <n v="89.97"/>
    <n v="3"/>
    <n v="37.79"/>
  </r>
  <r>
    <n v="8595"/>
    <d v="2017-09-18T00:00:00"/>
    <x v="3"/>
    <x v="8"/>
    <x v="562"/>
    <x v="3"/>
    <x v="0"/>
    <x v="4"/>
    <s v="Newell 343"/>
    <n v="8.82"/>
    <n v="3"/>
    <n v="2.38"/>
  </r>
  <r>
    <n v="8596"/>
    <d v="2017-09-18T00:00:00"/>
    <x v="3"/>
    <x v="8"/>
    <x v="562"/>
    <x v="3"/>
    <x v="0"/>
    <x v="10"/>
    <s v="Convenience Packs of Business Envelopes"/>
    <n v="10.86"/>
    <n v="3"/>
    <n v="5.0999999999999996"/>
  </r>
  <r>
    <n v="8597"/>
    <d v="2017-09-18T00:00:00"/>
    <x v="3"/>
    <x v="8"/>
    <x v="562"/>
    <x v="3"/>
    <x v="0"/>
    <x v="0"/>
    <s v="Xerox 1911"/>
    <n v="143.69999999999999"/>
    <n v="3"/>
    <n v="68.98"/>
  </r>
  <r>
    <n v="8598"/>
    <d v="2017-09-18T00:00:00"/>
    <x v="3"/>
    <x v="8"/>
    <x v="45"/>
    <x v="21"/>
    <x v="0"/>
    <x v="0"/>
    <s v="Adams Telephone Message Book W/Dividers/Space For Phone Numbers, 5 1/4&quot;X8 1/2&quot;, 200/Messages"/>
    <n v="22.72"/>
    <n v="4"/>
    <n v="10.220000000000001"/>
  </r>
  <r>
    <n v="8599"/>
    <d v="2017-09-18T00:00:00"/>
    <x v="3"/>
    <x v="8"/>
    <x v="284"/>
    <x v="0"/>
    <x v="0"/>
    <x v="4"/>
    <s v="Newell 314"/>
    <n v="8.93"/>
    <n v="2"/>
    <n v="0.56000000000000005"/>
  </r>
  <r>
    <n v="8600"/>
    <d v="2017-09-18T00:00:00"/>
    <x v="3"/>
    <x v="8"/>
    <x v="284"/>
    <x v="0"/>
    <x v="0"/>
    <x v="2"/>
    <s v="Acco Perma 2700 Stacking Storage Drawers"/>
    <n v="47.58"/>
    <n v="2"/>
    <n v="-2.97"/>
  </r>
  <r>
    <n v="8601"/>
    <d v="2017-09-18T00:00:00"/>
    <x v="3"/>
    <x v="8"/>
    <x v="22"/>
    <x v="20"/>
    <x v="0"/>
    <x v="0"/>
    <s v="Xerox 203"/>
    <n v="19.440000000000001"/>
    <n v="3"/>
    <n v="9.33"/>
  </r>
  <r>
    <n v="8602"/>
    <d v="2017-09-18T00:00:00"/>
    <x v="3"/>
    <x v="8"/>
    <x v="22"/>
    <x v="20"/>
    <x v="1"/>
    <x v="8"/>
    <s v="Ultra Door Push Plate"/>
    <n v="9.82"/>
    <n v="2"/>
    <n v="3.24"/>
  </r>
  <r>
    <n v="8603"/>
    <d v="2017-09-18T00:00:00"/>
    <x v="3"/>
    <x v="8"/>
    <x v="51"/>
    <x v="40"/>
    <x v="0"/>
    <x v="0"/>
    <s v="Adams Telephone Message Book w/Frequently-Called Numbers Space, 400 Messages per Book"/>
    <n v="15.96"/>
    <n v="2"/>
    <n v="7.98"/>
  </r>
  <r>
    <n v="8604"/>
    <d v="2017-09-18T00:00:00"/>
    <x v="3"/>
    <x v="8"/>
    <x v="578"/>
    <x v="31"/>
    <x v="0"/>
    <x v="3"/>
    <s v="Wilson Jones Easy Flow II Sheet Lifters"/>
    <n v="10.08"/>
    <n v="7"/>
    <n v="3.53"/>
  </r>
  <r>
    <n v="8605"/>
    <d v="2017-09-18T00:00:00"/>
    <x v="3"/>
    <x v="8"/>
    <x v="578"/>
    <x v="31"/>
    <x v="2"/>
    <x v="9"/>
    <s v="Kingston Digital DataTraveler 64GB USB 2.0"/>
    <n v="101.34"/>
    <n v="3"/>
    <n v="8.11"/>
  </r>
  <r>
    <n v="8606"/>
    <d v="2017-09-18T00:00:00"/>
    <x v="3"/>
    <x v="8"/>
    <x v="531"/>
    <x v="4"/>
    <x v="2"/>
    <x v="6"/>
    <s v="I Need's 3d Hello Kitty Hybrid Silicone Case Cover for HTC One X 4g with 3d Hello Kitty Stylus Pen Green/pink"/>
    <n v="95.68"/>
    <n v="8"/>
    <n v="26.79"/>
  </r>
  <r>
    <n v="8607"/>
    <d v="2017-09-18T00:00:00"/>
    <x v="3"/>
    <x v="8"/>
    <x v="531"/>
    <x v="4"/>
    <x v="0"/>
    <x v="0"/>
    <s v="Post-it Â“Important MessageÂ” Note Pad, Neon Colors, 50 Sheets/Pad"/>
    <n v="50.96"/>
    <n v="7"/>
    <n v="24.46"/>
  </r>
  <r>
    <n v="8608"/>
    <d v="2017-09-18T00:00:00"/>
    <x v="3"/>
    <x v="8"/>
    <x v="531"/>
    <x v="4"/>
    <x v="0"/>
    <x v="4"/>
    <s v="Hunt PowerHouse Electric Pencil Sharpener, Blue"/>
    <n v="113.94"/>
    <n v="3"/>
    <n v="34.18"/>
  </r>
  <r>
    <n v="8609"/>
    <d v="2017-09-18T00:00:00"/>
    <x v="3"/>
    <x v="8"/>
    <x v="531"/>
    <x v="4"/>
    <x v="0"/>
    <x v="0"/>
    <s v="Xerox 1997"/>
    <n v="25.92"/>
    <n v="4"/>
    <n v="12.44"/>
  </r>
  <r>
    <n v="8610"/>
    <d v="2017-09-18T00:00:00"/>
    <x v="3"/>
    <x v="8"/>
    <x v="531"/>
    <x v="4"/>
    <x v="1"/>
    <x v="8"/>
    <s v="Master Caster Door Stop, Gray"/>
    <n v="20.32"/>
    <n v="4"/>
    <n v="6.91"/>
  </r>
  <r>
    <n v="8611"/>
    <d v="2017-09-18T00:00:00"/>
    <x v="3"/>
    <x v="8"/>
    <x v="531"/>
    <x v="4"/>
    <x v="2"/>
    <x v="6"/>
    <s v="AT&amp;T CL83451 4-Handset Telephone"/>
    <n v="411.98"/>
    <n v="2"/>
    <n v="119.47"/>
  </r>
  <r>
    <n v="8612"/>
    <d v="2017-09-18T00:00:00"/>
    <x v="3"/>
    <x v="8"/>
    <x v="531"/>
    <x v="4"/>
    <x v="0"/>
    <x v="14"/>
    <s v="Fiskars 8&quot; Scissors, 2/Pack"/>
    <n v="34.479999999999997"/>
    <n v="2"/>
    <n v="10"/>
  </r>
  <r>
    <n v="8613"/>
    <d v="2017-09-18T00:00:00"/>
    <x v="3"/>
    <x v="8"/>
    <x v="531"/>
    <x v="4"/>
    <x v="0"/>
    <x v="0"/>
    <s v="Xerox 1917"/>
    <n v="244.55"/>
    <n v="5"/>
    <n v="114.94"/>
  </r>
  <r>
    <n v="8614"/>
    <d v="2017-09-18T00:00:00"/>
    <x v="3"/>
    <x v="8"/>
    <x v="205"/>
    <x v="0"/>
    <x v="0"/>
    <x v="10"/>
    <s v="Jet-Pak Recycled Peel 'N' Seal Padded Mailers"/>
    <n v="114.85"/>
    <n v="4"/>
    <n v="35.89"/>
  </r>
  <r>
    <n v="8615"/>
    <d v="2017-09-19T00:00:00"/>
    <x v="3"/>
    <x v="8"/>
    <x v="442"/>
    <x v="16"/>
    <x v="0"/>
    <x v="2"/>
    <s v="Advantus 10-Drawer Portable Organizer, Chrome Metal Frame, Smoke Drawers"/>
    <n v="95.62"/>
    <n v="2"/>
    <n v="9.56"/>
  </r>
  <r>
    <n v="8616"/>
    <d v="2017-09-19T00:00:00"/>
    <x v="3"/>
    <x v="8"/>
    <x v="691"/>
    <x v="11"/>
    <x v="2"/>
    <x v="6"/>
    <s v="Mophie Juice Pack Helium for iPhone"/>
    <n v="191.98"/>
    <n v="3"/>
    <n v="19.2"/>
  </r>
  <r>
    <n v="8617"/>
    <d v="2017-09-19T00:00:00"/>
    <x v="3"/>
    <x v="8"/>
    <x v="691"/>
    <x v="11"/>
    <x v="0"/>
    <x v="4"/>
    <s v="Peel-Off China Markers"/>
    <n v="23.83"/>
    <n v="3"/>
    <n v="6.55"/>
  </r>
  <r>
    <n v="8618"/>
    <d v="2017-09-19T00:00:00"/>
    <x v="3"/>
    <x v="8"/>
    <x v="691"/>
    <x v="11"/>
    <x v="1"/>
    <x v="8"/>
    <s v="Howard Miller 14-1/2&quot; Diameter Chrome Round Wall Clock"/>
    <n v="409.22"/>
    <n v="8"/>
    <n v="61.38"/>
  </r>
  <r>
    <n v="8619"/>
    <d v="2017-09-19T00:00:00"/>
    <x v="3"/>
    <x v="8"/>
    <x v="691"/>
    <x v="11"/>
    <x v="1"/>
    <x v="11"/>
    <s v="O'Sullivan 4-Shelf Bookcase in Odessa Pine"/>
    <n v="72.59"/>
    <n v="2"/>
    <n v="-128.24"/>
  </r>
  <r>
    <n v="8620"/>
    <d v="2017-09-19T00:00:00"/>
    <x v="3"/>
    <x v="8"/>
    <x v="401"/>
    <x v="20"/>
    <x v="0"/>
    <x v="0"/>
    <s v="Xerox 228"/>
    <n v="32.4"/>
    <n v="5"/>
    <n v="15.55"/>
  </r>
  <r>
    <n v="8621"/>
    <d v="2017-09-19T00:00:00"/>
    <x v="3"/>
    <x v="8"/>
    <x v="679"/>
    <x v="3"/>
    <x v="2"/>
    <x v="9"/>
    <s v="Microsoft Natural Ergonomic Keyboard 4000"/>
    <n v="149.94999999999999"/>
    <n v="5"/>
    <n v="31.49"/>
  </r>
  <r>
    <n v="8622"/>
    <d v="2017-09-19T00:00:00"/>
    <x v="3"/>
    <x v="8"/>
    <x v="679"/>
    <x v="3"/>
    <x v="0"/>
    <x v="4"/>
    <s v="Boston 16765 Mini Stand Up Battery Pencil Sharpener"/>
    <n v="23.32"/>
    <n v="2"/>
    <n v="6.06"/>
  </r>
  <r>
    <n v="8623"/>
    <d v="2017-09-19T00:00:00"/>
    <x v="3"/>
    <x v="8"/>
    <x v="679"/>
    <x v="3"/>
    <x v="0"/>
    <x v="4"/>
    <s v="Newell 33"/>
    <n v="16.739999999999998"/>
    <n v="3"/>
    <n v="4.8499999999999996"/>
  </r>
  <r>
    <n v="8624"/>
    <d v="2017-09-19T00:00:00"/>
    <x v="3"/>
    <x v="8"/>
    <x v="425"/>
    <x v="4"/>
    <x v="0"/>
    <x v="4"/>
    <s v="SANFORD Major Accent Highlighters"/>
    <n v="35.4"/>
    <n v="5"/>
    <n v="13.45"/>
  </r>
  <r>
    <n v="8625"/>
    <d v="2017-09-19T00:00:00"/>
    <x v="3"/>
    <x v="8"/>
    <x v="579"/>
    <x v="12"/>
    <x v="0"/>
    <x v="2"/>
    <s v="Akro Stacking Bins"/>
    <n v="12.62"/>
    <n v="2"/>
    <n v="-2.52"/>
  </r>
  <r>
    <n v="8626"/>
    <d v="2017-09-19T00:00:00"/>
    <x v="3"/>
    <x v="8"/>
    <x v="579"/>
    <x v="12"/>
    <x v="2"/>
    <x v="9"/>
    <s v="Sony Micro Vault Click 16 GB USB 2.0 Flash Drive"/>
    <n v="89.58"/>
    <n v="2"/>
    <n v="4.4800000000000004"/>
  </r>
  <r>
    <n v="8627"/>
    <d v="2017-09-19T00:00:00"/>
    <x v="3"/>
    <x v="8"/>
    <x v="579"/>
    <x v="12"/>
    <x v="2"/>
    <x v="6"/>
    <s v="Polycom VoiceStation 500 ConferenceÂ phone"/>
    <n v="471.92"/>
    <n v="2"/>
    <n v="29.5"/>
  </r>
  <r>
    <n v="8628"/>
    <d v="2017-09-19T00:00:00"/>
    <x v="3"/>
    <x v="8"/>
    <x v="579"/>
    <x v="12"/>
    <x v="0"/>
    <x v="3"/>
    <s v="Plastic Binding Combs"/>
    <n v="18.18"/>
    <n v="4"/>
    <n v="-13.94"/>
  </r>
  <r>
    <n v="8629"/>
    <d v="2017-09-19T00:00:00"/>
    <x v="3"/>
    <x v="8"/>
    <x v="215"/>
    <x v="2"/>
    <x v="0"/>
    <x v="3"/>
    <s v="Acco PRESSTEX Data Binder with Storage Hooks, Dark Blue, 9 1/2&quot; X 11&quot;"/>
    <n v="4.84"/>
    <n v="3"/>
    <n v="-3.39"/>
  </r>
  <r>
    <n v="8630"/>
    <d v="2017-09-20T00:00:00"/>
    <x v="3"/>
    <x v="8"/>
    <x v="9"/>
    <x v="20"/>
    <x v="1"/>
    <x v="5"/>
    <s v="Hon Valutask Swivel Chairs"/>
    <n v="272.64999999999998"/>
    <n v="3"/>
    <n v="18.18"/>
  </r>
  <r>
    <n v="8631"/>
    <d v="2017-09-20T00:00:00"/>
    <x v="3"/>
    <x v="8"/>
    <x v="9"/>
    <x v="20"/>
    <x v="2"/>
    <x v="9"/>
    <s v="LogitechÂ Wireless Boombox Speaker - portable - wireless, wired"/>
    <n v="212.8"/>
    <n v="2"/>
    <n v="95.76"/>
  </r>
  <r>
    <n v="8632"/>
    <d v="2017-09-20T00:00:00"/>
    <x v="3"/>
    <x v="8"/>
    <x v="9"/>
    <x v="20"/>
    <x v="0"/>
    <x v="0"/>
    <s v="TOPS &quot;Important Message&quot; Pads, Canary, 4-1/4 x 5-1/2, 50 Sheets per Pad"/>
    <n v="38.520000000000003"/>
    <n v="9"/>
    <n v="18.100000000000001"/>
  </r>
  <r>
    <n v="8633"/>
    <d v="2017-09-20T00:00:00"/>
    <x v="3"/>
    <x v="8"/>
    <x v="9"/>
    <x v="20"/>
    <x v="2"/>
    <x v="9"/>
    <s v="SanDisk Cruzer 64 GB USB Flash Drive"/>
    <n v="72.64"/>
    <n v="2"/>
    <n v="21.79"/>
  </r>
  <r>
    <n v="8634"/>
    <d v="2017-09-20T00:00:00"/>
    <x v="3"/>
    <x v="8"/>
    <x v="9"/>
    <x v="20"/>
    <x v="0"/>
    <x v="2"/>
    <s v="SimpliFile Personal File, Black Granite, 15w x 6-15/16d x 11-1/4h"/>
    <n v="45.4"/>
    <n v="4"/>
    <n v="12.71"/>
  </r>
  <r>
    <n v="8635"/>
    <d v="2017-09-20T00:00:00"/>
    <x v="3"/>
    <x v="8"/>
    <x v="9"/>
    <x v="20"/>
    <x v="0"/>
    <x v="0"/>
    <s v="Adams Phone Message Book, 200 Message Capacity, 8 1/16Â” x 11Â”"/>
    <n v="13.76"/>
    <n v="2"/>
    <n v="6.33"/>
  </r>
  <r>
    <n v="8636"/>
    <d v="2017-09-20T00:00:00"/>
    <x v="3"/>
    <x v="8"/>
    <x v="9"/>
    <x v="20"/>
    <x v="1"/>
    <x v="5"/>
    <s v="Global Leather Task Chair, Black"/>
    <n v="80.989999999999995"/>
    <n v="1"/>
    <n v="8.1"/>
  </r>
  <r>
    <n v="8637"/>
    <d v="2017-09-20T00:00:00"/>
    <x v="3"/>
    <x v="8"/>
    <x v="9"/>
    <x v="20"/>
    <x v="0"/>
    <x v="3"/>
    <s v="Pressboard Covers with Storage Hooks, 9 1/2&quot; x 11&quot;, Light Blue"/>
    <n v="11.78"/>
    <n v="3"/>
    <n v="3.98"/>
  </r>
  <r>
    <n v="8638"/>
    <d v="2017-09-20T00:00:00"/>
    <x v="3"/>
    <x v="8"/>
    <x v="9"/>
    <x v="20"/>
    <x v="0"/>
    <x v="7"/>
    <s v="Advantus Push Pins"/>
    <n v="4.3600000000000003"/>
    <n v="2"/>
    <n v="1.79"/>
  </r>
  <r>
    <n v="8639"/>
    <d v="2017-09-20T00:00:00"/>
    <x v="3"/>
    <x v="8"/>
    <x v="9"/>
    <x v="20"/>
    <x v="1"/>
    <x v="5"/>
    <s v="Hon 4070 Series Pagoda Armless Upholstered Stacking Chairs"/>
    <n v="2888.13"/>
    <n v="11"/>
    <n v="609.72"/>
  </r>
  <r>
    <n v="8640"/>
    <d v="2017-09-20T00:00:00"/>
    <x v="3"/>
    <x v="8"/>
    <x v="9"/>
    <x v="20"/>
    <x v="2"/>
    <x v="6"/>
    <s v="Apple iPhone 5"/>
    <n v="1299.6600000000001"/>
    <n v="2"/>
    <n v="350.91"/>
  </r>
  <r>
    <n v="8641"/>
    <d v="2017-09-20T00:00:00"/>
    <x v="3"/>
    <x v="8"/>
    <x v="9"/>
    <x v="20"/>
    <x v="1"/>
    <x v="5"/>
    <s v="Global Troy Executive Leather Low-Back Tilter"/>
    <n v="2254.41"/>
    <n v="5"/>
    <n v="375.74"/>
  </r>
  <r>
    <n v="8642"/>
    <d v="2017-09-20T00:00:00"/>
    <x v="3"/>
    <x v="8"/>
    <x v="9"/>
    <x v="20"/>
    <x v="2"/>
    <x v="6"/>
    <s v="Plantronics CordlessÂ Phone HeadsetÂ with In-line Volume - M214C"/>
    <n v="104.85"/>
    <n v="3"/>
    <n v="28.31"/>
  </r>
  <r>
    <n v="8643"/>
    <d v="2017-09-20T00:00:00"/>
    <x v="3"/>
    <x v="8"/>
    <x v="9"/>
    <x v="20"/>
    <x v="2"/>
    <x v="9"/>
    <s v="LogitechÂ LS21 Speaker System - PC Multimedia - 2.1-CH - Wired"/>
    <n v="59.97"/>
    <n v="3"/>
    <n v="20.39"/>
  </r>
  <r>
    <n v="8644"/>
    <d v="2017-09-21T00:00:00"/>
    <x v="3"/>
    <x v="8"/>
    <x v="356"/>
    <x v="28"/>
    <x v="0"/>
    <x v="3"/>
    <s v="Avery Durable Binders"/>
    <n v="20.16"/>
    <n v="7"/>
    <n v="9.8800000000000008"/>
  </r>
  <r>
    <n v="8645"/>
    <d v="2017-09-21T00:00:00"/>
    <x v="3"/>
    <x v="8"/>
    <x v="73"/>
    <x v="4"/>
    <x v="0"/>
    <x v="12"/>
    <s v="APC 7 Outlet Network SurgeArrest Surge Protector"/>
    <n v="80.48"/>
    <n v="1"/>
    <n v="24.14"/>
  </r>
  <r>
    <n v="8646"/>
    <d v="2017-09-21T00:00:00"/>
    <x v="3"/>
    <x v="8"/>
    <x v="185"/>
    <x v="2"/>
    <x v="0"/>
    <x v="3"/>
    <s v="Insertable Tab Indexes For Data Binders"/>
    <n v="1.91"/>
    <n v="2"/>
    <n v="-1.53"/>
  </r>
  <r>
    <n v="8647"/>
    <d v="2017-09-21T00:00:00"/>
    <x v="3"/>
    <x v="8"/>
    <x v="650"/>
    <x v="22"/>
    <x v="2"/>
    <x v="9"/>
    <s v="Sony 64GB Class 10 Micro SDHC R40 Memory Card"/>
    <n v="71.98"/>
    <n v="2"/>
    <n v="15.12"/>
  </r>
  <r>
    <n v="8648"/>
    <d v="2017-09-21T00:00:00"/>
    <x v="3"/>
    <x v="8"/>
    <x v="650"/>
    <x v="22"/>
    <x v="2"/>
    <x v="9"/>
    <s v="Logitech M510 Wireless Mouse"/>
    <n v="79.98"/>
    <n v="2"/>
    <n v="26.39"/>
  </r>
  <r>
    <n v="8649"/>
    <d v="2017-09-21T00:00:00"/>
    <x v="3"/>
    <x v="8"/>
    <x v="275"/>
    <x v="16"/>
    <x v="0"/>
    <x v="3"/>
    <s v="Avery Trapezoid Ring Binder, 3&quot; Capacity, Black, 1040 sheets"/>
    <n v="12.29"/>
    <n v="1"/>
    <n v="-8.61"/>
  </r>
  <r>
    <n v="8650"/>
    <d v="2017-09-21T00:00:00"/>
    <x v="3"/>
    <x v="8"/>
    <x v="688"/>
    <x v="3"/>
    <x v="0"/>
    <x v="2"/>
    <s v="Tenex Personal Filing Tote With Secure Closure Lid, Black/Frost"/>
    <n v="15.51"/>
    <n v="1"/>
    <n v="3.88"/>
  </r>
  <r>
    <n v="8651"/>
    <d v="2017-09-21T00:00:00"/>
    <x v="3"/>
    <x v="8"/>
    <x v="440"/>
    <x v="3"/>
    <x v="0"/>
    <x v="0"/>
    <s v="Adams Telephone Message Book w/Frequently-Called Numbers Space, 400 Messages per Book"/>
    <n v="55.86"/>
    <n v="7"/>
    <n v="27.93"/>
  </r>
  <r>
    <n v="8652"/>
    <d v="2017-09-22T00:00:00"/>
    <x v="3"/>
    <x v="8"/>
    <x v="458"/>
    <x v="21"/>
    <x v="0"/>
    <x v="0"/>
    <s v="Xerox 1940"/>
    <n v="219.84"/>
    <n v="4"/>
    <n v="107.72"/>
  </r>
  <r>
    <n v="8653"/>
    <d v="2017-09-22T00:00:00"/>
    <x v="3"/>
    <x v="8"/>
    <x v="458"/>
    <x v="21"/>
    <x v="2"/>
    <x v="9"/>
    <s v="Logitech Desktop MK120 Mouse and keyboard Combo"/>
    <n v="98.16"/>
    <n v="6"/>
    <n v="9.82"/>
  </r>
  <r>
    <n v="8654"/>
    <d v="2017-09-22T00:00:00"/>
    <x v="3"/>
    <x v="8"/>
    <x v="458"/>
    <x v="21"/>
    <x v="0"/>
    <x v="3"/>
    <s v="ACCOHIDE Binder by Acco"/>
    <n v="33.04"/>
    <n v="8"/>
    <n v="15.53"/>
  </r>
  <r>
    <n v="8655"/>
    <d v="2017-09-22T00:00:00"/>
    <x v="3"/>
    <x v="8"/>
    <x v="458"/>
    <x v="21"/>
    <x v="2"/>
    <x v="6"/>
    <s v="AT&amp;T CL82213"/>
    <n v="86.97"/>
    <n v="3"/>
    <n v="25.22"/>
  </r>
  <r>
    <n v="8656"/>
    <d v="2017-09-22T00:00:00"/>
    <x v="3"/>
    <x v="8"/>
    <x v="409"/>
    <x v="2"/>
    <x v="0"/>
    <x v="3"/>
    <s v="Clear Mylar Reinforcing Strips"/>
    <n v="5.61"/>
    <n v="1"/>
    <n v="-4.3"/>
  </r>
  <r>
    <n v="8657"/>
    <d v="2017-09-22T00:00:00"/>
    <x v="3"/>
    <x v="8"/>
    <x v="409"/>
    <x v="2"/>
    <x v="0"/>
    <x v="14"/>
    <s v="Martin Yale Chadless Opener Electric Letter Opener"/>
    <n v="4663.74"/>
    <n v="7"/>
    <n v="-1049.3399999999999"/>
  </r>
  <r>
    <n v="8658"/>
    <d v="2017-09-22T00:00:00"/>
    <x v="3"/>
    <x v="8"/>
    <x v="409"/>
    <x v="2"/>
    <x v="2"/>
    <x v="9"/>
    <s v="Logitech Wireless Marathon Mouse M705"/>
    <n v="79.98"/>
    <n v="2"/>
    <n v="23"/>
  </r>
  <r>
    <n v="8659"/>
    <d v="2017-09-22T00:00:00"/>
    <x v="3"/>
    <x v="8"/>
    <x v="200"/>
    <x v="14"/>
    <x v="1"/>
    <x v="11"/>
    <s v="O'Sullivan 4-Shelf Bookcase in Odessa Pine"/>
    <n v="241.96"/>
    <n v="2"/>
    <n v="41.13"/>
  </r>
  <r>
    <n v="8660"/>
    <d v="2017-09-22T00:00:00"/>
    <x v="3"/>
    <x v="8"/>
    <x v="200"/>
    <x v="14"/>
    <x v="0"/>
    <x v="1"/>
    <s v="Avery 511"/>
    <n v="27.72"/>
    <n v="9"/>
    <n v="13.31"/>
  </r>
  <r>
    <n v="8661"/>
    <d v="2017-09-22T00:00:00"/>
    <x v="3"/>
    <x v="8"/>
    <x v="562"/>
    <x v="0"/>
    <x v="0"/>
    <x v="10"/>
    <s v="Staple envelope"/>
    <n v="13.39"/>
    <n v="3"/>
    <n v="5.0199999999999996"/>
  </r>
  <r>
    <n v="8662"/>
    <d v="2017-09-22T00:00:00"/>
    <x v="3"/>
    <x v="8"/>
    <x v="562"/>
    <x v="0"/>
    <x v="0"/>
    <x v="3"/>
    <s v="Insertable Tab Post Binder Dividers"/>
    <n v="11.23"/>
    <n v="7"/>
    <n v="-18.53"/>
  </r>
  <r>
    <n v="8663"/>
    <d v="2017-09-22T00:00:00"/>
    <x v="3"/>
    <x v="8"/>
    <x v="264"/>
    <x v="13"/>
    <x v="0"/>
    <x v="3"/>
    <s v="Ibico EB-19 Dual Function Manual Binding System"/>
    <n v="691.96"/>
    <n v="4"/>
    <n v="318.3"/>
  </r>
  <r>
    <n v="8664"/>
    <d v="2017-09-22T00:00:00"/>
    <x v="3"/>
    <x v="8"/>
    <x v="264"/>
    <x v="13"/>
    <x v="2"/>
    <x v="9"/>
    <s v="Verbatim 25 GB 6x Blu-ray Single Layer Recordable Disc, 3/Pack"/>
    <n v="34.950000000000003"/>
    <n v="5"/>
    <n v="15.38"/>
  </r>
  <r>
    <n v="8665"/>
    <d v="2017-09-22T00:00:00"/>
    <x v="3"/>
    <x v="8"/>
    <x v="17"/>
    <x v="31"/>
    <x v="0"/>
    <x v="0"/>
    <s v="Southworth 25% Cotton Linen-Finish Paper &amp; Envelopes"/>
    <n v="27.18"/>
    <n v="3"/>
    <n v="12.23"/>
  </r>
  <r>
    <n v="8666"/>
    <d v="2017-09-22T00:00:00"/>
    <x v="3"/>
    <x v="8"/>
    <x v="103"/>
    <x v="7"/>
    <x v="2"/>
    <x v="6"/>
    <s v="GE 30524EE4"/>
    <n v="391.98"/>
    <n v="2"/>
    <n v="113.67"/>
  </r>
  <r>
    <n v="8667"/>
    <d v="2017-09-22T00:00:00"/>
    <x v="3"/>
    <x v="8"/>
    <x v="588"/>
    <x v="38"/>
    <x v="0"/>
    <x v="2"/>
    <s v="Tenex Personal Project File with Scoop Front Design, Black"/>
    <n v="67.400000000000006"/>
    <n v="5"/>
    <n v="17.52"/>
  </r>
  <r>
    <n v="8668"/>
    <d v="2017-09-22T00:00:00"/>
    <x v="3"/>
    <x v="8"/>
    <x v="678"/>
    <x v="20"/>
    <x v="0"/>
    <x v="3"/>
    <s v="GBC Poly Designer Binding Covers"/>
    <n v="40.18"/>
    <n v="3"/>
    <n v="14.56"/>
  </r>
  <r>
    <n v="8669"/>
    <d v="2017-09-22T00:00:00"/>
    <x v="3"/>
    <x v="8"/>
    <x v="510"/>
    <x v="4"/>
    <x v="0"/>
    <x v="0"/>
    <s v="Xerox 219"/>
    <n v="12.96"/>
    <n v="2"/>
    <n v="6.22"/>
  </r>
  <r>
    <n v="8670"/>
    <d v="2017-09-22T00:00:00"/>
    <x v="3"/>
    <x v="8"/>
    <x v="510"/>
    <x v="4"/>
    <x v="0"/>
    <x v="4"/>
    <s v="Stride Job 150 Highlighters, Chisel Tip, Assorted Colors"/>
    <n v="17.940000000000001"/>
    <n v="3"/>
    <n v="6.46"/>
  </r>
  <r>
    <n v="8671"/>
    <d v="2017-09-22T00:00:00"/>
    <x v="3"/>
    <x v="8"/>
    <x v="328"/>
    <x v="3"/>
    <x v="0"/>
    <x v="14"/>
    <s v="Fiskars Softgrip Scissors"/>
    <n v="21.96"/>
    <n v="2"/>
    <n v="6.15"/>
  </r>
  <r>
    <n v="8672"/>
    <d v="2017-09-22T00:00:00"/>
    <x v="3"/>
    <x v="8"/>
    <x v="391"/>
    <x v="20"/>
    <x v="2"/>
    <x v="9"/>
    <s v="WD My Passport Ultra 2TB Portable External Hard Drive"/>
    <n v="1071"/>
    <n v="9"/>
    <n v="171.36"/>
  </r>
  <r>
    <n v="8673"/>
    <d v="2017-09-22T00:00:00"/>
    <x v="3"/>
    <x v="8"/>
    <x v="391"/>
    <x v="20"/>
    <x v="1"/>
    <x v="8"/>
    <s v="Eldon 500 Class Desk Accessories"/>
    <n v="12.07"/>
    <n v="1"/>
    <n v="3.98"/>
  </r>
  <r>
    <n v="8674"/>
    <d v="2017-09-23T00:00:00"/>
    <x v="3"/>
    <x v="8"/>
    <x v="738"/>
    <x v="22"/>
    <x v="0"/>
    <x v="12"/>
    <s v="Belkin 8 Outlet SurgeMaster II Gold Surge Protector"/>
    <n v="119.96"/>
    <n v="2"/>
    <n v="33.590000000000003"/>
  </r>
  <r>
    <n v="8675"/>
    <d v="2017-09-23T00:00:00"/>
    <x v="3"/>
    <x v="8"/>
    <x v="738"/>
    <x v="22"/>
    <x v="0"/>
    <x v="2"/>
    <s v="Sterilite Officeware Hinged File Box"/>
    <n v="31.44"/>
    <n v="3"/>
    <n v="8.49"/>
  </r>
  <r>
    <n v="8676"/>
    <d v="2017-09-23T00:00:00"/>
    <x v="3"/>
    <x v="8"/>
    <x v="738"/>
    <x v="22"/>
    <x v="0"/>
    <x v="3"/>
    <s v="Avery Printable Repositionable Plastic Tabs"/>
    <n v="6.88"/>
    <n v="1"/>
    <n v="2.3199999999999998"/>
  </r>
  <r>
    <n v="8677"/>
    <d v="2017-09-23T00:00:00"/>
    <x v="3"/>
    <x v="8"/>
    <x v="196"/>
    <x v="26"/>
    <x v="1"/>
    <x v="8"/>
    <s v="Aluminum Document Frame"/>
    <n v="29.33"/>
    <n v="3"/>
    <n v="3.67"/>
  </r>
  <r>
    <n v="8678"/>
    <d v="2017-09-23T00:00:00"/>
    <x v="3"/>
    <x v="8"/>
    <x v="649"/>
    <x v="39"/>
    <x v="2"/>
    <x v="9"/>
    <s v="ImationÂ Secure+ Hardware Encrypted USB 2.0Â Flash Drive; 16GB"/>
    <n v="291.95999999999998"/>
    <n v="4"/>
    <n v="102.19"/>
  </r>
  <r>
    <n v="8679"/>
    <d v="2017-09-23T00:00:00"/>
    <x v="3"/>
    <x v="8"/>
    <x v="61"/>
    <x v="26"/>
    <x v="0"/>
    <x v="10"/>
    <s v="Wausau Papers Astrobrights Colored Envelopes"/>
    <n v="14.35"/>
    <n v="3"/>
    <n v="5.2"/>
  </r>
  <r>
    <n v="8680"/>
    <d v="2017-09-23T00:00:00"/>
    <x v="3"/>
    <x v="8"/>
    <x v="358"/>
    <x v="26"/>
    <x v="1"/>
    <x v="11"/>
    <s v="Atlantic Metals Mobile 5-Shelf Bookcases, Custom Colors"/>
    <n v="180.59"/>
    <n v="2"/>
    <n v="-240.78"/>
  </r>
  <r>
    <n v="8681"/>
    <d v="2017-09-23T00:00:00"/>
    <x v="3"/>
    <x v="8"/>
    <x v="358"/>
    <x v="26"/>
    <x v="2"/>
    <x v="9"/>
    <s v="Belkin F8E887 USB Wired Ergonomic Keyboard"/>
    <n v="47.98"/>
    <n v="2"/>
    <n v="0.6"/>
  </r>
  <r>
    <n v="8682"/>
    <d v="2017-09-23T00:00:00"/>
    <x v="3"/>
    <x v="8"/>
    <x v="206"/>
    <x v="3"/>
    <x v="0"/>
    <x v="3"/>
    <s v="Acco PRESSTEX Data Binder with Storage Hooks, Light Blue, 9 1/2&quot; X 11&quot;"/>
    <n v="25.82"/>
    <n v="6"/>
    <n v="9.0399999999999991"/>
  </r>
  <r>
    <n v="8683"/>
    <d v="2017-09-23T00:00:00"/>
    <x v="3"/>
    <x v="8"/>
    <x v="206"/>
    <x v="3"/>
    <x v="0"/>
    <x v="12"/>
    <s v="APC 7 Outlet Network SurgeArrest Surge Protector"/>
    <n v="160.96"/>
    <n v="2"/>
    <n v="48.29"/>
  </r>
  <r>
    <n v="8684"/>
    <d v="2017-09-23T00:00:00"/>
    <x v="3"/>
    <x v="8"/>
    <x v="737"/>
    <x v="16"/>
    <x v="0"/>
    <x v="0"/>
    <s v="Xerox 1941"/>
    <n v="251.64"/>
    <n v="3"/>
    <n v="88.07"/>
  </r>
  <r>
    <n v="8685"/>
    <d v="2017-09-23T00:00:00"/>
    <x v="3"/>
    <x v="8"/>
    <x v="641"/>
    <x v="1"/>
    <x v="0"/>
    <x v="12"/>
    <s v="Euro Pro Shark Stick Mini Vacuum"/>
    <n v="73.180000000000007"/>
    <n v="6"/>
    <n v="-197.58"/>
  </r>
  <r>
    <n v="8686"/>
    <d v="2017-09-23T00:00:00"/>
    <x v="3"/>
    <x v="8"/>
    <x v="641"/>
    <x v="1"/>
    <x v="0"/>
    <x v="0"/>
    <s v="Xerox 217"/>
    <n v="20.74"/>
    <n v="4"/>
    <n v="7.26"/>
  </r>
  <r>
    <n v="8687"/>
    <d v="2017-09-23T00:00:00"/>
    <x v="3"/>
    <x v="8"/>
    <x v="641"/>
    <x v="1"/>
    <x v="2"/>
    <x v="6"/>
    <s v="OtterBox Commuter Series Case - Samsung Galaxy S4"/>
    <n v="39.979999999999997"/>
    <n v="2"/>
    <n v="-9"/>
  </r>
  <r>
    <n v="8688"/>
    <d v="2017-09-23T00:00:00"/>
    <x v="3"/>
    <x v="8"/>
    <x v="712"/>
    <x v="13"/>
    <x v="2"/>
    <x v="9"/>
    <s v="Microsoft Wireless Mobile Mouse 4000"/>
    <n v="199.95"/>
    <n v="5"/>
    <n v="63.98"/>
  </r>
  <r>
    <n v="8689"/>
    <d v="2017-09-23T00:00:00"/>
    <x v="3"/>
    <x v="8"/>
    <x v="712"/>
    <x v="13"/>
    <x v="0"/>
    <x v="0"/>
    <s v="Xerox 225"/>
    <n v="12.96"/>
    <n v="2"/>
    <n v="6.22"/>
  </r>
  <r>
    <n v="8690"/>
    <d v="2017-09-23T00:00:00"/>
    <x v="3"/>
    <x v="8"/>
    <x v="257"/>
    <x v="3"/>
    <x v="0"/>
    <x v="0"/>
    <s v="Xerox 1909"/>
    <n v="211.04"/>
    <n v="8"/>
    <n v="97.08"/>
  </r>
  <r>
    <n v="8691"/>
    <d v="2017-09-23T00:00:00"/>
    <x v="3"/>
    <x v="8"/>
    <x v="257"/>
    <x v="3"/>
    <x v="1"/>
    <x v="5"/>
    <s v="GuestStacker Chair with Chrome Finish Legs"/>
    <n v="594.82000000000005"/>
    <n v="2"/>
    <n v="59.48"/>
  </r>
  <r>
    <n v="8692"/>
    <d v="2017-09-23T00:00:00"/>
    <x v="3"/>
    <x v="8"/>
    <x v="257"/>
    <x v="3"/>
    <x v="0"/>
    <x v="3"/>
    <s v="Ibico Plastic Spiral Binding Combs"/>
    <n v="72.959999999999994"/>
    <n v="3"/>
    <n v="23.71"/>
  </r>
  <r>
    <n v="8693"/>
    <d v="2017-09-23T00:00:00"/>
    <x v="3"/>
    <x v="8"/>
    <x v="223"/>
    <x v="0"/>
    <x v="0"/>
    <x v="0"/>
    <s v="Xerox 1899"/>
    <n v="9.25"/>
    <n v="2"/>
    <n v="3.35"/>
  </r>
  <r>
    <n v="8694"/>
    <d v="2017-09-24T00:00:00"/>
    <x v="3"/>
    <x v="8"/>
    <x v="12"/>
    <x v="16"/>
    <x v="2"/>
    <x v="9"/>
    <s v="Verbatim 25 GB 6x Blu-ray Single Layer Recordable Disc, 1/Pack"/>
    <n v="17.88"/>
    <n v="3"/>
    <n v="2.46"/>
  </r>
  <r>
    <n v="8695"/>
    <d v="2017-09-24T00:00:00"/>
    <x v="3"/>
    <x v="8"/>
    <x v="12"/>
    <x v="16"/>
    <x v="0"/>
    <x v="1"/>
    <s v="Dot Matrix Printer Tape Reel Labels, White, 5000/Box"/>
    <n v="235.94"/>
    <n v="3"/>
    <n v="85.53"/>
  </r>
  <r>
    <n v="8696"/>
    <d v="2017-09-24T00:00:00"/>
    <x v="3"/>
    <x v="8"/>
    <x v="708"/>
    <x v="10"/>
    <x v="1"/>
    <x v="8"/>
    <s v="Howard Miller 13&quot; Diameter Pewter Finish Round Wall Clock"/>
    <n v="103.06"/>
    <n v="3"/>
    <n v="24.48"/>
  </r>
  <r>
    <n v="8697"/>
    <d v="2017-09-24T00:00:00"/>
    <x v="3"/>
    <x v="8"/>
    <x v="119"/>
    <x v="28"/>
    <x v="2"/>
    <x v="9"/>
    <s v="KeyTronicÂ E03601U1 -Â KeyboardÂ - Beige"/>
    <n v="72"/>
    <n v="4"/>
    <n v="12.96"/>
  </r>
  <r>
    <n v="8698"/>
    <d v="2017-09-24T00:00:00"/>
    <x v="3"/>
    <x v="8"/>
    <x v="119"/>
    <x v="28"/>
    <x v="2"/>
    <x v="9"/>
    <s v="Imation Bio 2GB USBÂ Flash Drive ImationÂ Corp"/>
    <n v="655.9"/>
    <n v="5"/>
    <n v="275.48"/>
  </r>
  <r>
    <n v="8699"/>
    <d v="2017-09-24T00:00:00"/>
    <x v="3"/>
    <x v="8"/>
    <x v="119"/>
    <x v="28"/>
    <x v="1"/>
    <x v="5"/>
    <s v="Global Airflow Leather Mesh Back Chair, Black"/>
    <n v="603.91999999999996"/>
    <n v="4"/>
    <n v="181.18"/>
  </r>
  <r>
    <n v="8700"/>
    <d v="2017-09-24T00:00:00"/>
    <x v="3"/>
    <x v="8"/>
    <x v="772"/>
    <x v="10"/>
    <x v="2"/>
    <x v="6"/>
    <s v="Apple iPhone 5"/>
    <n v="1169.69"/>
    <n v="3"/>
    <n v="-253.43"/>
  </r>
  <r>
    <n v="8701"/>
    <d v="2017-09-24T00:00:00"/>
    <x v="3"/>
    <x v="8"/>
    <x v="643"/>
    <x v="4"/>
    <x v="0"/>
    <x v="2"/>
    <s v="Fellowes Desktop Hanging File Manager"/>
    <n v="40.29"/>
    <n v="3"/>
    <n v="10.07"/>
  </r>
  <r>
    <n v="8702"/>
    <d v="2017-09-24T00:00:00"/>
    <x v="3"/>
    <x v="8"/>
    <x v="643"/>
    <x v="4"/>
    <x v="0"/>
    <x v="3"/>
    <s v="Avery Durable Poly Binders"/>
    <n v="38.71"/>
    <n v="7"/>
    <n v="17.809999999999999"/>
  </r>
  <r>
    <n v="8703"/>
    <d v="2017-09-24T00:00:00"/>
    <x v="3"/>
    <x v="8"/>
    <x v="244"/>
    <x v="32"/>
    <x v="2"/>
    <x v="6"/>
    <s v="Panasonic KX-TG9471B"/>
    <n v="391.98"/>
    <n v="2"/>
    <n v="109.75"/>
  </r>
  <r>
    <n v="8704"/>
    <d v="2017-09-24T00:00:00"/>
    <x v="3"/>
    <x v="8"/>
    <x v="244"/>
    <x v="32"/>
    <x v="2"/>
    <x v="6"/>
    <s v="Wi-Ex zBoost YX540 Cellular Phone Signal Booster"/>
    <n v="437.85"/>
    <n v="3"/>
    <n v="131.36000000000001"/>
  </r>
  <r>
    <n v="8705"/>
    <d v="2017-09-24T00:00:00"/>
    <x v="3"/>
    <x v="8"/>
    <x v="410"/>
    <x v="3"/>
    <x v="2"/>
    <x v="6"/>
    <s v="Wilson Electronics DB Pro Signal Booster"/>
    <n v="859.2"/>
    <n v="3"/>
    <n v="75.180000000000007"/>
  </r>
  <r>
    <n v="8706"/>
    <d v="2017-09-24T00:00:00"/>
    <x v="3"/>
    <x v="8"/>
    <x v="410"/>
    <x v="3"/>
    <x v="2"/>
    <x v="15"/>
    <s v="Socket Bluetooth Cordless Hand Scanner (CHS)"/>
    <n v="506.28"/>
    <n v="3"/>
    <n v="177.2"/>
  </r>
  <r>
    <n v="8707"/>
    <d v="2017-09-24T00:00:00"/>
    <x v="3"/>
    <x v="8"/>
    <x v="367"/>
    <x v="16"/>
    <x v="2"/>
    <x v="6"/>
    <s v="Vtech CS6719"/>
    <n v="383.96"/>
    <n v="5"/>
    <n v="38.4"/>
  </r>
  <r>
    <n v="8708"/>
    <d v="2017-09-24T00:00:00"/>
    <x v="3"/>
    <x v="8"/>
    <x v="367"/>
    <x v="16"/>
    <x v="0"/>
    <x v="3"/>
    <s v="Wilson Jones International Size A4 Ring Binders"/>
    <n v="15.57"/>
    <n v="3"/>
    <n v="-11.42"/>
  </r>
  <r>
    <n v="8709"/>
    <d v="2017-09-24T00:00:00"/>
    <x v="3"/>
    <x v="8"/>
    <x v="300"/>
    <x v="22"/>
    <x v="1"/>
    <x v="8"/>
    <s v="12-1/2 Diameter Round Wall Clock"/>
    <n v="199.8"/>
    <n v="10"/>
    <n v="71.930000000000007"/>
  </r>
  <r>
    <n v="8710"/>
    <d v="2017-09-24T00:00:00"/>
    <x v="3"/>
    <x v="8"/>
    <x v="432"/>
    <x v="4"/>
    <x v="0"/>
    <x v="2"/>
    <s v="Tenex Personal Filing Tote With Secure Closure Lid, Black/Frost"/>
    <n v="15.51"/>
    <n v="1"/>
    <n v="3.88"/>
  </r>
  <r>
    <n v="8711"/>
    <d v="2017-09-24T00:00:00"/>
    <x v="3"/>
    <x v="8"/>
    <x v="432"/>
    <x v="4"/>
    <x v="2"/>
    <x v="6"/>
    <s v="Plantronics Encore H101 Dual EarpiecesÂ Headset"/>
    <n v="89.9"/>
    <n v="2"/>
    <n v="25.17"/>
  </r>
  <r>
    <n v="8712"/>
    <d v="2017-09-24T00:00:00"/>
    <x v="3"/>
    <x v="8"/>
    <x v="432"/>
    <x v="4"/>
    <x v="0"/>
    <x v="4"/>
    <s v="Barrel Sharpener"/>
    <n v="14.28"/>
    <n v="4"/>
    <n v="3.71"/>
  </r>
  <r>
    <n v="8713"/>
    <d v="2017-09-24T00:00:00"/>
    <x v="3"/>
    <x v="8"/>
    <x v="432"/>
    <x v="4"/>
    <x v="0"/>
    <x v="4"/>
    <s v="BIC Brite Liner Grip Highlighters, Assorted, 5/Pack"/>
    <n v="12.72"/>
    <n v="3"/>
    <n v="4.96"/>
  </r>
  <r>
    <n v="8714"/>
    <d v="2017-09-24T00:00:00"/>
    <x v="3"/>
    <x v="8"/>
    <x v="432"/>
    <x v="4"/>
    <x v="0"/>
    <x v="1"/>
    <s v="Self-Adhesive Removable Labels"/>
    <n v="15.75"/>
    <n v="5"/>
    <n v="7.56"/>
  </r>
  <r>
    <n v="8715"/>
    <d v="2017-09-24T00:00:00"/>
    <x v="3"/>
    <x v="8"/>
    <x v="644"/>
    <x v="1"/>
    <x v="1"/>
    <x v="5"/>
    <s v="GuestStacker Chair with Chrome Finish Legs"/>
    <n v="520.46"/>
    <n v="2"/>
    <n v="-14.87"/>
  </r>
  <r>
    <n v="8716"/>
    <d v="2017-09-24T00:00:00"/>
    <x v="3"/>
    <x v="8"/>
    <x v="644"/>
    <x v="1"/>
    <x v="0"/>
    <x v="0"/>
    <s v="Wirebound Voice Message Log Book"/>
    <n v="11.42"/>
    <n v="3"/>
    <n v="3.71"/>
  </r>
  <r>
    <n v="8717"/>
    <d v="2017-09-24T00:00:00"/>
    <x v="3"/>
    <x v="8"/>
    <x v="646"/>
    <x v="3"/>
    <x v="0"/>
    <x v="0"/>
    <s v="Array Memo Cubes"/>
    <n v="31.08"/>
    <n v="6"/>
    <n v="15.23"/>
  </r>
  <r>
    <n v="8718"/>
    <d v="2017-09-24T00:00:00"/>
    <x v="3"/>
    <x v="8"/>
    <x v="646"/>
    <x v="3"/>
    <x v="0"/>
    <x v="14"/>
    <s v="Acme Value Line Scissors"/>
    <n v="7.3"/>
    <n v="2"/>
    <n v="2.19"/>
  </r>
  <r>
    <n v="8719"/>
    <d v="2017-09-25T00:00:00"/>
    <x v="3"/>
    <x v="8"/>
    <x v="682"/>
    <x v="20"/>
    <x v="0"/>
    <x v="1"/>
    <s v="Avery Address/Shipping Labels for Typewriters, 4&quot; x 2&quot;"/>
    <n v="20.7"/>
    <n v="2"/>
    <n v="9.94"/>
  </r>
  <r>
    <n v="8720"/>
    <d v="2017-09-25T00:00:00"/>
    <x v="3"/>
    <x v="8"/>
    <x v="682"/>
    <x v="20"/>
    <x v="1"/>
    <x v="5"/>
    <s v="Global Ergonomic Managers Chair"/>
    <n v="488.65"/>
    <n v="3"/>
    <n v="86.87"/>
  </r>
  <r>
    <n v="8721"/>
    <d v="2017-09-25T00:00:00"/>
    <x v="3"/>
    <x v="8"/>
    <x v="682"/>
    <x v="20"/>
    <x v="0"/>
    <x v="4"/>
    <s v="Newell 333"/>
    <n v="5.56"/>
    <n v="2"/>
    <n v="1.45"/>
  </r>
  <r>
    <n v="8722"/>
    <d v="2017-09-25T00:00:00"/>
    <x v="3"/>
    <x v="8"/>
    <x v="682"/>
    <x v="20"/>
    <x v="1"/>
    <x v="8"/>
    <s v="Eldon Wave Desk Accessories"/>
    <n v="47.12"/>
    <n v="8"/>
    <n v="20.73"/>
  </r>
  <r>
    <n v="8723"/>
    <d v="2017-09-25T00:00:00"/>
    <x v="3"/>
    <x v="8"/>
    <x v="189"/>
    <x v="28"/>
    <x v="0"/>
    <x v="3"/>
    <s v="ACCOHIDE Binder by Acco"/>
    <n v="8.26"/>
    <n v="2"/>
    <n v="3.88"/>
  </r>
  <r>
    <n v="8724"/>
    <d v="2017-09-25T00:00:00"/>
    <x v="3"/>
    <x v="8"/>
    <x v="189"/>
    <x v="28"/>
    <x v="1"/>
    <x v="5"/>
    <s v="Global Leather Task Chair, Black"/>
    <n v="269.97000000000003"/>
    <n v="3"/>
    <n v="51.29"/>
  </r>
  <r>
    <n v="8725"/>
    <d v="2017-09-25T00:00:00"/>
    <x v="3"/>
    <x v="8"/>
    <x v="745"/>
    <x v="10"/>
    <x v="2"/>
    <x v="9"/>
    <s v="Logitech 910-002974 M325 Wireless Mouse for Web Scrolling"/>
    <n v="119.96"/>
    <n v="5"/>
    <n v="35.99"/>
  </r>
  <r>
    <n v="8726"/>
    <d v="2017-09-25T00:00:00"/>
    <x v="3"/>
    <x v="8"/>
    <x v="745"/>
    <x v="10"/>
    <x v="0"/>
    <x v="4"/>
    <s v="Newell 311"/>
    <n v="10.61"/>
    <n v="6"/>
    <n v="0.93"/>
  </r>
  <r>
    <n v="8727"/>
    <d v="2017-09-25T00:00:00"/>
    <x v="3"/>
    <x v="8"/>
    <x v="465"/>
    <x v="35"/>
    <x v="0"/>
    <x v="2"/>
    <s v="Iris Project Case"/>
    <n v="39.9"/>
    <n v="5"/>
    <n v="10.37"/>
  </r>
  <r>
    <n v="8728"/>
    <d v="2017-09-25T00:00:00"/>
    <x v="3"/>
    <x v="8"/>
    <x v="316"/>
    <x v="6"/>
    <x v="0"/>
    <x v="2"/>
    <s v="Steel Personal Filing/Posting Tote"/>
    <n v="177.55"/>
    <n v="5"/>
    <n v="47.94"/>
  </r>
  <r>
    <n v="8729"/>
    <d v="2017-09-25T00:00:00"/>
    <x v="3"/>
    <x v="8"/>
    <x v="512"/>
    <x v="2"/>
    <x v="0"/>
    <x v="3"/>
    <s v="Avery Metallic Poly Binders"/>
    <n v="8.6"/>
    <n v="5"/>
    <n v="-6.3"/>
  </r>
  <r>
    <n v="8730"/>
    <d v="2017-09-25T00:00:00"/>
    <x v="3"/>
    <x v="8"/>
    <x v="512"/>
    <x v="2"/>
    <x v="0"/>
    <x v="14"/>
    <s v="Compact Automatic Electric Letter Opener"/>
    <n v="190.9"/>
    <n v="2"/>
    <n v="-42.95"/>
  </r>
  <r>
    <n v="8731"/>
    <d v="2017-09-25T00:00:00"/>
    <x v="3"/>
    <x v="8"/>
    <x v="27"/>
    <x v="10"/>
    <x v="0"/>
    <x v="10"/>
    <s v="Security-Tint Envelopes"/>
    <n v="24.45"/>
    <n v="4"/>
    <n v="8.86"/>
  </r>
  <r>
    <n v="8732"/>
    <d v="2017-09-26T00:00:00"/>
    <x v="3"/>
    <x v="8"/>
    <x v="694"/>
    <x v="16"/>
    <x v="1"/>
    <x v="5"/>
    <s v="Office Star - Contemporary Task Swivel chair with Loop Arms, Charcoal"/>
    <n v="419.14"/>
    <n v="4"/>
    <n v="-57.63"/>
  </r>
  <r>
    <n v="8733"/>
    <d v="2017-09-26T00:00:00"/>
    <x v="3"/>
    <x v="8"/>
    <x v="141"/>
    <x v="3"/>
    <x v="0"/>
    <x v="10"/>
    <s v="Staple envelope"/>
    <n v="71.88"/>
    <n v="6"/>
    <n v="33.06"/>
  </r>
  <r>
    <n v="8734"/>
    <d v="2017-09-26T00:00:00"/>
    <x v="3"/>
    <x v="8"/>
    <x v="141"/>
    <x v="3"/>
    <x v="1"/>
    <x v="8"/>
    <s v="Stackable Trays"/>
    <n v="9.24"/>
    <n v="3"/>
    <n v="2.96"/>
  </r>
  <r>
    <n v="8735"/>
    <d v="2017-09-26T00:00:00"/>
    <x v="3"/>
    <x v="8"/>
    <x v="141"/>
    <x v="3"/>
    <x v="0"/>
    <x v="0"/>
    <s v="Xerox 1895"/>
    <n v="35.880000000000003"/>
    <n v="6"/>
    <n v="16.149999999999999"/>
  </r>
  <r>
    <n v="8736"/>
    <d v="2017-09-26T00:00:00"/>
    <x v="3"/>
    <x v="8"/>
    <x v="141"/>
    <x v="3"/>
    <x v="0"/>
    <x v="3"/>
    <s v="Wilson Jones Hanging View Binder, White, 1&quot;"/>
    <n v="17.04"/>
    <n v="3"/>
    <n v="5.54"/>
  </r>
  <r>
    <n v="8737"/>
    <d v="2017-09-26T00:00:00"/>
    <x v="3"/>
    <x v="8"/>
    <x v="141"/>
    <x v="3"/>
    <x v="0"/>
    <x v="3"/>
    <s v="Fellowes PB300 Plastic Comb Binding Machine"/>
    <n v="931.18"/>
    <n v="3"/>
    <n v="314.27"/>
  </r>
  <r>
    <n v="8738"/>
    <d v="2017-09-26T00:00:00"/>
    <x v="3"/>
    <x v="8"/>
    <x v="421"/>
    <x v="11"/>
    <x v="0"/>
    <x v="4"/>
    <s v="Prang Drawing Pencil Set"/>
    <n v="2.2200000000000002"/>
    <n v="1"/>
    <n v="0.56000000000000005"/>
  </r>
  <r>
    <n v="8739"/>
    <d v="2017-09-28T00:00:00"/>
    <x v="3"/>
    <x v="8"/>
    <x v="773"/>
    <x v="0"/>
    <x v="0"/>
    <x v="14"/>
    <s v="Staple remover"/>
    <n v="1.74"/>
    <n v="1"/>
    <n v="-0.35"/>
  </r>
  <r>
    <n v="8740"/>
    <d v="2017-09-28T00:00:00"/>
    <x v="3"/>
    <x v="8"/>
    <x v="293"/>
    <x v="26"/>
    <x v="1"/>
    <x v="8"/>
    <s v="Dana Halogen Swing-Arm Architect Lamp"/>
    <n v="32.78"/>
    <n v="1"/>
    <n v="3.28"/>
  </r>
  <r>
    <n v="8741"/>
    <d v="2017-09-28T00:00:00"/>
    <x v="3"/>
    <x v="8"/>
    <x v="293"/>
    <x v="26"/>
    <x v="0"/>
    <x v="2"/>
    <s v="Gould Plastics 18-Pocket Panel Bin, 34w x 5-1/4d x 20-1/2h"/>
    <n v="147.18"/>
    <n v="2"/>
    <n v="-29.44"/>
  </r>
  <r>
    <n v="8742"/>
    <d v="2017-09-28T00:00:00"/>
    <x v="3"/>
    <x v="8"/>
    <x v="293"/>
    <x v="26"/>
    <x v="2"/>
    <x v="9"/>
    <s v="Lenovo 17-Key USB Numeric Keypad"/>
    <n v="54.38"/>
    <n v="2"/>
    <n v="1.36"/>
  </r>
  <r>
    <n v="8743"/>
    <d v="2017-09-28T00:00:00"/>
    <x v="3"/>
    <x v="8"/>
    <x v="293"/>
    <x v="26"/>
    <x v="0"/>
    <x v="3"/>
    <s v="GBC DocuBind P50 Personal Binding Machine"/>
    <n v="76.78"/>
    <n v="4"/>
    <n v="-58.86"/>
  </r>
  <r>
    <n v="8744"/>
    <d v="2017-09-28T00:00:00"/>
    <x v="3"/>
    <x v="8"/>
    <x v="293"/>
    <x v="26"/>
    <x v="0"/>
    <x v="0"/>
    <s v="Xerox 1992"/>
    <n v="14.35"/>
    <n v="3"/>
    <n v="5.2"/>
  </r>
  <r>
    <n v="8745"/>
    <d v="2017-09-28T00:00:00"/>
    <x v="3"/>
    <x v="8"/>
    <x v="293"/>
    <x v="26"/>
    <x v="0"/>
    <x v="12"/>
    <s v="Kensington 7 Outlet MasterPiece HOMEOFFICE Power Control Center"/>
    <n v="209.79"/>
    <n v="2"/>
    <n v="26.22"/>
  </r>
  <r>
    <n v="8746"/>
    <d v="2017-09-28T00:00:00"/>
    <x v="3"/>
    <x v="8"/>
    <x v="664"/>
    <x v="3"/>
    <x v="1"/>
    <x v="8"/>
    <s v="Longer-Life Soft White Bulbs"/>
    <n v="9.24"/>
    <n v="3"/>
    <n v="4.4400000000000004"/>
  </r>
  <r>
    <n v="8747"/>
    <d v="2017-09-28T00:00:00"/>
    <x v="3"/>
    <x v="8"/>
    <x v="569"/>
    <x v="16"/>
    <x v="0"/>
    <x v="0"/>
    <s v="Xerox 220"/>
    <n v="10.37"/>
    <n v="2"/>
    <n v="3.63"/>
  </r>
  <r>
    <n v="8748"/>
    <d v="2017-09-28T00:00:00"/>
    <x v="3"/>
    <x v="8"/>
    <x v="472"/>
    <x v="2"/>
    <x v="0"/>
    <x v="3"/>
    <s v="GBC Standard Plastic Binding Systems Combs"/>
    <n v="2.66"/>
    <n v="1"/>
    <n v="-1.86"/>
  </r>
  <r>
    <n v="8749"/>
    <d v="2017-09-29T00:00:00"/>
    <x v="3"/>
    <x v="8"/>
    <x v="326"/>
    <x v="0"/>
    <x v="0"/>
    <x v="1"/>
    <s v="Avery 499"/>
    <n v="7.97"/>
    <n v="2"/>
    <n v="2.59"/>
  </r>
  <r>
    <n v="8750"/>
    <d v="2017-09-29T00:00:00"/>
    <x v="3"/>
    <x v="8"/>
    <x v="326"/>
    <x v="0"/>
    <x v="0"/>
    <x v="10"/>
    <s v="#10- 4 1/8&quot; x 9 1/2&quot; Recycled Envelopes"/>
    <n v="27.97"/>
    <n v="4"/>
    <n v="9.44"/>
  </r>
  <r>
    <n v="8751"/>
    <d v="2017-09-29T00:00:00"/>
    <x v="3"/>
    <x v="8"/>
    <x v="326"/>
    <x v="0"/>
    <x v="2"/>
    <x v="15"/>
    <s v="Wasp CCD Handheld Bar Code Reader"/>
    <n v="336.51"/>
    <n v="3"/>
    <n v="44.87"/>
  </r>
  <r>
    <n v="8752"/>
    <d v="2017-09-29T00:00:00"/>
    <x v="3"/>
    <x v="8"/>
    <x v="473"/>
    <x v="10"/>
    <x v="1"/>
    <x v="5"/>
    <s v="Global Wood Trimmed Manager's Task Chair, Khaki"/>
    <n v="63.69"/>
    <n v="1"/>
    <n v="-15.47"/>
  </r>
  <r>
    <n v="8753"/>
    <d v="2017-09-29T00:00:00"/>
    <x v="3"/>
    <x v="8"/>
    <x v="473"/>
    <x v="10"/>
    <x v="2"/>
    <x v="9"/>
    <s v="Logitech G700s Rechargeable Gaming Mouse"/>
    <n v="239.98"/>
    <n v="3"/>
    <n v="65.989999999999995"/>
  </r>
  <r>
    <n v="8754"/>
    <d v="2017-09-29T00:00:00"/>
    <x v="3"/>
    <x v="8"/>
    <x v="473"/>
    <x v="10"/>
    <x v="1"/>
    <x v="13"/>
    <s v="Riverside Furniture Stanwyck Manor Table Series"/>
    <n v="344.22"/>
    <n v="2"/>
    <n v="-189.32"/>
  </r>
  <r>
    <n v="8755"/>
    <d v="2017-09-29T00:00:00"/>
    <x v="3"/>
    <x v="8"/>
    <x v="473"/>
    <x v="10"/>
    <x v="0"/>
    <x v="0"/>
    <s v="Xerox 227"/>
    <n v="15.55"/>
    <n v="3"/>
    <n v="5.44"/>
  </r>
  <r>
    <n v="8756"/>
    <d v="2017-09-29T00:00:00"/>
    <x v="3"/>
    <x v="8"/>
    <x v="473"/>
    <x v="10"/>
    <x v="1"/>
    <x v="8"/>
    <s v="G.E. Longer-Life Indoor Recessed Floodlight Bulbs"/>
    <n v="21.25"/>
    <n v="4"/>
    <n v="7.44"/>
  </r>
  <r>
    <n v="8757"/>
    <d v="2017-09-29T00:00:00"/>
    <x v="3"/>
    <x v="8"/>
    <x v="473"/>
    <x v="10"/>
    <x v="0"/>
    <x v="0"/>
    <s v="Xerox 1928"/>
    <n v="8.4499999999999993"/>
    <n v="2"/>
    <n v="2.64"/>
  </r>
  <r>
    <n v="8758"/>
    <d v="2017-09-29T00:00:00"/>
    <x v="3"/>
    <x v="8"/>
    <x v="117"/>
    <x v="15"/>
    <x v="0"/>
    <x v="2"/>
    <s v="Carina Media Storage Towers in Natural &amp; Black"/>
    <n v="243.92"/>
    <n v="5"/>
    <n v="-54.88"/>
  </r>
  <r>
    <n v="8759"/>
    <d v="2017-09-29T00:00:00"/>
    <x v="3"/>
    <x v="8"/>
    <x v="409"/>
    <x v="20"/>
    <x v="0"/>
    <x v="10"/>
    <s v="Staple envelope"/>
    <n v="23.34"/>
    <n v="3"/>
    <n v="10.97"/>
  </r>
  <r>
    <n v="8760"/>
    <d v="2017-09-29T00:00:00"/>
    <x v="3"/>
    <x v="8"/>
    <x v="409"/>
    <x v="20"/>
    <x v="0"/>
    <x v="0"/>
    <s v="Speediset Carbonless Redi-Letter 7&quot; x 8 1/2&quot;"/>
    <n v="51.55"/>
    <n v="5"/>
    <n v="24.23"/>
  </r>
  <r>
    <n v="8761"/>
    <d v="2017-09-29T00:00:00"/>
    <x v="3"/>
    <x v="8"/>
    <x v="190"/>
    <x v="3"/>
    <x v="0"/>
    <x v="7"/>
    <s v="Advantus Plastic Paper Clips"/>
    <n v="35"/>
    <n v="7"/>
    <n v="16.8"/>
  </r>
  <r>
    <n v="8762"/>
    <d v="2017-09-29T00:00:00"/>
    <x v="3"/>
    <x v="8"/>
    <x v="190"/>
    <x v="3"/>
    <x v="1"/>
    <x v="5"/>
    <s v="Leather Task Chair, Black"/>
    <n v="72.78"/>
    <n v="1"/>
    <n v="0"/>
  </r>
  <r>
    <n v="8763"/>
    <d v="2017-09-29T00:00:00"/>
    <x v="3"/>
    <x v="8"/>
    <x v="190"/>
    <x v="3"/>
    <x v="0"/>
    <x v="12"/>
    <s v="Fellowes Premier Superior Surge Suppressor, 10-Outlet, With Phone and Remote"/>
    <n v="97.84"/>
    <n v="2"/>
    <n v="25.44"/>
  </r>
  <r>
    <n v="8764"/>
    <d v="2017-09-29T00:00:00"/>
    <x v="3"/>
    <x v="8"/>
    <x v="190"/>
    <x v="3"/>
    <x v="1"/>
    <x v="8"/>
    <s v="Howard Miller 13-3/4&quot; Diameter Brushed Chrome Round Wall Clock"/>
    <n v="51.75"/>
    <n v="1"/>
    <n v="15.53"/>
  </r>
  <r>
    <n v="8765"/>
    <d v="2017-09-29T00:00:00"/>
    <x v="3"/>
    <x v="8"/>
    <x v="190"/>
    <x v="3"/>
    <x v="0"/>
    <x v="3"/>
    <s v="Binding Machine Supplies"/>
    <n v="46.67"/>
    <n v="2"/>
    <n v="16.34"/>
  </r>
  <r>
    <n v="8766"/>
    <d v="2017-09-29T00:00:00"/>
    <x v="3"/>
    <x v="8"/>
    <x v="311"/>
    <x v="10"/>
    <x v="0"/>
    <x v="2"/>
    <s v="Fellowes Bankers Box Stor/Drawer Steel Plus"/>
    <n v="51.17"/>
    <n v="2"/>
    <n v="-6.4"/>
  </r>
  <r>
    <n v="8767"/>
    <d v="2017-09-29T00:00:00"/>
    <x v="3"/>
    <x v="8"/>
    <x v="256"/>
    <x v="3"/>
    <x v="0"/>
    <x v="4"/>
    <s v="Newell 334"/>
    <n v="99.2"/>
    <n v="5"/>
    <n v="25.79"/>
  </r>
  <r>
    <n v="8768"/>
    <d v="2017-09-29T00:00:00"/>
    <x v="3"/>
    <x v="8"/>
    <x v="470"/>
    <x v="20"/>
    <x v="0"/>
    <x v="10"/>
    <s v="Letter or Legal Size Expandable Poly String Tie Envelopes"/>
    <n v="7.98"/>
    <n v="3"/>
    <n v="3.91"/>
  </r>
  <r>
    <n v="8769"/>
    <d v="2017-09-29T00:00:00"/>
    <x v="3"/>
    <x v="8"/>
    <x v="519"/>
    <x v="3"/>
    <x v="0"/>
    <x v="14"/>
    <s v="Acme Hot Forged Carbon Steel Scissors with Nickel-Plated Handles, 3 7/8&quot; Cut, 8&quot;L"/>
    <n v="97.3"/>
    <n v="7"/>
    <n v="28.22"/>
  </r>
  <r>
    <n v="8770"/>
    <d v="2017-09-30T00:00:00"/>
    <x v="3"/>
    <x v="8"/>
    <x v="568"/>
    <x v="22"/>
    <x v="0"/>
    <x v="0"/>
    <s v="Adams Telephone Message Book W/Dividers/Space For Phone Numbers, 5 1/4&quot;X8 1/2&quot;, 300/Messages"/>
    <n v="11.76"/>
    <n v="2"/>
    <n v="5.76"/>
  </r>
  <r>
    <n v="8771"/>
    <d v="2017-09-30T00:00:00"/>
    <x v="3"/>
    <x v="8"/>
    <x v="568"/>
    <x v="22"/>
    <x v="0"/>
    <x v="0"/>
    <s v="Xerox 1882"/>
    <n v="167.94"/>
    <n v="3"/>
    <n v="82.29"/>
  </r>
  <r>
    <n v="8772"/>
    <d v="2017-09-30T00:00:00"/>
    <x v="3"/>
    <x v="8"/>
    <x v="568"/>
    <x v="22"/>
    <x v="0"/>
    <x v="12"/>
    <s v="Commercial WindTunnel Clean Air Upright Vacuum, Replacement Belts, Filtration Bags"/>
    <n v="3.89"/>
    <n v="1"/>
    <n v="1.01"/>
  </r>
  <r>
    <n v="8773"/>
    <d v="2017-09-30T00:00:00"/>
    <x v="3"/>
    <x v="8"/>
    <x v="204"/>
    <x v="36"/>
    <x v="0"/>
    <x v="0"/>
    <s v="Green Bar Computer Printout Paper"/>
    <n v="164.88"/>
    <n v="3"/>
    <n v="80.790000000000006"/>
  </r>
  <r>
    <n v="8774"/>
    <d v="2017-09-30T00:00:00"/>
    <x v="3"/>
    <x v="8"/>
    <x v="214"/>
    <x v="3"/>
    <x v="2"/>
    <x v="9"/>
    <s v="Razer Kraken PRO Over Ear PC and Music Headset"/>
    <n v="159.97999999999999"/>
    <n v="2"/>
    <n v="47.99"/>
  </r>
  <r>
    <n v="8775"/>
    <d v="2017-09-30T00:00:00"/>
    <x v="3"/>
    <x v="8"/>
    <x v="302"/>
    <x v="2"/>
    <x v="0"/>
    <x v="1"/>
    <s v="Self-Adhesive Address Labels for Typewriters with Dispenser Box"/>
    <n v="20.66"/>
    <n v="7"/>
    <n v="6.97"/>
  </r>
  <r>
    <n v="8776"/>
    <d v="2017-09-30T00:00:00"/>
    <x v="3"/>
    <x v="8"/>
    <x v="90"/>
    <x v="0"/>
    <x v="0"/>
    <x v="3"/>
    <s v="GBC Instant Report Kit"/>
    <n v="11.65"/>
    <n v="9"/>
    <n v="-17.47"/>
  </r>
  <r>
    <n v="8777"/>
    <d v="2017-10-01T00:00:00"/>
    <x v="3"/>
    <x v="9"/>
    <x v="484"/>
    <x v="0"/>
    <x v="0"/>
    <x v="4"/>
    <s v="Design Ebony Sketching Pencil"/>
    <n v="6.67"/>
    <n v="6"/>
    <n v="0.5"/>
  </r>
  <r>
    <n v="8778"/>
    <d v="2017-10-01T00:00:00"/>
    <x v="3"/>
    <x v="9"/>
    <x v="227"/>
    <x v="22"/>
    <x v="0"/>
    <x v="0"/>
    <s v="Personal Creations Ink Jet Cards and Labels"/>
    <n v="91.84"/>
    <n v="8"/>
    <n v="45"/>
  </r>
  <r>
    <n v="8779"/>
    <d v="2017-10-01T00:00:00"/>
    <x v="3"/>
    <x v="9"/>
    <x v="227"/>
    <x v="22"/>
    <x v="0"/>
    <x v="3"/>
    <s v="GBC White Gloss Covers, Plain Front"/>
    <n v="81.09"/>
    <n v="7"/>
    <n v="27.37"/>
  </r>
  <r>
    <n v="8780"/>
    <d v="2017-10-01T00:00:00"/>
    <x v="3"/>
    <x v="9"/>
    <x v="227"/>
    <x v="22"/>
    <x v="0"/>
    <x v="0"/>
    <s v="Xerox 222"/>
    <n v="19.440000000000001"/>
    <n v="3"/>
    <n v="9.33"/>
  </r>
  <r>
    <n v="8781"/>
    <d v="2017-10-01T00:00:00"/>
    <x v="3"/>
    <x v="9"/>
    <x v="227"/>
    <x v="22"/>
    <x v="1"/>
    <x v="5"/>
    <s v="Hon Every-Day Series Multi-Task Chairs"/>
    <n v="451.15"/>
    <n v="3"/>
    <n v="0"/>
  </r>
  <r>
    <n v="8782"/>
    <d v="2017-10-01T00:00:00"/>
    <x v="3"/>
    <x v="9"/>
    <x v="777"/>
    <x v="3"/>
    <x v="0"/>
    <x v="3"/>
    <s v="Wilson Jones Easy Flow II Sheet Lifters"/>
    <n v="1.44"/>
    <n v="1"/>
    <n v="0.5"/>
  </r>
  <r>
    <n v="8783"/>
    <d v="2017-10-01T00:00:00"/>
    <x v="3"/>
    <x v="9"/>
    <x v="777"/>
    <x v="3"/>
    <x v="0"/>
    <x v="3"/>
    <s v="Storex Dura Pro Binders"/>
    <n v="61.78"/>
    <n v="13"/>
    <n v="20.85"/>
  </r>
  <r>
    <n v="8784"/>
    <d v="2017-10-01T00:00:00"/>
    <x v="3"/>
    <x v="9"/>
    <x v="777"/>
    <x v="3"/>
    <x v="0"/>
    <x v="12"/>
    <s v="Belkin 325VA UPS Surge Protector, 6'"/>
    <n v="241.96"/>
    <n v="2"/>
    <n v="60.49"/>
  </r>
  <r>
    <n v="8785"/>
    <d v="2017-10-01T00:00:00"/>
    <x v="3"/>
    <x v="9"/>
    <x v="777"/>
    <x v="3"/>
    <x v="1"/>
    <x v="5"/>
    <s v="Metal Folding Chairs, Beige, 4/Carton"/>
    <n v="108.61"/>
    <n v="4"/>
    <n v="9.5"/>
  </r>
  <r>
    <n v="8786"/>
    <d v="2017-10-01T00:00:00"/>
    <x v="3"/>
    <x v="9"/>
    <x v="619"/>
    <x v="20"/>
    <x v="2"/>
    <x v="15"/>
    <s v="Fellowes Powershred HS-440 4-Sheet High Security Shredder"/>
    <n v="1704.89"/>
    <n v="11"/>
    <n v="767.2"/>
  </r>
  <r>
    <n v="8787"/>
    <d v="2017-10-01T00:00:00"/>
    <x v="3"/>
    <x v="9"/>
    <x v="610"/>
    <x v="40"/>
    <x v="0"/>
    <x v="0"/>
    <s v="Xerox 1915"/>
    <n v="104.85"/>
    <n v="1"/>
    <n v="50.33"/>
  </r>
  <r>
    <n v="8788"/>
    <d v="2017-10-01T00:00:00"/>
    <x v="3"/>
    <x v="9"/>
    <x v="451"/>
    <x v="3"/>
    <x v="2"/>
    <x v="9"/>
    <s v="Sony 32GB Class 10 Micro SDHC R40 Memory Card"/>
    <n v="104.75"/>
    <n v="5"/>
    <n v="22"/>
  </r>
  <r>
    <n v="8789"/>
    <d v="2017-10-02T00:00:00"/>
    <x v="3"/>
    <x v="9"/>
    <x v="334"/>
    <x v="14"/>
    <x v="0"/>
    <x v="3"/>
    <s v="GBC Durable Plastic Covers"/>
    <n v="58.05"/>
    <n v="3"/>
    <n v="26.7"/>
  </r>
  <r>
    <n v="8790"/>
    <d v="2017-10-02T00:00:00"/>
    <x v="3"/>
    <x v="9"/>
    <x v="334"/>
    <x v="14"/>
    <x v="1"/>
    <x v="8"/>
    <s v="Nu-Dell Leatherette Frames"/>
    <n v="157.74"/>
    <n v="11"/>
    <n v="56.79"/>
  </r>
  <r>
    <n v="8791"/>
    <d v="2017-10-02T00:00:00"/>
    <x v="3"/>
    <x v="9"/>
    <x v="334"/>
    <x v="14"/>
    <x v="0"/>
    <x v="4"/>
    <s v="Avery Hi-Liter EverBold Pen Style Fluorescent Highlighters, 4/Pack"/>
    <n v="56.98"/>
    <n v="7"/>
    <n v="22.79"/>
  </r>
  <r>
    <n v="8792"/>
    <d v="2017-10-02T00:00:00"/>
    <x v="3"/>
    <x v="9"/>
    <x v="334"/>
    <x v="14"/>
    <x v="0"/>
    <x v="3"/>
    <s v="Avery Durable Binders"/>
    <n v="2.88"/>
    <n v="1"/>
    <n v="1.41"/>
  </r>
  <r>
    <n v="8793"/>
    <d v="2017-10-02T00:00:00"/>
    <x v="3"/>
    <x v="9"/>
    <x v="652"/>
    <x v="20"/>
    <x v="0"/>
    <x v="0"/>
    <s v="Xerox 1907"/>
    <n v="49.12"/>
    <n v="4"/>
    <n v="23.09"/>
  </r>
  <r>
    <n v="8794"/>
    <d v="2017-10-02T00:00:00"/>
    <x v="3"/>
    <x v="9"/>
    <x v="274"/>
    <x v="20"/>
    <x v="2"/>
    <x v="6"/>
    <s v="Plantronics 81402"/>
    <n v="65.989999999999995"/>
    <n v="1"/>
    <n v="17.16"/>
  </r>
  <r>
    <n v="8795"/>
    <d v="2017-10-02T00:00:00"/>
    <x v="3"/>
    <x v="9"/>
    <x v="215"/>
    <x v="22"/>
    <x v="0"/>
    <x v="7"/>
    <s v="Staples"/>
    <n v="8.94"/>
    <n v="3"/>
    <n v="4.1100000000000003"/>
  </r>
  <r>
    <n v="8796"/>
    <d v="2017-10-02T00:00:00"/>
    <x v="3"/>
    <x v="9"/>
    <x v="215"/>
    <x v="22"/>
    <x v="2"/>
    <x v="6"/>
    <s v="i.Sound Portable Power - 8000 mAh"/>
    <n v="84.78"/>
    <n v="2"/>
    <n v="-20.14"/>
  </r>
  <r>
    <n v="8797"/>
    <d v="2017-10-02T00:00:00"/>
    <x v="3"/>
    <x v="9"/>
    <x v="298"/>
    <x v="3"/>
    <x v="0"/>
    <x v="3"/>
    <s v="Performers Binder/Pad Holder, Black"/>
    <n v="112.12"/>
    <n v="5"/>
    <n v="42.05"/>
  </r>
  <r>
    <n v="8798"/>
    <d v="2017-10-02T00:00:00"/>
    <x v="3"/>
    <x v="9"/>
    <x v="298"/>
    <x v="3"/>
    <x v="0"/>
    <x v="2"/>
    <s v="Tennsco Double-Tier Lockers"/>
    <n v="1575.14"/>
    <n v="7"/>
    <n v="204.77"/>
  </r>
  <r>
    <n v="8799"/>
    <d v="2017-10-02T00:00:00"/>
    <x v="3"/>
    <x v="9"/>
    <x v="222"/>
    <x v="15"/>
    <x v="1"/>
    <x v="8"/>
    <s v="Eldon Expressions Wood Desk Accessories, Oak"/>
    <n v="11.81"/>
    <n v="2"/>
    <n v="1.33"/>
  </r>
  <r>
    <n v="8800"/>
    <d v="2017-10-02T00:00:00"/>
    <x v="3"/>
    <x v="9"/>
    <x v="222"/>
    <x v="15"/>
    <x v="1"/>
    <x v="8"/>
    <s v="Eldon 500 Class Desk Accessories"/>
    <n v="9.66"/>
    <n v="1"/>
    <n v="1.57"/>
  </r>
  <r>
    <n v="8801"/>
    <d v="2017-10-02T00:00:00"/>
    <x v="3"/>
    <x v="9"/>
    <x v="222"/>
    <x v="15"/>
    <x v="0"/>
    <x v="0"/>
    <s v="Xerox 1996"/>
    <n v="20.74"/>
    <n v="4"/>
    <n v="7.26"/>
  </r>
  <r>
    <n v="8802"/>
    <d v="2017-10-02T00:00:00"/>
    <x v="3"/>
    <x v="9"/>
    <x v="222"/>
    <x v="15"/>
    <x v="0"/>
    <x v="3"/>
    <s v="Ibico Plastic Spiral Binding Combs"/>
    <n v="27.36"/>
    <n v="3"/>
    <n v="-21.89"/>
  </r>
  <r>
    <n v="8803"/>
    <d v="2017-10-02T00:00:00"/>
    <x v="3"/>
    <x v="9"/>
    <x v="222"/>
    <x v="15"/>
    <x v="1"/>
    <x v="13"/>
    <s v="Chromcraft Bull-Nose Wood Oval Conference Tables &amp; Bases"/>
    <n v="2314.12"/>
    <n v="7"/>
    <n v="-1002.78"/>
  </r>
  <r>
    <n v="8804"/>
    <d v="2017-10-02T00:00:00"/>
    <x v="3"/>
    <x v="9"/>
    <x v="222"/>
    <x v="15"/>
    <x v="0"/>
    <x v="3"/>
    <s v="Lock-Up Easel 'Spel-Binder'"/>
    <n v="34.24"/>
    <n v="4"/>
    <n v="-26.25"/>
  </r>
  <r>
    <n v="8805"/>
    <d v="2017-10-02T00:00:00"/>
    <x v="3"/>
    <x v="9"/>
    <x v="222"/>
    <x v="15"/>
    <x v="1"/>
    <x v="8"/>
    <s v="Eldon Image Series Desk Accessories, Ebony"/>
    <n v="19.760000000000002"/>
    <n v="2"/>
    <n v="5.93"/>
  </r>
  <r>
    <n v="8806"/>
    <d v="2017-10-02T00:00:00"/>
    <x v="3"/>
    <x v="9"/>
    <x v="638"/>
    <x v="33"/>
    <x v="1"/>
    <x v="8"/>
    <s v="Master Caster Door Stop, Gray"/>
    <n v="10.16"/>
    <n v="2"/>
    <n v="3.45"/>
  </r>
  <r>
    <n v="8807"/>
    <d v="2017-10-02T00:00:00"/>
    <x v="3"/>
    <x v="9"/>
    <x v="636"/>
    <x v="11"/>
    <x v="1"/>
    <x v="11"/>
    <s v="O'Sullivan 4-Shelf Bookcase in Odessa Pine"/>
    <n v="217.76"/>
    <n v="6"/>
    <n v="-384.72"/>
  </r>
  <r>
    <n v="8808"/>
    <d v="2017-10-02T00:00:00"/>
    <x v="3"/>
    <x v="9"/>
    <x v="636"/>
    <x v="11"/>
    <x v="0"/>
    <x v="14"/>
    <s v="Acme Softgrip Scissors"/>
    <n v="39.07"/>
    <n v="6"/>
    <n v="4.4000000000000004"/>
  </r>
  <r>
    <n v="8809"/>
    <d v="2017-10-02T00:00:00"/>
    <x v="3"/>
    <x v="9"/>
    <x v="636"/>
    <x v="11"/>
    <x v="0"/>
    <x v="3"/>
    <s v="GBC Standard Recycled Report Covers, Clear Plastic Sheets"/>
    <n v="22.64"/>
    <n v="7"/>
    <n v="-16.600000000000001"/>
  </r>
  <r>
    <n v="8810"/>
    <d v="2017-10-02T00:00:00"/>
    <x v="3"/>
    <x v="9"/>
    <x v="636"/>
    <x v="11"/>
    <x v="0"/>
    <x v="4"/>
    <s v="Berol Giant Pencil Sharpener"/>
    <n v="95.14"/>
    <n v="7"/>
    <n v="10.7"/>
  </r>
  <r>
    <n v="8811"/>
    <d v="2017-10-02T00:00:00"/>
    <x v="3"/>
    <x v="9"/>
    <x v="626"/>
    <x v="3"/>
    <x v="1"/>
    <x v="8"/>
    <s v="Dax Clear Box Frame"/>
    <n v="17.46"/>
    <n v="2"/>
    <n v="5.94"/>
  </r>
  <r>
    <n v="8812"/>
    <d v="2017-10-02T00:00:00"/>
    <x v="3"/>
    <x v="9"/>
    <x v="626"/>
    <x v="3"/>
    <x v="2"/>
    <x v="15"/>
    <s v="Ricoh - Ink Collector Unit for GX3000 Series Printers"/>
    <n v="369.16"/>
    <n v="11"/>
    <n v="32.299999999999997"/>
  </r>
  <r>
    <n v="8813"/>
    <d v="2017-10-02T00:00:00"/>
    <x v="3"/>
    <x v="9"/>
    <x v="571"/>
    <x v="0"/>
    <x v="0"/>
    <x v="12"/>
    <s v="Fellowes Superior 10 Outlet Split Surge Protector"/>
    <n v="15.22"/>
    <n v="2"/>
    <n v="-38.82"/>
  </r>
  <r>
    <n v="8814"/>
    <d v="2017-10-02T00:00:00"/>
    <x v="3"/>
    <x v="9"/>
    <x v="571"/>
    <x v="0"/>
    <x v="0"/>
    <x v="12"/>
    <s v="Acco 6 Outlet Guardian Premium Plus Surge Suppressor"/>
    <n v="21.98"/>
    <n v="6"/>
    <n v="-56.06"/>
  </r>
  <r>
    <n v="8815"/>
    <d v="2017-10-03T00:00:00"/>
    <x v="3"/>
    <x v="9"/>
    <x v="482"/>
    <x v="28"/>
    <x v="0"/>
    <x v="3"/>
    <s v="GBC DocuBind TL300 Electric Binding System"/>
    <n v="1793.98"/>
    <n v="2"/>
    <n v="843.17"/>
  </r>
  <r>
    <n v="8816"/>
    <d v="2017-10-03T00:00:00"/>
    <x v="3"/>
    <x v="9"/>
    <x v="19"/>
    <x v="20"/>
    <x v="0"/>
    <x v="2"/>
    <s v="X-Rack File for Hanging Folders"/>
    <n v="22.58"/>
    <n v="2"/>
    <n v="5.87"/>
  </r>
  <r>
    <n v="8817"/>
    <d v="2017-10-03T00:00:00"/>
    <x v="3"/>
    <x v="9"/>
    <x v="322"/>
    <x v="3"/>
    <x v="1"/>
    <x v="13"/>
    <s v="Lesro Sheffield Collection Coffee Table, End Table, Center Table, Corner Table"/>
    <n v="171.29"/>
    <n v="3"/>
    <n v="-6.42"/>
  </r>
  <r>
    <n v="8818"/>
    <d v="2017-10-03T00:00:00"/>
    <x v="3"/>
    <x v="9"/>
    <x v="487"/>
    <x v="16"/>
    <x v="0"/>
    <x v="0"/>
    <s v="Xerox 208"/>
    <n v="15.55"/>
    <n v="3"/>
    <n v="5.44"/>
  </r>
  <r>
    <n v="8819"/>
    <d v="2017-10-03T00:00:00"/>
    <x v="3"/>
    <x v="9"/>
    <x v="487"/>
    <x v="16"/>
    <x v="0"/>
    <x v="12"/>
    <s v="Hoover Portapower Portable Vacuum"/>
    <n v="17.920000000000002"/>
    <n v="5"/>
    <n v="1.1200000000000001"/>
  </r>
  <r>
    <n v="8820"/>
    <d v="2017-10-03T00:00:00"/>
    <x v="3"/>
    <x v="9"/>
    <x v="684"/>
    <x v="20"/>
    <x v="1"/>
    <x v="8"/>
    <s v="Magnifier Swing Arm Lamp"/>
    <n v="83.92"/>
    <n v="4"/>
    <n v="21.82"/>
  </r>
  <r>
    <n v="8821"/>
    <d v="2017-10-03T00:00:00"/>
    <x v="3"/>
    <x v="9"/>
    <x v="684"/>
    <x v="20"/>
    <x v="0"/>
    <x v="4"/>
    <s v="Quartet Alpha White Chalk, 12/Pack"/>
    <n v="6.63"/>
    <n v="3"/>
    <n v="3.12"/>
  </r>
  <r>
    <n v="8822"/>
    <d v="2017-10-03T00:00:00"/>
    <x v="3"/>
    <x v="9"/>
    <x v="684"/>
    <x v="20"/>
    <x v="2"/>
    <x v="9"/>
    <s v="Logitech G19 Programmable Gaming Keyboard"/>
    <n v="371.97"/>
    <n v="3"/>
    <n v="66.95"/>
  </r>
  <r>
    <n v="8823"/>
    <d v="2017-10-03T00:00:00"/>
    <x v="3"/>
    <x v="9"/>
    <x v="230"/>
    <x v="0"/>
    <x v="0"/>
    <x v="4"/>
    <s v="Colorific Watercolor Pencils"/>
    <n v="20.64"/>
    <n v="5"/>
    <n v="2.3199999999999998"/>
  </r>
  <r>
    <n v="8824"/>
    <d v="2017-10-04T00:00:00"/>
    <x v="3"/>
    <x v="9"/>
    <x v="152"/>
    <x v="36"/>
    <x v="1"/>
    <x v="8"/>
    <s v="24-Hour Round Wall Clock"/>
    <n v="19.98"/>
    <n v="1"/>
    <n v="8.59"/>
  </r>
  <r>
    <n v="8825"/>
    <d v="2017-10-05T00:00:00"/>
    <x v="3"/>
    <x v="9"/>
    <x v="1"/>
    <x v="20"/>
    <x v="2"/>
    <x v="6"/>
    <s v="Motorola HK250 Universal Bluetooth Headset"/>
    <n v="160.93"/>
    <n v="7"/>
    <n v="3.22"/>
  </r>
  <r>
    <n v="8826"/>
    <d v="2017-10-05T00:00:00"/>
    <x v="3"/>
    <x v="9"/>
    <x v="1"/>
    <x v="20"/>
    <x v="0"/>
    <x v="3"/>
    <s v="Tuf-Vin Binders"/>
    <n v="75.790000000000006"/>
    <n v="3"/>
    <n v="25.58"/>
  </r>
  <r>
    <n v="8827"/>
    <d v="2017-10-05T00:00:00"/>
    <x v="3"/>
    <x v="9"/>
    <x v="109"/>
    <x v="3"/>
    <x v="0"/>
    <x v="3"/>
    <s v="Avery Framed View Binder, EZD Ring (Locking), Navy, 1 1/2&quot;"/>
    <n v="39.92"/>
    <n v="5"/>
    <n v="13.47"/>
  </r>
  <r>
    <n v="8828"/>
    <d v="2017-10-05T00:00:00"/>
    <x v="3"/>
    <x v="9"/>
    <x v="109"/>
    <x v="3"/>
    <x v="0"/>
    <x v="0"/>
    <s v="Xerox 1951"/>
    <n v="61.96"/>
    <n v="2"/>
    <n v="27.88"/>
  </r>
  <r>
    <n v="8829"/>
    <d v="2017-10-05T00:00:00"/>
    <x v="3"/>
    <x v="9"/>
    <x v="109"/>
    <x v="3"/>
    <x v="0"/>
    <x v="3"/>
    <s v="Avery Hole Reinforcements"/>
    <n v="19.940000000000001"/>
    <n v="4"/>
    <n v="7.23"/>
  </r>
  <r>
    <n v="8830"/>
    <d v="2017-10-05T00:00:00"/>
    <x v="3"/>
    <x v="9"/>
    <x v="477"/>
    <x v="20"/>
    <x v="2"/>
    <x v="6"/>
    <s v="Samsung HM1900 Bluetooth Headset"/>
    <n v="87.8"/>
    <n v="4"/>
    <n v="43.9"/>
  </r>
  <r>
    <n v="8831"/>
    <d v="2017-10-05T00:00:00"/>
    <x v="3"/>
    <x v="9"/>
    <x v="477"/>
    <x v="20"/>
    <x v="1"/>
    <x v="5"/>
    <s v="Global High-Back Leather Tilter, Burgundy"/>
    <n v="221.38"/>
    <n v="2"/>
    <n v="2.46"/>
  </r>
  <r>
    <n v="8832"/>
    <d v="2017-10-05T00:00:00"/>
    <x v="3"/>
    <x v="9"/>
    <x v="477"/>
    <x v="20"/>
    <x v="2"/>
    <x v="15"/>
    <s v="3D Systems Cube Printer, 2nd Generation, Magenta"/>
    <n v="5199.96"/>
    <n v="4"/>
    <n v="1351.99"/>
  </r>
  <r>
    <n v="8833"/>
    <d v="2017-10-05T00:00:00"/>
    <x v="3"/>
    <x v="9"/>
    <x v="237"/>
    <x v="26"/>
    <x v="2"/>
    <x v="9"/>
    <s v="LogitechÂ MX Performance Wireless Mouse"/>
    <n v="63.82"/>
    <n v="2"/>
    <n v="13.56"/>
  </r>
  <r>
    <n v="8834"/>
    <d v="2017-10-05T00:00:00"/>
    <x v="3"/>
    <x v="9"/>
    <x v="480"/>
    <x v="3"/>
    <x v="1"/>
    <x v="5"/>
    <s v="Global Deluxe High-Back Office Chair in Storm"/>
    <n v="435.17"/>
    <n v="4"/>
    <n v="-59.84"/>
  </r>
  <r>
    <n v="8835"/>
    <d v="2017-10-05T00:00:00"/>
    <x v="3"/>
    <x v="9"/>
    <x v="480"/>
    <x v="3"/>
    <x v="0"/>
    <x v="7"/>
    <s v="Staples"/>
    <n v="14.9"/>
    <n v="5"/>
    <n v="6.85"/>
  </r>
  <r>
    <n v="8836"/>
    <d v="2017-10-05T00:00:00"/>
    <x v="3"/>
    <x v="9"/>
    <x v="480"/>
    <x v="3"/>
    <x v="0"/>
    <x v="12"/>
    <s v="Hoover Replacement Belts For Soft Guard &amp; Commercial Ltweight Upright Vacs, 2/Pk"/>
    <n v="15.8"/>
    <n v="4"/>
    <n v="4.1100000000000003"/>
  </r>
  <r>
    <n v="8837"/>
    <d v="2017-10-05T00:00:00"/>
    <x v="3"/>
    <x v="9"/>
    <x v="480"/>
    <x v="3"/>
    <x v="1"/>
    <x v="8"/>
    <s v="DAX Clear Channel Poster Frame"/>
    <n v="72.900000000000006"/>
    <n v="5"/>
    <n v="26.97"/>
  </r>
  <r>
    <n v="8838"/>
    <d v="2017-10-05T00:00:00"/>
    <x v="3"/>
    <x v="9"/>
    <x v="480"/>
    <x v="3"/>
    <x v="1"/>
    <x v="13"/>
    <s v="KI Adjustable-Height Table"/>
    <n v="206.35"/>
    <n v="3"/>
    <n v="5.16"/>
  </r>
  <r>
    <n v="8839"/>
    <d v="2017-10-05T00:00:00"/>
    <x v="3"/>
    <x v="9"/>
    <x v="480"/>
    <x v="3"/>
    <x v="2"/>
    <x v="6"/>
    <s v="Square Credit Card Reader, 4 1/2&quot; x 4 1/2&quot; x 1&quot;, White"/>
    <n v="7.99"/>
    <n v="1"/>
    <n v="2.7"/>
  </r>
  <r>
    <n v="8840"/>
    <d v="2017-10-06T00:00:00"/>
    <x v="3"/>
    <x v="9"/>
    <x v="327"/>
    <x v="34"/>
    <x v="1"/>
    <x v="8"/>
    <s v="36X48 HARDFLOOR CHAIRMAT"/>
    <n v="41.96"/>
    <n v="2"/>
    <n v="2.94"/>
  </r>
  <r>
    <n v="8841"/>
    <d v="2017-10-06T00:00:00"/>
    <x v="3"/>
    <x v="9"/>
    <x v="327"/>
    <x v="34"/>
    <x v="0"/>
    <x v="12"/>
    <s v="Conquest 14 Commercial Heavy-Duty Upright Vacuum, Collection System, Accessory Kit"/>
    <n v="227.84"/>
    <n v="4"/>
    <n v="66.069999999999993"/>
  </r>
  <r>
    <n v="8842"/>
    <d v="2017-10-06T00:00:00"/>
    <x v="3"/>
    <x v="9"/>
    <x v="327"/>
    <x v="34"/>
    <x v="0"/>
    <x v="0"/>
    <s v="Computer Printout Paper with Letter-Trim Perforations"/>
    <n v="37.94"/>
    <n v="2"/>
    <n v="18.21"/>
  </r>
  <r>
    <n v="8843"/>
    <d v="2017-10-06T00:00:00"/>
    <x v="3"/>
    <x v="9"/>
    <x v="601"/>
    <x v="20"/>
    <x v="2"/>
    <x v="9"/>
    <s v="Logitech G430 Surround Sound Gaming Headset with Dolby 7.1 Technology"/>
    <n v="319.95999999999998"/>
    <n v="4"/>
    <n v="115.19"/>
  </r>
  <r>
    <n v="8844"/>
    <d v="2017-10-06T00:00:00"/>
    <x v="3"/>
    <x v="9"/>
    <x v="601"/>
    <x v="20"/>
    <x v="0"/>
    <x v="0"/>
    <s v="Adams Telephone Message Book W/Dividers/Space For Phone Numbers, 5 1/4&quot;X8 1/2&quot;, 200/Messages"/>
    <n v="17.04"/>
    <n v="3"/>
    <n v="7.67"/>
  </r>
  <r>
    <n v="8845"/>
    <d v="2017-10-06T00:00:00"/>
    <x v="3"/>
    <x v="9"/>
    <x v="601"/>
    <x v="20"/>
    <x v="0"/>
    <x v="2"/>
    <s v="Space Solutions HD Industrial Steel Shelving."/>
    <n v="344.91"/>
    <n v="3"/>
    <n v="10.35"/>
  </r>
  <r>
    <n v="8846"/>
    <d v="2017-10-06T00:00:00"/>
    <x v="3"/>
    <x v="9"/>
    <x v="22"/>
    <x v="20"/>
    <x v="0"/>
    <x v="0"/>
    <s v="Xerox 1893"/>
    <n v="40.99"/>
    <n v="1"/>
    <n v="20.09"/>
  </r>
  <r>
    <n v="8847"/>
    <d v="2017-10-06T00:00:00"/>
    <x v="3"/>
    <x v="9"/>
    <x v="21"/>
    <x v="23"/>
    <x v="0"/>
    <x v="0"/>
    <s v="Xerox 1886"/>
    <n v="143.69999999999999"/>
    <n v="3"/>
    <n v="68.98"/>
  </r>
  <r>
    <n v="8848"/>
    <d v="2017-10-06T00:00:00"/>
    <x v="3"/>
    <x v="9"/>
    <x v="21"/>
    <x v="23"/>
    <x v="0"/>
    <x v="0"/>
    <s v="Xerox 217"/>
    <n v="6.48"/>
    <n v="1"/>
    <n v="3.11"/>
  </r>
  <r>
    <n v="8849"/>
    <d v="2017-10-06T00:00:00"/>
    <x v="3"/>
    <x v="9"/>
    <x v="294"/>
    <x v="1"/>
    <x v="0"/>
    <x v="2"/>
    <s v="Adjustable Depth Letter/Legal Cart"/>
    <n v="290.33999999999997"/>
    <n v="2"/>
    <n v="32.659999999999997"/>
  </r>
  <r>
    <n v="8850"/>
    <d v="2017-10-06T00:00:00"/>
    <x v="3"/>
    <x v="9"/>
    <x v="294"/>
    <x v="1"/>
    <x v="0"/>
    <x v="4"/>
    <s v="Staples in misc. colors"/>
    <n v="19.149999999999999"/>
    <n v="2"/>
    <n v="1.2"/>
  </r>
  <r>
    <n v="8851"/>
    <d v="2017-10-06T00:00:00"/>
    <x v="3"/>
    <x v="9"/>
    <x v="63"/>
    <x v="12"/>
    <x v="0"/>
    <x v="4"/>
    <s v="Avery Hi-Liter Smear-Safe Highlighters"/>
    <n v="9.34"/>
    <n v="2"/>
    <n v="1.87"/>
  </r>
  <r>
    <n v="8852"/>
    <d v="2017-10-07T00:00:00"/>
    <x v="3"/>
    <x v="9"/>
    <x v="587"/>
    <x v="3"/>
    <x v="1"/>
    <x v="11"/>
    <s v="O'Sullivan Manor Hill 2-Door Library in Brianna Oak"/>
    <n v="307.67"/>
    <n v="2"/>
    <n v="-14.48"/>
  </r>
  <r>
    <n v="8853"/>
    <d v="2017-10-07T00:00:00"/>
    <x v="3"/>
    <x v="9"/>
    <x v="110"/>
    <x v="3"/>
    <x v="2"/>
    <x v="9"/>
    <s v="Logitech G19 Programmable Gaming Keyboard"/>
    <n v="1115.9100000000001"/>
    <n v="9"/>
    <n v="200.86"/>
  </r>
  <r>
    <n v="8854"/>
    <d v="2017-10-07T00:00:00"/>
    <x v="3"/>
    <x v="9"/>
    <x v="110"/>
    <x v="3"/>
    <x v="2"/>
    <x v="6"/>
    <s v="Motorola HK250 Universal Bluetooth Headset"/>
    <n v="128.74"/>
    <n v="7"/>
    <n v="-28.97"/>
  </r>
  <r>
    <n v="8855"/>
    <d v="2017-10-07T00:00:00"/>
    <x v="3"/>
    <x v="9"/>
    <x v="110"/>
    <x v="3"/>
    <x v="2"/>
    <x v="6"/>
    <s v="Square Credit Card Reader, 4 1/2&quot; x 4 1/2&quot; x 1&quot;, White"/>
    <n v="79.92"/>
    <n v="10"/>
    <n v="26.97"/>
  </r>
  <r>
    <n v="8856"/>
    <d v="2017-10-07T00:00:00"/>
    <x v="3"/>
    <x v="9"/>
    <x v="222"/>
    <x v="25"/>
    <x v="0"/>
    <x v="2"/>
    <s v="Adjustable Depth Letter/Legal Cart"/>
    <n v="580.66999999999996"/>
    <n v="4"/>
    <n v="65.33"/>
  </r>
  <r>
    <n v="8857"/>
    <d v="2017-10-07T00:00:00"/>
    <x v="3"/>
    <x v="9"/>
    <x v="222"/>
    <x v="25"/>
    <x v="0"/>
    <x v="7"/>
    <s v="Staples"/>
    <n v="18.940000000000001"/>
    <n v="3"/>
    <n v="5.92"/>
  </r>
  <r>
    <n v="8858"/>
    <d v="2017-10-07T00:00:00"/>
    <x v="3"/>
    <x v="9"/>
    <x v="222"/>
    <x v="25"/>
    <x v="2"/>
    <x v="6"/>
    <s v="Toshiba IPT2010-SD IPÂ Telephone"/>
    <n v="222.38"/>
    <n v="2"/>
    <n v="16.68"/>
  </r>
  <r>
    <n v="8859"/>
    <d v="2017-10-07T00:00:00"/>
    <x v="3"/>
    <x v="9"/>
    <x v="222"/>
    <x v="25"/>
    <x v="0"/>
    <x v="3"/>
    <s v="Performers Binder/Pad Holder, Black"/>
    <n v="50.45"/>
    <n v="6"/>
    <n v="-33.64"/>
  </r>
  <r>
    <n v="8860"/>
    <d v="2017-10-07T00:00:00"/>
    <x v="3"/>
    <x v="9"/>
    <x v="222"/>
    <x v="25"/>
    <x v="1"/>
    <x v="13"/>
    <s v="KI Adjustable-Height Table"/>
    <n v="154.76"/>
    <n v="3"/>
    <n v="-36.11"/>
  </r>
  <r>
    <n v="8861"/>
    <d v="2017-10-07T00:00:00"/>
    <x v="3"/>
    <x v="9"/>
    <x v="519"/>
    <x v="0"/>
    <x v="0"/>
    <x v="3"/>
    <s v="Storex DuraTech Recycled Plastic Frosted Binders"/>
    <n v="4.24"/>
    <n v="5"/>
    <n v="-6.36"/>
  </r>
  <r>
    <n v="8862"/>
    <d v="2017-10-07T00:00:00"/>
    <x v="3"/>
    <x v="9"/>
    <x v="622"/>
    <x v="14"/>
    <x v="0"/>
    <x v="2"/>
    <s v="SAFCO Mobile Desk Side File, Wire Frame"/>
    <n v="85.52"/>
    <n v="2"/>
    <n v="22.24"/>
  </r>
  <r>
    <n v="8863"/>
    <d v="2017-10-08T00:00:00"/>
    <x v="3"/>
    <x v="9"/>
    <x v="10"/>
    <x v="3"/>
    <x v="2"/>
    <x v="6"/>
    <s v="Digium D40 VoIP phone"/>
    <n v="103.19"/>
    <n v="1"/>
    <n v="11.61"/>
  </r>
  <r>
    <n v="8864"/>
    <d v="2017-10-08T00:00:00"/>
    <x v="3"/>
    <x v="9"/>
    <x v="10"/>
    <x v="3"/>
    <x v="2"/>
    <x v="9"/>
    <s v="KeyTronicÂ E03601U1 -Â KeyboardÂ - Beige"/>
    <n v="36"/>
    <n v="2"/>
    <n v="6.48"/>
  </r>
  <r>
    <n v="8865"/>
    <d v="2017-10-08T00:00:00"/>
    <x v="3"/>
    <x v="9"/>
    <x v="10"/>
    <x v="3"/>
    <x v="2"/>
    <x v="9"/>
    <s v="LogitechÂ Illuminated - Keyboard"/>
    <n v="239.96"/>
    <n v="4"/>
    <n v="115.18"/>
  </r>
  <r>
    <n v="8866"/>
    <d v="2017-10-08T00:00:00"/>
    <x v="3"/>
    <x v="9"/>
    <x v="10"/>
    <x v="3"/>
    <x v="0"/>
    <x v="2"/>
    <s v="Tennsco Commercial Shelving"/>
    <n v="40.68"/>
    <n v="2"/>
    <n v="0.41"/>
  </r>
  <r>
    <n v="8867"/>
    <d v="2017-10-08T00:00:00"/>
    <x v="3"/>
    <x v="9"/>
    <x v="455"/>
    <x v="43"/>
    <x v="0"/>
    <x v="2"/>
    <s v="SAFCO Mobile Desk Side File, Wire Frame"/>
    <n v="42.76"/>
    <n v="1"/>
    <n v="11.12"/>
  </r>
  <r>
    <n v="8868"/>
    <d v="2017-10-08T00:00:00"/>
    <x v="3"/>
    <x v="9"/>
    <x v="95"/>
    <x v="20"/>
    <x v="1"/>
    <x v="5"/>
    <s v="Office Star - Ergonomically Designed Knee Chair"/>
    <n v="145.76"/>
    <n v="2"/>
    <n v="3.24"/>
  </r>
  <r>
    <n v="8869"/>
    <d v="2017-10-09T00:00:00"/>
    <x v="3"/>
    <x v="9"/>
    <x v="438"/>
    <x v="25"/>
    <x v="0"/>
    <x v="0"/>
    <s v="Avoid Verbal Orders Carbonless Minifold Book"/>
    <n v="10.82"/>
    <n v="4"/>
    <n v="3.52"/>
  </r>
  <r>
    <n v="8870"/>
    <d v="2017-10-09T00:00:00"/>
    <x v="3"/>
    <x v="9"/>
    <x v="38"/>
    <x v="1"/>
    <x v="1"/>
    <x v="13"/>
    <s v="Bevis Oval Conference Table, Walnut"/>
    <n v="652.45000000000005"/>
    <n v="5"/>
    <n v="-430.62"/>
  </r>
  <r>
    <n v="8871"/>
    <d v="2017-10-09T00:00:00"/>
    <x v="3"/>
    <x v="9"/>
    <x v="38"/>
    <x v="1"/>
    <x v="1"/>
    <x v="13"/>
    <s v="Hon 61000 Series Interactive Training Tables"/>
    <n v="66.650000000000006"/>
    <n v="3"/>
    <n v="-42.65"/>
  </r>
  <r>
    <n v="8872"/>
    <d v="2017-10-09T00:00:00"/>
    <x v="3"/>
    <x v="9"/>
    <x v="552"/>
    <x v="10"/>
    <x v="1"/>
    <x v="8"/>
    <s v="Nu-Dell Leatherette Frames"/>
    <n v="45.89"/>
    <n v="4"/>
    <n v="9.18"/>
  </r>
  <r>
    <n v="8873"/>
    <d v="2017-10-09T00:00:00"/>
    <x v="3"/>
    <x v="9"/>
    <x v="173"/>
    <x v="20"/>
    <x v="0"/>
    <x v="3"/>
    <s v="Pressboard Data Binders by Wilson Jones"/>
    <n v="12.82"/>
    <n v="3"/>
    <n v="4.33"/>
  </r>
  <r>
    <n v="8874"/>
    <d v="2017-10-09T00:00:00"/>
    <x v="3"/>
    <x v="9"/>
    <x v="173"/>
    <x v="20"/>
    <x v="1"/>
    <x v="11"/>
    <s v="O'Sullivan Elevations Bookcase, Cherry Finish"/>
    <n v="314.35000000000002"/>
    <n v="3"/>
    <n v="-15.72"/>
  </r>
  <r>
    <n v="8875"/>
    <d v="2017-10-09T00:00:00"/>
    <x v="3"/>
    <x v="9"/>
    <x v="173"/>
    <x v="20"/>
    <x v="0"/>
    <x v="0"/>
    <s v="TOPS 4 x 6 Fluorescent Color Memo Sheets, 500 Sheets per Pack"/>
    <n v="18.98"/>
    <n v="2"/>
    <n v="8.92"/>
  </r>
  <r>
    <n v="8876"/>
    <d v="2017-10-09T00:00:00"/>
    <x v="3"/>
    <x v="9"/>
    <x v="173"/>
    <x v="20"/>
    <x v="0"/>
    <x v="3"/>
    <s v="Durable Pressboard Binders"/>
    <n v="18.239999999999998"/>
    <n v="6"/>
    <n v="6.16"/>
  </r>
  <r>
    <n v="8877"/>
    <d v="2017-10-09T00:00:00"/>
    <x v="3"/>
    <x v="9"/>
    <x v="337"/>
    <x v="0"/>
    <x v="0"/>
    <x v="4"/>
    <s v="Bulldog Vacuum Base Pencil Sharpener"/>
    <n v="67.14"/>
    <n v="7"/>
    <n v="5.88"/>
  </r>
  <r>
    <n v="8878"/>
    <d v="2017-10-09T00:00:00"/>
    <x v="3"/>
    <x v="9"/>
    <x v="337"/>
    <x v="0"/>
    <x v="1"/>
    <x v="5"/>
    <s v="Hon Every-Day Chair Series Swivel Task Chairs"/>
    <n v="254.06"/>
    <n v="3"/>
    <n v="-32.659999999999997"/>
  </r>
  <r>
    <n v="8879"/>
    <d v="2017-10-09T00:00:00"/>
    <x v="3"/>
    <x v="9"/>
    <x v="21"/>
    <x v="3"/>
    <x v="0"/>
    <x v="0"/>
    <s v="Wirebound Message Books, 2 7/8&quot; x 5&quot;, 3 Forms per Page"/>
    <n v="35.200000000000003"/>
    <n v="5"/>
    <n v="16.54"/>
  </r>
  <r>
    <n v="8880"/>
    <d v="2017-10-10T00:00:00"/>
    <x v="3"/>
    <x v="9"/>
    <x v="308"/>
    <x v="1"/>
    <x v="1"/>
    <x v="5"/>
    <s v="Hon Comfortask Task/Swivel Chairs"/>
    <n v="239.36"/>
    <n v="3"/>
    <n v="-47.87"/>
  </r>
  <r>
    <n v="8881"/>
    <d v="2017-10-12T00:00:00"/>
    <x v="3"/>
    <x v="9"/>
    <x v="188"/>
    <x v="1"/>
    <x v="1"/>
    <x v="5"/>
    <s v="Global Stack Chair without Arms, Black"/>
    <n v="254.6"/>
    <n v="14"/>
    <n v="-18.190000000000001"/>
  </r>
  <r>
    <n v="8882"/>
    <d v="2017-10-12T00:00:00"/>
    <x v="3"/>
    <x v="9"/>
    <x v="88"/>
    <x v="25"/>
    <x v="0"/>
    <x v="0"/>
    <s v="Xerox 1989"/>
    <n v="7.97"/>
    <n v="2"/>
    <n v="2.69"/>
  </r>
  <r>
    <n v="8883"/>
    <d v="2017-10-12T00:00:00"/>
    <x v="3"/>
    <x v="9"/>
    <x v="783"/>
    <x v="31"/>
    <x v="2"/>
    <x v="9"/>
    <s v="WD My Passport Ultra 2TB Portable External Hard Drive"/>
    <n v="595"/>
    <n v="5"/>
    <n v="95.2"/>
  </r>
  <r>
    <n v="8884"/>
    <d v="2017-10-12T00:00:00"/>
    <x v="3"/>
    <x v="9"/>
    <x v="783"/>
    <x v="31"/>
    <x v="0"/>
    <x v="3"/>
    <s v="GBC Twin Loop Wire Binding Elements"/>
    <n v="79.87"/>
    <n v="3"/>
    <n v="29.95"/>
  </r>
  <r>
    <n v="8885"/>
    <d v="2017-10-12T00:00:00"/>
    <x v="3"/>
    <x v="9"/>
    <x v="646"/>
    <x v="3"/>
    <x v="2"/>
    <x v="9"/>
    <s v="Maxell 4.7GB DVD-R 5/Pack"/>
    <n v="0.99"/>
    <n v="1"/>
    <n v="0.44"/>
  </r>
  <r>
    <n v="8886"/>
    <d v="2017-10-12T00:00:00"/>
    <x v="3"/>
    <x v="9"/>
    <x v="646"/>
    <x v="3"/>
    <x v="0"/>
    <x v="3"/>
    <s v="Canvas Sectional Post Binders"/>
    <n v="101.84"/>
    <n v="5"/>
    <n v="36.92"/>
  </r>
  <r>
    <n v="8887"/>
    <d v="2017-10-12T00:00:00"/>
    <x v="3"/>
    <x v="9"/>
    <x v="758"/>
    <x v="3"/>
    <x v="2"/>
    <x v="9"/>
    <s v="SanDisk Cruzer 64 GB USB Flash Drive"/>
    <n v="435.84"/>
    <n v="12"/>
    <n v="130.75"/>
  </r>
  <r>
    <n v="8888"/>
    <d v="2017-10-12T00:00:00"/>
    <x v="3"/>
    <x v="9"/>
    <x v="758"/>
    <x v="3"/>
    <x v="0"/>
    <x v="4"/>
    <s v="Newell 343"/>
    <n v="5.88"/>
    <n v="2"/>
    <n v="1.59"/>
  </r>
  <r>
    <n v="8889"/>
    <d v="2017-10-12T00:00:00"/>
    <x v="3"/>
    <x v="9"/>
    <x v="569"/>
    <x v="0"/>
    <x v="2"/>
    <x v="9"/>
    <s v="Logitech Wireless Touch Keyboard K400"/>
    <n v="39.979999999999997"/>
    <n v="2"/>
    <n v="-1.5"/>
  </r>
  <r>
    <n v="8890"/>
    <d v="2017-10-12T00:00:00"/>
    <x v="3"/>
    <x v="9"/>
    <x v="608"/>
    <x v="23"/>
    <x v="2"/>
    <x v="9"/>
    <s v="ImationÂ 8gb Micro Traveldrive Usb 2.0Â Flash Drive"/>
    <n v="45"/>
    <n v="3"/>
    <n v="4.95"/>
  </r>
  <r>
    <n v="8891"/>
    <d v="2017-10-12T00:00:00"/>
    <x v="3"/>
    <x v="9"/>
    <x v="608"/>
    <x v="23"/>
    <x v="0"/>
    <x v="7"/>
    <s v="OIC Colored Binder Clips, Assorted Sizes"/>
    <n v="17.899999999999999"/>
    <n v="5"/>
    <n v="8.77"/>
  </r>
  <r>
    <n v="8892"/>
    <d v="2017-10-12T00:00:00"/>
    <x v="3"/>
    <x v="9"/>
    <x v="608"/>
    <x v="23"/>
    <x v="1"/>
    <x v="8"/>
    <s v="DAX Two-Tone Silver Metal Document Frame"/>
    <n v="40.479999999999997"/>
    <n v="2"/>
    <n v="17.41"/>
  </r>
  <r>
    <n v="8893"/>
    <d v="2017-10-12T00:00:00"/>
    <x v="3"/>
    <x v="9"/>
    <x v="608"/>
    <x v="23"/>
    <x v="1"/>
    <x v="11"/>
    <s v="Global Adaptabilites Bookcase, Cherry/Storm Gray Finish"/>
    <n v="2154.9"/>
    <n v="5"/>
    <n v="129.29"/>
  </r>
  <r>
    <n v="8894"/>
    <d v="2017-10-12T00:00:00"/>
    <x v="3"/>
    <x v="9"/>
    <x v="342"/>
    <x v="0"/>
    <x v="2"/>
    <x v="6"/>
    <s v="Clarity 53712"/>
    <n v="369.54"/>
    <n v="7"/>
    <n v="27.72"/>
  </r>
  <r>
    <n v="8895"/>
    <d v="2017-10-12T00:00:00"/>
    <x v="3"/>
    <x v="9"/>
    <x v="342"/>
    <x v="0"/>
    <x v="0"/>
    <x v="0"/>
    <s v="Xerox 1993"/>
    <n v="10.37"/>
    <n v="2"/>
    <n v="3.76"/>
  </r>
  <r>
    <n v="8896"/>
    <d v="2017-10-12T00:00:00"/>
    <x v="3"/>
    <x v="9"/>
    <x v="342"/>
    <x v="0"/>
    <x v="2"/>
    <x v="9"/>
    <s v="Plantronics CS510 - Over-the-Head monaural Wireless Headset System"/>
    <n v="791.88"/>
    <n v="3"/>
    <n v="128.68"/>
  </r>
  <r>
    <n v="8897"/>
    <d v="2017-10-12T00:00:00"/>
    <x v="3"/>
    <x v="9"/>
    <x v="40"/>
    <x v="48"/>
    <x v="1"/>
    <x v="13"/>
    <s v="Chromcraft 48&quot; x 96&quot; Racetrack Double Pedestal Table"/>
    <n v="673.34"/>
    <n v="3"/>
    <n v="-76.95"/>
  </r>
  <r>
    <n v="8898"/>
    <d v="2017-10-12T00:00:00"/>
    <x v="3"/>
    <x v="9"/>
    <x v="103"/>
    <x v="20"/>
    <x v="0"/>
    <x v="0"/>
    <s v="Xerox 1952"/>
    <n v="9.9600000000000009"/>
    <n v="2"/>
    <n v="4.68"/>
  </r>
  <r>
    <n v="8899"/>
    <d v="2017-10-13T00:00:00"/>
    <x v="3"/>
    <x v="9"/>
    <x v="597"/>
    <x v="2"/>
    <x v="0"/>
    <x v="0"/>
    <s v="Post-it Â“Important MessageÂ” Note Pad, Neon Colors, 50 Sheets/Pad"/>
    <n v="11.65"/>
    <n v="2"/>
    <n v="4.08"/>
  </r>
  <r>
    <n v="8900"/>
    <d v="2017-10-13T00:00:00"/>
    <x v="3"/>
    <x v="9"/>
    <x v="597"/>
    <x v="2"/>
    <x v="0"/>
    <x v="0"/>
    <s v="Adams Write n' Stick Phone Message Book, 11&quot; X 5 1/4&quot;, 200 Messages"/>
    <n v="18.18"/>
    <n v="4"/>
    <n v="5.91"/>
  </r>
  <r>
    <n v="8901"/>
    <d v="2017-10-13T00:00:00"/>
    <x v="3"/>
    <x v="9"/>
    <x v="597"/>
    <x v="2"/>
    <x v="0"/>
    <x v="2"/>
    <s v="Eldon Simplefile Box Office"/>
    <n v="59.71"/>
    <n v="6"/>
    <n v="5.97"/>
  </r>
  <r>
    <n v="8902"/>
    <d v="2017-10-13T00:00:00"/>
    <x v="3"/>
    <x v="9"/>
    <x v="597"/>
    <x v="2"/>
    <x v="0"/>
    <x v="1"/>
    <s v="Avery 489"/>
    <n v="24.84"/>
    <n v="3"/>
    <n v="8.69"/>
  </r>
  <r>
    <n v="8903"/>
    <d v="2017-10-13T00:00:00"/>
    <x v="3"/>
    <x v="9"/>
    <x v="353"/>
    <x v="20"/>
    <x v="0"/>
    <x v="12"/>
    <s v="Avanti 4.4 Cu. Ft. Refrigerator"/>
    <n v="904.9"/>
    <n v="5"/>
    <n v="253.37"/>
  </r>
  <r>
    <n v="8904"/>
    <d v="2017-10-13T00:00:00"/>
    <x v="3"/>
    <x v="9"/>
    <x v="350"/>
    <x v="1"/>
    <x v="0"/>
    <x v="0"/>
    <s v="Easy-staple paper"/>
    <n v="63.31"/>
    <n v="3"/>
    <n v="20.58"/>
  </r>
  <r>
    <n v="8905"/>
    <d v="2017-10-13T00:00:00"/>
    <x v="3"/>
    <x v="9"/>
    <x v="350"/>
    <x v="1"/>
    <x v="0"/>
    <x v="3"/>
    <s v="GBC VeloBinder Electric Binding Machine"/>
    <n v="96.78"/>
    <n v="4"/>
    <n v="-145.18"/>
  </r>
  <r>
    <n v="8906"/>
    <d v="2017-10-13T00:00:00"/>
    <x v="3"/>
    <x v="9"/>
    <x v="350"/>
    <x v="1"/>
    <x v="1"/>
    <x v="8"/>
    <s v="Dax Clear Box Frame"/>
    <n v="10.48"/>
    <n v="3"/>
    <n v="-6.81"/>
  </r>
  <r>
    <n v="8907"/>
    <d v="2017-10-13T00:00:00"/>
    <x v="3"/>
    <x v="9"/>
    <x v="638"/>
    <x v="3"/>
    <x v="2"/>
    <x v="9"/>
    <s v="Logitech Media Keyboard K200"/>
    <n v="209.94"/>
    <n v="6"/>
    <n v="39.89"/>
  </r>
  <r>
    <n v="8908"/>
    <d v="2017-10-13T00:00:00"/>
    <x v="3"/>
    <x v="9"/>
    <x v="638"/>
    <x v="3"/>
    <x v="2"/>
    <x v="6"/>
    <s v="Anker Astro Mini 3000mAh Ultra-Compact Portable Charger"/>
    <n v="31.98"/>
    <n v="2"/>
    <n v="-8"/>
  </r>
  <r>
    <n v="8909"/>
    <d v="2017-10-13T00:00:00"/>
    <x v="3"/>
    <x v="9"/>
    <x v="638"/>
    <x v="3"/>
    <x v="0"/>
    <x v="3"/>
    <s v="Fellowes PB500 Electric Punch Plastic Comb Binding Machine with Manual Bind"/>
    <n v="5083.96"/>
    <n v="5"/>
    <n v="1906.49"/>
  </r>
  <r>
    <n v="8910"/>
    <d v="2017-10-13T00:00:00"/>
    <x v="3"/>
    <x v="9"/>
    <x v="545"/>
    <x v="5"/>
    <x v="0"/>
    <x v="2"/>
    <s v="Trav-L-File Heavy-Duty Shuttle II, Black"/>
    <n v="348.56"/>
    <n v="8"/>
    <n v="104.57"/>
  </r>
  <r>
    <n v="8911"/>
    <d v="2017-10-13T00:00:00"/>
    <x v="3"/>
    <x v="9"/>
    <x v="289"/>
    <x v="8"/>
    <x v="0"/>
    <x v="1"/>
    <s v="Avery 52"/>
    <n v="11.07"/>
    <n v="3"/>
    <n v="5.2"/>
  </r>
  <r>
    <n v="8912"/>
    <d v="2017-10-13T00:00:00"/>
    <x v="3"/>
    <x v="9"/>
    <x v="289"/>
    <x v="8"/>
    <x v="1"/>
    <x v="13"/>
    <s v="Bretford Rectangular Conference Table Tops"/>
    <n v="1504.52"/>
    <n v="4"/>
    <n v="346.04"/>
  </r>
  <r>
    <n v="8913"/>
    <d v="2017-10-13T00:00:00"/>
    <x v="3"/>
    <x v="9"/>
    <x v="289"/>
    <x v="8"/>
    <x v="0"/>
    <x v="0"/>
    <s v="Xerox 231"/>
    <n v="25.92"/>
    <n v="4"/>
    <n v="12.44"/>
  </r>
  <r>
    <n v="8914"/>
    <d v="2017-10-14T00:00:00"/>
    <x v="3"/>
    <x v="9"/>
    <x v="749"/>
    <x v="36"/>
    <x v="0"/>
    <x v="3"/>
    <s v="Acco PRESSTEX Data Binder with Storage Hooks, Dark Blue, 14 7/8&quot; X 11&quot;"/>
    <n v="37.659999999999997"/>
    <n v="7"/>
    <n v="18.45"/>
  </r>
  <r>
    <n v="8915"/>
    <d v="2017-10-14T00:00:00"/>
    <x v="3"/>
    <x v="9"/>
    <x v="677"/>
    <x v="3"/>
    <x v="1"/>
    <x v="8"/>
    <s v="C-Line Cubicle Keepers Polyproplyene Holder With Velcro Backings"/>
    <n v="9.4600000000000009"/>
    <n v="2"/>
    <n v="3.69"/>
  </r>
  <r>
    <n v="8916"/>
    <d v="2017-10-14T00:00:00"/>
    <x v="3"/>
    <x v="9"/>
    <x v="408"/>
    <x v="1"/>
    <x v="0"/>
    <x v="3"/>
    <s v="GBC Twin Loop Wire Binding Elements, 9/16&quot; Spine, Black"/>
    <n v="27.4"/>
    <n v="9"/>
    <n v="-42.46"/>
  </r>
  <r>
    <n v="8917"/>
    <d v="2017-10-14T00:00:00"/>
    <x v="3"/>
    <x v="9"/>
    <x v="408"/>
    <x v="1"/>
    <x v="0"/>
    <x v="3"/>
    <s v="Catalog Binders with Expanding Posts"/>
    <n v="13.46"/>
    <n v="1"/>
    <n v="-23.55"/>
  </r>
  <r>
    <n v="8918"/>
    <d v="2017-10-14T00:00:00"/>
    <x v="3"/>
    <x v="9"/>
    <x v="328"/>
    <x v="3"/>
    <x v="2"/>
    <x v="9"/>
    <s v="Verbatim 25 GB 6x Blu-ray Single Layer Recordable Disc, 10/Pack"/>
    <n v="46.36"/>
    <n v="4"/>
    <n v="15.3"/>
  </r>
  <r>
    <n v="8919"/>
    <d v="2017-10-15T00:00:00"/>
    <x v="3"/>
    <x v="9"/>
    <x v="215"/>
    <x v="3"/>
    <x v="0"/>
    <x v="4"/>
    <s v="Panasonic KP-310 Heavy-Duty Electric Pencil Sharpener"/>
    <n v="87.92"/>
    <n v="4"/>
    <n v="26.38"/>
  </r>
  <r>
    <n v="8920"/>
    <d v="2017-10-15T00:00:00"/>
    <x v="3"/>
    <x v="9"/>
    <x v="138"/>
    <x v="3"/>
    <x v="1"/>
    <x v="13"/>
    <s v="Bush Advantage Collection Round Conference Table"/>
    <n v="510.24"/>
    <n v="3"/>
    <n v="6.38"/>
  </r>
  <r>
    <n v="8921"/>
    <d v="2017-10-15T00:00:00"/>
    <x v="3"/>
    <x v="9"/>
    <x v="138"/>
    <x v="3"/>
    <x v="0"/>
    <x v="0"/>
    <s v="Xerox 1919"/>
    <n v="204.95"/>
    <n v="5"/>
    <n v="100.43"/>
  </r>
  <r>
    <n v="8922"/>
    <d v="2017-10-15T00:00:00"/>
    <x v="3"/>
    <x v="9"/>
    <x v="332"/>
    <x v="37"/>
    <x v="0"/>
    <x v="1"/>
    <s v="Permanent Self-Adhesive File Folder Labels for Typewriters by Universal"/>
    <n v="13.05"/>
    <n v="5"/>
    <n v="6"/>
  </r>
  <r>
    <n v="8923"/>
    <d v="2017-10-15T00:00:00"/>
    <x v="3"/>
    <x v="9"/>
    <x v="729"/>
    <x v="3"/>
    <x v="0"/>
    <x v="1"/>
    <s v="Avery 4027 File Folder Labels for Dot Matrix Printers, 5000 Labels per Box, White"/>
    <n v="152.65"/>
    <n v="5"/>
    <n v="70.22"/>
  </r>
  <r>
    <n v="8924"/>
    <d v="2017-10-15T00:00:00"/>
    <x v="3"/>
    <x v="9"/>
    <x v="729"/>
    <x v="3"/>
    <x v="1"/>
    <x v="8"/>
    <s v="Executive Impressions 14&quot; Two-Color Numerals Wall Clock"/>
    <n v="22.72"/>
    <n v="1"/>
    <n v="9.32"/>
  </r>
  <r>
    <n v="8925"/>
    <d v="2017-10-15T00:00:00"/>
    <x v="3"/>
    <x v="9"/>
    <x v="387"/>
    <x v="3"/>
    <x v="0"/>
    <x v="1"/>
    <s v="Avery 478"/>
    <n v="14.73"/>
    <n v="3"/>
    <n v="7.22"/>
  </r>
  <r>
    <n v="8926"/>
    <d v="2017-10-15T00:00:00"/>
    <x v="3"/>
    <x v="9"/>
    <x v="642"/>
    <x v="27"/>
    <x v="0"/>
    <x v="4"/>
    <s v="Avery Hi-Liter Smear-Safe Highlighters"/>
    <n v="11.68"/>
    <n v="2"/>
    <n v="4.2"/>
  </r>
  <r>
    <n v="8927"/>
    <d v="2017-10-16T00:00:00"/>
    <x v="3"/>
    <x v="9"/>
    <x v="686"/>
    <x v="5"/>
    <x v="0"/>
    <x v="3"/>
    <s v="Large Capacity Hanging Post Binders"/>
    <n v="124.75"/>
    <n v="5"/>
    <n v="57.39"/>
  </r>
  <r>
    <n v="8928"/>
    <d v="2017-10-16T00:00:00"/>
    <x v="3"/>
    <x v="9"/>
    <x v="706"/>
    <x v="20"/>
    <x v="1"/>
    <x v="8"/>
    <s v="Executive Impressions Supervisor Wall Clock"/>
    <n v="547.29999999999995"/>
    <n v="13"/>
    <n v="175.14"/>
  </r>
  <r>
    <n v="8929"/>
    <d v="2017-10-16T00:00:00"/>
    <x v="3"/>
    <x v="9"/>
    <x v="8"/>
    <x v="12"/>
    <x v="0"/>
    <x v="0"/>
    <s v="Green Bar Computer Printout Paper"/>
    <n v="307.77999999999997"/>
    <n v="7"/>
    <n v="111.57"/>
  </r>
  <r>
    <n v="8930"/>
    <d v="2017-10-16T00:00:00"/>
    <x v="3"/>
    <x v="9"/>
    <x v="292"/>
    <x v="12"/>
    <x v="2"/>
    <x v="15"/>
    <s v="Swingline SM12-08 MicroCut Jam Free Shredder"/>
    <n v="599.99"/>
    <n v="5"/>
    <n v="-479.99"/>
  </r>
  <r>
    <n v="8931"/>
    <d v="2017-10-16T00:00:00"/>
    <x v="3"/>
    <x v="9"/>
    <x v="379"/>
    <x v="15"/>
    <x v="2"/>
    <x v="9"/>
    <s v="Memorex Mini Travel Drive 8 GB USB 2.0 Flash Drive"/>
    <n v="18.53"/>
    <n v="2"/>
    <n v="4.4000000000000004"/>
  </r>
  <r>
    <n v="8932"/>
    <d v="2017-10-16T00:00:00"/>
    <x v="3"/>
    <x v="9"/>
    <x v="379"/>
    <x v="15"/>
    <x v="1"/>
    <x v="13"/>
    <s v="Balt Solid Wood Round Tables"/>
    <n v="1875.26"/>
    <n v="7"/>
    <n v="-968.88"/>
  </r>
  <r>
    <n v="8933"/>
    <d v="2017-10-17T00:00:00"/>
    <x v="3"/>
    <x v="9"/>
    <x v="531"/>
    <x v="43"/>
    <x v="0"/>
    <x v="2"/>
    <s v="2300 Heavy-Duty Transfer File Systems by Perma"/>
    <n v="49.96"/>
    <n v="2"/>
    <n v="9.49"/>
  </r>
  <r>
    <n v="8934"/>
    <d v="2017-10-17T00:00:00"/>
    <x v="3"/>
    <x v="9"/>
    <x v="531"/>
    <x v="43"/>
    <x v="0"/>
    <x v="0"/>
    <s v="Xerox 1958"/>
    <n v="12.96"/>
    <n v="2"/>
    <n v="6.22"/>
  </r>
  <r>
    <n v="8935"/>
    <d v="2017-10-17T00:00:00"/>
    <x v="3"/>
    <x v="9"/>
    <x v="404"/>
    <x v="3"/>
    <x v="0"/>
    <x v="4"/>
    <s v="Economy #2 Pencils"/>
    <n v="10.64"/>
    <n v="4"/>
    <n v="2.77"/>
  </r>
  <r>
    <n v="8936"/>
    <d v="2017-10-17T00:00:00"/>
    <x v="3"/>
    <x v="9"/>
    <x v="45"/>
    <x v="3"/>
    <x v="2"/>
    <x v="6"/>
    <s v="Panasonic KX-TG6844B Expandable Digital Cordless Telephone"/>
    <n v="52.79"/>
    <n v="1"/>
    <n v="4.62"/>
  </r>
  <r>
    <n v="8937"/>
    <d v="2017-10-19T00:00:00"/>
    <x v="3"/>
    <x v="9"/>
    <x v="338"/>
    <x v="0"/>
    <x v="0"/>
    <x v="0"/>
    <s v="Easy-staple paper"/>
    <n v="29.47"/>
    <n v="3"/>
    <n v="9.9499999999999993"/>
  </r>
  <r>
    <n v="8938"/>
    <d v="2017-10-19T00:00:00"/>
    <x v="3"/>
    <x v="9"/>
    <x v="634"/>
    <x v="32"/>
    <x v="1"/>
    <x v="8"/>
    <s v="Westinghouse Mesh Shade Clip-On Gooseneck Lamp, Black"/>
    <n v="56.56"/>
    <n v="4"/>
    <n v="14.71"/>
  </r>
  <r>
    <n v="8939"/>
    <d v="2017-10-19T00:00:00"/>
    <x v="3"/>
    <x v="9"/>
    <x v="634"/>
    <x v="32"/>
    <x v="0"/>
    <x v="2"/>
    <s v="Crate-A-Files"/>
    <n v="32.700000000000003"/>
    <n v="3"/>
    <n v="8.5"/>
  </r>
  <r>
    <n v="8940"/>
    <d v="2017-10-19T00:00:00"/>
    <x v="3"/>
    <x v="9"/>
    <x v="312"/>
    <x v="2"/>
    <x v="0"/>
    <x v="4"/>
    <s v="Boston 16801 Nautilus Battery Pencil Sharpener"/>
    <n v="123.26"/>
    <n v="7"/>
    <n v="9.24"/>
  </r>
  <r>
    <n v="8941"/>
    <d v="2017-10-19T00:00:00"/>
    <x v="3"/>
    <x v="9"/>
    <x v="312"/>
    <x v="2"/>
    <x v="0"/>
    <x v="0"/>
    <s v="It's Hot Message Books with Stickers, 2 3/4&quot; x 5&quot;"/>
    <n v="23.68"/>
    <n v="4"/>
    <n v="7.4"/>
  </r>
  <r>
    <n v="8942"/>
    <d v="2017-10-19T00:00:00"/>
    <x v="3"/>
    <x v="9"/>
    <x v="312"/>
    <x v="2"/>
    <x v="2"/>
    <x v="6"/>
    <s v="Digium D40 VoIP phone"/>
    <n v="309.58"/>
    <n v="4"/>
    <n v="-56.76"/>
  </r>
  <r>
    <n v="8943"/>
    <d v="2017-10-19T00:00:00"/>
    <x v="3"/>
    <x v="9"/>
    <x v="247"/>
    <x v="0"/>
    <x v="2"/>
    <x v="6"/>
    <s v="QVS USB Car Charger 2-Port 2.1Amp for iPod/iPhone/iPad/iPad 2/iPad 3"/>
    <n v="16.68"/>
    <n v="3"/>
    <n v="5.21"/>
  </r>
  <r>
    <n v="8944"/>
    <d v="2017-10-19T00:00:00"/>
    <x v="3"/>
    <x v="9"/>
    <x v="128"/>
    <x v="25"/>
    <x v="0"/>
    <x v="3"/>
    <s v="GBC DocuBind P400 Electric Binding System"/>
    <n v="1633.19"/>
    <n v="4"/>
    <n v="-1306.55"/>
  </r>
  <r>
    <n v="8945"/>
    <d v="2017-10-19T00:00:00"/>
    <x v="3"/>
    <x v="9"/>
    <x v="370"/>
    <x v="3"/>
    <x v="0"/>
    <x v="10"/>
    <s v="Ampad #10 Peel &amp; Seel Holiday Envelopes"/>
    <n v="8.9600000000000009"/>
    <n v="2"/>
    <n v="4.3"/>
  </r>
  <r>
    <n v="8946"/>
    <d v="2017-10-19T00:00:00"/>
    <x v="3"/>
    <x v="9"/>
    <x v="370"/>
    <x v="3"/>
    <x v="0"/>
    <x v="1"/>
    <s v="Avery 518"/>
    <n v="31.5"/>
    <n v="10"/>
    <n v="15.12"/>
  </r>
  <r>
    <n v="8947"/>
    <d v="2017-10-19T00:00:00"/>
    <x v="3"/>
    <x v="9"/>
    <x v="370"/>
    <x v="3"/>
    <x v="1"/>
    <x v="8"/>
    <s v="Linden 10&quot; Round Wall Clock, Black"/>
    <n v="30.56"/>
    <n v="2"/>
    <n v="10.39"/>
  </r>
  <r>
    <n v="8948"/>
    <d v="2017-10-19T00:00:00"/>
    <x v="3"/>
    <x v="9"/>
    <x v="370"/>
    <x v="3"/>
    <x v="1"/>
    <x v="13"/>
    <s v="Anderson Hickey Conga Table Tops &amp; Accessories"/>
    <n v="24.37"/>
    <n v="2"/>
    <n v="-3.35"/>
  </r>
  <r>
    <n v="8949"/>
    <d v="2017-10-19T00:00:00"/>
    <x v="3"/>
    <x v="9"/>
    <x v="541"/>
    <x v="1"/>
    <x v="1"/>
    <x v="13"/>
    <s v="Lesro Round Back Collection Coffee Table, End Table"/>
    <n v="91.28"/>
    <n v="1"/>
    <n v="-67.540000000000006"/>
  </r>
  <r>
    <n v="8950"/>
    <d v="2017-10-19T00:00:00"/>
    <x v="3"/>
    <x v="9"/>
    <x v="103"/>
    <x v="0"/>
    <x v="0"/>
    <x v="3"/>
    <s v="SlimView Poly Binder, 3/8&quot;"/>
    <n v="2.0699999999999998"/>
    <n v="2"/>
    <n v="-3.52"/>
  </r>
  <r>
    <n v="8951"/>
    <d v="2017-10-19T00:00:00"/>
    <x v="3"/>
    <x v="9"/>
    <x v="103"/>
    <x v="0"/>
    <x v="1"/>
    <x v="11"/>
    <s v="Rush Hierlooms Collection Rich Wood Bookcases"/>
    <n v="328.4"/>
    <n v="3"/>
    <n v="-91.76"/>
  </r>
  <r>
    <n v="8952"/>
    <d v="2017-10-19T00:00:00"/>
    <x v="3"/>
    <x v="9"/>
    <x v="55"/>
    <x v="3"/>
    <x v="0"/>
    <x v="3"/>
    <s v="JM Magazine Binder"/>
    <n v="39.619999999999997"/>
    <n v="3"/>
    <n v="13.87"/>
  </r>
  <r>
    <n v="8953"/>
    <d v="2017-10-20T00:00:00"/>
    <x v="3"/>
    <x v="9"/>
    <x v="290"/>
    <x v="10"/>
    <x v="1"/>
    <x v="13"/>
    <s v="Chromcraft Rectangular Conference Tables"/>
    <n v="284.36"/>
    <n v="2"/>
    <n v="-75.83"/>
  </r>
  <r>
    <n v="8954"/>
    <d v="2017-10-20T00:00:00"/>
    <x v="3"/>
    <x v="9"/>
    <x v="290"/>
    <x v="10"/>
    <x v="0"/>
    <x v="2"/>
    <s v="Deluxe Rollaway Locking File with Drawer"/>
    <n v="665.41"/>
    <n v="2"/>
    <n v="66.540000000000006"/>
  </r>
  <r>
    <n v="8955"/>
    <d v="2017-10-20T00:00:00"/>
    <x v="3"/>
    <x v="9"/>
    <x v="466"/>
    <x v="13"/>
    <x v="0"/>
    <x v="4"/>
    <s v="Eldon Spacemaker Box, Quick-Snap Lid, Clear"/>
    <n v="13.36"/>
    <n v="4"/>
    <n v="4.1399999999999997"/>
  </r>
  <r>
    <n v="8956"/>
    <d v="2017-10-20T00:00:00"/>
    <x v="3"/>
    <x v="9"/>
    <x v="466"/>
    <x v="13"/>
    <x v="0"/>
    <x v="0"/>
    <s v="Xerox 1884"/>
    <n v="39.96"/>
    <n v="2"/>
    <n v="18.78"/>
  </r>
  <r>
    <n v="8957"/>
    <d v="2017-10-20T00:00:00"/>
    <x v="3"/>
    <x v="9"/>
    <x v="466"/>
    <x v="13"/>
    <x v="0"/>
    <x v="3"/>
    <s v="Binding Machine Supplies"/>
    <n v="145.85"/>
    <n v="5"/>
    <n v="70.010000000000005"/>
  </r>
  <r>
    <n v="8958"/>
    <d v="2017-10-20T00:00:00"/>
    <x v="3"/>
    <x v="9"/>
    <x v="780"/>
    <x v="3"/>
    <x v="0"/>
    <x v="1"/>
    <s v="Avery 510"/>
    <n v="3.75"/>
    <n v="1"/>
    <n v="1.8"/>
  </r>
  <r>
    <n v="8959"/>
    <d v="2017-10-20T00:00:00"/>
    <x v="3"/>
    <x v="9"/>
    <x v="780"/>
    <x v="3"/>
    <x v="0"/>
    <x v="3"/>
    <s v="Wilson Jones Four-Pocket Poly Binders"/>
    <n v="20.93"/>
    <n v="4"/>
    <n v="7.59"/>
  </r>
  <r>
    <n v="8960"/>
    <d v="2017-10-20T00:00:00"/>
    <x v="3"/>
    <x v="9"/>
    <x v="338"/>
    <x v="2"/>
    <x v="0"/>
    <x v="0"/>
    <s v="Xerox 1887"/>
    <n v="45.53"/>
    <n v="3"/>
    <n v="15.93"/>
  </r>
  <r>
    <n v="8961"/>
    <d v="2017-10-20T00:00:00"/>
    <x v="3"/>
    <x v="9"/>
    <x v="81"/>
    <x v="20"/>
    <x v="0"/>
    <x v="1"/>
    <s v="Avery 478"/>
    <n v="24.55"/>
    <n v="5"/>
    <n v="12.03"/>
  </r>
  <r>
    <n v="8962"/>
    <d v="2017-10-20T00:00:00"/>
    <x v="3"/>
    <x v="9"/>
    <x v="397"/>
    <x v="16"/>
    <x v="0"/>
    <x v="2"/>
    <s v="Woodgrain Magazine Files by Perma"/>
    <n v="4.7699999999999996"/>
    <n v="2"/>
    <n v="-0.77"/>
  </r>
  <r>
    <n v="8963"/>
    <d v="2017-10-20T00:00:00"/>
    <x v="3"/>
    <x v="9"/>
    <x v="397"/>
    <x v="16"/>
    <x v="0"/>
    <x v="0"/>
    <s v="REDIFORM Incoming/Outgoing Call Register, 11&quot; X 8 1/2&quot;, 100 Messages"/>
    <n v="6.67"/>
    <n v="1"/>
    <n v="2.5"/>
  </r>
  <r>
    <n v="8964"/>
    <d v="2017-10-20T00:00:00"/>
    <x v="3"/>
    <x v="9"/>
    <x v="397"/>
    <x v="16"/>
    <x v="0"/>
    <x v="4"/>
    <s v="Prang Drawing Pencil Set"/>
    <n v="4.45"/>
    <n v="2"/>
    <n v="1.1100000000000001"/>
  </r>
  <r>
    <n v="8965"/>
    <d v="2017-10-20T00:00:00"/>
    <x v="3"/>
    <x v="9"/>
    <x v="397"/>
    <x v="16"/>
    <x v="1"/>
    <x v="8"/>
    <s v="DAX Wood Document Frame."/>
    <n v="43.94"/>
    <n v="4"/>
    <n v="6.04"/>
  </r>
  <r>
    <n v="8966"/>
    <d v="2017-10-20T00:00:00"/>
    <x v="3"/>
    <x v="9"/>
    <x v="168"/>
    <x v="25"/>
    <x v="2"/>
    <x v="6"/>
    <s v="PayAnywhere Card Reader"/>
    <n v="15.98"/>
    <n v="2"/>
    <n v="1.4"/>
  </r>
  <r>
    <n v="8967"/>
    <d v="2017-10-20T00:00:00"/>
    <x v="3"/>
    <x v="9"/>
    <x v="168"/>
    <x v="25"/>
    <x v="0"/>
    <x v="0"/>
    <s v="Great White Multi-Use Recycled Paper (20Lb. and 84 Bright)"/>
    <n v="14.35"/>
    <n v="3"/>
    <n v="4.49"/>
  </r>
  <r>
    <n v="8968"/>
    <d v="2017-10-21T00:00:00"/>
    <x v="3"/>
    <x v="9"/>
    <x v="790"/>
    <x v="16"/>
    <x v="1"/>
    <x v="5"/>
    <s v="Global Commerce Series High-Back Swivel/Tilt Chairs"/>
    <n v="683.95"/>
    <n v="3"/>
    <n v="42.75"/>
  </r>
  <r>
    <n v="8969"/>
    <d v="2017-10-21T00:00:00"/>
    <x v="3"/>
    <x v="9"/>
    <x v="790"/>
    <x v="16"/>
    <x v="1"/>
    <x v="8"/>
    <s v="Eldon Expressions Desk Accessory, Wood Photo Frame, Mahogany"/>
    <n v="45.7"/>
    <n v="3"/>
    <n v="5.14"/>
  </r>
  <r>
    <n v="8970"/>
    <d v="2017-10-21T00:00:00"/>
    <x v="3"/>
    <x v="9"/>
    <x v="421"/>
    <x v="39"/>
    <x v="2"/>
    <x v="6"/>
    <s v="Polycom VVX 310 VoIP phone"/>
    <n v="1439.92"/>
    <n v="8"/>
    <n v="374.38"/>
  </r>
  <r>
    <n v="8971"/>
    <d v="2017-10-21T00:00:00"/>
    <x v="3"/>
    <x v="9"/>
    <x v="421"/>
    <x v="39"/>
    <x v="1"/>
    <x v="13"/>
    <s v="Bevis Boat-Shaped Conference Table"/>
    <n v="262.11"/>
    <n v="1"/>
    <n v="62.91"/>
  </r>
  <r>
    <n v="8972"/>
    <d v="2017-10-21T00:00:00"/>
    <x v="3"/>
    <x v="9"/>
    <x v="105"/>
    <x v="11"/>
    <x v="0"/>
    <x v="0"/>
    <s v="Xerox 218"/>
    <n v="5.18"/>
    <n v="1"/>
    <n v="1.81"/>
  </r>
  <r>
    <n v="8973"/>
    <d v="2017-10-21T00:00:00"/>
    <x v="3"/>
    <x v="9"/>
    <x v="105"/>
    <x v="11"/>
    <x v="1"/>
    <x v="5"/>
    <s v="Global Comet Stacking Armless Chair"/>
    <n v="478.48"/>
    <n v="2"/>
    <n v="47.85"/>
  </r>
  <r>
    <n v="8974"/>
    <d v="2017-10-21T00:00:00"/>
    <x v="3"/>
    <x v="9"/>
    <x v="105"/>
    <x v="11"/>
    <x v="2"/>
    <x v="9"/>
    <s v="Memorex Froggy Flash Drive 8 GB"/>
    <n v="28.4"/>
    <n v="2"/>
    <n v="6.75"/>
  </r>
  <r>
    <n v="8975"/>
    <d v="2017-10-21T00:00:00"/>
    <x v="3"/>
    <x v="9"/>
    <x v="548"/>
    <x v="18"/>
    <x v="0"/>
    <x v="2"/>
    <s v="SAFCO Boltless Steel Shelving"/>
    <n v="909.12"/>
    <n v="8"/>
    <n v="9.09"/>
  </r>
  <r>
    <n v="8976"/>
    <d v="2017-10-21T00:00:00"/>
    <x v="3"/>
    <x v="9"/>
    <x v="646"/>
    <x v="16"/>
    <x v="0"/>
    <x v="4"/>
    <s v="Newell 33"/>
    <n v="17.86"/>
    <n v="4"/>
    <n v="2.0099999999999998"/>
  </r>
  <r>
    <n v="8977"/>
    <d v="2017-10-21T00:00:00"/>
    <x v="3"/>
    <x v="9"/>
    <x v="530"/>
    <x v="1"/>
    <x v="0"/>
    <x v="12"/>
    <s v="Belkin 8 Outlet SurgeMaster II Gold Surge Protector"/>
    <n v="23.99"/>
    <n v="2"/>
    <n v="-62.38"/>
  </r>
  <r>
    <n v="8978"/>
    <d v="2017-10-21T00:00:00"/>
    <x v="3"/>
    <x v="9"/>
    <x v="11"/>
    <x v="12"/>
    <x v="0"/>
    <x v="3"/>
    <s v="Lock-Up Easel 'Spel-Binder'"/>
    <n v="8.56"/>
    <n v="1"/>
    <n v="-6.56"/>
  </r>
  <r>
    <n v="8979"/>
    <d v="2017-10-21T00:00:00"/>
    <x v="3"/>
    <x v="9"/>
    <x v="658"/>
    <x v="10"/>
    <x v="0"/>
    <x v="12"/>
    <s v="Avanti 1.7 Cu. Ft. Refrigerator"/>
    <n v="161.57"/>
    <n v="2"/>
    <n v="16.16"/>
  </r>
  <r>
    <n v="8980"/>
    <d v="2017-10-21T00:00:00"/>
    <x v="3"/>
    <x v="9"/>
    <x v="658"/>
    <x v="10"/>
    <x v="0"/>
    <x v="0"/>
    <s v="RSVP Cards &amp; Envelopes, Blank White, 8-1/2&quot; X 11&quot;, 24 Cards/25 Envelopes/Set"/>
    <n v="4.0599999999999996"/>
    <n v="1"/>
    <n v="1.37"/>
  </r>
  <r>
    <n v="8981"/>
    <d v="2017-10-21T00:00:00"/>
    <x v="3"/>
    <x v="9"/>
    <x v="658"/>
    <x v="10"/>
    <x v="0"/>
    <x v="3"/>
    <s v="SlimView Poly Binder, 3/8&quot;"/>
    <n v="6.22"/>
    <n v="4"/>
    <n v="-4.97"/>
  </r>
  <r>
    <n v="8982"/>
    <d v="2017-10-21T00:00:00"/>
    <x v="3"/>
    <x v="9"/>
    <x v="773"/>
    <x v="2"/>
    <x v="2"/>
    <x v="6"/>
    <s v="Mitel MiVoice 5330e IP Phone"/>
    <n v="329.99"/>
    <n v="2"/>
    <n v="-77"/>
  </r>
  <r>
    <n v="8983"/>
    <d v="2017-10-21T00:00:00"/>
    <x v="3"/>
    <x v="9"/>
    <x v="773"/>
    <x v="2"/>
    <x v="0"/>
    <x v="2"/>
    <s v="Acco Perma 2700 Stacking Storage Drawers"/>
    <n v="71.38"/>
    <n v="3"/>
    <n v="-4.46"/>
  </r>
  <r>
    <n v="8984"/>
    <d v="2017-10-21T00:00:00"/>
    <x v="3"/>
    <x v="9"/>
    <x v="403"/>
    <x v="21"/>
    <x v="0"/>
    <x v="3"/>
    <s v="GBC Instant Report Kit"/>
    <n v="38.82"/>
    <n v="6"/>
    <n v="19.41"/>
  </r>
  <r>
    <n v="8985"/>
    <d v="2017-10-21T00:00:00"/>
    <x v="3"/>
    <x v="9"/>
    <x v="403"/>
    <x v="21"/>
    <x v="0"/>
    <x v="3"/>
    <s v="Acco 3-Hole Punch"/>
    <n v="21.9"/>
    <n v="5"/>
    <n v="10.51"/>
  </r>
  <r>
    <n v="8986"/>
    <d v="2017-10-22T00:00:00"/>
    <x v="3"/>
    <x v="9"/>
    <x v="398"/>
    <x v="20"/>
    <x v="2"/>
    <x v="16"/>
    <s v="Canon imageCLASS 2200 Advanced Copier"/>
    <n v="11199.97"/>
    <n v="4"/>
    <n v="3919.99"/>
  </r>
  <r>
    <n v="8987"/>
    <d v="2017-10-22T00:00:00"/>
    <x v="3"/>
    <x v="9"/>
    <x v="398"/>
    <x v="20"/>
    <x v="2"/>
    <x v="6"/>
    <s v="Polycom CX600 IP Phone VoIP phone"/>
    <n v="2399.6"/>
    <n v="8"/>
    <n v="647.89"/>
  </r>
  <r>
    <n v="8988"/>
    <d v="2017-10-22T00:00:00"/>
    <x v="3"/>
    <x v="9"/>
    <x v="398"/>
    <x v="20"/>
    <x v="0"/>
    <x v="10"/>
    <s v="Globe Weis Peel &amp; Seel First Class Envelopes"/>
    <n v="63.9"/>
    <n v="5"/>
    <n v="28.76"/>
  </r>
  <r>
    <n v="8989"/>
    <d v="2017-10-22T00:00:00"/>
    <x v="3"/>
    <x v="9"/>
    <x v="398"/>
    <x v="20"/>
    <x v="2"/>
    <x v="6"/>
    <s v="i.Sound Portable Power - 8000 mAh"/>
    <n v="52.99"/>
    <n v="1"/>
    <n v="0.53"/>
  </r>
  <r>
    <n v="8990"/>
    <d v="2017-10-22T00:00:00"/>
    <x v="3"/>
    <x v="9"/>
    <x v="17"/>
    <x v="11"/>
    <x v="1"/>
    <x v="13"/>
    <s v="KI Conference Tables"/>
    <n v="177.23"/>
    <n v="5"/>
    <n v="-120.51"/>
  </r>
  <r>
    <n v="8991"/>
    <d v="2017-10-22T00:00:00"/>
    <x v="3"/>
    <x v="9"/>
    <x v="280"/>
    <x v="39"/>
    <x v="0"/>
    <x v="2"/>
    <s v="Fellowes Recycled Storage Drawers"/>
    <n v="333.09"/>
    <n v="3"/>
    <n v="23.32"/>
  </r>
  <r>
    <n v="8992"/>
    <d v="2017-10-22T00:00:00"/>
    <x v="3"/>
    <x v="9"/>
    <x v="280"/>
    <x v="39"/>
    <x v="1"/>
    <x v="13"/>
    <s v="Bevis 36 x 72 Conference Tables"/>
    <n v="248.98"/>
    <n v="2"/>
    <n v="54.78"/>
  </r>
  <r>
    <n v="8993"/>
    <d v="2017-10-22T00:00:00"/>
    <x v="3"/>
    <x v="9"/>
    <x v="152"/>
    <x v="39"/>
    <x v="0"/>
    <x v="4"/>
    <s v="Dixon Ticonderoga Core-Lock Colored Pencils"/>
    <n v="36.44"/>
    <n v="4"/>
    <n v="12.03"/>
  </r>
  <r>
    <n v="8994"/>
    <d v="2017-10-22T00:00:00"/>
    <x v="3"/>
    <x v="9"/>
    <x v="276"/>
    <x v="26"/>
    <x v="0"/>
    <x v="3"/>
    <s v="Storex Flexible Poly Binders with Double Pockets"/>
    <n v="3.17"/>
    <n v="4"/>
    <n v="-2.5299999999999998"/>
  </r>
  <r>
    <n v="8995"/>
    <d v="2017-10-22T00:00:00"/>
    <x v="3"/>
    <x v="9"/>
    <x v="276"/>
    <x v="26"/>
    <x v="1"/>
    <x v="5"/>
    <s v="Office Star - Ergonomic Mid Back Chair with 2-Way Adjustable Arms"/>
    <n v="579.14"/>
    <n v="4"/>
    <n v="-28.96"/>
  </r>
  <r>
    <n v="8996"/>
    <d v="2017-10-22T00:00:00"/>
    <x v="3"/>
    <x v="9"/>
    <x v="44"/>
    <x v="2"/>
    <x v="2"/>
    <x v="6"/>
    <s v="LF Elite 3D Dazzle Designer Hard Case Cover, Lf Stylus Pen and Wiper For Apple Iphone 5c Mini Lite"/>
    <n v="32.700000000000003"/>
    <n v="5"/>
    <n v="-6.54"/>
  </r>
  <r>
    <n v="8997"/>
    <d v="2017-10-22T00:00:00"/>
    <x v="3"/>
    <x v="9"/>
    <x v="44"/>
    <x v="2"/>
    <x v="0"/>
    <x v="10"/>
    <s v="#6 3/4 Gummed Flap White Envelopes"/>
    <n v="31.68"/>
    <n v="4"/>
    <n v="11.09"/>
  </r>
  <r>
    <n v="8998"/>
    <d v="2017-10-23T00:00:00"/>
    <x v="3"/>
    <x v="9"/>
    <x v="791"/>
    <x v="16"/>
    <x v="2"/>
    <x v="6"/>
    <s v="Wilson SignalBoost 841262 DB PRO Amplifier Kit"/>
    <n v="863.88"/>
    <n v="3"/>
    <n v="107.99"/>
  </r>
  <r>
    <n v="8999"/>
    <d v="2017-10-23T00:00:00"/>
    <x v="3"/>
    <x v="9"/>
    <x v="520"/>
    <x v="20"/>
    <x v="0"/>
    <x v="0"/>
    <s v="Xerox 1969"/>
    <n v="11.56"/>
    <n v="2"/>
    <n v="5.66"/>
  </r>
  <r>
    <n v="9000"/>
    <d v="2017-10-23T00:00:00"/>
    <x v="3"/>
    <x v="9"/>
    <x v="520"/>
    <x v="20"/>
    <x v="0"/>
    <x v="0"/>
    <s v="Xerox 4200 Series MultiUse Premium Copy Paper (20Lb. and 84 Bright)"/>
    <n v="26.4"/>
    <n v="5"/>
    <n v="11.88"/>
  </r>
  <r>
    <n v="9001"/>
    <d v="2017-10-23T00:00:00"/>
    <x v="3"/>
    <x v="9"/>
    <x v="520"/>
    <x v="20"/>
    <x v="1"/>
    <x v="8"/>
    <s v="Eldon 200 Class Desk Accessories, Smoke"/>
    <n v="69.08"/>
    <n v="11"/>
    <n v="29.01"/>
  </r>
  <r>
    <n v="9002"/>
    <d v="2017-10-23T00:00:00"/>
    <x v="3"/>
    <x v="9"/>
    <x v="520"/>
    <x v="20"/>
    <x v="2"/>
    <x v="6"/>
    <s v="I Need's 3d Hello Kitty Hybrid Silicone Case Cover for HTC One X 4g with 3d Hello Kitty Stylus Pen Green/pink"/>
    <n v="35.880000000000003"/>
    <n v="3"/>
    <n v="10.050000000000001"/>
  </r>
  <r>
    <n v="9003"/>
    <d v="2017-10-23T00:00:00"/>
    <x v="3"/>
    <x v="9"/>
    <x v="406"/>
    <x v="0"/>
    <x v="0"/>
    <x v="3"/>
    <s v="Storex Dura Pro Binders"/>
    <n v="3.56"/>
    <n v="3"/>
    <n v="-6.24"/>
  </r>
  <r>
    <n v="9004"/>
    <d v="2017-10-23T00:00:00"/>
    <x v="3"/>
    <x v="9"/>
    <x v="406"/>
    <x v="0"/>
    <x v="2"/>
    <x v="6"/>
    <s v="Jabra SPEAK 410 Multidevice Speakerphone"/>
    <n v="823.96"/>
    <n v="5"/>
    <n v="51.5"/>
  </r>
  <r>
    <n v="9005"/>
    <d v="2017-10-23T00:00:00"/>
    <x v="3"/>
    <x v="9"/>
    <x v="406"/>
    <x v="0"/>
    <x v="0"/>
    <x v="4"/>
    <s v="Newell 320"/>
    <n v="10.27"/>
    <n v="3"/>
    <n v="0.9"/>
  </r>
  <r>
    <n v="9006"/>
    <d v="2017-10-23T00:00:00"/>
    <x v="3"/>
    <x v="9"/>
    <x v="516"/>
    <x v="0"/>
    <x v="0"/>
    <x v="3"/>
    <s v="Acco Flexible ACCOHIDE Square Ring Data Binder, Dark Blue, 11 1/2&quot; X 14&quot; 7/8&quot;"/>
    <n v="9.76"/>
    <n v="3"/>
    <n v="-15.13"/>
  </r>
  <r>
    <n v="9007"/>
    <d v="2017-10-23T00:00:00"/>
    <x v="3"/>
    <x v="9"/>
    <x v="516"/>
    <x v="0"/>
    <x v="0"/>
    <x v="2"/>
    <s v="Advantus Rolling Storage Box"/>
    <n v="13.72"/>
    <n v="1"/>
    <n v="1.2"/>
  </r>
  <r>
    <n v="9008"/>
    <d v="2017-10-23T00:00:00"/>
    <x v="3"/>
    <x v="9"/>
    <x v="516"/>
    <x v="0"/>
    <x v="2"/>
    <x v="9"/>
    <s v="WD My Passport Ultra 1TB Portable External Hard Drive"/>
    <n v="55.2"/>
    <n v="1"/>
    <n v="-2.0699999999999998"/>
  </r>
  <r>
    <n v="9009"/>
    <d v="2017-10-23T00:00:00"/>
    <x v="3"/>
    <x v="9"/>
    <x v="516"/>
    <x v="0"/>
    <x v="0"/>
    <x v="2"/>
    <s v="Carina 42&quot;Hx23 3/4&quot;W Media Storage Unit"/>
    <n v="259.14"/>
    <n v="4"/>
    <n v="-58.31"/>
  </r>
  <r>
    <n v="9010"/>
    <d v="2017-10-23T00:00:00"/>
    <x v="3"/>
    <x v="9"/>
    <x v="512"/>
    <x v="43"/>
    <x v="1"/>
    <x v="13"/>
    <s v="KI Adjustable-Height Table"/>
    <n v="240.74"/>
    <n v="4"/>
    <n v="-13.76"/>
  </r>
  <r>
    <n v="9011"/>
    <d v="2017-10-23T00:00:00"/>
    <x v="3"/>
    <x v="9"/>
    <x v="512"/>
    <x v="43"/>
    <x v="1"/>
    <x v="8"/>
    <s v="Eldon 400 Class Desk Accessories, Black Carbon"/>
    <n v="35"/>
    <n v="4"/>
    <n v="14.7"/>
  </r>
  <r>
    <n v="9012"/>
    <d v="2017-10-23T00:00:00"/>
    <x v="3"/>
    <x v="9"/>
    <x v="512"/>
    <x v="43"/>
    <x v="1"/>
    <x v="8"/>
    <s v="Deflect-o DuraMat Antistatic Studded Beveled Mat for Medium Pile Carpeting"/>
    <n v="210.68"/>
    <n v="2"/>
    <n v="50.56"/>
  </r>
  <r>
    <n v="9013"/>
    <d v="2017-10-23T00:00:00"/>
    <x v="3"/>
    <x v="9"/>
    <x v="512"/>
    <x v="43"/>
    <x v="1"/>
    <x v="13"/>
    <s v="Office Impressions End Table, 20-1/2&quot;H x 24&quot;W x 20&quot;D"/>
    <n v="637.9"/>
    <n v="3"/>
    <n v="-127.58"/>
  </r>
  <r>
    <n v="9014"/>
    <d v="2017-10-23T00:00:00"/>
    <x v="3"/>
    <x v="9"/>
    <x v="512"/>
    <x v="43"/>
    <x v="0"/>
    <x v="0"/>
    <s v="Wirebound Message Book, 4 per Page"/>
    <n v="43.44"/>
    <n v="8"/>
    <n v="21.29"/>
  </r>
  <r>
    <n v="9015"/>
    <d v="2017-10-23T00:00:00"/>
    <x v="3"/>
    <x v="9"/>
    <x v="512"/>
    <x v="43"/>
    <x v="0"/>
    <x v="12"/>
    <s v="Hoover Replacement Belt for Commercial Guardsman Heavy-Duty Upright Vacuum"/>
    <n v="2.2200000000000002"/>
    <n v="1"/>
    <n v="0.67"/>
  </r>
  <r>
    <n v="9016"/>
    <d v="2017-10-24T00:00:00"/>
    <x v="3"/>
    <x v="9"/>
    <x v="487"/>
    <x v="0"/>
    <x v="1"/>
    <x v="13"/>
    <s v="Hon 2111 Invitation Series Straight Table"/>
    <n v="517.41"/>
    <n v="5"/>
    <n v="-81.31"/>
  </r>
  <r>
    <n v="9017"/>
    <d v="2017-10-24T00:00:00"/>
    <x v="3"/>
    <x v="9"/>
    <x v="246"/>
    <x v="29"/>
    <x v="0"/>
    <x v="7"/>
    <s v="Staples"/>
    <n v="11.68"/>
    <n v="4"/>
    <n v="5.26"/>
  </r>
  <r>
    <n v="9018"/>
    <d v="2017-10-26T00:00:00"/>
    <x v="3"/>
    <x v="9"/>
    <x v="194"/>
    <x v="28"/>
    <x v="2"/>
    <x v="9"/>
    <s v="LogitechÂ LS21 Speaker System - PC Multimedia - 2.1-CH - Wired"/>
    <n v="19.989999999999998"/>
    <n v="1"/>
    <n v="6.8"/>
  </r>
  <r>
    <n v="9019"/>
    <d v="2017-10-26T00:00:00"/>
    <x v="3"/>
    <x v="9"/>
    <x v="194"/>
    <x v="28"/>
    <x v="0"/>
    <x v="1"/>
    <s v="Avery 511"/>
    <n v="6.16"/>
    <n v="2"/>
    <n v="2.96"/>
  </r>
  <r>
    <n v="9020"/>
    <d v="2017-10-26T00:00:00"/>
    <x v="3"/>
    <x v="9"/>
    <x v="635"/>
    <x v="6"/>
    <x v="1"/>
    <x v="13"/>
    <s v="Lesro Sheffield Collection Coffee Table, End Table, Center Table, Corner Table"/>
    <n v="356.85"/>
    <n v="5"/>
    <n v="60.66"/>
  </r>
  <r>
    <n v="9021"/>
    <d v="2017-10-26T00:00:00"/>
    <x v="3"/>
    <x v="9"/>
    <x v="635"/>
    <x v="6"/>
    <x v="0"/>
    <x v="10"/>
    <s v="Tyvek  Top-Opening Peel &amp; Seel  Envelopes, Gray"/>
    <n v="251.58"/>
    <n v="7"/>
    <n v="113.21"/>
  </r>
  <r>
    <n v="9022"/>
    <d v="2017-10-26T00:00:00"/>
    <x v="3"/>
    <x v="9"/>
    <x v="678"/>
    <x v="2"/>
    <x v="2"/>
    <x v="6"/>
    <s v="Cisco Small Business SPA 502G VoIP phone"/>
    <n v="61.54"/>
    <n v="1"/>
    <n v="-13.33"/>
  </r>
  <r>
    <n v="9023"/>
    <d v="2017-10-26T00:00:00"/>
    <x v="3"/>
    <x v="9"/>
    <x v="678"/>
    <x v="2"/>
    <x v="0"/>
    <x v="3"/>
    <s v="Premium Transparent Presentation Covers, No Pattern/Clear, 8 1/2&quot; x 11&quot;"/>
    <n v="81.44"/>
    <n v="7"/>
    <n v="-65.150000000000006"/>
  </r>
  <r>
    <n v="9024"/>
    <d v="2017-10-26T00:00:00"/>
    <x v="3"/>
    <x v="9"/>
    <x v="509"/>
    <x v="2"/>
    <x v="0"/>
    <x v="3"/>
    <s v="GBC Velobind Prepunched Cover Sets, Regency Series"/>
    <n v="33.28"/>
    <n v="3"/>
    <n v="-27.74"/>
  </r>
  <r>
    <n v="9025"/>
    <d v="2017-10-26T00:00:00"/>
    <x v="3"/>
    <x v="9"/>
    <x v="509"/>
    <x v="2"/>
    <x v="2"/>
    <x v="6"/>
    <s v="Motorla HX550 Universal Bluetooth Headset"/>
    <n v="118.65"/>
    <n v="5"/>
    <n v="19.78"/>
  </r>
  <r>
    <n v="9026"/>
    <d v="2017-10-26T00:00:00"/>
    <x v="3"/>
    <x v="9"/>
    <x v="509"/>
    <x v="2"/>
    <x v="0"/>
    <x v="1"/>
    <s v="Avery 517"/>
    <n v="14.76"/>
    <n v="5"/>
    <n v="4.9800000000000004"/>
  </r>
  <r>
    <n v="9027"/>
    <d v="2017-10-26T00:00:00"/>
    <x v="3"/>
    <x v="9"/>
    <x v="499"/>
    <x v="0"/>
    <x v="0"/>
    <x v="2"/>
    <s v="Multi-Use Personal File Cart and Caster Set, Three Stacking Bins"/>
    <n v="55.62"/>
    <n v="2"/>
    <n v="5.56"/>
  </r>
  <r>
    <n v="9028"/>
    <d v="2017-10-27T00:00:00"/>
    <x v="3"/>
    <x v="9"/>
    <x v="338"/>
    <x v="1"/>
    <x v="0"/>
    <x v="4"/>
    <s v="Prang Colored Pencils"/>
    <n v="7.06"/>
    <n v="3"/>
    <n v="2.21"/>
  </r>
  <r>
    <n v="9029"/>
    <d v="2017-10-27T00:00:00"/>
    <x v="3"/>
    <x v="9"/>
    <x v="338"/>
    <x v="1"/>
    <x v="2"/>
    <x v="6"/>
    <s v="Spigen Samsung Galaxy S5 Case Wallet"/>
    <n v="27.18"/>
    <n v="2"/>
    <n v="2.04"/>
  </r>
  <r>
    <n v="9030"/>
    <d v="2017-10-27T00:00:00"/>
    <x v="3"/>
    <x v="9"/>
    <x v="4"/>
    <x v="3"/>
    <x v="1"/>
    <x v="11"/>
    <s v="O'Sullivan Elevations Bookcase, Cherry Finish"/>
    <n v="556.66999999999996"/>
    <n v="5"/>
    <n v="6.55"/>
  </r>
  <r>
    <n v="9031"/>
    <d v="2017-10-27T00:00:00"/>
    <x v="3"/>
    <x v="9"/>
    <x v="4"/>
    <x v="3"/>
    <x v="2"/>
    <x v="6"/>
    <s v="Jackery Bar Premium Fast-charging Portable Charger"/>
    <n v="95.84"/>
    <n v="4"/>
    <n v="34.74"/>
  </r>
  <r>
    <n v="9032"/>
    <d v="2017-10-27T00:00:00"/>
    <x v="3"/>
    <x v="9"/>
    <x v="562"/>
    <x v="0"/>
    <x v="0"/>
    <x v="10"/>
    <s v="#6 3/4 Gummed Flap White Envelopes"/>
    <n v="15.84"/>
    <n v="2"/>
    <n v="5.54"/>
  </r>
  <r>
    <n v="9033"/>
    <d v="2017-10-27T00:00:00"/>
    <x v="3"/>
    <x v="9"/>
    <x v="562"/>
    <x v="0"/>
    <x v="0"/>
    <x v="0"/>
    <s v="Xerox 1972"/>
    <n v="8.4499999999999993"/>
    <n v="2"/>
    <n v="2.64"/>
  </r>
  <r>
    <n v="9034"/>
    <d v="2017-10-27T00:00:00"/>
    <x v="3"/>
    <x v="9"/>
    <x v="140"/>
    <x v="3"/>
    <x v="1"/>
    <x v="13"/>
    <s v="Chromcraft Rectangular Conference Tables"/>
    <n v="189.58"/>
    <n v="1"/>
    <n v="9.48"/>
  </r>
  <r>
    <n v="9035"/>
    <d v="2017-10-27T00:00:00"/>
    <x v="3"/>
    <x v="9"/>
    <x v="140"/>
    <x v="3"/>
    <x v="2"/>
    <x v="6"/>
    <s v="Griffin GC17055 Auxiliary Audio Cable"/>
    <n v="71.959999999999994"/>
    <n v="5"/>
    <n v="7.2"/>
  </r>
  <r>
    <n v="9036"/>
    <d v="2017-10-27T00:00:00"/>
    <x v="3"/>
    <x v="9"/>
    <x v="581"/>
    <x v="12"/>
    <x v="0"/>
    <x v="0"/>
    <s v="Xerox 1882"/>
    <n v="44.78"/>
    <n v="1"/>
    <n v="16.23"/>
  </r>
  <r>
    <n v="9037"/>
    <d v="2017-10-27T00:00:00"/>
    <x v="3"/>
    <x v="9"/>
    <x v="555"/>
    <x v="16"/>
    <x v="0"/>
    <x v="0"/>
    <s v="Easy-staple paper"/>
    <n v="56.78"/>
    <n v="7"/>
    <n v="20.58"/>
  </r>
  <r>
    <n v="9038"/>
    <d v="2017-10-27T00:00:00"/>
    <x v="3"/>
    <x v="9"/>
    <x v="555"/>
    <x v="16"/>
    <x v="0"/>
    <x v="3"/>
    <s v="Avery Hole Reinforcements"/>
    <n v="5.61"/>
    <n v="3"/>
    <n v="-3.92"/>
  </r>
  <r>
    <n v="9039"/>
    <d v="2017-10-27T00:00:00"/>
    <x v="3"/>
    <x v="9"/>
    <x v="555"/>
    <x v="16"/>
    <x v="0"/>
    <x v="4"/>
    <s v="Rogers Handheld Barrel Pencil Sharpener"/>
    <n v="6.58"/>
    <n v="3"/>
    <n v="0.57999999999999996"/>
  </r>
  <r>
    <n v="9040"/>
    <d v="2017-10-28T00:00:00"/>
    <x v="3"/>
    <x v="9"/>
    <x v="604"/>
    <x v="20"/>
    <x v="0"/>
    <x v="10"/>
    <s v="Recycled Interoffice Envelopes with String and Button Closure, 10 x 13"/>
    <n v="47.98"/>
    <n v="2"/>
    <n v="23.99"/>
  </r>
  <r>
    <n v="9041"/>
    <d v="2017-10-28T00:00:00"/>
    <x v="3"/>
    <x v="9"/>
    <x v="348"/>
    <x v="0"/>
    <x v="2"/>
    <x v="9"/>
    <s v="ImationÂ 8gb Micro Traveldrive Usb 2.0Â Flash Drive"/>
    <n v="24"/>
    <n v="2"/>
    <n v="-2.7"/>
  </r>
  <r>
    <n v="9042"/>
    <d v="2017-10-28T00:00:00"/>
    <x v="3"/>
    <x v="9"/>
    <x v="348"/>
    <x v="0"/>
    <x v="0"/>
    <x v="0"/>
    <s v="Xerox 21"/>
    <n v="15.55"/>
    <n v="3"/>
    <n v="5.44"/>
  </r>
  <r>
    <n v="9043"/>
    <d v="2017-10-28T00:00:00"/>
    <x v="3"/>
    <x v="9"/>
    <x v="348"/>
    <x v="0"/>
    <x v="2"/>
    <x v="9"/>
    <s v="Logitech Desktop MK120 Mouse and keyboard Combo"/>
    <n v="26.18"/>
    <n v="2"/>
    <n v="-3.27"/>
  </r>
  <r>
    <n v="9044"/>
    <d v="2017-10-28T00:00:00"/>
    <x v="3"/>
    <x v="9"/>
    <x v="744"/>
    <x v="25"/>
    <x v="1"/>
    <x v="8"/>
    <s v="Computer Room Manger, 14&quot;"/>
    <n v="77.95"/>
    <n v="3"/>
    <n v="15.59"/>
  </r>
  <r>
    <n v="9045"/>
    <d v="2017-10-28T00:00:00"/>
    <x v="3"/>
    <x v="9"/>
    <x v="744"/>
    <x v="25"/>
    <x v="0"/>
    <x v="2"/>
    <s v="Gould Plastics 18-Pocket Panel Bin, 34w x 5-1/4d x 20-1/2h"/>
    <n v="147.18"/>
    <n v="2"/>
    <n v="-29.44"/>
  </r>
  <r>
    <n v="9046"/>
    <d v="2017-10-28T00:00:00"/>
    <x v="3"/>
    <x v="9"/>
    <x v="744"/>
    <x v="25"/>
    <x v="0"/>
    <x v="0"/>
    <s v="Xerox 1936"/>
    <n v="47.95"/>
    <n v="3"/>
    <n v="16.18"/>
  </r>
  <r>
    <n v="9047"/>
    <d v="2017-10-28T00:00:00"/>
    <x v="3"/>
    <x v="9"/>
    <x v="52"/>
    <x v="32"/>
    <x v="0"/>
    <x v="1"/>
    <s v="Avery 519"/>
    <n v="21.93"/>
    <n v="3"/>
    <n v="10.31"/>
  </r>
  <r>
    <n v="9048"/>
    <d v="2017-10-29T00:00:00"/>
    <x v="3"/>
    <x v="9"/>
    <x v="169"/>
    <x v="20"/>
    <x v="0"/>
    <x v="0"/>
    <s v="Things To Do Today Pad"/>
    <n v="46.96"/>
    <n v="8"/>
    <n v="22.54"/>
  </r>
  <r>
    <n v="9049"/>
    <d v="2017-10-30T00:00:00"/>
    <x v="3"/>
    <x v="9"/>
    <x v="638"/>
    <x v="22"/>
    <x v="1"/>
    <x v="8"/>
    <s v="Magna Visual Magnetic Picture Hangers"/>
    <n v="9.64"/>
    <n v="2"/>
    <n v="3.66"/>
  </r>
  <r>
    <n v="9050"/>
    <d v="2017-10-30T00:00:00"/>
    <x v="3"/>
    <x v="9"/>
    <x v="147"/>
    <x v="22"/>
    <x v="0"/>
    <x v="3"/>
    <s v="GBC Velobind Prepunched Cover Sets, Regency Series"/>
    <n v="88.75"/>
    <n v="3"/>
    <n v="27.74"/>
  </r>
  <r>
    <n v="9051"/>
    <d v="2017-10-30T00:00:00"/>
    <x v="3"/>
    <x v="9"/>
    <x v="147"/>
    <x v="22"/>
    <x v="0"/>
    <x v="3"/>
    <s v="Cardinal Slant-D Ring Binders"/>
    <n v="13.9"/>
    <n v="2"/>
    <n v="5.21"/>
  </r>
  <r>
    <n v="9052"/>
    <d v="2017-10-30T00:00:00"/>
    <x v="3"/>
    <x v="9"/>
    <x v="295"/>
    <x v="3"/>
    <x v="0"/>
    <x v="1"/>
    <s v="Avery 500"/>
    <n v="43.86"/>
    <n v="6"/>
    <n v="20.61"/>
  </r>
  <r>
    <n v="9053"/>
    <d v="2017-10-30T00:00:00"/>
    <x v="3"/>
    <x v="9"/>
    <x v="295"/>
    <x v="3"/>
    <x v="2"/>
    <x v="6"/>
    <s v="Geemarc AmpliPOWER60"/>
    <n v="148.47999999999999"/>
    <n v="2"/>
    <n v="16.7"/>
  </r>
  <r>
    <n v="9054"/>
    <d v="2017-10-30T00:00:00"/>
    <x v="3"/>
    <x v="9"/>
    <x v="295"/>
    <x v="3"/>
    <x v="0"/>
    <x v="0"/>
    <s v="&quot;While you Were Out&quot; Message Book, One Form per Page"/>
    <n v="7.42"/>
    <n v="2"/>
    <n v="3.71"/>
  </r>
  <r>
    <n v="9055"/>
    <d v="2017-10-30T00:00:00"/>
    <x v="3"/>
    <x v="9"/>
    <x v="295"/>
    <x v="3"/>
    <x v="1"/>
    <x v="5"/>
    <s v="Global Leather Task Chair, Black"/>
    <n v="71.989999999999995"/>
    <n v="1"/>
    <n v="-0.9"/>
  </r>
  <r>
    <n v="9056"/>
    <d v="2017-10-30T00:00:00"/>
    <x v="3"/>
    <x v="9"/>
    <x v="295"/>
    <x v="3"/>
    <x v="0"/>
    <x v="4"/>
    <s v="4009 Highlighters by Sanford"/>
    <n v="19.899999999999999"/>
    <n v="5"/>
    <n v="6.57"/>
  </r>
  <r>
    <n v="9057"/>
    <d v="2017-10-30T00:00:00"/>
    <x v="3"/>
    <x v="9"/>
    <x v="295"/>
    <x v="3"/>
    <x v="0"/>
    <x v="12"/>
    <s v="Acco 7-Outlet Masterpiece Power Center, Wihtout Fax/Phone Line Protection"/>
    <n v="1702.12"/>
    <n v="14"/>
    <n v="510.64"/>
  </r>
  <r>
    <n v="9058"/>
    <d v="2017-10-30T00:00:00"/>
    <x v="3"/>
    <x v="9"/>
    <x v="260"/>
    <x v="2"/>
    <x v="0"/>
    <x v="0"/>
    <s v="Xerox 231"/>
    <n v="20.74"/>
    <n v="4"/>
    <n v="7.26"/>
  </r>
  <r>
    <n v="9059"/>
    <d v="2017-10-30T00:00:00"/>
    <x v="3"/>
    <x v="9"/>
    <x v="260"/>
    <x v="2"/>
    <x v="1"/>
    <x v="8"/>
    <s v="Stacking Tray, Side-Loading, Legal, Smoke"/>
    <n v="7.17"/>
    <n v="2"/>
    <n v="0.99"/>
  </r>
  <r>
    <n v="9060"/>
    <d v="2017-10-30T00:00:00"/>
    <x v="3"/>
    <x v="9"/>
    <x v="260"/>
    <x v="2"/>
    <x v="0"/>
    <x v="2"/>
    <s v="Eldon Shelf Savers Cubes and Bins"/>
    <n v="11.17"/>
    <n v="2"/>
    <n v="-2.5099999999999998"/>
  </r>
  <r>
    <n v="9061"/>
    <d v="2017-10-30T00:00:00"/>
    <x v="3"/>
    <x v="9"/>
    <x v="260"/>
    <x v="2"/>
    <x v="2"/>
    <x v="9"/>
    <s v="First Data FD10 PIN Pad"/>
    <n v="442.4"/>
    <n v="7"/>
    <n v="-55.3"/>
  </r>
  <r>
    <n v="9062"/>
    <d v="2017-10-30T00:00:00"/>
    <x v="3"/>
    <x v="9"/>
    <x v="232"/>
    <x v="22"/>
    <x v="1"/>
    <x v="5"/>
    <s v="Novimex Fabric Task Chair"/>
    <n v="97.57"/>
    <n v="2"/>
    <n v="-6.1"/>
  </r>
  <r>
    <n v="9063"/>
    <d v="2017-10-30T00:00:00"/>
    <x v="3"/>
    <x v="9"/>
    <x v="232"/>
    <x v="22"/>
    <x v="1"/>
    <x v="5"/>
    <s v="Global Super Steno Chair"/>
    <n v="614.27"/>
    <n v="8"/>
    <n v="-23.04"/>
  </r>
  <r>
    <n v="9064"/>
    <d v="2017-10-30T00:00:00"/>
    <x v="3"/>
    <x v="9"/>
    <x v="232"/>
    <x v="22"/>
    <x v="1"/>
    <x v="11"/>
    <s v="Bestar Classic Bookcase"/>
    <n v="199.98"/>
    <n v="2"/>
    <n v="38"/>
  </r>
  <r>
    <n v="9065"/>
    <d v="2017-10-30T00:00:00"/>
    <x v="3"/>
    <x v="9"/>
    <x v="371"/>
    <x v="0"/>
    <x v="1"/>
    <x v="8"/>
    <s v="DAX Metal Frame, Desktop, Stepped-Edge"/>
    <n v="16.190000000000001"/>
    <n v="2"/>
    <n v="-8.5"/>
  </r>
  <r>
    <n v="9066"/>
    <d v="2017-10-30T00:00:00"/>
    <x v="3"/>
    <x v="9"/>
    <x v="371"/>
    <x v="0"/>
    <x v="1"/>
    <x v="13"/>
    <s v="Bevis Round Conference Table Top, X-Base"/>
    <n v="251.01"/>
    <n v="2"/>
    <n v="-68.13"/>
  </r>
  <r>
    <n v="9067"/>
    <d v="2017-10-30T00:00:00"/>
    <x v="3"/>
    <x v="9"/>
    <x v="371"/>
    <x v="0"/>
    <x v="0"/>
    <x v="2"/>
    <s v="X-Rack File for Hanging Folders"/>
    <n v="54.19"/>
    <n v="6"/>
    <n v="4.0599999999999996"/>
  </r>
  <r>
    <n v="9068"/>
    <d v="2017-10-30T00:00:00"/>
    <x v="3"/>
    <x v="9"/>
    <x v="476"/>
    <x v="5"/>
    <x v="0"/>
    <x v="2"/>
    <s v="Eldon Gobal File Keepers"/>
    <n v="105.98"/>
    <n v="7"/>
    <n v="4.24"/>
  </r>
  <r>
    <n v="9069"/>
    <d v="2017-10-30T00:00:00"/>
    <x v="3"/>
    <x v="9"/>
    <x v="476"/>
    <x v="5"/>
    <x v="0"/>
    <x v="14"/>
    <s v="Acme 10&quot; Easy Grip Assistive Scissors"/>
    <n v="35.06"/>
    <n v="2"/>
    <n v="10.52"/>
  </r>
  <r>
    <n v="9070"/>
    <d v="2017-10-30T00:00:00"/>
    <x v="3"/>
    <x v="9"/>
    <x v="476"/>
    <x v="5"/>
    <x v="1"/>
    <x v="5"/>
    <s v="Metal Folding Chairs, Beige, 4/Carton"/>
    <n v="33.94"/>
    <n v="1"/>
    <n v="9.16"/>
  </r>
  <r>
    <n v="9071"/>
    <d v="2017-10-30T00:00:00"/>
    <x v="3"/>
    <x v="9"/>
    <x v="476"/>
    <x v="5"/>
    <x v="0"/>
    <x v="1"/>
    <s v="Smead Alpha-Z Color-Coded Name Labels First Letter Starter Set"/>
    <n v="30"/>
    <n v="8"/>
    <n v="14.4"/>
  </r>
  <r>
    <n v="9072"/>
    <d v="2017-10-31T00:00:00"/>
    <x v="3"/>
    <x v="9"/>
    <x v="303"/>
    <x v="0"/>
    <x v="0"/>
    <x v="4"/>
    <s v="Newell 350"/>
    <n v="5.25"/>
    <n v="2"/>
    <n v="0.59"/>
  </r>
  <r>
    <n v="9073"/>
    <d v="2017-10-31T00:00:00"/>
    <x v="3"/>
    <x v="9"/>
    <x v="563"/>
    <x v="1"/>
    <x v="2"/>
    <x v="6"/>
    <s v="ClearOne Communications CHAT 70 OCÂ Speaker Phone"/>
    <n v="508.77"/>
    <n v="4"/>
    <n v="38.159999999999997"/>
  </r>
  <r>
    <n v="9074"/>
    <d v="2017-10-31T00:00:00"/>
    <x v="3"/>
    <x v="9"/>
    <x v="563"/>
    <x v="1"/>
    <x v="0"/>
    <x v="10"/>
    <s v="#10 Gummed Flap White Envelopes, 100/Box"/>
    <n v="9.91"/>
    <n v="3"/>
    <n v="3.22"/>
  </r>
  <r>
    <n v="9075"/>
    <d v="2017-11-01T00:00:00"/>
    <x v="3"/>
    <x v="10"/>
    <x v="582"/>
    <x v="22"/>
    <x v="0"/>
    <x v="3"/>
    <s v="GBC Standard Plastic Binding Systems' Combs"/>
    <n v="25.12"/>
    <n v="5"/>
    <n v="7.85"/>
  </r>
  <r>
    <n v="9076"/>
    <d v="2017-11-01T00:00:00"/>
    <x v="3"/>
    <x v="10"/>
    <x v="582"/>
    <x v="22"/>
    <x v="1"/>
    <x v="13"/>
    <s v="Hon 94000 Series Round Tables"/>
    <n v="2665.62"/>
    <n v="9"/>
    <n v="239.91"/>
  </r>
  <r>
    <n v="9077"/>
    <d v="2017-11-01T00:00:00"/>
    <x v="3"/>
    <x v="10"/>
    <x v="394"/>
    <x v="32"/>
    <x v="0"/>
    <x v="0"/>
    <s v="Xerox 1939"/>
    <n v="189.7"/>
    <n v="10"/>
    <n v="91.06"/>
  </r>
  <r>
    <n v="9078"/>
    <d v="2017-11-01T00:00:00"/>
    <x v="3"/>
    <x v="10"/>
    <x v="394"/>
    <x v="32"/>
    <x v="0"/>
    <x v="0"/>
    <s v="Xerox 1893"/>
    <n v="40.99"/>
    <n v="1"/>
    <n v="20.09"/>
  </r>
  <r>
    <n v="9079"/>
    <d v="2017-11-02T00:00:00"/>
    <x v="3"/>
    <x v="10"/>
    <x v="484"/>
    <x v="22"/>
    <x v="0"/>
    <x v="0"/>
    <s v="Wirebound Message Books, Four 2 3/4 x 5 Forms per Page, 200 Sets per Book"/>
    <n v="23.85"/>
    <n v="5"/>
    <n v="10.73"/>
  </r>
  <r>
    <n v="9080"/>
    <d v="2017-11-02T00:00:00"/>
    <x v="3"/>
    <x v="10"/>
    <x v="666"/>
    <x v="42"/>
    <x v="0"/>
    <x v="7"/>
    <s v="Staples"/>
    <n v="18.239999999999998"/>
    <n v="3"/>
    <n v="9.1199999999999992"/>
  </r>
  <r>
    <n v="9081"/>
    <d v="2017-11-02T00:00:00"/>
    <x v="3"/>
    <x v="10"/>
    <x v="666"/>
    <x v="42"/>
    <x v="0"/>
    <x v="4"/>
    <s v="Binney &amp; Smith Crayola Metallic Colored Pencils, 8-Color Set"/>
    <n v="27.78"/>
    <n v="6"/>
    <n v="9.17"/>
  </r>
  <r>
    <n v="9082"/>
    <d v="2017-11-02T00:00:00"/>
    <x v="3"/>
    <x v="10"/>
    <x v="483"/>
    <x v="3"/>
    <x v="0"/>
    <x v="10"/>
    <s v="White Business Envelopes with Contemporary Seam, Recycled White Business Envelopes"/>
    <n v="76.58"/>
    <n v="7"/>
    <n v="38.29"/>
  </r>
  <r>
    <n v="9083"/>
    <d v="2017-11-02T00:00:00"/>
    <x v="3"/>
    <x v="10"/>
    <x v="483"/>
    <x v="3"/>
    <x v="0"/>
    <x v="4"/>
    <s v="Nontoxic Chalk"/>
    <n v="8.8000000000000007"/>
    <n v="5"/>
    <n v="4.22"/>
  </r>
  <r>
    <n v="9084"/>
    <d v="2017-11-02T00:00:00"/>
    <x v="3"/>
    <x v="10"/>
    <x v="483"/>
    <x v="3"/>
    <x v="0"/>
    <x v="3"/>
    <s v="GBC Therma-A-Bind 250T Electric Binding System"/>
    <n v="590.35"/>
    <n v="6"/>
    <n v="206.62"/>
  </r>
  <r>
    <n v="9085"/>
    <d v="2017-11-02T00:00:00"/>
    <x v="3"/>
    <x v="10"/>
    <x v="483"/>
    <x v="3"/>
    <x v="0"/>
    <x v="7"/>
    <s v="Super Bands, 12/Pack"/>
    <n v="5.58"/>
    <n v="3"/>
    <n v="0.17"/>
  </r>
  <r>
    <n v="9086"/>
    <d v="2017-11-02T00:00:00"/>
    <x v="3"/>
    <x v="10"/>
    <x v="483"/>
    <x v="3"/>
    <x v="1"/>
    <x v="8"/>
    <s v="Document Clip Frames"/>
    <n v="25.02"/>
    <n v="3"/>
    <n v="10.51"/>
  </r>
  <r>
    <n v="9087"/>
    <d v="2017-11-02T00:00:00"/>
    <x v="3"/>
    <x v="10"/>
    <x v="483"/>
    <x v="3"/>
    <x v="0"/>
    <x v="2"/>
    <s v="Space Solutions Commercial Steel Shelving"/>
    <n v="452.55"/>
    <n v="7"/>
    <n v="22.63"/>
  </r>
  <r>
    <n v="9088"/>
    <d v="2017-11-02T00:00:00"/>
    <x v="3"/>
    <x v="10"/>
    <x v="559"/>
    <x v="5"/>
    <x v="0"/>
    <x v="10"/>
    <s v="Letter or Legal Size Expandable Poly String Tie Envelopes"/>
    <n v="5.32"/>
    <n v="2"/>
    <n v="2.61"/>
  </r>
  <r>
    <n v="9089"/>
    <d v="2017-11-02T00:00:00"/>
    <x v="3"/>
    <x v="10"/>
    <x v="559"/>
    <x v="5"/>
    <x v="1"/>
    <x v="5"/>
    <s v="Hon Deluxe Fabric Upholstered Stacking Chairs, Rounded Back"/>
    <n v="975.92"/>
    <n v="4"/>
    <n v="292.77999999999997"/>
  </r>
  <r>
    <n v="9090"/>
    <d v="2017-11-02T00:00:00"/>
    <x v="3"/>
    <x v="10"/>
    <x v="559"/>
    <x v="5"/>
    <x v="2"/>
    <x v="9"/>
    <s v="Logitech diNovo Edge Keyboard"/>
    <n v="2249.91"/>
    <n v="9"/>
    <n v="517.48"/>
  </r>
  <r>
    <n v="9091"/>
    <d v="2017-11-02T00:00:00"/>
    <x v="3"/>
    <x v="10"/>
    <x v="559"/>
    <x v="5"/>
    <x v="0"/>
    <x v="2"/>
    <s v="Super Decoflex Portable Personal File"/>
    <n v="59.92"/>
    <n v="4"/>
    <n v="16.78"/>
  </r>
  <r>
    <n v="9092"/>
    <d v="2017-11-02T00:00:00"/>
    <x v="3"/>
    <x v="10"/>
    <x v="424"/>
    <x v="2"/>
    <x v="1"/>
    <x v="8"/>
    <s v="Eldon Image Series Black Desk Accessories"/>
    <n v="3.31"/>
    <n v="1"/>
    <n v="0.66"/>
  </r>
  <r>
    <n v="9093"/>
    <d v="2017-11-02T00:00:00"/>
    <x v="3"/>
    <x v="10"/>
    <x v="424"/>
    <x v="2"/>
    <x v="0"/>
    <x v="12"/>
    <s v="Black &amp; Decker Filter for Double Action Dustbuster Cordless Vac BLDV7210"/>
    <n v="20.14"/>
    <n v="3"/>
    <n v="1.26"/>
  </r>
  <r>
    <n v="9094"/>
    <d v="2017-11-02T00:00:00"/>
    <x v="3"/>
    <x v="10"/>
    <x v="424"/>
    <x v="2"/>
    <x v="0"/>
    <x v="10"/>
    <s v="Colored Envelopes"/>
    <n v="8.86"/>
    <n v="3"/>
    <n v="2.88"/>
  </r>
  <r>
    <n v="9095"/>
    <d v="2017-11-02T00:00:00"/>
    <x v="3"/>
    <x v="10"/>
    <x v="424"/>
    <x v="2"/>
    <x v="2"/>
    <x v="6"/>
    <s v="Wilson Electronics DB Pro Signal Booster"/>
    <n v="859.2"/>
    <n v="4"/>
    <n v="-186.16"/>
  </r>
  <r>
    <n v="9096"/>
    <d v="2017-11-02T00:00:00"/>
    <x v="3"/>
    <x v="10"/>
    <x v="733"/>
    <x v="27"/>
    <x v="0"/>
    <x v="0"/>
    <s v="Xerox 220"/>
    <n v="19.440000000000001"/>
    <n v="3"/>
    <n v="9.33"/>
  </r>
  <r>
    <n v="9097"/>
    <d v="2017-11-02T00:00:00"/>
    <x v="3"/>
    <x v="10"/>
    <x v="278"/>
    <x v="10"/>
    <x v="0"/>
    <x v="14"/>
    <s v="Premier Automatic Letter Opener"/>
    <n v="384.59"/>
    <n v="2"/>
    <n v="-81.73"/>
  </r>
  <r>
    <n v="9098"/>
    <d v="2017-11-02T00:00:00"/>
    <x v="3"/>
    <x v="10"/>
    <x v="106"/>
    <x v="3"/>
    <x v="0"/>
    <x v="12"/>
    <s v="Fellowes 8 Outlet Superior Workstation Surge Protector w/o Phone/Fax/Modem Protection"/>
    <n v="168.1"/>
    <n v="5"/>
    <n v="43.71"/>
  </r>
  <r>
    <n v="9099"/>
    <d v="2017-11-02T00:00:00"/>
    <x v="3"/>
    <x v="10"/>
    <x v="480"/>
    <x v="1"/>
    <x v="0"/>
    <x v="4"/>
    <s v="Stanley Bostitch Contemporary Electric Pencil Sharpeners"/>
    <n v="54.34"/>
    <n v="4"/>
    <n v="5.43"/>
  </r>
  <r>
    <n v="9100"/>
    <d v="2017-11-02T00:00:00"/>
    <x v="3"/>
    <x v="10"/>
    <x v="608"/>
    <x v="24"/>
    <x v="0"/>
    <x v="12"/>
    <s v="Black &amp; Decker Filter for Double Action Dustbuster Cordless Vac BLDV7210"/>
    <n v="83.9"/>
    <n v="10"/>
    <n v="20.98"/>
  </r>
  <r>
    <n v="9101"/>
    <d v="2017-11-02T00:00:00"/>
    <x v="3"/>
    <x v="10"/>
    <x v="608"/>
    <x v="24"/>
    <x v="0"/>
    <x v="0"/>
    <s v="Adams Telephone Message Book W/Dividers/Space For Phone Numbers, 5 1/4&quot;X8 1/2&quot;, 300/Messages"/>
    <n v="11.76"/>
    <n v="2"/>
    <n v="5.76"/>
  </r>
  <r>
    <n v="9102"/>
    <d v="2017-11-02T00:00:00"/>
    <x v="3"/>
    <x v="10"/>
    <x v="253"/>
    <x v="10"/>
    <x v="1"/>
    <x v="5"/>
    <s v="Office Star Flex Back Scooter Chair with White Frame"/>
    <n v="155.37"/>
    <n v="2"/>
    <n v="-35.51"/>
  </r>
  <r>
    <n v="9103"/>
    <d v="2017-11-02T00:00:00"/>
    <x v="3"/>
    <x v="10"/>
    <x v="497"/>
    <x v="6"/>
    <x v="0"/>
    <x v="4"/>
    <s v="Newell 318"/>
    <n v="5.56"/>
    <n v="2"/>
    <n v="1.45"/>
  </r>
  <r>
    <n v="9104"/>
    <d v="2017-11-03T00:00:00"/>
    <x v="3"/>
    <x v="10"/>
    <x v="351"/>
    <x v="15"/>
    <x v="1"/>
    <x v="8"/>
    <s v="Telescoping Adjustable Floor Lamp"/>
    <n v="15.99"/>
    <n v="1"/>
    <n v="1"/>
  </r>
  <r>
    <n v="9105"/>
    <d v="2017-11-03T00:00:00"/>
    <x v="3"/>
    <x v="10"/>
    <x v="566"/>
    <x v="22"/>
    <x v="0"/>
    <x v="0"/>
    <s v="Xerox 191"/>
    <n v="139.86000000000001"/>
    <n v="7"/>
    <n v="65.73"/>
  </r>
  <r>
    <n v="9106"/>
    <d v="2017-11-03T00:00:00"/>
    <x v="3"/>
    <x v="10"/>
    <x v="566"/>
    <x v="22"/>
    <x v="1"/>
    <x v="5"/>
    <s v="Global Deluxe Office Fabric Chairs"/>
    <n v="307.14"/>
    <n v="4"/>
    <n v="26.87"/>
  </r>
  <r>
    <n v="9107"/>
    <d v="2017-11-03T00:00:00"/>
    <x v="3"/>
    <x v="10"/>
    <x v="520"/>
    <x v="4"/>
    <x v="0"/>
    <x v="1"/>
    <s v="Avery 476"/>
    <n v="12.39"/>
    <n v="3"/>
    <n v="5.7"/>
  </r>
  <r>
    <n v="9108"/>
    <d v="2017-11-03T00:00:00"/>
    <x v="3"/>
    <x v="10"/>
    <x v="268"/>
    <x v="31"/>
    <x v="1"/>
    <x v="8"/>
    <s v="9-3/4 Diameter Round Wall Clock"/>
    <n v="41.37"/>
    <n v="3"/>
    <n v="17.38"/>
  </r>
  <r>
    <n v="9109"/>
    <d v="2017-11-03T00:00:00"/>
    <x v="3"/>
    <x v="10"/>
    <x v="392"/>
    <x v="28"/>
    <x v="0"/>
    <x v="0"/>
    <s v="Xerox 1971"/>
    <n v="8.56"/>
    <n v="2"/>
    <n v="3.85"/>
  </r>
  <r>
    <n v="9110"/>
    <d v="2017-11-03T00:00:00"/>
    <x v="3"/>
    <x v="10"/>
    <x v="392"/>
    <x v="28"/>
    <x v="0"/>
    <x v="2"/>
    <s v="Sterilite Officeware Hinged File Box"/>
    <n v="52.4"/>
    <n v="5"/>
    <n v="14.15"/>
  </r>
  <r>
    <n v="9111"/>
    <d v="2017-11-03T00:00:00"/>
    <x v="3"/>
    <x v="10"/>
    <x v="392"/>
    <x v="28"/>
    <x v="0"/>
    <x v="1"/>
    <s v="Avery 513"/>
    <n v="14.94"/>
    <n v="3"/>
    <n v="6.87"/>
  </r>
  <r>
    <n v="9112"/>
    <d v="2017-11-03T00:00:00"/>
    <x v="3"/>
    <x v="10"/>
    <x v="406"/>
    <x v="2"/>
    <x v="0"/>
    <x v="3"/>
    <s v="Mead 1st Gear 2&quot; Zipper Binder, Asst. Colors"/>
    <n v="11.67"/>
    <n v="3"/>
    <n v="-7.78"/>
  </r>
  <r>
    <n v="9113"/>
    <d v="2017-11-03T00:00:00"/>
    <x v="3"/>
    <x v="10"/>
    <x v="67"/>
    <x v="22"/>
    <x v="2"/>
    <x v="9"/>
    <s v="HP Standard 104 key PS/2 Keyboard"/>
    <n v="43.5"/>
    <n v="3"/>
    <n v="10.88"/>
  </r>
  <r>
    <n v="9114"/>
    <d v="2017-11-03T00:00:00"/>
    <x v="3"/>
    <x v="10"/>
    <x v="225"/>
    <x v="5"/>
    <x v="0"/>
    <x v="0"/>
    <s v="Xerox 1963"/>
    <n v="26.4"/>
    <n v="5"/>
    <n v="11.88"/>
  </r>
  <r>
    <n v="9115"/>
    <d v="2017-11-03T00:00:00"/>
    <x v="3"/>
    <x v="10"/>
    <x v="194"/>
    <x v="3"/>
    <x v="0"/>
    <x v="0"/>
    <s v="Xerox 1992"/>
    <n v="35.880000000000003"/>
    <n v="6"/>
    <n v="17.579999999999998"/>
  </r>
  <r>
    <n v="9116"/>
    <d v="2017-11-03T00:00:00"/>
    <x v="3"/>
    <x v="10"/>
    <x v="97"/>
    <x v="16"/>
    <x v="2"/>
    <x v="6"/>
    <s v="Polycom SoundPoint IP 450 VoIP phone"/>
    <n v="361.38"/>
    <n v="2"/>
    <n v="27.1"/>
  </r>
  <r>
    <n v="9117"/>
    <d v="2017-11-03T00:00:00"/>
    <x v="3"/>
    <x v="10"/>
    <x v="510"/>
    <x v="2"/>
    <x v="2"/>
    <x v="9"/>
    <s v="Memorex 25GB 6X Branded Blu-Ray Recordable Disc, 15/Pack"/>
    <n v="40.78"/>
    <n v="3"/>
    <n v="0.51"/>
  </r>
  <r>
    <n v="9118"/>
    <d v="2017-11-03T00:00:00"/>
    <x v="3"/>
    <x v="10"/>
    <x v="748"/>
    <x v="3"/>
    <x v="2"/>
    <x v="9"/>
    <s v="Microsoft Sculpt Comfort Mouse"/>
    <n v="199.75"/>
    <n v="5"/>
    <n v="87.89"/>
  </r>
  <r>
    <n v="9119"/>
    <d v="2017-11-03T00:00:00"/>
    <x v="3"/>
    <x v="10"/>
    <x v="748"/>
    <x v="3"/>
    <x v="1"/>
    <x v="13"/>
    <s v="Chromcraft Round Conference Tables"/>
    <n v="1673.18"/>
    <n v="12"/>
    <n v="20.91"/>
  </r>
  <r>
    <n v="9120"/>
    <d v="2017-11-03T00:00:00"/>
    <x v="3"/>
    <x v="10"/>
    <x v="176"/>
    <x v="25"/>
    <x v="0"/>
    <x v="0"/>
    <s v="Strathmore Photo Mount Cards"/>
    <n v="16.27"/>
    <n v="3"/>
    <n v="5.29"/>
  </r>
  <r>
    <n v="9121"/>
    <d v="2017-11-03T00:00:00"/>
    <x v="3"/>
    <x v="10"/>
    <x v="4"/>
    <x v="22"/>
    <x v="0"/>
    <x v="3"/>
    <s v="Binder Posts"/>
    <n v="18.37"/>
    <n v="4"/>
    <n v="5.97"/>
  </r>
  <r>
    <n v="9122"/>
    <d v="2017-11-03T00:00:00"/>
    <x v="3"/>
    <x v="10"/>
    <x v="100"/>
    <x v="3"/>
    <x v="1"/>
    <x v="13"/>
    <s v="SAFCO PlanMaster Boards, 60w x 37-1/2d, White Melamine"/>
    <n v="486.37"/>
    <n v="4"/>
    <n v="36.479999999999997"/>
  </r>
  <r>
    <n v="9123"/>
    <d v="2017-11-03T00:00:00"/>
    <x v="3"/>
    <x v="10"/>
    <x v="610"/>
    <x v="16"/>
    <x v="2"/>
    <x v="16"/>
    <s v="Canon Image Class D660 Copier"/>
    <n v="959.98"/>
    <n v="2"/>
    <n v="311.99"/>
  </r>
  <r>
    <n v="9124"/>
    <d v="2017-11-03T00:00:00"/>
    <x v="3"/>
    <x v="10"/>
    <x v="610"/>
    <x v="16"/>
    <x v="0"/>
    <x v="3"/>
    <s v="Avery Self-Adhesive Photo Pockets for Polaroid Photos"/>
    <n v="4.09"/>
    <n v="2"/>
    <n v="-3"/>
  </r>
  <r>
    <n v="9125"/>
    <d v="2017-11-03T00:00:00"/>
    <x v="3"/>
    <x v="10"/>
    <x v="610"/>
    <x v="16"/>
    <x v="0"/>
    <x v="4"/>
    <s v="Hunt Boston Vacuum Mount KS Pencil Sharpener"/>
    <n v="55.98"/>
    <n v="2"/>
    <n v="4.2"/>
  </r>
  <r>
    <n v="9126"/>
    <d v="2017-11-03T00:00:00"/>
    <x v="3"/>
    <x v="10"/>
    <x v="610"/>
    <x v="16"/>
    <x v="0"/>
    <x v="0"/>
    <s v="Xerox 1923"/>
    <n v="10.69"/>
    <n v="2"/>
    <n v="3.74"/>
  </r>
  <r>
    <n v="9127"/>
    <d v="2017-11-04T00:00:00"/>
    <x v="3"/>
    <x v="10"/>
    <x v="241"/>
    <x v="25"/>
    <x v="2"/>
    <x v="15"/>
    <s v="Cubify CubeX 3D Printer Triple Head Print"/>
    <n v="7999.98"/>
    <n v="4"/>
    <n v="-3839.99"/>
  </r>
  <r>
    <n v="9128"/>
    <d v="2017-11-04T00:00:00"/>
    <x v="3"/>
    <x v="10"/>
    <x v="241"/>
    <x v="25"/>
    <x v="0"/>
    <x v="12"/>
    <s v="Eureka The Boss Plus 12-Amp Hard Box Upright Vacuum, Red"/>
    <n v="167.44"/>
    <n v="2"/>
    <n v="14.65"/>
  </r>
  <r>
    <n v="9129"/>
    <d v="2017-11-04T00:00:00"/>
    <x v="3"/>
    <x v="10"/>
    <x v="594"/>
    <x v="15"/>
    <x v="0"/>
    <x v="0"/>
    <s v="Adams Telephone Message Books, 5 1/4Â” x 11Â”"/>
    <n v="9.66"/>
    <n v="2"/>
    <n v="3.26"/>
  </r>
  <r>
    <n v="9130"/>
    <d v="2017-11-04T00:00:00"/>
    <x v="3"/>
    <x v="10"/>
    <x v="381"/>
    <x v="0"/>
    <x v="0"/>
    <x v="1"/>
    <s v="Alphabetical Labels for Top Tab Filing"/>
    <n v="23.68"/>
    <n v="2"/>
    <n v="8.8800000000000008"/>
  </r>
  <r>
    <n v="9131"/>
    <d v="2017-11-04T00:00:00"/>
    <x v="3"/>
    <x v="10"/>
    <x v="254"/>
    <x v="25"/>
    <x v="1"/>
    <x v="13"/>
    <s v="Hon 5100 Series Wood Tables"/>
    <n v="523.76"/>
    <n v="3"/>
    <n v="-192.05"/>
  </r>
  <r>
    <n v="9132"/>
    <d v="2017-11-04T00:00:00"/>
    <x v="3"/>
    <x v="10"/>
    <x v="254"/>
    <x v="25"/>
    <x v="2"/>
    <x v="6"/>
    <s v="Motorola Moto X"/>
    <n v="1359.96"/>
    <n v="5"/>
    <n v="119"/>
  </r>
  <r>
    <n v="9133"/>
    <d v="2017-11-04T00:00:00"/>
    <x v="3"/>
    <x v="10"/>
    <x v="103"/>
    <x v="15"/>
    <x v="2"/>
    <x v="9"/>
    <s v="Logitech M510 Wireless Mouse"/>
    <n v="95.98"/>
    <n v="3"/>
    <n v="15.6"/>
  </r>
  <r>
    <n v="9134"/>
    <d v="2017-11-04T00:00:00"/>
    <x v="3"/>
    <x v="10"/>
    <x v="103"/>
    <x v="15"/>
    <x v="2"/>
    <x v="6"/>
    <s v="iOttie XL Car Mount"/>
    <n v="143.93"/>
    <n v="9"/>
    <n v="-32.380000000000003"/>
  </r>
  <r>
    <n v="9135"/>
    <d v="2017-11-04T00:00:00"/>
    <x v="3"/>
    <x v="10"/>
    <x v="103"/>
    <x v="15"/>
    <x v="0"/>
    <x v="3"/>
    <s v="Storex Dura Pro Binders"/>
    <n v="3.56"/>
    <n v="2"/>
    <n v="-2.97"/>
  </r>
  <r>
    <n v="9136"/>
    <d v="2017-11-04T00:00:00"/>
    <x v="3"/>
    <x v="10"/>
    <x v="103"/>
    <x v="15"/>
    <x v="0"/>
    <x v="1"/>
    <s v="Avery 481"/>
    <n v="4.93"/>
    <n v="2"/>
    <n v="1.72"/>
  </r>
  <r>
    <n v="9137"/>
    <d v="2017-11-04T00:00:00"/>
    <x v="3"/>
    <x v="10"/>
    <x v="365"/>
    <x v="0"/>
    <x v="0"/>
    <x v="3"/>
    <s v="GBC Standard Plastic Binding Systems' Combs"/>
    <n v="7.54"/>
    <n v="6"/>
    <n v="-13.19"/>
  </r>
  <r>
    <n v="9138"/>
    <d v="2017-11-04T00:00:00"/>
    <x v="3"/>
    <x v="10"/>
    <x v="365"/>
    <x v="0"/>
    <x v="0"/>
    <x v="3"/>
    <s v="Self-Adhesive Ring Binder Labels"/>
    <n v="1.41"/>
    <n v="2"/>
    <n v="-2.3199999999999998"/>
  </r>
  <r>
    <n v="9139"/>
    <d v="2017-11-04T00:00:00"/>
    <x v="3"/>
    <x v="10"/>
    <x v="365"/>
    <x v="0"/>
    <x v="0"/>
    <x v="3"/>
    <s v="Wilson Jones Impact Binders"/>
    <n v="4.1399999999999997"/>
    <n v="4"/>
    <n v="-6.42"/>
  </r>
  <r>
    <n v="9140"/>
    <d v="2017-11-04T00:00:00"/>
    <x v="3"/>
    <x v="10"/>
    <x v="365"/>
    <x v="0"/>
    <x v="0"/>
    <x v="2"/>
    <s v="Rogers Deluxe File Chest"/>
    <n v="52.75"/>
    <n v="3"/>
    <n v="-12.53"/>
  </r>
  <r>
    <n v="9141"/>
    <d v="2017-11-04T00:00:00"/>
    <x v="3"/>
    <x v="10"/>
    <x v="418"/>
    <x v="10"/>
    <x v="2"/>
    <x v="9"/>
    <s v="SanDisk Ultra 32 GB MicroSDHC Class 10 Memory Card"/>
    <n v="70.72"/>
    <n v="4"/>
    <n v="-6.19"/>
  </r>
  <r>
    <n v="9142"/>
    <d v="2017-11-04T00:00:00"/>
    <x v="3"/>
    <x v="10"/>
    <x v="418"/>
    <x v="10"/>
    <x v="0"/>
    <x v="2"/>
    <s v="Carina 42&quot;Hx23 3/4&quot;W Media Storage Unit"/>
    <n v="194.35"/>
    <n v="3"/>
    <n v="-43.73"/>
  </r>
  <r>
    <n v="9143"/>
    <d v="2017-11-04T00:00:00"/>
    <x v="3"/>
    <x v="10"/>
    <x v="307"/>
    <x v="13"/>
    <x v="0"/>
    <x v="4"/>
    <s v="Binney &amp; Smith inkTank Desk Highlighter, Chisel Tip, Yellow, 12/Box"/>
    <n v="4.3"/>
    <n v="2"/>
    <n v="1.42"/>
  </r>
  <r>
    <n v="9144"/>
    <d v="2017-11-05T00:00:00"/>
    <x v="3"/>
    <x v="10"/>
    <x v="350"/>
    <x v="12"/>
    <x v="0"/>
    <x v="3"/>
    <s v="Avery Durable Slant Ring Binders, No Labels"/>
    <n v="2.39"/>
    <n v="2"/>
    <n v="-1.83"/>
  </r>
  <r>
    <n v="9145"/>
    <d v="2017-11-05T00:00:00"/>
    <x v="3"/>
    <x v="10"/>
    <x v="350"/>
    <x v="12"/>
    <x v="0"/>
    <x v="2"/>
    <s v="Trav-L-File Heavy-Duty Shuttle II, Black"/>
    <n v="243.99"/>
    <n v="7"/>
    <n v="30.5"/>
  </r>
  <r>
    <n v="9146"/>
    <d v="2017-11-05T00:00:00"/>
    <x v="3"/>
    <x v="10"/>
    <x v="141"/>
    <x v="31"/>
    <x v="2"/>
    <x v="9"/>
    <s v="NETGEAR AC1750 Dual Band GigabitÂ Smart WiFi Router"/>
    <n v="159.99"/>
    <n v="1"/>
    <n v="54.4"/>
  </r>
  <r>
    <n v="9147"/>
    <d v="2017-11-05T00:00:00"/>
    <x v="3"/>
    <x v="10"/>
    <x v="743"/>
    <x v="20"/>
    <x v="2"/>
    <x v="9"/>
    <s v="Enermax Aurora Lite Keyboard"/>
    <n v="390.75"/>
    <n v="5"/>
    <n v="171.93"/>
  </r>
  <r>
    <n v="9148"/>
    <d v="2017-11-05T00:00:00"/>
    <x v="3"/>
    <x v="10"/>
    <x v="611"/>
    <x v="1"/>
    <x v="0"/>
    <x v="3"/>
    <s v="Avery Recycled Flexi-View Covers for Binding Systems"/>
    <n v="16.03"/>
    <n v="5"/>
    <n v="-25.65"/>
  </r>
  <r>
    <n v="9149"/>
    <d v="2017-11-05T00:00:00"/>
    <x v="3"/>
    <x v="10"/>
    <x v="551"/>
    <x v="0"/>
    <x v="2"/>
    <x v="6"/>
    <s v="Nortel Meridian M3904 Professional Digital phone"/>
    <n v="492.77"/>
    <n v="4"/>
    <n v="55.44"/>
  </r>
  <r>
    <n v="9150"/>
    <d v="2017-11-05T00:00:00"/>
    <x v="3"/>
    <x v="10"/>
    <x v="266"/>
    <x v="3"/>
    <x v="0"/>
    <x v="0"/>
    <s v="Xerox 1996"/>
    <n v="12.96"/>
    <n v="2"/>
    <n v="6.22"/>
  </r>
  <r>
    <n v="9151"/>
    <d v="2017-11-05T00:00:00"/>
    <x v="3"/>
    <x v="10"/>
    <x v="792"/>
    <x v="20"/>
    <x v="0"/>
    <x v="3"/>
    <s v="GBC Prestige Therm-A-Bind Covers"/>
    <n v="164.69"/>
    <n v="6"/>
    <n v="55.58"/>
  </r>
  <r>
    <n v="9152"/>
    <d v="2017-11-05T00:00:00"/>
    <x v="3"/>
    <x v="10"/>
    <x v="792"/>
    <x v="20"/>
    <x v="1"/>
    <x v="13"/>
    <s v="Balt Split Level Computer Training Table"/>
    <n v="166.5"/>
    <n v="2"/>
    <n v="-66.599999999999994"/>
  </r>
  <r>
    <n v="9153"/>
    <d v="2017-11-05T00:00:00"/>
    <x v="3"/>
    <x v="10"/>
    <x v="792"/>
    <x v="20"/>
    <x v="0"/>
    <x v="0"/>
    <s v="Xerox 202"/>
    <n v="12.96"/>
    <n v="2"/>
    <n v="6.22"/>
  </r>
  <r>
    <n v="9154"/>
    <d v="2017-11-05T00:00:00"/>
    <x v="3"/>
    <x v="10"/>
    <x v="792"/>
    <x v="20"/>
    <x v="0"/>
    <x v="0"/>
    <s v="Eaton Premium Continuous-Feed Paper, 25% Cotton, Letter Size, White, 1000 Shts/Box"/>
    <n v="110.96"/>
    <n v="2"/>
    <n v="53.26"/>
  </r>
  <r>
    <n v="9155"/>
    <d v="2017-11-05T00:00:00"/>
    <x v="3"/>
    <x v="10"/>
    <x v="792"/>
    <x v="20"/>
    <x v="2"/>
    <x v="6"/>
    <s v="Anker Astro 15000mAh USB Portable Charger"/>
    <n v="99.98"/>
    <n v="2"/>
    <n v="4"/>
  </r>
  <r>
    <n v="9156"/>
    <d v="2017-11-05T00:00:00"/>
    <x v="3"/>
    <x v="10"/>
    <x v="792"/>
    <x v="20"/>
    <x v="0"/>
    <x v="3"/>
    <s v="Avery Premier Heavy-Duty Binder with Round Locking Rings"/>
    <n v="11.42"/>
    <n v="1"/>
    <n v="3.71"/>
  </r>
  <r>
    <n v="9157"/>
    <d v="2017-11-05T00:00:00"/>
    <x v="3"/>
    <x v="10"/>
    <x v="792"/>
    <x v="20"/>
    <x v="1"/>
    <x v="5"/>
    <s v="Harbour Creations 67200 Series Stacking Chairs"/>
    <n v="128.12"/>
    <n v="2"/>
    <n v="24.2"/>
  </r>
  <r>
    <n v="9158"/>
    <d v="2017-11-05T00:00:00"/>
    <x v="3"/>
    <x v="10"/>
    <x v="792"/>
    <x v="20"/>
    <x v="1"/>
    <x v="8"/>
    <s v="Career Cubicle Clock, 8 1/4&quot;, Black"/>
    <n v="101.4"/>
    <n v="5"/>
    <n v="38.53"/>
  </r>
  <r>
    <n v="9159"/>
    <d v="2017-11-05T00:00:00"/>
    <x v="3"/>
    <x v="10"/>
    <x v="692"/>
    <x v="18"/>
    <x v="0"/>
    <x v="0"/>
    <s v="Ampad Gold Fibre Wirebound Steno Books, 6&quot; x 9&quot;, Gregg Ruled"/>
    <n v="4.41"/>
    <n v="1"/>
    <n v="2.0299999999999998"/>
  </r>
  <r>
    <n v="9160"/>
    <d v="2017-11-05T00:00:00"/>
    <x v="3"/>
    <x v="10"/>
    <x v="692"/>
    <x v="18"/>
    <x v="0"/>
    <x v="0"/>
    <s v="Easy-staple paper"/>
    <n v="167.94"/>
    <n v="3"/>
    <n v="82.29"/>
  </r>
  <r>
    <n v="9161"/>
    <d v="2017-11-05T00:00:00"/>
    <x v="3"/>
    <x v="10"/>
    <x v="692"/>
    <x v="18"/>
    <x v="0"/>
    <x v="0"/>
    <s v="Strathmore Photo Mount Cards"/>
    <n v="67.8"/>
    <n v="10"/>
    <n v="31.19"/>
  </r>
  <r>
    <n v="9162"/>
    <d v="2017-11-06T00:00:00"/>
    <x v="3"/>
    <x v="10"/>
    <x v="680"/>
    <x v="11"/>
    <x v="0"/>
    <x v="3"/>
    <s v="Flexible Leather- Look Classic Collection Ring Binder"/>
    <n v="5.68"/>
    <n v="1"/>
    <n v="-3.79"/>
  </r>
  <r>
    <n v="9163"/>
    <d v="2017-11-06T00:00:00"/>
    <x v="3"/>
    <x v="10"/>
    <x v="139"/>
    <x v="23"/>
    <x v="0"/>
    <x v="2"/>
    <s v="Decoflex Hanging Personal Folder File"/>
    <n v="46.26"/>
    <n v="3"/>
    <n v="12.03"/>
  </r>
  <r>
    <n v="9164"/>
    <d v="2017-11-06T00:00:00"/>
    <x v="3"/>
    <x v="10"/>
    <x v="668"/>
    <x v="5"/>
    <x v="0"/>
    <x v="0"/>
    <s v="Xerox 1987"/>
    <n v="5.78"/>
    <n v="1"/>
    <n v="2.83"/>
  </r>
  <r>
    <n v="9165"/>
    <d v="2017-11-06T00:00:00"/>
    <x v="3"/>
    <x v="10"/>
    <x v="456"/>
    <x v="3"/>
    <x v="0"/>
    <x v="10"/>
    <s v="#10- 4 1/8&quot; x 9 1/2&quot; Security-Tint Envelopes"/>
    <n v="15.28"/>
    <n v="2"/>
    <n v="7.49"/>
  </r>
  <r>
    <n v="9166"/>
    <d v="2017-11-06T00:00:00"/>
    <x v="3"/>
    <x v="10"/>
    <x v="456"/>
    <x v="3"/>
    <x v="1"/>
    <x v="8"/>
    <s v="Dax Clear Box Frame"/>
    <n v="8.73"/>
    <n v="1"/>
    <n v="2.97"/>
  </r>
  <r>
    <n v="9167"/>
    <d v="2017-11-06T00:00:00"/>
    <x v="3"/>
    <x v="10"/>
    <x v="456"/>
    <x v="3"/>
    <x v="0"/>
    <x v="4"/>
    <s v="SANFORD Liquid Accent Tank-Style Highlighters"/>
    <n v="5.68"/>
    <n v="2"/>
    <n v="1.76"/>
  </r>
  <r>
    <n v="9168"/>
    <d v="2017-11-06T00:00:00"/>
    <x v="3"/>
    <x v="10"/>
    <x v="453"/>
    <x v="25"/>
    <x v="0"/>
    <x v="12"/>
    <s v="1.7 Cubic Foot Compact &quot;Cube&quot; Office Refrigerators"/>
    <n v="499.58"/>
    <n v="3"/>
    <n v="43.71"/>
  </r>
  <r>
    <n v="9169"/>
    <d v="2017-11-06T00:00:00"/>
    <x v="3"/>
    <x v="10"/>
    <x v="453"/>
    <x v="25"/>
    <x v="0"/>
    <x v="0"/>
    <s v="Xerox 220"/>
    <n v="31.1"/>
    <n v="6"/>
    <n v="10.89"/>
  </r>
  <r>
    <n v="9170"/>
    <d v="2017-11-06T00:00:00"/>
    <x v="3"/>
    <x v="10"/>
    <x v="453"/>
    <x v="25"/>
    <x v="0"/>
    <x v="3"/>
    <s v="Avery Durable Poly Binders"/>
    <n v="13.27"/>
    <n v="8"/>
    <n v="-10.62"/>
  </r>
  <r>
    <n v="9171"/>
    <d v="2017-11-06T00:00:00"/>
    <x v="3"/>
    <x v="10"/>
    <x v="453"/>
    <x v="25"/>
    <x v="1"/>
    <x v="8"/>
    <s v="Executive Impressions 12&quot; Wall Clock"/>
    <n v="28.27"/>
    <n v="2"/>
    <n v="6.36"/>
  </r>
  <r>
    <n v="9172"/>
    <d v="2017-11-06T00:00:00"/>
    <x v="3"/>
    <x v="10"/>
    <x v="453"/>
    <x v="25"/>
    <x v="0"/>
    <x v="2"/>
    <s v="Carina Double Wide Media Storage Towers in Natural &amp; Black"/>
    <n v="259.14"/>
    <n v="4"/>
    <n v="-51.83"/>
  </r>
  <r>
    <n v="9173"/>
    <d v="2017-11-06T00:00:00"/>
    <x v="3"/>
    <x v="10"/>
    <x v="684"/>
    <x v="28"/>
    <x v="0"/>
    <x v="4"/>
    <s v="Newell 339"/>
    <n v="13.9"/>
    <n v="5"/>
    <n v="3.61"/>
  </r>
  <r>
    <n v="9174"/>
    <d v="2017-11-06T00:00:00"/>
    <x v="3"/>
    <x v="10"/>
    <x v="684"/>
    <x v="28"/>
    <x v="0"/>
    <x v="0"/>
    <s v="Easy-staple paper"/>
    <n v="26.38"/>
    <n v="1"/>
    <n v="12.13"/>
  </r>
  <r>
    <n v="9175"/>
    <d v="2017-11-06T00:00:00"/>
    <x v="3"/>
    <x v="10"/>
    <x v="505"/>
    <x v="2"/>
    <x v="1"/>
    <x v="5"/>
    <s v="Global Wood Trimmed Manager's Task Chair, Khaki"/>
    <n v="127.37"/>
    <n v="2"/>
    <n v="-30.93"/>
  </r>
  <r>
    <n v="9176"/>
    <d v="2017-11-06T00:00:00"/>
    <x v="3"/>
    <x v="10"/>
    <x v="505"/>
    <x v="2"/>
    <x v="0"/>
    <x v="0"/>
    <s v="Xerox 191"/>
    <n v="47.95"/>
    <n v="3"/>
    <n v="16.18"/>
  </r>
  <r>
    <n v="9177"/>
    <d v="2017-11-06T00:00:00"/>
    <x v="3"/>
    <x v="10"/>
    <x v="365"/>
    <x v="3"/>
    <x v="0"/>
    <x v="0"/>
    <s v="Xerox 191"/>
    <n v="59.94"/>
    <n v="3"/>
    <n v="28.17"/>
  </r>
  <r>
    <n v="9178"/>
    <d v="2017-11-06T00:00:00"/>
    <x v="3"/>
    <x v="10"/>
    <x v="365"/>
    <x v="3"/>
    <x v="0"/>
    <x v="0"/>
    <s v="Easy-staple paper"/>
    <n v="45.36"/>
    <n v="4"/>
    <n v="22.23"/>
  </r>
  <r>
    <n v="9179"/>
    <d v="2017-11-06T00:00:00"/>
    <x v="3"/>
    <x v="10"/>
    <x v="365"/>
    <x v="3"/>
    <x v="0"/>
    <x v="0"/>
    <s v="Astroparche Fine Business Paper"/>
    <n v="26.4"/>
    <n v="5"/>
    <n v="12.67"/>
  </r>
  <r>
    <n v="9180"/>
    <d v="2017-11-06T00:00:00"/>
    <x v="3"/>
    <x v="10"/>
    <x v="365"/>
    <x v="3"/>
    <x v="0"/>
    <x v="1"/>
    <s v="Avery 503"/>
    <n v="41.4"/>
    <n v="4"/>
    <n v="19.87"/>
  </r>
  <r>
    <n v="9181"/>
    <d v="2017-11-06T00:00:00"/>
    <x v="3"/>
    <x v="10"/>
    <x v="365"/>
    <x v="3"/>
    <x v="2"/>
    <x v="9"/>
    <s v="Kingston Digital DataTraveler 32GB USB 2.0"/>
    <n v="16.95"/>
    <n v="1"/>
    <n v="1.02"/>
  </r>
  <r>
    <n v="9182"/>
    <d v="2017-11-06T00:00:00"/>
    <x v="3"/>
    <x v="10"/>
    <x v="778"/>
    <x v="20"/>
    <x v="0"/>
    <x v="0"/>
    <s v="Xerox 1906"/>
    <n v="318.95999999999998"/>
    <n v="9"/>
    <n v="149.91"/>
  </r>
  <r>
    <n v="9183"/>
    <d v="2017-11-06T00:00:00"/>
    <x v="3"/>
    <x v="10"/>
    <x v="692"/>
    <x v="22"/>
    <x v="1"/>
    <x v="13"/>
    <s v="Hon 5100 Series Wood Tables"/>
    <n v="2036.86"/>
    <n v="7"/>
    <n v="366.63"/>
  </r>
  <r>
    <n v="9184"/>
    <d v="2017-11-06T00:00:00"/>
    <x v="3"/>
    <x v="10"/>
    <x v="692"/>
    <x v="22"/>
    <x v="1"/>
    <x v="5"/>
    <s v="Hon 2090 Â“Pillow SoftÂ” Series Mid Back Swivel/Tilt Chairs"/>
    <n v="449.57"/>
    <n v="2"/>
    <n v="-73.05"/>
  </r>
  <r>
    <n v="9185"/>
    <d v="2017-11-06T00:00:00"/>
    <x v="3"/>
    <x v="10"/>
    <x v="692"/>
    <x v="22"/>
    <x v="2"/>
    <x v="9"/>
    <s v="SanDisk Cruzer 64 GB USB Flash Drive"/>
    <n v="108.96"/>
    <n v="3"/>
    <n v="32.69"/>
  </r>
  <r>
    <n v="9186"/>
    <d v="2017-11-06T00:00:00"/>
    <x v="3"/>
    <x v="10"/>
    <x v="31"/>
    <x v="0"/>
    <x v="1"/>
    <x v="8"/>
    <s v="Linden 10&quot; Round Wall Clock, Black"/>
    <n v="30.56"/>
    <n v="5"/>
    <n v="-19.86"/>
  </r>
  <r>
    <n v="9187"/>
    <d v="2017-11-06T00:00:00"/>
    <x v="3"/>
    <x v="10"/>
    <x v="757"/>
    <x v="0"/>
    <x v="0"/>
    <x v="3"/>
    <s v="Zipper Ring Binder Pockets"/>
    <n v="1.25"/>
    <n v="2"/>
    <n v="-1.93"/>
  </r>
  <r>
    <n v="9188"/>
    <d v="2017-11-06T00:00:00"/>
    <x v="3"/>
    <x v="10"/>
    <x v="173"/>
    <x v="0"/>
    <x v="0"/>
    <x v="2"/>
    <s v="SimpliFile Personal File, Black Granite, 15w x 6-15/16d x 11-1/4h"/>
    <n v="18.16"/>
    <n v="2"/>
    <n v="1.82"/>
  </r>
  <r>
    <n v="9189"/>
    <d v="2017-11-07T00:00:00"/>
    <x v="3"/>
    <x v="10"/>
    <x v="35"/>
    <x v="3"/>
    <x v="2"/>
    <x v="9"/>
    <s v="Anker Ultra-Slim Mini Bluetooth 3.0 Wireless Keyboard"/>
    <n v="59.97"/>
    <n v="3"/>
    <n v="13.79"/>
  </r>
  <r>
    <n v="9190"/>
    <d v="2017-11-07T00:00:00"/>
    <x v="3"/>
    <x v="10"/>
    <x v="35"/>
    <x v="3"/>
    <x v="2"/>
    <x v="6"/>
    <s v="Plantronics CS 50-USB -Â headsetÂ - Convertible, Monaural"/>
    <n v="761.54"/>
    <n v="7"/>
    <n v="66.64"/>
  </r>
  <r>
    <n v="9191"/>
    <d v="2017-11-07T00:00:00"/>
    <x v="3"/>
    <x v="10"/>
    <x v="287"/>
    <x v="2"/>
    <x v="2"/>
    <x v="6"/>
    <s v="Jabra Supreme Plus Driver EditionÂ Headset"/>
    <n v="359.97"/>
    <n v="5"/>
    <n v="-71.989999999999995"/>
  </r>
  <r>
    <n v="9192"/>
    <d v="2017-11-07T00:00:00"/>
    <x v="3"/>
    <x v="10"/>
    <x v="287"/>
    <x v="2"/>
    <x v="1"/>
    <x v="13"/>
    <s v="Bevis Rectangular Conference Tables"/>
    <n v="350.35"/>
    <n v="4"/>
    <n v="-140.13999999999999"/>
  </r>
  <r>
    <n v="9193"/>
    <d v="2017-11-07T00:00:00"/>
    <x v="3"/>
    <x v="10"/>
    <x v="578"/>
    <x v="3"/>
    <x v="0"/>
    <x v="3"/>
    <s v="Avery Self-Adhesive Photo Pockets for Polaroid Photos"/>
    <n v="21.79"/>
    <n v="4"/>
    <n v="7.63"/>
  </r>
  <r>
    <n v="9194"/>
    <d v="2017-11-07T00:00:00"/>
    <x v="3"/>
    <x v="10"/>
    <x v="578"/>
    <x v="3"/>
    <x v="2"/>
    <x v="9"/>
    <s v="Plantronics Audio 995 Wireless Stereo Headset"/>
    <n v="439.8"/>
    <n v="4"/>
    <n v="145.13"/>
  </r>
  <r>
    <n v="9195"/>
    <d v="2017-11-07T00:00:00"/>
    <x v="3"/>
    <x v="10"/>
    <x v="500"/>
    <x v="7"/>
    <x v="0"/>
    <x v="12"/>
    <s v="Holmes Odor Grabber"/>
    <n v="100.94"/>
    <n v="7"/>
    <n v="33.31"/>
  </r>
  <r>
    <n v="9196"/>
    <d v="2017-11-07T00:00:00"/>
    <x v="3"/>
    <x v="10"/>
    <x v="558"/>
    <x v="20"/>
    <x v="2"/>
    <x v="9"/>
    <s v="Maxell CD-R Discs"/>
    <n v="7.88"/>
    <n v="4"/>
    <n v="2.52"/>
  </r>
  <r>
    <n v="9197"/>
    <d v="2017-11-07T00:00:00"/>
    <x v="3"/>
    <x v="10"/>
    <x v="549"/>
    <x v="36"/>
    <x v="1"/>
    <x v="5"/>
    <s v="Global Highback Leather Tilter in Burgundy"/>
    <n v="272.97000000000003"/>
    <n v="3"/>
    <n v="43.68"/>
  </r>
  <r>
    <n v="9198"/>
    <d v="2017-11-07T00:00:00"/>
    <x v="3"/>
    <x v="10"/>
    <x v="574"/>
    <x v="39"/>
    <x v="0"/>
    <x v="3"/>
    <s v="Storex DuraTech Recycled Plastic Frosted Binders"/>
    <n v="38.159999999999997"/>
    <n v="9"/>
    <n v="19.079999999999998"/>
  </r>
  <r>
    <n v="9199"/>
    <d v="2017-11-08T00:00:00"/>
    <x v="3"/>
    <x v="10"/>
    <x v="253"/>
    <x v="20"/>
    <x v="0"/>
    <x v="4"/>
    <s v="Panasonic KP-310 Heavy-Duty Electric Pencil Sharpener"/>
    <n v="109.9"/>
    <n v="5"/>
    <n v="32.97"/>
  </r>
  <r>
    <n v="9200"/>
    <d v="2017-11-08T00:00:00"/>
    <x v="3"/>
    <x v="10"/>
    <x v="148"/>
    <x v="36"/>
    <x v="1"/>
    <x v="8"/>
    <s v="Howard Miller Distant Time Traveler Alarm Clock"/>
    <n v="274.2"/>
    <n v="10"/>
    <n v="112.42"/>
  </r>
  <r>
    <n v="9201"/>
    <d v="2017-11-09T00:00:00"/>
    <x v="3"/>
    <x v="10"/>
    <x v="672"/>
    <x v="20"/>
    <x v="1"/>
    <x v="8"/>
    <s v="9-3/4 Diameter Round Wall Clock"/>
    <n v="96.53"/>
    <n v="7"/>
    <n v="40.54"/>
  </r>
  <r>
    <n v="9202"/>
    <d v="2017-11-09T00:00:00"/>
    <x v="3"/>
    <x v="10"/>
    <x v="403"/>
    <x v="3"/>
    <x v="1"/>
    <x v="5"/>
    <s v="Global Leather Task Chair, Black"/>
    <n v="215.98"/>
    <n v="3"/>
    <n v="-2.7"/>
  </r>
  <r>
    <n v="9203"/>
    <d v="2017-11-09T00:00:00"/>
    <x v="3"/>
    <x v="10"/>
    <x v="212"/>
    <x v="3"/>
    <x v="0"/>
    <x v="2"/>
    <s v="Safco Wire Cube Shelving System, For Use as 4 or 5 14&quot; Cubes, Black"/>
    <n v="63.56"/>
    <n v="2"/>
    <n v="3.18"/>
  </r>
  <r>
    <n v="9204"/>
    <d v="2017-11-09T00:00:00"/>
    <x v="3"/>
    <x v="10"/>
    <x v="212"/>
    <x v="3"/>
    <x v="2"/>
    <x v="9"/>
    <s v="Razer Kraken 7.1 Surround Sound Over Ear USB Gaming Headset"/>
    <n v="99.99"/>
    <n v="1"/>
    <n v="44"/>
  </r>
  <r>
    <n v="9205"/>
    <d v="2017-11-09T00:00:00"/>
    <x v="3"/>
    <x v="10"/>
    <x v="291"/>
    <x v="36"/>
    <x v="0"/>
    <x v="3"/>
    <s v="Wilson Jones Turn Tabs Binder Tool for Ring Binders"/>
    <n v="9.64"/>
    <n v="2"/>
    <n v="4.43"/>
  </r>
  <r>
    <n v="9206"/>
    <d v="2017-11-09T00:00:00"/>
    <x v="3"/>
    <x v="10"/>
    <x v="291"/>
    <x v="36"/>
    <x v="2"/>
    <x v="9"/>
    <s v="MaxellÂ iVDR EX 500GB Cartridge"/>
    <n v="826.62"/>
    <n v="3"/>
    <n v="355.45"/>
  </r>
  <r>
    <n v="9207"/>
    <d v="2017-11-09T00:00:00"/>
    <x v="3"/>
    <x v="10"/>
    <x v="291"/>
    <x v="36"/>
    <x v="0"/>
    <x v="2"/>
    <s v="Adjustable Depth Letter/Legal Cart"/>
    <n v="1633.14"/>
    <n v="9"/>
    <n v="473.61"/>
  </r>
  <r>
    <n v="9208"/>
    <d v="2017-11-09T00:00:00"/>
    <x v="3"/>
    <x v="10"/>
    <x v="291"/>
    <x v="36"/>
    <x v="0"/>
    <x v="2"/>
    <s v="Adjustable Depth Letter/Legal Cart"/>
    <n v="544.38"/>
    <n v="3"/>
    <n v="157.87"/>
  </r>
  <r>
    <n v="9209"/>
    <d v="2017-11-09T00:00:00"/>
    <x v="3"/>
    <x v="10"/>
    <x v="264"/>
    <x v="3"/>
    <x v="1"/>
    <x v="8"/>
    <s v="Eldon Wave Desk Accessories"/>
    <n v="47.12"/>
    <n v="8"/>
    <n v="20.73"/>
  </r>
  <r>
    <n v="9210"/>
    <d v="2017-11-09T00:00:00"/>
    <x v="3"/>
    <x v="10"/>
    <x v="458"/>
    <x v="3"/>
    <x v="1"/>
    <x v="5"/>
    <s v="Lifetime Advantage Folding Chairs, 4/Carton"/>
    <n v="523.39"/>
    <n v="3"/>
    <n v="52.34"/>
  </r>
  <r>
    <n v="9211"/>
    <d v="2017-11-09T00:00:00"/>
    <x v="3"/>
    <x v="10"/>
    <x v="725"/>
    <x v="16"/>
    <x v="2"/>
    <x v="9"/>
    <s v="Logitech G602 Wireless Gaming Mouse"/>
    <n v="191.98"/>
    <n v="3"/>
    <n v="38.4"/>
  </r>
  <r>
    <n v="9212"/>
    <d v="2017-11-09T00:00:00"/>
    <x v="3"/>
    <x v="10"/>
    <x v="725"/>
    <x v="16"/>
    <x v="2"/>
    <x v="6"/>
    <s v="Motorola L703CM"/>
    <n v="499.17"/>
    <n v="4"/>
    <n v="31.2"/>
  </r>
  <r>
    <n v="9213"/>
    <d v="2017-11-10T00:00:00"/>
    <x v="3"/>
    <x v="10"/>
    <x v="518"/>
    <x v="12"/>
    <x v="0"/>
    <x v="3"/>
    <s v="Cardinal EasyOpen D-Ring Binders"/>
    <n v="38.39"/>
    <n v="14"/>
    <n v="-25.59"/>
  </r>
  <r>
    <n v="9214"/>
    <d v="2017-11-10T00:00:00"/>
    <x v="3"/>
    <x v="10"/>
    <x v="518"/>
    <x v="12"/>
    <x v="2"/>
    <x v="15"/>
    <s v="DYMO CardScan Personal V9 Business Card Scanner"/>
    <n v="95.99"/>
    <n v="2"/>
    <n v="-64"/>
  </r>
  <r>
    <n v="9215"/>
    <d v="2017-11-10T00:00:00"/>
    <x v="3"/>
    <x v="10"/>
    <x v="518"/>
    <x v="12"/>
    <x v="2"/>
    <x v="9"/>
    <s v="Case Logic 2.4GHz Wireless Keyboard"/>
    <n v="239.95"/>
    <n v="6"/>
    <n v="-35.99"/>
  </r>
  <r>
    <n v="9216"/>
    <d v="2017-11-10T00:00:00"/>
    <x v="3"/>
    <x v="10"/>
    <x v="518"/>
    <x v="12"/>
    <x v="2"/>
    <x v="6"/>
    <s v="Adtran 1202752G1"/>
    <n v="201.58"/>
    <n v="2"/>
    <n v="15.12"/>
  </r>
  <r>
    <n v="9217"/>
    <d v="2017-11-10T00:00:00"/>
    <x v="3"/>
    <x v="10"/>
    <x v="518"/>
    <x v="12"/>
    <x v="1"/>
    <x v="5"/>
    <s v="Hon 2090 Â“Pillow SoftÂ” Series Mid Back Swivel/Tilt Chairs"/>
    <n v="899.14"/>
    <n v="4"/>
    <n v="-146.11000000000001"/>
  </r>
  <r>
    <n v="9218"/>
    <d v="2017-11-10T00:00:00"/>
    <x v="3"/>
    <x v="10"/>
    <x v="136"/>
    <x v="20"/>
    <x v="0"/>
    <x v="3"/>
    <s v="Fellowes PB300 Plastic Comb Binding Machine"/>
    <n v="931.18"/>
    <n v="3"/>
    <n v="314.27"/>
  </r>
  <r>
    <n v="9219"/>
    <d v="2017-11-10T00:00:00"/>
    <x v="3"/>
    <x v="10"/>
    <x v="136"/>
    <x v="20"/>
    <x v="2"/>
    <x v="6"/>
    <s v="Aastra 6757i CT Wireless VoIP phone"/>
    <n v="430.88"/>
    <n v="2"/>
    <n v="124.96"/>
  </r>
  <r>
    <n v="9220"/>
    <d v="2017-11-10T00:00:00"/>
    <x v="3"/>
    <x v="10"/>
    <x v="615"/>
    <x v="0"/>
    <x v="1"/>
    <x v="8"/>
    <s v="Tenex Antistatic Computer Chair Mats"/>
    <n v="341.96"/>
    <n v="5"/>
    <n v="-427.45"/>
  </r>
  <r>
    <n v="9221"/>
    <d v="2017-11-10T00:00:00"/>
    <x v="3"/>
    <x v="10"/>
    <x v="317"/>
    <x v="22"/>
    <x v="0"/>
    <x v="3"/>
    <s v="GBC Imprintable Covers"/>
    <n v="26.35"/>
    <n v="3"/>
    <n v="9.5500000000000007"/>
  </r>
  <r>
    <n v="9222"/>
    <d v="2017-11-10T00:00:00"/>
    <x v="3"/>
    <x v="10"/>
    <x v="108"/>
    <x v="16"/>
    <x v="0"/>
    <x v="3"/>
    <s v="GBC VeloBinder Strips"/>
    <n v="11.52"/>
    <n v="5"/>
    <n v="-7.68"/>
  </r>
  <r>
    <n v="9223"/>
    <d v="2017-11-10T00:00:00"/>
    <x v="3"/>
    <x v="10"/>
    <x v="586"/>
    <x v="3"/>
    <x v="0"/>
    <x v="4"/>
    <s v="12 Colored Short Pencils"/>
    <n v="7.8"/>
    <n v="3"/>
    <n v="2.11"/>
  </r>
  <r>
    <n v="9224"/>
    <d v="2017-11-10T00:00:00"/>
    <x v="3"/>
    <x v="10"/>
    <x v="283"/>
    <x v="22"/>
    <x v="0"/>
    <x v="12"/>
    <s v="Eureka The Boss Lite 10-Amp Upright Vacuum, Blue"/>
    <n v="400.8"/>
    <n v="5"/>
    <n v="112.22"/>
  </r>
  <r>
    <n v="9225"/>
    <d v="2017-11-10T00:00:00"/>
    <x v="3"/>
    <x v="10"/>
    <x v="283"/>
    <x v="22"/>
    <x v="0"/>
    <x v="3"/>
    <s v="GBC VeloBinder Manual Binding System"/>
    <n v="28.79"/>
    <n v="1"/>
    <n v="10.08"/>
  </r>
  <r>
    <n v="9226"/>
    <d v="2017-11-10T00:00:00"/>
    <x v="3"/>
    <x v="10"/>
    <x v="258"/>
    <x v="3"/>
    <x v="2"/>
    <x v="9"/>
    <s v="Memorex Mini Travel Drive 16 GB USB 2.0 Flash Drive"/>
    <n v="111.79"/>
    <n v="7"/>
    <n v="43.6"/>
  </r>
  <r>
    <n v="9227"/>
    <d v="2017-11-10T00:00:00"/>
    <x v="3"/>
    <x v="10"/>
    <x v="5"/>
    <x v="3"/>
    <x v="1"/>
    <x v="5"/>
    <s v="Global Leather &amp; Oak Executive Chair, Burgundy"/>
    <n v="241.42"/>
    <n v="2"/>
    <n v="-36.21"/>
  </r>
  <r>
    <n v="9228"/>
    <d v="2017-11-11T00:00:00"/>
    <x v="3"/>
    <x v="10"/>
    <x v="210"/>
    <x v="0"/>
    <x v="0"/>
    <x v="1"/>
    <s v="Permanent Self-Adhesive File Folder Labels for Typewriters by Universal"/>
    <n v="10.44"/>
    <n v="5"/>
    <n v="3.39"/>
  </r>
  <r>
    <n v="9229"/>
    <d v="2017-11-11T00:00:00"/>
    <x v="3"/>
    <x v="10"/>
    <x v="210"/>
    <x v="0"/>
    <x v="0"/>
    <x v="3"/>
    <s v="Deluxe Heavy-Duty Vinyl Round Ring Binder"/>
    <n v="18.34"/>
    <n v="4"/>
    <n v="-32.090000000000003"/>
  </r>
  <r>
    <n v="9230"/>
    <d v="2017-11-11T00:00:00"/>
    <x v="3"/>
    <x v="10"/>
    <x v="770"/>
    <x v="10"/>
    <x v="0"/>
    <x v="0"/>
    <s v="Xerox 222"/>
    <n v="10.37"/>
    <n v="2"/>
    <n v="3.63"/>
  </r>
  <r>
    <n v="9231"/>
    <d v="2017-11-11T00:00:00"/>
    <x v="3"/>
    <x v="10"/>
    <x v="41"/>
    <x v="3"/>
    <x v="0"/>
    <x v="12"/>
    <s v="Belkin 6 Outlet Metallic Surge Strip"/>
    <n v="10.89"/>
    <n v="1"/>
    <n v="2.83"/>
  </r>
  <r>
    <n v="9232"/>
    <d v="2017-11-11T00:00:00"/>
    <x v="3"/>
    <x v="10"/>
    <x v="41"/>
    <x v="3"/>
    <x v="0"/>
    <x v="0"/>
    <s v="Xerox 201"/>
    <n v="19.440000000000001"/>
    <n v="3"/>
    <n v="9.33"/>
  </r>
  <r>
    <n v="9233"/>
    <d v="2017-11-11T00:00:00"/>
    <x v="3"/>
    <x v="10"/>
    <x v="41"/>
    <x v="3"/>
    <x v="0"/>
    <x v="3"/>
    <s v="Ibico Plastic Spiral Binding Combs"/>
    <n v="121.6"/>
    <n v="5"/>
    <n v="39.520000000000003"/>
  </r>
  <r>
    <n v="9234"/>
    <d v="2017-11-11T00:00:00"/>
    <x v="3"/>
    <x v="10"/>
    <x v="287"/>
    <x v="14"/>
    <x v="0"/>
    <x v="4"/>
    <s v="Boston 1799 Powerhouse Electric Pencil Sharpener"/>
    <n v="181.86"/>
    <n v="7"/>
    <n v="50.92"/>
  </r>
  <r>
    <n v="9235"/>
    <d v="2017-11-11T00:00:00"/>
    <x v="3"/>
    <x v="10"/>
    <x v="494"/>
    <x v="30"/>
    <x v="0"/>
    <x v="7"/>
    <s v="Vinyl Coated Wire Paper Clips in Organizer Box, 800/Box"/>
    <n v="45.92"/>
    <n v="4"/>
    <n v="21.58"/>
  </r>
  <r>
    <n v="9236"/>
    <d v="2017-11-11T00:00:00"/>
    <x v="3"/>
    <x v="10"/>
    <x v="651"/>
    <x v="21"/>
    <x v="0"/>
    <x v="3"/>
    <s v="Prestige Round Ring Binders"/>
    <n v="18.239999999999998"/>
    <n v="3"/>
    <n v="8.57"/>
  </r>
  <r>
    <n v="9237"/>
    <d v="2017-11-11T00:00:00"/>
    <x v="3"/>
    <x v="10"/>
    <x v="711"/>
    <x v="20"/>
    <x v="0"/>
    <x v="2"/>
    <s v="Belkin OmniView SE Rackmount Kit"/>
    <n v="35.479999999999997"/>
    <n v="1"/>
    <n v="0"/>
  </r>
  <r>
    <n v="9238"/>
    <d v="2017-11-11T00:00:00"/>
    <x v="3"/>
    <x v="10"/>
    <x v="653"/>
    <x v="16"/>
    <x v="0"/>
    <x v="12"/>
    <s v="Hoover Upright Vacuum With Dirt Cup"/>
    <n v="1158.1199999999999"/>
    <n v="5"/>
    <n v="130.29"/>
  </r>
  <r>
    <n v="9239"/>
    <d v="2017-11-11T00:00:00"/>
    <x v="3"/>
    <x v="10"/>
    <x v="289"/>
    <x v="15"/>
    <x v="1"/>
    <x v="8"/>
    <s v="Executive Impressions 14&quot; Contract Wall Clock"/>
    <n v="88.92"/>
    <n v="5"/>
    <n v="14.45"/>
  </r>
  <r>
    <n v="9240"/>
    <d v="2017-11-11T00:00:00"/>
    <x v="3"/>
    <x v="10"/>
    <x v="586"/>
    <x v="3"/>
    <x v="1"/>
    <x v="8"/>
    <s v="Dax Clear Box Frame"/>
    <n v="34.92"/>
    <n v="4"/>
    <n v="11.87"/>
  </r>
  <r>
    <n v="9241"/>
    <d v="2017-11-11T00:00:00"/>
    <x v="3"/>
    <x v="10"/>
    <x v="190"/>
    <x v="0"/>
    <x v="2"/>
    <x v="6"/>
    <s v="OtterBox Commuter Series Case - iPhone 5 &amp; 5s"/>
    <n v="35.18"/>
    <n v="2"/>
    <n v="12.31"/>
  </r>
  <r>
    <n v="9242"/>
    <d v="2017-11-11T00:00:00"/>
    <x v="3"/>
    <x v="10"/>
    <x v="506"/>
    <x v="19"/>
    <x v="0"/>
    <x v="14"/>
    <s v="Acme Titanium Bonded Scissors"/>
    <n v="25.5"/>
    <n v="3"/>
    <n v="6.63"/>
  </r>
  <r>
    <n v="9243"/>
    <d v="2017-11-12T00:00:00"/>
    <x v="3"/>
    <x v="10"/>
    <x v="639"/>
    <x v="3"/>
    <x v="0"/>
    <x v="0"/>
    <s v="Xerox 4200 Series MultiUse Premium Copy Paper (20Lb. and 84 Bright)"/>
    <n v="10.56"/>
    <n v="2"/>
    <n v="4.75"/>
  </r>
  <r>
    <n v="9244"/>
    <d v="2017-11-12T00:00:00"/>
    <x v="3"/>
    <x v="10"/>
    <x v="290"/>
    <x v="20"/>
    <x v="0"/>
    <x v="3"/>
    <s v="Avery Durable Slant Ring Binders, No Labels"/>
    <n v="15.92"/>
    <n v="5"/>
    <n v="5.37"/>
  </r>
  <r>
    <n v="9245"/>
    <d v="2017-11-12T00:00:00"/>
    <x v="3"/>
    <x v="10"/>
    <x v="534"/>
    <x v="0"/>
    <x v="0"/>
    <x v="0"/>
    <s v="Wirebound Message Books, 5-1/2 x 4 Forms, 2 or 4 Forms per Page"/>
    <n v="16.059999999999999"/>
    <n v="3"/>
    <n v="5.82"/>
  </r>
  <r>
    <n v="9246"/>
    <d v="2017-11-12T00:00:00"/>
    <x v="3"/>
    <x v="10"/>
    <x v="534"/>
    <x v="0"/>
    <x v="0"/>
    <x v="0"/>
    <s v="Xerox 197"/>
    <n v="223.06"/>
    <n v="9"/>
    <n v="69.709999999999994"/>
  </r>
  <r>
    <n v="9247"/>
    <d v="2017-11-12T00:00:00"/>
    <x v="3"/>
    <x v="10"/>
    <x v="534"/>
    <x v="0"/>
    <x v="0"/>
    <x v="2"/>
    <s v="Tennsco Double-Tier Lockers"/>
    <n v="540.04999999999995"/>
    <n v="3"/>
    <n v="-47.25"/>
  </r>
  <r>
    <n v="9248"/>
    <d v="2017-11-12T00:00:00"/>
    <x v="3"/>
    <x v="10"/>
    <x v="537"/>
    <x v="10"/>
    <x v="2"/>
    <x v="6"/>
    <s v="Jabra SPEAK 410 Multidevice Speakerphone"/>
    <n v="370.78"/>
    <n v="3"/>
    <n v="-92.7"/>
  </r>
  <r>
    <n v="9249"/>
    <d v="2017-11-12T00:00:00"/>
    <x v="3"/>
    <x v="10"/>
    <x v="306"/>
    <x v="12"/>
    <x v="2"/>
    <x v="9"/>
    <s v="Memorex Micro Travel Drive 8 GB"/>
    <n v="41.6"/>
    <n v="4"/>
    <n v="13"/>
  </r>
  <r>
    <n v="9250"/>
    <d v="2017-11-12T00:00:00"/>
    <x v="3"/>
    <x v="10"/>
    <x v="306"/>
    <x v="12"/>
    <x v="0"/>
    <x v="0"/>
    <s v="Xerox 1978"/>
    <n v="23.12"/>
    <n v="5"/>
    <n v="8.3800000000000008"/>
  </r>
  <r>
    <n v="9251"/>
    <d v="2017-11-12T00:00:00"/>
    <x v="3"/>
    <x v="10"/>
    <x v="306"/>
    <x v="12"/>
    <x v="1"/>
    <x v="5"/>
    <s v="Harbour Creations 67200 Series Stacking Chairs"/>
    <n v="113.89"/>
    <n v="2"/>
    <n v="9.9700000000000006"/>
  </r>
  <r>
    <n v="9252"/>
    <d v="2017-11-12T00:00:00"/>
    <x v="3"/>
    <x v="10"/>
    <x v="306"/>
    <x v="12"/>
    <x v="1"/>
    <x v="8"/>
    <s v="Tenex V2T-RE Standard Weight Series Chair Mat, 45&quot; x 53&quot;, Lip 25&quot; x 12&quot;"/>
    <n v="113.57"/>
    <n v="2"/>
    <n v="-5.68"/>
  </r>
  <r>
    <n v="9253"/>
    <d v="2017-11-12T00:00:00"/>
    <x v="3"/>
    <x v="10"/>
    <x v="306"/>
    <x v="12"/>
    <x v="2"/>
    <x v="6"/>
    <s v="Cush Cases Heavy Duty Rugged Cover Case for Samsung Galaxy S5 - Purple"/>
    <n v="7.92"/>
    <n v="2"/>
    <n v="0.69"/>
  </r>
  <r>
    <n v="9254"/>
    <d v="2017-11-12T00:00:00"/>
    <x v="3"/>
    <x v="10"/>
    <x v="306"/>
    <x v="12"/>
    <x v="2"/>
    <x v="6"/>
    <s v="Samsung Galaxy Mega 6.3"/>
    <n v="671.98"/>
    <n v="2"/>
    <n v="50.4"/>
  </r>
  <r>
    <n v="9255"/>
    <d v="2017-11-12T00:00:00"/>
    <x v="3"/>
    <x v="10"/>
    <x v="471"/>
    <x v="0"/>
    <x v="0"/>
    <x v="3"/>
    <s v="Surelock Post Binders"/>
    <n v="30.56"/>
    <n v="5"/>
    <n v="-45.84"/>
  </r>
  <r>
    <n v="9256"/>
    <d v="2017-11-12T00:00:00"/>
    <x v="3"/>
    <x v="10"/>
    <x v="471"/>
    <x v="0"/>
    <x v="0"/>
    <x v="2"/>
    <s v="Fellowes Neat Ideas Storage Cubes"/>
    <n v="77.95"/>
    <n v="3"/>
    <n v="-15.59"/>
  </r>
  <r>
    <n v="9257"/>
    <d v="2017-11-12T00:00:00"/>
    <x v="3"/>
    <x v="10"/>
    <x v="471"/>
    <x v="0"/>
    <x v="2"/>
    <x v="6"/>
    <s v="Panasonic KX TS3282W Corded phone"/>
    <n v="67.989999999999995"/>
    <n v="1"/>
    <n v="8.5"/>
  </r>
  <r>
    <n v="9258"/>
    <d v="2017-11-12T00:00:00"/>
    <x v="3"/>
    <x v="10"/>
    <x v="471"/>
    <x v="0"/>
    <x v="0"/>
    <x v="10"/>
    <s v="#10- 4 1/8&quot; x 9 1/2&quot; Security-Tint Envelopes"/>
    <n v="12.22"/>
    <n v="2"/>
    <n v="4.43"/>
  </r>
  <r>
    <n v="9259"/>
    <d v="2017-11-12T00:00:00"/>
    <x v="3"/>
    <x v="10"/>
    <x v="471"/>
    <x v="0"/>
    <x v="2"/>
    <x v="9"/>
    <s v="MaxellÂ LTO Ultrium - 800 GB"/>
    <n v="44.78"/>
    <n v="2"/>
    <n v="-0.56000000000000005"/>
  </r>
  <r>
    <n v="9260"/>
    <d v="2017-11-12T00:00:00"/>
    <x v="3"/>
    <x v="10"/>
    <x v="471"/>
    <x v="0"/>
    <x v="1"/>
    <x v="8"/>
    <s v="Eldon Expressions Desk Accessory, Wood Photo Frame, Mahogany"/>
    <n v="22.85"/>
    <n v="3"/>
    <n v="-17.71"/>
  </r>
  <r>
    <n v="9261"/>
    <d v="2017-11-12T00:00:00"/>
    <x v="3"/>
    <x v="10"/>
    <x v="472"/>
    <x v="10"/>
    <x v="0"/>
    <x v="0"/>
    <s v="Strathmore Photo Mount Cards"/>
    <n v="10.85"/>
    <n v="2"/>
    <n v="3.53"/>
  </r>
  <r>
    <n v="9262"/>
    <d v="2017-11-12T00:00:00"/>
    <x v="3"/>
    <x v="10"/>
    <x v="472"/>
    <x v="10"/>
    <x v="2"/>
    <x v="9"/>
    <s v="Verbatim 25 GB 6x Blu-ray Single Layer Recordable Disc, 10/Pack"/>
    <n v="18.54"/>
    <n v="2"/>
    <n v="3.01"/>
  </r>
  <r>
    <n v="9263"/>
    <d v="2017-11-12T00:00:00"/>
    <x v="3"/>
    <x v="10"/>
    <x v="349"/>
    <x v="22"/>
    <x v="0"/>
    <x v="1"/>
    <s v="Avery 483"/>
    <n v="9.9600000000000009"/>
    <n v="2"/>
    <n v="4.58"/>
  </r>
  <r>
    <n v="9264"/>
    <d v="2017-11-12T00:00:00"/>
    <x v="3"/>
    <x v="10"/>
    <x v="349"/>
    <x v="22"/>
    <x v="0"/>
    <x v="4"/>
    <s v="Dixon Ticonderoga Maple Cedar Pencil, #2"/>
    <n v="9.2100000000000009"/>
    <n v="3"/>
    <n v="2.2999999999999998"/>
  </r>
  <r>
    <n v="9265"/>
    <d v="2017-11-12T00:00:00"/>
    <x v="3"/>
    <x v="10"/>
    <x v="349"/>
    <x v="22"/>
    <x v="0"/>
    <x v="14"/>
    <s v="Acme Forged Steel Scissors with Black Enamel Handles"/>
    <n v="27.93"/>
    <n v="3"/>
    <n v="8.1"/>
  </r>
  <r>
    <n v="9266"/>
    <d v="2017-11-12T00:00:00"/>
    <x v="3"/>
    <x v="10"/>
    <x v="458"/>
    <x v="3"/>
    <x v="0"/>
    <x v="3"/>
    <s v="Acco 3-Hole Punch"/>
    <n v="14.02"/>
    <n v="4"/>
    <n v="4.91"/>
  </r>
  <r>
    <n v="9267"/>
    <d v="2017-11-12T00:00:00"/>
    <x v="3"/>
    <x v="10"/>
    <x v="337"/>
    <x v="22"/>
    <x v="0"/>
    <x v="7"/>
    <s v="Staples"/>
    <n v="18.239999999999998"/>
    <n v="3"/>
    <n v="9.1199999999999992"/>
  </r>
  <r>
    <n v="9268"/>
    <d v="2017-11-12T00:00:00"/>
    <x v="3"/>
    <x v="10"/>
    <x v="337"/>
    <x v="22"/>
    <x v="0"/>
    <x v="12"/>
    <s v="Fellowes Superior 10 Outlet Split Surge Protector"/>
    <n v="76.12"/>
    <n v="2"/>
    <n v="22.07"/>
  </r>
  <r>
    <n v="9269"/>
    <d v="2017-11-12T00:00:00"/>
    <x v="3"/>
    <x v="10"/>
    <x v="768"/>
    <x v="16"/>
    <x v="0"/>
    <x v="0"/>
    <s v="Xerox 1968"/>
    <n v="26.72"/>
    <n v="5"/>
    <n v="9.35"/>
  </r>
  <r>
    <n v="9270"/>
    <d v="2017-11-12T00:00:00"/>
    <x v="3"/>
    <x v="10"/>
    <x v="351"/>
    <x v="12"/>
    <x v="2"/>
    <x v="9"/>
    <s v="SanDisk Ultra 16 GB MicroSDHC Class 10 Memory Card"/>
    <n v="62.35"/>
    <n v="6"/>
    <n v="-10.91"/>
  </r>
  <r>
    <n v="9271"/>
    <d v="2017-11-12T00:00:00"/>
    <x v="3"/>
    <x v="10"/>
    <x v="287"/>
    <x v="3"/>
    <x v="0"/>
    <x v="0"/>
    <s v="Xerox 1899"/>
    <n v="11.56"/>
    <n v="2"/>
    <n v="5.66"/>
  </r>
  <r>
    <n v="9272"/>
    <d v="2017-11-12T00:00:00"/>
    <x v="3"/>
    <x v="10"/>
    <x v="380"/>
    <x v="2"/>
    <x v="0"/>
    <x v="2"/>
    <s v="SAFCO Commercial Wire Shelving, Black"/>
    <n v="221.02"/>
    <n v="2"/>
    <n v="-55.26"/>
  </r>
  <r>
    <n v="9273"/>
    <d v="2017-11-13T00:00:00"/>
    <x v="3"/>
    <x v="10"/>
    <x v="431"/>
    <x v="1"/>
    <x v="0"/>
    <x v="2"/>
    <s v="Safco Industrial Wire Shelving"/>
    <n v="230.38"/>
    <n v="3"/>
    <n v="-48.95"/>
  </r>
  <r>
    <n v="9274"/>
    <d v="2017-11-13T00:00:00"/>
    <x v="3"/>
    <x v="10"/>
    <x v="5"/>
    <x v="0"/>
    <x v="0"/>
    <x v="12"/>
    <s v="Hoover Commercial Soft Guard Upright Vacuum And Disposable Filtration Bags"/>
    <n v="9.32"/>
    <n v="6"/>
    <n v="-24.71"/>
  </r>
  <r>
    <n v="9275"/>
    <d v="2017-11-13T00:00:00"/>
    <x v="3"/>
    <x v="10"/>
    <x v="191"/>
    <x v="10"/>
    <x v="2"/>
    <x v="9"/>
    <s v="SanDisk Cruzer 32 GB USB Flash Drive"/>
    <n v="60.86"/>
    <n v="4"/>
    <n v="9.1300000000000008"/>
  </r>
  <r>
    <n v="9276"/>
    <d v="2017-11-13T00:00:00"/>
    <x v="3"/>
    <x v="10"/>
    <x v="191"/>
    <x v="10"/>
    <x v="2"/>
    <x v="15"/>
    <s v="Epson TM-T88V Direct Thermal Printer - Monochrome - Desktop"/>
    <n v="653"/>
    <n v="7"/>
    <n v="-935.96"/>
  </r>
  <r>
    <n v="9277"/>
    <d v="2017-11-13T00:00:00"/>
    <x v="3"/>
    <x v="10"/>
    <x v="191"/>
    <x v="10"/>
    <x v="0"/>
    <x v="3"/>
    <s v="Accohide Poly Flexible Ring Binders"/>
    <n v="11.22"/>
    <n v="10"/>
    <n v="-7.48"/>
  </r>
  <r>
    <n v="9278"/>
    <d v="2017-11-13T00:00:00"/>
    <x v="3"/>
    <x v="10"/>
    <x v="525"/>
    <x v="20"/>
    <x v="2"/>
    <x v="9"/>
    <s v="KeyTronicÂ 6101 Series -Â KeyboardÂ - Black"/>
    <n v="163.96"/>
    <n v="4"/>
    <n v="70.5"/>
  </r>
  <r>
    <n v="9279"/>
    <d v="2017-11-13T00:00:00"/>
    <x v="3"/>
    <x v="10"/>
    <x v="46"/>
    <x v="15"/>
    <x v="0"/>
    <x v="0"/>
    <s v="&quot;While you Were Out&quot; Message Book, One Form per Page"/>
    <n v="8.9"/>
    <n v="3"/>
    <n v="3.34"/>
  </r>
  <r>
    <n v="9280"/>
    <d v="2017-11-13T00:00:00"/>
    <x v="3"/>
    <x v="10"/>
    <x v="46"/>
    <x v="15"/>
    <x v="0"/>
    <x v="2"/>
    <s v="Tennsco Double-Tier Lockers"/>
    <n v="720.06"/>
    <n v="4"/>
    <n v="-63.01"/>
  </r>
  <r>
    <n v="9281"/>
    <d v="2017-11-13T00:00:00"/>
    <x v="3"/>
    <x v="10"/>
    <x v="207"/>
    <x v="22"/>
    <x v="1"/>
    <x v="5"/>
    <s v="Global Troy Executive Leather Low-Back Tilter"/>
    <n v="2404.6999999999998"/>
    <n v="6"/>
    <n v="150.29"/>
  </r>
  <r>
    <n v="9282"/>
    <d v="2017-11-13T00:00:00"/>
    <x v="3"/>
    <x v="10"/>
    <x v="207"/>
    <x v="22"/>
    <x v="0"/>
    <x v="3"/>
    <s v="GBC DocuBind P50 Personal Binding Machine"/>
    <n v="563.02"/>
    <n v="11"/>
    <n v="190.02"/>
  </r>
  <r>
    <n v="9283"/>
    <d v="2017-11-13T00:00:00"/>
    <x v="3"/>
    <x v="10"/>
    <x v="207"/>
    <x v="22"/>
    <x v="0"/>
    <x v="2"/>
    <s v="Space Solutions HD Industrial Steel Shelving."/>
    <n v="344.91"/>
    <n v="3"/>
    <n v="10.35"/>
  </r>
  <r>
    <n v="9284"/>
    <d v="2017-11-13T00:00:00"/>
    <x v="3"/>
    <x v="10"/>
    <x v="207"/>
    <x v="22"/>
    <x v="0"/>
    <x v="1"/>
    <s v="Avery File Folder Labels"/>
    <n v="8.64"/>
    <n v="3"/>
    <n v="4.2300000000000004"/>
  </r>
  <r>
    <n v="9285"/>
    <d v="2017-11-13T00:00:00"/>
    <x v="3"/>
    <x v="10"/>
    <x v="460"/>
    <x v="16"/>
    <x v="0"/>
    <x v="4"/>
    <s v="DIXON Oriole Pencils"/>
    <n v="2.06"/>
    <n v="1"/>
    <n v="0.15"/>
  </r>
  <r>
    <n v="9286"/>
    <d v="2017-11-13T00:00:00"/>
    <x v="3"/>
    <x v="10"/>
    <x v="124"/>
    <x v="0"/>
    <x v="0"/>
    <x v="2"/>
    <s v="Eldon ProFile File 'N Store Portable File Tub Letter/Legal Size Black"/>
    <n v="61.79"/>
    <n v="4"/>
    <n v="6.18"/>
  </r>
  <r>
    <n v="9287"/>
    <d v="2017-11-13T00:00:00"/>
    <x v="3"/>
    <x v="10"/>
    <x v="124"/>
    <x v="0"/>
    <x v="1"/>
    <x v="11"/>
    <s v="Bush Westfield Collection Bookcases, Fully Assembled"/>
    <n v="206"/>
    <n v="3"/>
    <n v="-27.26"/>
  </r>
  <r>
    <n v="9288"/>
    <d v="2017-11-13T00:00:00"/>
    <x v="3"/>
    <x v="10"/>
    <x v="590"/>
    <x v="20"/>
    <x v="2"/>
    <x v="6"/>
    <s v="Nokia Lumia 925"/>
    <n v="629.95000000000005"/>
    <n v="5"/>
    <n v="163.79"/>
  </r>
  <r>
    <n v="9289"/>
    <d v="2017-11-13T00:00:00"/>
    <x v="3"/>
    <x v="10"/>
    <x v="386"/>
    <x v="20"/>
    <x v="2"/>
    <x v="6"/>
    <s v="LF Elite 3D Dazzle Designer Hard Case Cover, Lf Stylus Pen and Wiper For Apple Iphone 5c Mini Lite"/>
    <n v="43.6"/>
    <n v="4"/>
    <n v="12.21"/>
  </r>
  <r>
    <n v="9290"/>
    <d v="2017-11-13T00:00:00"/>
    <x v="3"/>
    <x v="10"/>
    <x v="386"/>
    <x v="20"/>
    <x v="1"/>
    <x v="8"/>
    <s v="Deflect-o EconoMat Nonstudded, No Bevel Mat"/>
    <n v="154.94999999999999"/>
    <n v="3"/>
    <n v="30.99"/>
  </r>
  <r>
    <n v="9291"/>
    <d v="2017-11-13T00:00:00"/>
    <x v="3"/>
    <x v="10"/>
    <x v="313"/>
    <x v="20"/>
    <x v="0"/>
    <x v="2"/>
    <s v="Personal Folder Holder, Ebony"/>
    <n v="11.21"/>
    <n v="1"/>
    <n v="3.36"/>
  </r>
  <r>
    <n v="9292"/>
    <d v="2017-11-13T00:00:00"/>
    <x v="3"/>
    <x v="10"/>
    <x v="92"/>
    <x v="33"/>
    <x v="2"/>
    <x v="9"/>
    <s v="Anker Ultrathin Bluetooth Wireless Keyboard Aluminum Cover with Stand"/>
    <n v="239.92"/>
    <n v="8"/>
    <n v="23.99"/>
  </r>
  <r>
    <n v="9293"/>
    <d v="2017-11-13T00:00:00"/>
    <x v="3"/>
    <x v="10"/>
    <x v="145"/>
    <x v="3"/>
    <x v="2"/>
    <x v="9"/>
    <s v="Kensington K72356US Mouse-in-a-Box USB Desktop Mouse"/>
    <n v="82.95"/>
    <n v="5"/>
    <n v="29.03"/>
  </r>
  <r>
    <n v="9294"/>
    <d v="2017-11-13T00:00:00"/>
    <x v="3"/>
    <x v="10"/>
    <x v="318"/>
    <x v="3"/>
    <x v="2"/>
    <x v="6"/>
    <s v="Samsung Replacement EH64AVFWE Premium Headset"/>
    <n v="22"/>
    <n v="5"/>
    <n v="1.38"/>
  </r>
  <r>
    <n v="9295"/>
    <d v="2017-11-14T00:00:00"/>
    <x v="3"/>
    <x v="10"/>
    <x v="584"/>
    <x v="10"/>
    <x v="2"/>
    <x v="6"/>
    <s v="PureGear Roll-On Screen Protector"/>
    <n v="119.94"/>
    <n v="10"/>
    <n v="15.99"/>
  </r>
  <r>
    <n v="9296"/>
    <d v="2017-11-14T00:00:00"/>
    <x v="3"/>
    <x v="10"/>
    <x v="584"/>
    <x v="10"/>
    <x v="0"/>
    <x v="3"/>
    <s v="Prestige Round Ring Binders"/>
    <n v="3.65"/>
    <n v="2"/>
    <n v="-2.8"/>
  </r>
  <r>
    <n v="9297"/>
    <d v="2017-11-14T00:00:00"/>
    <x v="3"/>
    <x v="10"/>
    <x v="754"/>
    <x v="3"/>
    <x v="1"/>
    <x v="5"/>
    <s v="Global Leather Highback Executive Chair with Pneumatic Height Adjustment, Black"/>
    <n v="321.57"/>
    <n v="2"/>
    <n v="28.14"/>
  </r>
  <r>
    <n v="9298"/>
    <d v="2017-11-14T00:00:00"/>
    <x v="3"/>
    <x v="10"/>
    <x v="251"/>
    <x v="20"/>
    <x v="0"/>
    <x v="3"/>
    <s v="3M Organizer Strips"/>
    <n v="8.64"/>
    <n v="2"/>
    <n v="3.02"/>
  </r>
  <r>
    <n v="9299"/>
    <d v="2017-11-14T00:00:00"/>
    <x v="3"/>
    <x v="10"/>
    <x v="21"/>
    <x v="0"/>
    <x v="2"/>
    <x v="9"/>
    <s v="V7 USB Numeric Keypad"/>
    <n v="167.95"/>
    <n v="6"/>
    <n v="-27.29"/>
  </r>
  <r>
    <n v="9300"/>
    <d v="2017-11-14T00:00:00"/>
    <x v="3"/>
    <x v="10"/>
    <x v="21"/>
    <x v="0"/>
    <x v="0"/>
    <x v="4"/>
    <s v="Boston Electric Pencil Sharpener, Model 1818, Charcoal Black"/>
    <n v="45.04"/>
    <n v="2"/>
    <n v="4.5"/>
  </r>
  <r>
    <n v="9301"/>
    <d v="2017-11-14T00:00:00"/>
    <x v="3"/>
    <x v="10"/>
    <x v="203"/>
    <x v="20"/>
    <x v="0"/>
    <x v="2"/>
    <s v="Letter/Legal File Tote with Clear Snap-On Lid, Black Granite"/>
    <n v="96.36"/>
    <n v="6"/>
    <n v="25.05"/>
  </r>
  <r>
    <n v="9302"/>
    <d v="2017-11-14T00:00:00"/>
    <x v="3"/>
    <x v="10"/>
    <x v="460"/>
    <x v="0"/>
    <x v="0"/>
    <x v="3"/>
    <s v="Wilson Jones Legal Size Ring Binders"/>
    <n v="21.99"/>
    <n v="5"/>
    <n v="-32.99"/>
  </r>
  <r>
    <n v="9303"/>
    <d v="2017-11-14T00:00:00"/>
    <x v="3"/>
    <x v="10"/>
    <x v="299"/>
    <x v="28"/>
    <x v="0"/>
    <x v="10"/>
    <s v="Security-Tint Envelopes"/>
    <n v="15.28"/>
    <n v="2"/>
    <n v="7.49"/>
  </r>
  <r>
    <n v="9304"/>
    <d v="2017-11-14T00:00:00"/>
    <x v="3"/>
    <x v="10"/>
    <x v="364"/>
    <x v="3"/>
    <x v="0"/>
    <x v="4"/>
    <s v="Newell 347"/>
    <n v="34.24"/>
    <n v="8"/>
    <n v="9.93"/>
  </r>
  <r>
    <n v="9305"/>
    <d v="2017-11-15T00:00:00"/>
    <x v="3"/>
    <x v="10"/>
    <x v="613"/>
    <x v="16"/>
    <x v="1"/>
    <x v="8"/>
    <s v="Howard Miller 13-1/2&quot; Diameter Rosebrook Wall Clock"/>
    <n v="220.06"/>
    <n v="4"/>
    <n v="55.02"/>
  </r>
  <r>
    <n v="9306"/>
    <d v="2017-11-15T00:00:00"/>
    <x v="3"/>
    <x v="10"/>
    <x v="613"/>
    <x v="16"/>
    <x v="1"/>
    <x v="8"/>
    <s v="Tenex 46&quot; x 60&quot; Computer Anti-Static Chairmat, Rectangular Shaped"/>
    <n v="339.14"/>
    <n v="4"/>
    <n v="0"/>
  </r>
  <r>
    <n v="9307"/>
    <d v="2017-11-16T00:00:00"/>
    <x v="3"/>
    <x v="10"/>
    <x v="710"/>
    <x v="20"/>
    <x v="0"/>
    <x v="0"/>
    <s v="Tops Green Bar Computer Printout Paper"/>
    <n v="146.82"/>
    <n v="3"/>
    <n v="73.41"/>
  </r>
  <r>
    <n v="9308"/>
    <d v="2017-11-16T00:00:00"/>
    <x v="3"/>
    <x v="10"/>
    <x v="72"/>
    <x v="3"/>
    <x v="0"/>
    <x v="2"/>
    <s v="Tennsco Regal Shelving Units"/>
    <n v="811.28"/>
    <n v="8"/>
    <n v="24.34"/>
  </r>
  <r>
    <n v="9309"/>
    <d v="2017-11-16T00:00:00"/>
    <x v="3"/>
    <x v="10"/>
    <x v="213"/>
    <x v="3"/>
    <x v="2"/>
    <x v="15"/>
    <s v="Bady BDG101FRU Card Printer"/>
    <n v="1919.98"/>
    <n v="3"/>
    <n v="216"/>
  </r>
  <r>
    <n v="9310"/>
    <d v="2017-11-16T00:00:00"/>
    <x v="3"/>
    <x v="10"/>
    <x v="144"/>
    <x v="3"/>
    <x v="0"/>
    <x v="2"/>
    <s v="Eldon Shelf Savers Cubes and Bins"/>
    <n v="48.86"/>
    <n v="7"/>
    <n v="0.98"/>
  </r>
  <r>
    <n v="9311"/>
    <d v="2017-11-16T00:00:00"/>
    <x v="3"/>
    <x v="10"/>
    <x v="89"/>
    <x v="3"/>
    <x v="0"/>
    <x v="4"/>
    <s v="Newell 328"/>
    <n v="23.36"/>
    <n v="4"/>
    <n v="6.07"/>
  </r>
  <r>
    <n v="9312"/>
    <d v="2017-11-16T00:00:00"/>
    <x v="3"/>
    <x v="10"/>
    <x v="772"/>
    <x v="20"/>
    <x v="2"/>
    <x v="15"/>
    <s v="Hewlett-Packard 300S Scientific Calculator"/>
    <n v="52.44"/>
    <n v="4"/>
    <n v="24.12"/>
  </r>
  <r>
    <n v="9313"/>
    <d v="2017-11-16T00:00:00"/>
    <x v="3"/>
    <x v="10"/>
    <x v="393"/>
    <x v="22"/>
    <x v="0"/>
    <x v="0"/>
    <s v="Xerox 1933"/>
    <n v="73.680000000000007"/>
    <n v="6"/>
    <n v="34.630000000000003"/>
  </r>
  <r>
    <n v="9314"/>
    <d v="2017-11-16T00:00:00"/>
    <x v="3"/>
    <x v="10"/>
    <x v="393"/>
    <x v="22"/>
    <x v="1"/>
    <x v="8"/>
    <s v="Tenex &quot;The Solids&quot; Textured Chair Mats"/>
    <n v="139.91999999999999"/>
    <n v="2"/>
    <n v="23.79"/>
  </r>
  <r>
    <n v="9315"/>
    <d v="2017-11-16T00:00:00"/>
    <x v="3"/>
    <x v="10"/>
    <x v="393"/>
    <x v="22"/>
    <x v="2"/>
    <x v="6"/>
    <s v="Plantronics Encore H101 Dual EarpiecesÂ Headset"/>
    <n v="107.88"/>
    <n v="3"/>
    <n v="10.79"/>
  </r>
  <r>
    <n v="9316"/>
    <d v="2017-11-16T00:00:00"/>
    <x v="3"/>
    <x v="10"/>
    <x v="393"/>
    <x v="22"/>
    <x v="0"/>
    <x v="2"/>
    <s v="Fellowes Bases and Tops For Staxonsteel/High-Stak Systems"/>
    <n v="33.29"/>
    <n v="1"/>
    <n v="7.99"/>
  </r>
  <r>
    <n v="9317"/>
    <d v="2017-11-16T00:00:00"/>
    <x v="3"/>
    <x v="10"/>
    <x v="693"/>
    <x v="20"/>
    <x v="2"/>
    <x v="6"/>
    <s v="iOttie HLCRIO102 Car Mount"/>
    <n v="119.94"/>
    <n v="6"/>
    <n v="6"/>
  </r>
  <r>
    <n v="9318"/>
    <d v="2017-11-16T00:00:00"/>
    <x v="3"/>
    <x v="10"/>
    <x v="2"/>
    <x v="3"/>
    <x v="1"/>
    <x v="8"/>
    <s v="DAX Cubicle Frames - 8x10"/>
    <n v="17.309999999999999"/>
    <n v="3"/>
    <n v="5.19"/>
  </r>
  <r>
    <n v="9319"/>
    <d v="2017-11-16T00:00:00"/>
    <x v="3"/>
    <x v="10"/>
    <x v="291"/>
    <x v="10"/>
    <x v="0"/>
    <x v="3"/>
    <s v="Prestige Round Ring Binders"/>
    <n v="1.82"/>
    <n v="1"/>
    <n v="-1.4"/>
  </r>
  <r>
    <n v="9320"/>
    <d v="2017-11-16T00:00:00"/>
    <x v="3"/>
    <x v="10"/>
    <x v="544"/>
    <x v="10"/>
    <x v="2"/>
    <x v="16"/>
    <s v="Hewlett Packard 610 Color Digital Copier / Printer"/>
    <n v="899.98"/>
    <n v="3"/>
    <n v="75"/>
  </r>
  <r>
    <n v="9321"/>
    <d v="2017-11-16T00:00:00"/>
    <x v="3"/>
    <x v="10"/>
    <x v="544"/>
    <x v="10"/>
    <x v="0"/>
    <x v="4"/>
    <s v="Panasonic KP-380BK Classic Electric Pencil Sharpener"/>
    <n v="86.35"/>
    <n v="3"/>
    <n v="5.4"/>
  </r>
  <r>
    <n v="9322"/>
    <d v="2017-11-16T00:00:00"/>
    <x v="3"/>
    <x v="10"/>
    <x v="544"/>
    <x v="10"/>
    <x v="2"/>
    <x v="9"/>
    <s v="Logitech Media Keyboard K200"/>
    <n v="139.96"/>
    <n v="5"/>
    <n v="-1.75"/>
  </r>
  <r>
    <n v="9323"/>
    <d v="2017-11-16T00:00:00"/>
    <x v="3"/>
    <x v="10"/>
    <x v="164"/>
    <x v="3"/>
    <x v="1"/>
    <x v="8"/>
    <s v="Eldon Radial Chair Mat for Low to Medium Pile Carpets"/>
    <n v="119.94"/>
    <n v="3"/>
    <n v="23.99"/>
  </r>
  <r>
    <n v="9324"/>
    <d v="2017-11-16T00:00:00"/>
    <x v="3"/>
    <x v="10"/>
    <x v="164"/>
    <x v="3"/>
    <x v="1"/>
    <x v="8"/>
    <s v="Eldon Image Series Black Desk Accessories"/>
    <n v="12.42"/>
    <n v="3"/>
    <n v="4.47"/>
  </r>
  <r>
    <n v="9325"/>
    <d v="2017-11-17T00:00:00"/>
    <x v="3"/>
    <x v="10"/>
    <x v="349"/>
    <x v="6"/>
    <x v="0"/>
    <x v="12"/>
    <s v="Bionaire 99.97% HEPA Air Cleaner"/>
    <n v="35.04"/>
    <n v="2"/>
    <n v="12.26"/>
  </r>
  <r>
    <n v="9326"/>
    <d v="2017-11-17T00:00:00"/>
    <x v="3"/>
    <x v="10"/>
    <x v="21"/>
    <x v="32"/>
    <x v="0"/>
    <x v="4"/>
    <s v="Stanley Bostitch Contemporary Electric Pencil Sharpeners"/>
    <n v="50.94"/>
    <n v="3"/>
    <n v="14.26"/>
  </r>
  <r>
    <n v="9327"/>
    <d v="2017-11-17T00:00:00"/>
    <x v="3"/>
    <x v="10"/>
    <x v="733"/>
    <x v="0"/>
    <x v="1"/>
    <x v="11"/>
    <s v="Atlantic Metals Mobile 2-Shelf Bookcases, Custom Colors"/>
    <n v="327.73"/>
    <n v="2"/>
    <n v="-14.46"/>
  </r>
  <r>
    <n v="9328"/>
    <d v="2017-11-17T00:00:00"/>
    <x v="3"/>
    <x v="10"/>
    <x v="19"/>
    <x v="7"/>
    <x v="2"/>
    <x v="16"/>
    <s v="Canon imageCLASS 2200 Advanced Copier"/>
    <n v="10499.97"/>
    <n v="3"/>
    <n v="5039.99"/>
  </r>
  <r>
    <n v="9329"/>
    <d v="2017-11-17T00:00:00"/>
    <x v="3"/>
    <x v="10"/>
    <x v="709"/>
    <x v="1"/>
    <x v="2"/>
    <x v="9"/>
    <s v="LogitechÂ Illuminated - Keyboard"/>
    <n v="239.96"/>
    <n v="5"/>
    <n v="83.99"/>
  </r>
  <r>
    <n v="9330"/>
    <d v="2017-11-17T00:00:00"/>
    <x v="3"/>
    <x v="10"/>
    <x v="197"/>
    <x v="20"/>
    <x v="0"/>
    <x v="2"/>
    <s v="Deluxe Rollaway Locking File with Drawer"/>
    <n v="1247.6400000000001"/>
    <n v="3"/>
    <n v="349.34"/>
  </r>
  <r>
    <n v="9331"/>
    <d v="2017-11-17T00:00:00"/>
    <x v="3"/>
    <x v="10"/>
    <x v="480"/>
    <x v="22"/>
    <x v="0"/>
    <x v="3"/>
    <s v="Cardinal Slant-D Ring Binder, Heavy Gauge Vinyl"/>
    <n v="13.9"/>
    <n v="2"/>
    <n v="4.5199999999999996"/>
  </r>
  <r>
    <n v="9332"/>
    <d v="2017-11-17T00:00:00"/>
    <x v="3"/>
    <x v="10"/>
    <x v="121"/>
    <x v="11"/>
    <x v="0"/>
    <x v="0"/>
    <s v="Wirebound Message Forms, Four 2 3/4 x 5 Forms per Page, Pink Paper"/>
    <n v="19.61"/>
    <n v="3"/>
    <n v="6.62"/>
  </r>
  <r>
    <n v="9333"/>
    <d v="2017-11-17T00:00:00"/>
    <x v="3"/>
    <x v="10"/>
    <x v="121"/>
    <x v="11"/>
    <x v="0"/>
    <x v="3"/>
    <s v="Avery Reinforcements for Hole-Punch Pages"/>
    <n v="4.16"/>
    <n v="7"/>
    <n v="-3.47"/>
  </r>
  <r>
    <n v="9334"/>
    <d v="2017-11-17T00:00:00"/>
    <x v="3"/>
    <x v="10"/>
    <x v="584"/>
    <x v="25"/>
    <x v="0"/>
    <x v="0"/>
    <s v="Xerox 1938"/>
    <n v="268.24"/>
    <n v="7"/>
    <n v="93.88"/>
  </r>
  <r>
    <n v="9335"/>
    <d v="2017-11-17T00:00:00"/>
    <x v="3"/>
    <x v="10"/>
    <x v="584"/>
    <x v="25"/>
    <x v="2"/>
    <x v="9"/>
    <s v="Plantronics S12 Corded Telephone Headset System"/>
    <n v="431.16"/>
    <n v="5"/>
    <n v="107.79"/>
  </r>
  <r>
    <n v="9336"/>
    <d v="2017-11-17T00:00:00"/>
    <x v="3"/>
    <x v="10"/>
    <x v="757"/>
    <x v="20"/>
    <x v="0"/>
    <x v="0"/>
    <s v="Xerox 1905"/>
    <n v="38.880000000000003"/>
    <n v="6"/>
    <n v="18.66"/>
  </r>
  <r>
    <n v="9337"/>
    <d v="2017-11-17T00:00:00"/>
    <x v="3"/>
    <x v="10"/>
    <x v="757"/>
    <x v="20"/>
    <x v="1"/>
    <x v="8"/>
    <s v="Howard Miller 13&quot; Diameter Goldtone Round Wall Clock"/>
    <n v="187.76"/>
    <n v="4"/>
    <n v="76.98"/>
  </r>
  <r>
    <n v="9338"/>
    <d v="2017-11-17T00:00:00"/>
    <x v="3"/>
    <x v="10"/>
    <x v="335"/>
    <x v="36"/>
    <x v="0"/>
    <x v="3"/>
    <s v="Angle-D Binders with Locking Rings, Label Holders"/>
    <n v="43.8"/>
    <n v="6"/>
    <n v="20.59"/>
  </r>
  <r>
    <n v="9339"/>
    <d v="2017-11-17T00:00:00"/>
    <x v="3"/>
    <x v="10"/>
    <x v="141"/>
    <x v="4"/>
    <x v="2"/>
    <x v="9"/>
    <s v="Logitech G430 Surround Sound Gaming Headset with Dolby 7.1 Technology"/>
    <n v="79.989999999999995"/>
    <n v="1"/>
    <n v="28.8"/>
  </r>
  <r>
    <n v="9340"/>
    <d v="2017-11-17T00:00:00"/>
    <x v="3"/>
    <x v="10"/>
    <x v="141"/>
    <x v="4"/>
    <x v="2"/>
    <x v="6"/>
    <s v="Panasonic KX - TS880B Telephone"/>
    <n v="206.1"/>
    <n v="5"/>
    <n v="55.65"/>
  </r>
  <r>
    <n v="9341"/>
    <d v="2017-11-18T00:00:00"/>
    <x v="3"/>
    <x v="10"/>
    <x v="792"/>
    <x v="22"/>
    <x v="0"/>
    <x v="2"/>
    <s v="Eldon Portable Mobile Manager"/>
    <n v="169.68"/>
    <n v="6"/>
    <n v="45.81"/>
  </r>
  <r>
    <n v="9342"/>
    <d v="2017-11-18T00:00:00"/>
    <x v="3"/>
    <x v="10"/>
    <x v="792"/>
    <x v="22"/>
    <x v="2"/>
    <x v="9"/>
    <s v="ImationÂ 16GB Mini TravelDrive USB 2.0Â Flash Drive"/>
    <n v="132.52000000000001"/>
    <n v="4"/>
    <n v="54.33"/>
  </r>
  <r>
    <n v="9343"/>
    <d v="2017-11-18T00:00:00"/>
    <x v="3"/>
    <x v="10"/>
    <x v="792"/>
    <x v="22"/>
    <x v="0"/>
    <x v="7"/>
    <s v="Binder Clips by OIC"/>
    <n v="2.96"/>
    <n v="2"/>
    <n v="1.42"/>
  </r>
  <r>
    <n v="9344"/>
    <d v="2017-11-18T00:00:00"/>
    <x v="3"/>
    <x v="10"/>
    <x v="792"/>
    <x v="22"/>
    <x v="0"/>
    <x v="3"/>
    <s v="Wilson Jones 1&quot; Hanging DublLock Ring Binders"/>
    <n v="8.4499999999999993"/>
    <n v="2"/>
    <n v="2.96"/>
  </r>
  <r>
    <n v="9345"/>
    <d v="2017-11-18T00:00:00"/>
    <x v="3"/>
    <x v="10"/>
    <x v="792"/>
    <x v="22"/>
    <x v="0"/>
    <x v="2"/>
    <s v="Fellowes Bankers Box Stor/Drawer Steel Plus"/>
    <n v="95.94"/>
    <n v="3"/>
    <n v="9.59"/>
  </r>
  <r>
    <n v="9346"/>
    <d v="2017-11-18T00:00:00"/>
    <x v="3"/>
    <x v="10"/>
    <x v="638"/>
    <x v="10"/>
    <x v="0"/>
    <x v="4"/>
    <s v="BIC Liqua Brite Liner"/>
    <n v="38.86"/>
    <n v="7"/>
    <n v="7.77"/>
  </r>
  <r>
    <n v="9347"/>
    <d v="2017-11-18T00:00:00"/>
    <x v="3"/>
    <x v="10"/>
    <x v="5"/>
    <x v="14"/>
    <x v="1"/>
    <x v="8"/>
    <s v="C-Line Magnetic Cubicle Keepers, Clear Polypropylene"/>
    <n v="19.760000000000002"/>
    <n v="4"/>
    <n v="8.3000000000000007"/>
  </r>
  <r>
    <n v="9348"/>
    <d v="2017-11-18T00:00:00"/>
    <x v="3"/>
    <x v="10"/>
    <x v="721"/>
    <x v="16"/>
    <x v="0"/>
    <x v="0"/>
    <s v="Xerox 194"/>
    <n v="44.38"/>
    <n v="1"/>
    <n v="15.53"/>
  </r>
  <r>
    <n v="9349"/>
    <d v="2017-11-18T00:00:00"/>
    <x v="3"/>
    <x v="10"/>
    <x v="721"/>
    <x v="16"/>
    <x v="0"/>
    <x v="14"/>
    <s v="Staple remover"/>
    <n v="2.94"/>
    <n v="1"/>
    <n v="-0.66"/>
  </r>
  <r>
    <n v="9350"/>
    <d v="2017-11-18T00:00:00"/>
    <x v="3"/>
    <x v="10"/>
    <x v="610"/>
    <x v="20"/>
    <x v="2"/>
    <x v="6"/>
    <s v="Belkin SportFit Armband For iPhone 5s/5c, Fuchsia"/>
    <n v="74.95"/>
    <n v="5"/>
    <n v="36.729999999999997"/>
  </r>
  <r>
    <n v="9351"/>
    <d v="2017-11-18T00:00:00"/>
    <x v="3"/>
    <x v="10"/>
    <x v="763"/>
    <x v="16"/>
    <x v="0"/>
    <x v="2"/>
    <s v="Tennsco Commercial Shelving"/>
    <n v="81.36"/>
    <n v="5"/>
    <n v="-19.32"/>
  </r>
  <r>
    <n v="9352"/>
    <d v="2017-11-18T00:00:00"/>
    <x v="3"/>
    <x v="10"/>
    <x v="763"/>
    <x v="16"/>
    <x v="0"/>
    <x v="3"/>
    <s v="Ibico Plastic and Wire Spiral Binding Combs"/>
    <n v="20.23"/>
    <n v="8"/>
    <n v="-16.190000000000001"/>
  </r>
  <r>
    <n v="9353"/>
    <d v="2017-11-18T00:00:00"/>
    <x v="3"/>
    <x v="10"/>
    <x v="763"/>
    <x v="16"/>
    <x v="0"/>
    <x v="12"/>
    <s v="Acco 7-Outlet Masterpiece Power Center, Wihtout Fax/Phone Line Protection"/>
    <n v="389.06"/>
    <n v="4"/>
    <n v="48.63"/>
  </r>
  <r>
    <n v="9354"/>
    <d v="2017-11-18T00:00:00"/>
    <x v="3"/>
    <x v="10"/>
    <x v="763"/>
    <x v="16"/>
    <x v="0"/>
    <x v="0"/>
    <s v="Xerox 221"/>
    <n v="20.74"/>
    <n v="4"/>
    <n v="7.26"/>
  </r>
  <r>
    <n v="9355"/>
    <d v="2017-11-18T00:00:00"/>
    <x v="3"/>
    <x v="10"/>
    <x v="763"/>
    <x v="16"/>
    <x v="0"/>
    <x v="0"/>
    <s v="Xerox 211"/>
    <n v="41.47"/>
    <n v="8"/>
    <n v="14.52"/>
  </r>
  <r>
    <n v="9356"/>
    <d v="2017-11-18T00:00:00"/>
    <x v="3"/>
    <x v="10"/>
    <x v="446"/>
    <x v="1"/>
    <x v="0"/>
    <x v="10"/>
    <s v="Peel &amp; Seel Recycled Catalog Envelopes, Brown"/>
    <n v="55.58"/>
    <n v="6"/>
    <n v="20.84"/>
  </r>
  <r>
    <n v="9357"/>
    <d v="2017-11-18T00:00:00"/>
    <x v="3"/>
    <x v="10"/>
    <x v="446"/>
    <x v="1"/>
    <x v="1"/>
    <x v="5"/>
    <s v="Global Highback Leather Tilter in Burgundy"/>
    <n v="127.39"/>
    <n v="2"/>
    <n v="-25.48"/>
  </r>
  <r>
    <n v="9358"/>
    <d v="2017-11-18T00:00:00"/>
    <x v="3"/>
    <x v="10"/>
    <x v="555"/>
    <x v="21"/>
    <x v="0"/>
    <x v="2"/>
    <s v="Decoflex Hanging Personal Folder File, Blue"/>
    <n v="92.52"/>
    <n v="6"/>
    <n v="24.98"/>
  </r>
  <r>
    <n v="9359"/>
    <d v="2017-11-18T00:00:00"/>
    <x v="3"/>
    <x v="10"/>
    <x v="555"/>
    <x v="21"/>
    <x v="0"/>
    <x v="2"/>
    <s v="Companion Letter/Legal File, Black"/>
    <n v="37.76"/>
    <n v="1"/>
    <n v="10.57"/>
  </r>
  <r>
    <n v="9360"/>
    <d v="2017-11-18T00:00:00"/>
    <x v="3"/>
    <x v="10"/>
    <x v="555"/>
    <x v="21"/>
    <x v="0"/>
    <x v="1"/>
    <s v="Avery 487"/>
    <n v="7.38"/>
    <n v="2"/>
    <n v="3.47"/>
  </r>
  <r>
    <n v="9361"/>
    <d v="2017-11-18T00:00:00"/>
    <x v="3"/>
    <x v="10"/>
    <x v="555"/>
    <x v="21"/>
    <x v="1"/>
    <x v="8"/>
    <s v="GE General Purpose, Extra Long Life, Showcase &amp; Floodlight Incandescent Bulbs"/>
    <n v="5.82"/>
    <n v="2"/>
    <n v="2.74"/>
  </r>
  <r>
    <n v="9362"/>
    <d v="2017-11-19T00:00:00"/>
    <x v="3"/>
    <x v="10"/>
    <x v="657"/>
    <x v="1"/>
    <x v="1"/>
    <x v="13"/>
    <s v="BPI Conference Tables"/>
    <n v="219.08"/>
    <n v="3"/>
    <n v="-131.44999999999999"/>
  </r>
  <r>
    <n v="9363"/>
    <d v="2017-11-19T00:00:00"/>
    <x v="3"/>
    <x v="10"/>
    <x v="775"/>
    <x v="20"/>
    <x v="0"/>
    <x v="3"/>
    <s v="Avery Printable Repositionable Plastic Tabs"/>
    <n v="41.28"/>
    <n v="6"/>
    <n v="13.93"/>
  </r>
  <r>
    <n v="9364"/>
    <d v="2017-11-19T00:00:00"/>
    <x v="3"/>
    <x v="10"/>
    <x v="775"/>
    <x v="20"/>
    <x v="0"/>
    <x v="0"/>
    <s v="Xerox 1898"/>
    <n v="13.36"/>
    <n v="2"/>
    <n v="6.41"/>
  </r>
  <r>
    <n v="9365"/>
    <d v="2017-11-19T00:00:00"/>
    <x v="3"/>
    <x v="10"/>
    <x v="375"/>
    <x v="3"/>
    <x v="2"/>
    <x v="6"/>
    <s v="Square Credit Card Reader"/>
    <n v="31.97"/>
    <n v="4"/>
    <n v="2.4"/>
  </r>
  <r>
    <n v="9366"/>
    <d v="2017-11-19T00:00:00"/>
    <x v="3"/>
    <x v="10"/>
    <x v="69"/>
    <x v="0"/>
    <x v="0"/>
    <x v="0"/>
    <s v="Xerox 1901"/>
    <n v="16.899999999999999"/>
    <n v="4"/>
    <n v="5.28"/>
  </r>
  <r>
    <n v="9367"/>
    <d v="2017-11-19T00:00:00"/>
    <x v="3"/>
    <x v="10"/>
    <x v="69"/>
    <x v="0"/>
    <x v="0"/>
    <x v="14"/>
    <s v="Acme Elite Stainless Steel Scissors"/>
    <n v="6.67"/>
    <n v="1"/>
    <n v="0.5"/>
  </r>
  <r>
    <n v="9368"/>
    <d v="2017-11-19T00:00:00"/>
    <x v="3"/>
    <x v="10"/>
    <x v="69"/>
    <x v="0"/>
    <x v="0"/>
    <x v="4"/>
    <s v="Boston School Pro Electric Pencil Sharpener, 1670"/>
    <n v="99.14"/>
    <n v="4"/>
    <n v="8.67"/>
  </r>
  <r>
    <n v="9369"/>
    <d v="2017-11-19T00:00:00"/>
    <x v="3"/>
    <x v="10"/>
    <x v="69"/>
    <x v="0"/>
    <x v="1"/>
    <x v="8"/>
    <s v="Telescoping Adjustable Floor Lamp"/>
    <n v="15.99"/>
    <n v="2"/>
    <n v="-13.99"/>
  </r>
  <r>
    <n v="9370"/>
    <d v="2017-11-19T00:00:00"/>
    <x v="3"/>
    <x v="10"/>
    <x v="721"/>
    <x v="0"/>
    <x v="1"/>
    <x v="5"/>
    <s v="Office Star Flex Back Scooter Chair with White Frame"/>
    <n v="233.06"/>
    <n v="3"/>
    <n v="-53.27"/>
  </r>
  <r>
    <n v="9371"/>
    <d v="2017-11-19T00:00:00"/>
    <x v="3"/>
    <x v="10"/>
    <x v="49"/>
    <x v="0"/>
    <x v="1"/>
    <x v="5"/>
    <s v="Lifetime Advantage Folding Chairs, 4/Carton"/>
    <n v="305.31"/>
    <n v="2"/>
    <n v="-8.7200000000000006"/>
  </r>
  <r>
    <n v="9372"/>
    <d v="2017-11-19T00:00:00"/>
    <x v="3"/>
    <x v="10"/>
    <x v="579"/>
    <x v="5"/>
    <x v="1"/>
    <x v="8"/>
    <s v="3M Polarizing Task Lamp with Clamp Arm, Light Gray"/>
    <n v="821.88"/>
    <n v="6"/>
    <n v="213.69"/>
  </r>
  <r>
    <n v="9373"/>
    <d v="2017-11-19T00:00:00"/>
    <x v="3"/>
    <x v="10"/>
    <x v="579"/>
    <x v="5"/>
    <x v="0"/>
    <x v="3"/>
    <s v="GBC Imprintable Covers"/>
    <n v="21.96"/>
    <n v="2"/>
    <n v="10.76"/>
  </r>
  <r>
    <n v="9374"/>
    <d v="2017-11-19T00:00:00"/>
    <x v="3"/>
    <x v="10"/>
    <x v="260"/>
    <x v="3"/>
    <x v="0"/>
    <x v="2"/>
    <s v="File Shuttle II and Handi-File, Black"/>
    <n v="305.01"/>
    <n v="9"/>
    <n v="76.25"/>
  </r>
  <r>
    <n v="9375"/>
    <d v="2017-11-19T00:00:00"/>
    <x v="3"/>
    <x v="10"/>
    <x v="260"/>
    <x v="3"/>
    <x v="1"/>
    <x v="8"/>
    <s v="Executive Impressions 13-1/2&quot; Indoor/Outdoor Wall Clock"/>
    <n v="18.7"/>
    <n v="1"/>
    <n v="7.11"/>
  </r>
  <r>
    <n v="9376"/>
    <d v="2017-11-19T00:00:00"/>
    <x v="3"/>
    <x v="10"/>
    <x v="514"/>
    <x v="20"/>
    <x v="0"/>
    <x v="10"/>
    <s v="Staple envelope"/>
    <n v="16.739999999999998"/>
    <n v="3"/>
    <n v="8.3699999999999992"/>
  </r>
  <r>
    <n v="9377"/>
    <d v="2017-11-19T00:00:00"/>
    <x v="3"/>
    <x v="10"/>
    <x v="514"/>
    <x v="20"/>
    <x v="0"/>
    <x v="12"/>
    <s v="Hoover Shoulder Vac Commercial Portable Vacuum"/>
    <n v="2504.7399999999998"/>
    <n v="7"/>
    <n v="626.19000000000005"/>
  </r>
  <r>
    <n v="9378"/>
    <d v="2017-11-19T00:00:00"/>
    <x v="3"/>
    <x v="10"/>
    <x v="660"/>
    <x v="0"/>
    <x v="1"/>
    <x v="13"/>
    <s v="Bush Andora Conference Table, Maple/Graphite Gray Finish"/>
    <n v="718.12"/>
    <n v="6"/>
    <n v="-71.81"/>
  </r>
  <r>
    <n v="9379"/>
    <d v="2017-11-19T00:00:00"/>
    <x v="3"/>
    <x v="10"/>
    <x v="660"/>
    <x v="0"/>
    <x v="0"/>
    <x v="4"/>
    <s v="Peel-Off China Markers"/>
    <n v="31.78"/>
    <n v="4"/>
    <n v="8.74"/>
  </r>
  <r>
    <n v="9380"/>
    <d v="2017-11-19T00:00:00"/>
    <x v="3"/>
    <x v="10"/>
    <x v="118"/>
    <x v="6"/>
    <x v="0"/>
    <x v="7"/>
    <s v="OIC Binder Clips"/>
    <n v="25.06"/>
    <n v="7"/>
    <n v="12.53"/>
  </r>
  <r>
    <n v="9381"/>
    <d v="2017-11-19T00:00:00"/>
    <x v="3"/>
    <x v="10"/>
    <x v="180"/>
    <x v="0"/>
    <x v="1"/>
    <x v="5"/>
    <s v="Global Wood Trimmed Manager's Task Chair, Khaki"/>
    <n v="191.06"/>
    <n v="3"/>
    <n v="-46.4"/>
  </r>
  <r>
    <n v="9382"/>
    <d v="2017-11-19T00:00:00"/>
    <x v="3"/>
    <x v="10"/>
    <x v="180"/>
    <x v="0"/>
    <x v="0"/>
    <x v="4"/>
    <s v="Avery Hi-Liter GlideStik Fluorescent Highlighter, Yellow Ink"/>
    <n v="13.04"/>
    <n v="5"/>
    <n v="3.91"/>
  </r>
  <r>
    <n v="9383"/>
    <d v="2017-11-19T00:00:00"/>
    <x v="3"/>
    <x v="10"/>
    <x v="180"/>
    <x v="0"/>
    <x v="0"/>
    <x v="3"/>
    <s v="Fellowes PB500 Electric Punch Plastic Comb Binding Machine with Manual Bind"/>
    <n v="1525.19"/>
    <n v="6"/>
    <n v="-2287.7800000000002"/>
  </r>
  <r>
    <n v="9384"/>
    <d v="2017-11-19T00:00:00"/>
    <x v="3"/>
    <x v="10"/>
    <x v="54"/>
    <x v="10"/>
    <x v="0"/>
    <x v="3"/>
    <s v="Lock-Up Easel 'Spel-Binder'"/>
    <n v="59.91"/>
    <n v="7"/>
    <n v="-45.93"/>
  </r>
  <r>
    <n v="9385"/>
    <d v="2017-11-19T00:00:00"/>
    <x v="3"/>
    <x v="10"/>
    <x v="77"/>
    <x v="6"/>
    <x v="0"/>
    <x v="4"/>
    <s v="Newell 349"/>
    <n v="22.96"/>
    <n v="7"/>
    <n v="6.66"/>
  </r>
  <r>
    <n v="9386"/>
    <d v="2017-11-19T00:00:00"/>
    <x v="3"/>
    <x v="10"/>
    <x v="64"/>
    <x v="20"/>
    <x v="0"/>
    <x v="3"/>
    <s v="Acco Data Flex Cable Posts For Top &amp; Bottom Load Binders, 6&quot; Capacity"/>
    <n v="58.41"/>
    <n v="7"/>
    <n v="18.25"/>
  </r>
  <r>
    <n v="9387"/>
    <d v="2017-11-19T00:00:00"/>
    <x v="3"/>
    <x v="10"/>
    <x v="64"/>
    <x v="20"/>
    <x v="1"/>
    <x v="13"/>
    <s v="Hon 61000 Series Interactive Training Tables"/>
    <n v="79.97"/>
    <n v="3"/>
    <n v="-29.32"/>
  </r>
  <r>
    <n v="9388"/>
    <d v="2017-11-20T00:00:00"/>
    <x v="3"/>
    <x v="10"/>
    <x v="269"/>
    <x v="3"/>
    <x v="1"/>
    <x v="8"/>
    <s v="Coloredge Poster Frame"/>
    <n v="42.6"/>
    <n v="3"/>
    <n v="16.61"/>
  </r>
  <r>
    <n v="9389"/>
    <d v="2017-11-20T00:00:00"/>
    <x v="3"/>
    <x v="10"/>
    <x v="269"/>
    <x v="3"/>
    <x v="0"/>
    <x v="3"/>
    <s v="GBC Prepunched Paper, 19-Hole, for Binding Systems, 24-lb"/>
    <n v="84.06"/>
    <n v="7"/>
    <n v="27.32"/>
  </r>
  <r>
    <n v="9390"/>
    <d v="2017-11-20T00:00:00"/>
    <x v="3"/>
    <x v="10"/>
    <x v="54"/>
    <x v="25"/>
    <x v="0"/>
    <x v="4"/>
    <s v="Newell 336"/>
    <n v="23.97"/>
    <n v="7"/>
    <n v="2.7"/>
  </r>
  <r>
    <n v="9391"/>
    <d v="2017-11-20T00:00:00"/>
    <x v="3"/>
    <x v="10"/>
    <x v="54"/>
    <x v="25"/>
    <x v="0"/>
    <x v="4"/>
    <s v="Staples in misc. colors"/>
    <n v="28.73"/>
    <n v="3"/>
    <n v="1.8"/>
  </r>
  <r>
    <n v="9392"/>
    <d v="2017-11-20T00:00:00"/>
    <x v="3"/>
    <x v="10"/>
    <x v="542"/>
    <x v="10"/>
    <x v="1"/>
    <x v="8"/>
    <s v="Floodlight Indoor Halogen Bulbs, 1 Bulb per Pack, 60 Watts"/>
    <n v="77.599999999999994"/>
    <n v="5"/>
    <n v="28.13"/>
  </r>
  <r>
    <n v="9393"/>
    <d v="2017-11-20T00:00:00"/>
    <x v="3"/>
    <x v="10"/>
    <x v="542"/>
    <x v="10"/>
    <x v="1"/>
    <x v="8"/>
    <s v="GE General Purpose, Extra Long Life, Showcase &amp; Floodlight Incandescent Bulbs"/>
    <n v="4.66"/>
    <n v="2"/>
    <n v="1.57"/>
  </r>
  <r>
    <n v="9394"/>
    <d v="2017-11-20T00:00:00"/>
    <x v="3"/>
    <x v="10"/>
    <x v="75"/>
    <x v="3"/>
    <x v="1"/>
    <x v="5"/>
    <s v="Novimex High-Tech Fabric Mesh Task Chair"/>
    <n v="283.92"/>
    <n v="5"/>
    <n v="-46.14"/>
  </r>
  <r>
    <n v="9395"/>
    <d v="2017-11-20T00:00:00"/>
    <x v="3"/>
    <x v="10"/>
    <x v="459"/>
    <x v="28"/>
    <x v="0"/>
    <x v="4"/>
    <s v="Sanford Uni-Blazer View Highlighters, Chisel Tip, Yellow"/>
    <n v="22"/>
    <n v="10"/>
    <n v="9.68"/>
  </r>
  <r>
    <n v="9396"/>
    <d v="2017-11-20T00:00:00"/>
    <x v="3"/>
    <x v="10"/>
    <x v="101"/>
    <x v="20"/>
    <x v="0"/>
    <x v="0"/>
    <s v="Xerox 1968"/>
    <n v="46.76"/>
    <n v="7"/>
    <n v="22.44"/>
  </r>
  <r>
    <n v="9397"/>
    <d v="2017-11-20T00:00:00"/>
    <x v="3"/>
    <x v="10"/>
    <x v="101"/>
    <x v="20"/>
    <x v="1"/>
    <x v="11"/>
    <s v="Sauder Camden County Collection Libraries, Planked Cherry Finish"/>
    <n v="183.97"/>
    <n v="2"/>
    <n v="-25.3"/>
  </r>
  <r>
    <n v="9398"/>
    <d v="2017-11-20T00:00:00"/>
    <x v="3"/>
    <x v="10"/>
    <x v="101"/>
    <x v="20"/>
    <x v="2"/>
    <x v="6"/>
    <s v="Samsung Galaxy Mega 6.3"/>
    <n v="1259.97"/>
    <n v="3"/>
    <n v="327.58999999999997"/>
  </r>
  <r>
    <n v="9399"/>
    <d v="2017-11-20T00:00:00"/>
    <x v="3"/>
    <x v="10"/>
    <x v="101"/>
    <x v="20"/>
    <x v="0"/>
    <x v="4"/>
    <s v="Boston KS Multi-Size Manual Pencil Sharpener"/>
    <n v="68.97"/>
    <n v="3"/>
    <n v="19.309999999999999"/>
  </r>
  <r>
    <n v="9400"/>
    <d v="2017-11-20T00:00:00"/>
    <x v="3"/>
    <x v="10"/>
    <x v="414"/>
    <x v="15"/>
    <x v="1"/>
    <x v="5"/>
    <s v="Office Star - Mesh Screen back chair with Vinyl seat"/>
    <n v="209.57"/>
    <n v="2"/>
    <n v="-23.58"/>
  </r>
  <r>
    <n v="9401"/>
    <d v="2017-11-20T00:00:00"/>
    <x v="3"/>
    <x v="10"/>
    <x v="90"/>
    <x v="5"/>
    <x v="1"/>
    <x v="8"/>
    <s v="9-3/4 Diameter Round Wall Clock"/>
    <n v="27.58"/>
    <n v="2"/>
    <n v="11.58"/>
  </r>
  <r>
    <n v="9402"/>
    <d v="2017-11-20T00:00:00"/>
    <x v="3"/>
    <x v="10"/>
    <x v="121"/>
    <x v="20"/>
    <x v="2"/>
    <x v="9"/>
    <s v="Maxell 4.7GB DVD+R 5/Pack"/>
    <n v="2.97"/>
    <n v="3"/>
    <n v="1.34"/>
  </r>
  <r>
    <n v="9403"/>
    <d v="2017-11-20T00:00:00"/>
    <x v="3"/>
    <x v="10"/>
    <x v="121"/>
    <x v="20"/>
    <x v="2"/>
    <x v="6"/>
    <s v="Apple iPhone 5S"/>
    <n v="569.99"/>
    <n v="1"/>
    <n v="171"/>
  </r>
  <r>
    <n v="9404"/>
    <d v="2017-11-20T00:00:00"/>
    <x v="3"/>
    <x v="10"/>
    <x v="121"/>
    <x v="20"/>
    <x v="1"/>
    <x v="8"/>
    <s v="Tensor Brushed Steel Torchiere Floor Lamp"/>
    <n v="50.97"/>
    <n v="3"/>
    <n v="9.17"/>
  </r>
  <r>
    <n v="9405"/>
    <d v="2017-11-21T00:00:00"/>
    <x v="3"/>
    <x v="10"/>
    <x v="157"/>
    <x v="22"/>
    <x v="1"/>
    <x v="13"/>
    <s v="Safco Drafting Table"/>
    <n v="70.98"/>
    <n v="1"/>
    <n v="20.58"/>
  </r>
  <r>
    <n v="9406"/>
    <d v="2017-11-21T00:00:00"/>
    <x v="3"/>
    <x v="10"/>
    <x v="72"/>
    <x v="20"/>
    <x v="1"/>
    <x v="8"/>
    <s v="Howard Miller Distant Time Traveler Alarm Clock"/>
    <n v="27.42"/>
    <n v="1"/>
    <n v="11.24"/>
  </r>
  <r>
    <n v="9407"/>
    <d v="2017-11-21T00:00:00"/>
    <x v="3"/>
    <x v="10"/>
    <x v="429"/>
    <x v="3"/>
    <x v="0"/>
    <x v="2"/>
    <s v="Eldon Portable Mobile Manager"/>
    <n v="56.56"/>
    <n v="2"/>
    <n v="15.27"/>
  </r>
  <r>
    <n v="9408"/>
    <d v="2017-11-21T00:00:00"/>
    <x v="3"/>
    <x v="10"/>
    <x v="429"/>
    <x v="3"/>
    <x v="0"/>
    <x v="4"/>
    <s v="Newell 344"/>
    <n v="5.56"/>
    <n v="2"/>
    <n v="1.45"/>
  </r>
  <r>
    <n v="9409"/>
    <d v="2017-11-21T00:00:00"/>
    <x v="3"/>
    <x v="10"/>
    <x v="429"/>
    <x v="3"/>
    <x v="0"/>
    <x v="7"/>
    <s v="Advantus T-Pin Paper Clips"/>
    <n v="9.02"/>
    <n v="2"/>
    <n v="3.52"/>
  </r>
  <r>
    <n v="9410"/>
    <d v="2017-11-21T00:00:00"/>
    <x v="3"/>
    <x v="10"/>
    <x v="429"/>
    <x v="3"/>
    <x v="0"/>
    <x v="12"/>
    <s v="Acco Six-Outlet Power Strip, 4' Cord Length"/>
    <n v="8.6199999999999992"/>
    <n v="1"/>
    <n v="2.2400000000000002"/>
  </r>
  <r>
    <n v="9411"/>
    <d v="2017-11-21T00:00:00"/>
    <x v="3"/>
    <x v="10"/>
    <x v="429"/>
    <x v="3"/>
    <x v="2"/>
    <x v="6"/>
    <s v="Mitel MiVoice 5330e IP Phone"/>
    <n v="659.98"/>
    <n v="3"/>
    <n v="49.5"/>
  </r>
  <r>
    <n v="9412"/>
    <d v="2017-11-21T00:00:00"/>
    <x v="3"/>
    <x v="10"/>
    <x v="204"/>
    <x v="2"/>
    <x v="0"/>
    <x v="0"/>
    <s v="Xerox 1972"/>
    <n v="8.4499999999999993"/>
    <n v="2"/>
    <n v="2.64"/>
  </r>
  <r>
    <n v="9413"/>
    <d v="2017-11-21T00:00:00"/>
    <x v="3"/>
    <x v="10"/>
    <x v="204"/>
    <x v="2"/>
    <x v="0"/>
    <x v="2"/>
    <s v="Recycled Eldon Regeneration Jumbo File"/>
    <n v="39.299999999999997"/>
    <n v="4"/>
    <n v="3.93"/>
  </r>
  <r>
    <n v="9414"/>
    <d v="2017-11-21T00:00:00"/>
    <x v="3"/>
    <x v="10"/>
    <x v="225"/>
    <x v="3"/>
    <x v="0"/>
    <x v="4"/>
    <s v="Newell 332"/>
    <n v="11.76"/>
    <n v="4"/>
    <n v="3.18"/>
  </r>
  <r>
    <n v="9415"/>
    <d v="2017-11-21T00:00:00"/>
    <x v="3"/>
    <x v="10"/>
    <x v="225"/>
    <x v="3"/>
    <x v="0"/>
    <x v="3"/>
    <s v="Canvas Sectional Post Binders"/>
    <n v="40.74"/>
    <n v="2"/>
    <n v="14.77"/>
  </r>
  <r>
    <n v="9416"/>
    <d v="2017-11-21T00:00:00"/>
    <x v="3"/>
    <x v="10"/>
    <x v="74"/>
    <x v="22"/>
    <x v="0"/>
    <x v="3"/>
    <s v="Vinyl Sectional Post Binders"/>
    <n v="150.80000000000001"/>
    <n v="5"/>
    <n v="56.55"/>
  </r>
  <r>
    <n v="9417"/>
    <d v="2017-11-21T00:00:00"/>
    <x v="3"/>
    <x v="10"/>
    <x v="74"/>
    <x v="22"/>
    <x v="2"/>
    <x v="15"/>
    <s v="3D Systems Cube Printer, 2nd Generation, White"/>
    <n v="1039.99"/>
    <n v="1"/>
    <n v="104"/>
  </r>
  <r>
    <n v="9418"/>
    <d v="2017-11-21T00:00:00"/>
    <x v="3"/>
    <x v="10"/>
    <x v="74"/>
    <x v="22"/>
    <x v="0"/>
    <x v="0"/>
    <s v="Xerox 209"/>
    <n v="51.84"/>
    <n v="8"/>
    <n v="24.88"/>
  </r>
  <r>
    <n v="9419"/>
    <d v="2017-11-21T00:00:00"/>
    <x v="3"/>
    <x v="10"/>
    <x v="742"/>
    <x v="0"/>
    <x v="2"/>
    <x v="6"/>
    <s v="Motorola HK250 Universal Bluetooth Headset"/>
    <n v="55.18"/>
    <n v="3"/>
    <n v="-12.41"/>
  </r>
  <r>
    <n v="9420"/>
    <d v="2017-11-22T00:00:00"/>
    <x v="3"/>
    <x v="10"/>
    <x v="251"/>
    <x v="0"/>
    <x v="0"/>
    <x v="4"/>
    <s v="Newell 314"/>
    <n v="35.71"/>
    <n v="8"/>
    <n v="2.23"/>
  </r>
  <r>
    <n v="9421"/>
    <d v="2017-11-23T00:00:00"/>
    <x v="3"/>
    <x v="10"/>
    <x v="744"/>
    <x v="25"/>
    <x v="2"/>
    <x v="9"/>
    <s v="Memorex Mini Travel Drive 8 GB USB 2.0 Flash Drive"/>
    <n v="74.11"/>
    <n v="8"/>
    <n v="17.600000000000001"/>
  </r>
  <r>
    <n v="9422"/>
    <d v="2017-11-23T00:00:00"/>
    <x v="3"/>
    <x v="10"/>
    <x v="744"/>
    <x v="25"/>
    <x v="2"/>
    <x v="6"/>
    <s v="Speck Products Candyshell Flip Case"/>
    <n v="27.99"/>
    <n v="1"/>
    <n v="2.1"/>
  </r>
  <r>
    <n v="9423"/>
    <d v="2017-11-23T00:00:00"/>
    <x v="3"/>
    <x v="10"/>
    <x v="744"/>
    <x v="25"/>
    <x v="0"/>
    <x v="4"/>
    <s v="Newell Chalk Holder"/>
    <n v="3.3"/>
    <n v="1"/>
    <n v="1.07"/>
  </r>
  <r>
    <n v="9424"/>
    <d v="2017-11-23T00:00:00"/>
    <x v="3"/>
    <x v="10"/>
    <x v="362"/>
    <x v="14"/>
    <x v="1"/>
    <x v="8"/>
    <s v="Coloredge Poster Frame"/>
    <n v="28.4"/>
    <n v="2"/>
    <n v="11.08"/>
  </r>
  <r>
    <n v="9425"/>
    <d v="2017-11-23T00:00:00"/>
    <x v="3"/>
    <x v="10"/>
    <x v="362"/>
    <x v="14"/>
    <x v="0"/>
    <x v="3"/>
    <s v="GBC VeloBinder Manual Binding System"/>
    <n v="287.92"/>
    <n v="8"/>
    <n v="138.19999999999999"/>
  </r>
  <r>
    <n v="9426"/>
    <d v="2017-11-23T00:00:00"/>
    <x v="3"/>
    <x v="10"/>
    <x v="210"/>
    <x v="2"/>
    <x v="1"/>
    <x v="8"/>
    <s v="OIC Stacking Trays"/>
    <n v="24.05"/>
    <n v="9"/>
    <n v="7.21"/>
  </r>
  <r>
    <n v="9427"/>
    <d v="2017-11-23T00:00:00"/>
    <x v="3"/>
    <x v="10"/>
    <x v="136"/>
    <x v="2"/>
    <x v="0"/>
    <x v="3"/>
    <s v="GBC Standard Therm-A-Bind Covers"/>
    <n v="7.48"/>
    <n v="1"/>
    <n v="-5.98"/>
  </r>
  <r>
    <n v="9428"/>
    <d v="2017-11-23T00:00:00"/>
    <x v="3"/>
    <x v="10"/>
    <x v="616"/>
    <x v="1"/>
    <x v="1"/>
    <x v="8"/>
    <s v="Contemporary Wood/Metal Frame"/>
    <n v="6.46"/>
    <n v="1"/>
    <n v="-4.04"/>
  </r>
  <r>
    <n v="9429"/>
    <d v="2017-11-23T00:00:00"/>
    <x v="3"/>
    <x v="10"/>
    <x v="616"/>
    <x v="1"/>
    <x v="0"/>
    <x v="1"/>
    <s v="Avery File Folder Labels"/>
    <n v="11.52"/>
    <n v="5"/>
    <n v="4.18"/>
  </r>
  <r>
    <n v="9430"/>
    <d v="2017-11-23T00:00:00"/>
    <x v="3"/>
    <x v="10"/>
    <x v="616"/>
    <x v="1"/>
    <x v="2"/>
    <x v="6"/>
    <s v="Toshiba IPT2010-SD IPÂ Telephone"/>
    <n v="222.38"/>
    <n v="2"/>
    <n v="16.68"/>
  </r>
  <r>
    <n v="9431"/>
    <d v="2017-11-23T00:00:00"/>
    <x v="3"/>
    <x v="10"/>
    <x v="545"/>
    <x v="0"/>
    <x v="2"/>
    <x v="6"/>
    <s v="Panasonic KX TS208W Corded phone"/>
    <n v="195.96"/>
    <n v="5"/>
    <n v="19.600000000000001"/>
  </r>
  <r>
    <n v="9432"/>
    <d v="2017-11-23T00:00:00"/>
    <x v="3"/>
    <x v="10"/>
    <x v="284"/>
    <x v="14"/>
    <x v="0"/>
    <x v="14"/>
    <s v="Staple remover"/>
    <n v="4.3600000000000003"/>
    <n v="2"/>
    <n v="0.17"/>
  </r>
  <r>
    <n v="9433"/>
    <d v="2017-11-23T00:00:00"/>
    <x v="3"/>
    <x v="10"/>
    <x v="10"/>
    <x v="1"/>
    <x v="0"/>
    <x v="0"/>
    <s v="Xerox 1959"/>
    <n v="10.69"/>
    <n v="2"/>
    <n v="3.74"/>
  </r>
  <r>
    <n v="9434"/>
    <d v="2017-11-23T00:00:00"/>
    <x v="3"/>
    <x v="10"/>
    <x v="359"/>
    <x v="0"/>
    <x v="0"/>
    <x v="0"/>
    <s v="Xerox 22"/>
    <n v="36.29"/>
    <n v="7"/>
    <n v="12.7"/>
  </r>
  <r>
    <n v="9435"/>
    <d v="2017-11-23T00:00:00"/>
    <x v="3"/>
    <x v="10"/>
    <x v="359"/>
    <x v="0"/>
    <x v="0"/>
    <x v="0"/>
    <s v="Xerox 1942"/>
    <n v="78.3"/>
    <n v="2"/>
    <n v="29.36"/>
  </r>
  <r>
    <n v="9436"/>
    <d v="2017-11-23T00:00:00"/>
    <x v="3"/>
    <x v="10"/>
    <x v="359"/>
    <x v="0"/>
    <x v="1"/>
    <x v="13"/>
    <s v="Lesro Round Back Collection Coffee Table, End Table"/>
    <n v="127.79"/>
    <n v="1"/>
    <n v="-31.03"/>
  </r>
  <r>
    <n v="9437"/>
    <d v="2017-11-23T00:00:00"/>
    <x v="3"/>
    <x v="10"/>
    <x v="359"/>
    <x v="0"/>
    <x v="0"/>
    <x v="3"/>
    <s v="Aluminum Screw Posts"/>
    <n v="6.1"/>
    <n v="2"/>
    <n v="-9.16"/>
  </r>
  <r>
    <n v="9438"/>
    <d v="2017-11-24T00:00:00"/>
    <x v="3"/>
    <x v="10"/>
    <x v="217"/>
    <x v="0"/>
    <x v="0"/>
    <x v="7"/>
    <s v="Advantus T-Pin Paper Clips"/>
    <n v="10.82"/>
    <n v="3"/>
    <n v="2.57"/>
  </r>
  <r>
    <n v="9439"/>
    <d v="2017-11-24T00:00:00"/>
    <x v="3"/>
    <x v="10"/>
    <x v="477"/>
    <x v="20"/>
    <x v="0"/>
    <x v="0"/>
    <s v="Adams Telephone Message Book W/Dividers/Space For Phone Numbers, 5 1/4&quot;X8 1/2&quot;, 300/Messages"/>
    <n v="5.88"/>
    <n v="1"/>
    <n v="2.88"/>
  </r>
  <r>
    <n v="9440"/>
    <d v="2017-11-24T00:00:00"/>
    <x v="3"/>
    <x v="10"/>
    <x v="477"/>
    <x v="20"/>
    <x v="1"/>
    <x v="5"/>
    <s v="Global Ergonomic Managers Chair"/>
    <n v="977.29"/>
    <n v="6"/>
    <n v="173.74"/>
  </r>
  <r>
    <n v="9441"/>
    <d v="2017-11-24T00:00:00"/>
    <x v="3"/>
    <x v="10"/>
    <x v="138"/>
    <x v="9"/>
    <x v="2"/>
    <x v="6"/>
    <s v="Motorla HX550 Universal Bluetooth Headset"/>
    <n v="79.099999999999994"/>
    <n v="2"/>
    <n v="39.549999999999997"/>
  </r>
  <r>
    <n v="9442"/>
    <d v="2017-11-24T00:00:00"/>
    <x v="3"/>
    <x v="10"/>
    <x v="138"/>
    <x v="9"/>
    <x v="0"/>
    <x v="3"/>
    <s v="Wilson Jones Ledger-Size, Piano-Hinge Binder, 2&quot;, Blue"/>
    <n v="327.84"/>
    <n v="8"/>
    <n v="157.36000000000001"/>
  </r>
  <r>
    <n v="9443"/>
    <d v="2017-11-24T00:00:00"/>
    <x v="3"/>
    <x v="10"/>
    <x v="365"/>
    <x v="5"/>
    <x v="0"/>
    <x v="3"/>
    <s v="Avery Durable Binders"/>
    <n v="2.88"/>
    <n v="1"/>
    <n v="1.41"/>
  </r>
  <r>
    <n v="9444"/>
    <d v="2017-11-24T00:00:00"/>
    <x v="3"/>
    <x v="10"/>
    <x v="365"/>
    <x v="5"/>
    <x v="0"/>
    <x v="2"/>
    <s v="Iceberg Mobile Mega Data/Printer Cart"/>
    <n v="1443.96"/>
    <n v="12"/>
    <n v="375.43"/>
  </r>
  <r>
    <n v="9445"/>
    <d v="2017-11-24T00:00:00"/>
    <x v="3"/>
    <x v="10"/>
    <x v="20"/>
    <x v="12"/>
    <x v="0"/>
    <x v="3"/>
    <s v="GBC Recycled Grain Textured Covers"/>
    <n v="20.72"/>
    <n v="2"/>
    <n v="-15.2"/>
  </r>
  <r>
    <n v="9446"/>
    <d v="2017-11-24T00:00:00"/>
    <x v="3"/>
    <x v="10"/>
    <x v="20"/>
    <x v="12"/>
    <x v="0"/>
    <x v="2"/>
    <s v="Fellowes Bankers Box Staxonsteel Drawer File/Stacking System"/>
    <n v="415.87"/>
    <n v="8"/>
    <n v="-41.59"/>
  </r>
  <r>
    <n v="9447"/>
    <d v="2017-11-24T00:00:00"/>
    <x v="3"/>
    <x v="10"/>
    <x v="548"/>
    <x v="25"/>
    <x v="0"/>
    <x v="3"/>
    <s v="Avery Durable Slant Ring Binders"/>
    <n v="19.010000000000002"/>
    <n v="8"/>
    <n v="-12.67"/>
  </r>
  <r>
    <n v="9448"/>
    <d v="2017-11-24T00:00:00"/>
    <x v="3"/>
    <x v="10"/>
    <x v="75"/>
    <x v="20"/>
    <x v="0"/>
    <x v="4"/>
    <s v="Crayola Anti Dust Chalk, 12/Pack"/>
    <n v="16.38"/>
    <n v="9"/>
    <n v="7.37"/>
  </r>
  <r>
    <n v="9449"/>
    <d v="2017-11-24T00:00:00"/>
    <x v="3"/>
    <x v="10"/>
    <x v="75"/>
    <x v="20"/>
    <x v="0"/>
    <x v="10"/>
    <s v="Ames Color-File Green Diamond Border X-ray Mailers"/>
    <n v="167.96"/>
    <n v="2"/>
    <n v="78.94"/>
  </r>
  <r>
    <n v="9450"/>
    <d v="2017-11-24T00:00:00"/>
    <x v="3"/>
    <x v="10"/>
    <x v="75"/>
    <x v="20"/>
    <x v="1"/>
    <x v="11"/>
    <s v="O'Sullivan Plantations 2-Door Library in Landvery Oak"/>
    <n v="321.57"/>
    <n v="2"/>
    <n v="-16.079999999999998"/>
  </r>
  <r>
    <n v="9451"/>
    <d v="2017-11-24T00:00:00"/>
    <x v="3"/>
    <x v="10"/>
    <x v="75"/>
    <x v="20"/>
    <x v="0"/>
    <x v="0"/>
    <s v="Xerox 214"/>
    <n v="12.96"/>
    <n v="2"/>
    <n v="6.22"/>
  </r>
  <r>
    <n v="9452"/>
    <d v="2017-11-24T00:00:00"/>
    <x v="3"/>
    <x v="10"/>
    <x v="190"/>
    <x v="3"/>
    <x v="0"/>
    <x v="4"/>
    <s v="BIC Liqua Brite Liner"/>
    <n v="27.76"/>
    <n v="4"/>
    <n v="9.99"/>
  </r>
  <r>
    <n v="9453"/>
    <d v="2017-11-24T00:00:00"/>
    <x v="3"/>
    <x v="10"/>
    <x v="678"/>
    <x v="2"/>
    <x v="2"/>
    <x v="6"/>
    <s v="Blue Parrot B250XT Professional Grade Wireless BluetoothÂ HeadsetÂ with"/>
    <n v="89.99"/>
    <n v="2"/>
    <n v="-15"/>
  </r>
  <r>
    <n v="9454"/>
    <d v="2017-11-24T00:00:00"/>
    <x v="3"/>
    <x v="10"/>
    <x v="678"/>
    <x v="2"/>
    <x v="0"/>
    <x v="0"/>
    <s v="Xerox 1919"/>
    <n v="229.54"/>
    <n v="7"/>
    <n v="83.21"/>
  </r>
  <r>
    <n v="9455"/>
    <d v="2017-11-24T00:00:00"/>
    <x v="3"/>
    <x v="10"/>
    <x v="196"/>
    <x v="42"/>
    <x v="0"/>
    <x v="2"/>
    <s v="Fellowes Bases and Tops For Staxonsteel/High-Stak Systems"/>
    <n v="33.29"/>
    <n v="1"/>
    <n v="7.99"/>
  </r>
  <r>
    <n v="9456"/>
    <d v="2017-11-24T00:00:00"/>
    <x v="3"/>
    <x v="10"/>
    <x v="378"/>
    <x v="3"/>
    <x v="0"/>
    <x v="0"/>
    <s v="Southworth 100% RÃ©sumÃ© Paper, 24lb."/>
    <n v="7.78"/>
    <n v="1"/>
    <n v="3.5"/>
  </r>
  <r>
    <n v="9457"/>
    <d v="2017-11-24T00:00:00"/>
    <x v="3"/>
    <x v="10"/>
    <x v="739"/>
    <x v="0"/>
    <x v="0"/>
    <x v="12"/>
    <s v="Holmes Replacement Filter for HEPA Air Cleaner, Very Large Room, HEPA Filter"/>
    <n v="13.76"/>
    <n v="1"/>
    <n v="-24.77"/>
  </r>
  <r>
    <n v="9458"/>
    <d v="2017-11-24T00:00:00"/>
    <x v="3"/>
    <x v="10"/>
    <x v="706"/>
    <x v="15"/>
    <x v="0"/>
    <x v="3"/>
    <s v="Mead 1st Gear 2&quot; Zipper Binder, Asst. Colors"/>
    <n v="11.67"/>
    <n v="3"/>
    <n v="-7.78"/>
  </r>
  <r>
    <n v="9459"/>
    <d v="2017-11-24T00:00:00"/>
    <x v="3"/>
    <x v="10"/>
    <x v="706"/>
    <x v="15"/>
    <x v="0"/>
    <x v="10"/>
    <s v="Peel &amp; Seel Recycled Catalog Envelopes, Brown"/>
    <n v="64.849999999999994"/>
    <n v="7"/>
    <n v="24.32"/>
  </r>
  <r>
    <n v="9460"/>
    <d v="2017-11-24T00:00:00"/>
    <x v="3"/>
    <x v="10"/>
    <x v="443"/>
    <x v="3"/>
    <x v="1"/>
    <x v="13"/>
    <s v="Hon Practical Foundations 30 x 60 Training Table, Light Gray/Charcoal"/>
    <n v="364.08"/>
    <n v="2"/>
    <n v="9.1"/>
  </r>
  <r>
    <n v="9461"/>
    <d v="2017-11-24T00:00:00"/>
    <x v="3"/>
    <x v="10"/>
    <x v="443"/>
    <x v="3"/>
    <x v="1"/>
    <x v="13"/>
    <s v="Hon 61000 Series Interactive Training Tables"/>
    <n v="71.09"/>
    <n v="2"/>
    <n v="-1.78"/>
  </r>
  <r>
    <n v="9462"/>
    <d v="2017-11-24T00:00:00"/>
    <x v="3"/>
    <x v="10"/>
    <x v="154"/>
    <x v="3"/>
    <x v="2"/>
    <x v="9"/>
    <s v="Memorex Mini Travel Drive 16 GB USB 2.0 Flash Drive"/>
    <n v="223.58"/>
    <n v="14"/>
    <n v="87.2"/>
  </r>
  <r>
    <n v="9463"/>
    <d v="2017-11-25T00:00:00"/>
    <x v="3"/>
    <x v="10"/>
    <x v="381"/>
    <x v="14"/>
    <x v="0"/>
    <x v="2"/>
    <s v="Office Impressions Heavy Duty Welded Shelving &amp; Multimedia Storage Drawers"/>
    <n v="501.81"/>
    <n v="3"/>
    <n v="0"/>
  </r>
  <r>
    <n v="9464"/>
    <d v="2017-11-25T00:00:00"/>
    <x v="3"/>
    <x v="10"/>
    <x v="32"/>
    <x v="3"/>
    <x v="1"/>
    <x v="11"/>
    <s v="Sauder Forest Hills Library, Woodland Oak Finish"/>
    <n v="359.5"/>
    <n v="3"/>
    <n v="-29.61"/>
  </r>
  <r>
    <n v="9465"/>
    <d v="2017-11-25T00:00:00"/>
    <x v="3"/>
    <x v="10"/>
    <x v="32"/>
    <x v="3"/>
    <x v="0"/>
    <x v="2"/>
    <s v="Sterilite Officeware Hinged File Box"/>
    <n v="10.48"/>
    <n v="1"/>
    <n v="2.83"/>
  </r>
  <r>
    <n v="9466"/>
    <d v="2017-11-25T00:00:00"/>
    <x v="3"/>
    <x v="10"/>
    <x v="615"/>
    <x v="3"/>
    <x v="2"/>
    <x v="6"/>
    <s v="PayAnywhere Card Reader"/>
    <n v="39.96"/>
    <n v="5"/>
    <n v="3.5"/>
  </r>
  <r>
    <n v="9467"/>
    <d v="2017-11-25T00:00:00"/>
    <x v="3"/>
    <x v="10"/>
    <x v="615"/>
    <x v="3"/>
    <x v="0"/>
    <x v="0"/>
    <s v="Adams Telephone Message Book W/Dividers/Space For Phone Numbers, 5 1/4&quot;X8 1/2&quot;, 200/Messages"/>
    <n v="34.08"/>
    <n v="6"/>
    <n v="15.34"/>
  </r>
  <r>
    <n v="9468"/>
    <d v="2017-11-25T00:00:00"/>
    <x v="3"/>
    <x v="10"/>
    <x v="16"/>
    <x v="4"/>
    <x v="0"/>
    <x v="0"/>
    <s v="Wirebound Message Book, 4 per Page"/>
    <n v="48.87"/>
    <n v="9"/>
    <n v="23.95"/>
  </r>
  <r>
    <n v="9469"/>
    <d v="2017-11-25T00:00:00"/>
    <x v="3"/>
    <x v="10"/>
    <x v="742"/>
    <x v="16"/>
    <x v="1"/>
    <x v="11"/>
    <s v="O'Sullivan Manor Hill 2-Door Library in Brianna Oak"/>
    <n v="723.92"/>
    <n v="5"/>
    <n v="-81.44"/>
  </r>
  <r>
    <n v="9470"/>
    <d v="2017-11-25T00:00:00"/>
    <x v="3"/>
    <x v="10"/>
    <x v="501"/>
    <x v="3"/>
    <x v="0"/>
    <x v="4"/>
    <s v="DIXON Oriole Pencils"/>
    <n v="5.16"/>
    <n v="2"/>
    <n v="1.34"/>
  </r>
  <r>
    <n v="9471"/>
    <d v="2017-11-25T00:00:00"/>
    <x v="3"/>
    <x v="10"/>
    <x v="644"/>
    <x v="0"/>
    <x v="2"/>
    <x v="6"/>
    <s v="Blue Parrot B250XT Professional Grade Wireless BluetoothÂ HeadsetÂ with"/>
    <n v="299.95999999999998"/>
    <n v="5"/>
    <n v="37.5"/>
  </r>
  <r>
    <n v="9472"/>
    <d v="2017-11-25T00:00:00"/>
    <x v="3"/>
    <x v="10"/>
    <x v="644"/>
    <x v="0"/>
    <x v="0"/>
    <x v="12"/>
    <s v="Fellowes Command Center 5-outlet power strip"/>
    <n v="67.84"/>
    <n v="5"/>
    <n v="-179.78"/>
  </r>
  <r>
    <n v="9473"/>
    <d v="2017-11-25T00:00:00"/>
    <x v="3"/>
    <x v="10"/>
    <x v="644"/>
    <x v="0"/>
    <x v="1"/>
    <x v="5"/>
    <s v="Hon Deluxe Fabric Upholstered Stacking Chairs"/>
    <n v="853.93"/>
    <n v="5"/>
    <n v="-24.4"/>
  </r>
  <r>
    <n v="9474"/>
    <d v="2017-11-25T00:00:00"/>
    <x v="3"/>
    <x v="10"/>
    <x v="644"/>
    <x v="0"/>
    <x v="0"/>
    <x v="4"/>
    <s v="Avery Hi-Liter Smear-Safe Highlighters"/>
    <n v="18.690000000000001"/>
    <n v="4"/>
    <n v="3.74"/>
  </r>
  <r>
    <n v="9475"/>
    <d v="2017-11-25T00:00:00"/>
    <x v="3"/>
    <x v="10"/>
    <x v="14"/>
    <x v="5"/>
    <x v="1"/>
    <x v="5"/>
    <s v="Office Star - Professional Matrix Back Chair with 2-to-1 Synchro Tilt and Mesh Fabric Seat"/>
    <n v="701.96"/>
    <n v="2"/>
    <n v="168.47"/>
  </r>
  <r>
    <n v="9476"/>
    <d v="2017-11-26T00:00:00"/>
    <x v="3"/>
    <x v="10"/>
    <x v="462"/>
    <x v="24"/>
    <x v="1"/>
    <x v="8"/>
    <s v="Executive Impressions Supervisor Wall Clock"/>
    <n v="126.3"/>
    <n v="3"/>
    <n v="40.42"/>
  </r>
  <r>
    <n v="9477"/>
    <d v="2017-11-26T00:00:00"/>
    <x v="3"/>
    <x v="10"/>
    <x v="462"/>
    <x v="24"/>
    <x v="2"/>
    <x v="9"/>
    <s v="SanDisk Cruzer 32 GB USB Flash Drive"/>
    <n v="38.04"/>
    <n v="2"/>
    <n v="12.17"/>
  </r>
  <r>
    <n v="9478"/>
    <d v="2017-11-26T00:00:00"/>
    <x v="3"/>
    <x v="10"/>
    <x v="235"/>
    <x v="10"/>
    <x v="2"/>
    <x v="6"/>
    <s v="Motorola L804"/>
    <n v="220.75"/>
    <n v="8"/>
    <n v="-40.47"/>
  </r>
  <r>
    <n v="9479"/>
    <d v="2017-11-26T00:00:00"/>
    <x v="3"/>
    <x v="10"/>
    <x v="512"/>
    <x v="4"/>
    <x v="0"/>
    <x v="4"/>
    <s v="Newell 347"/>
    <n v="12.84"/>
    <n v="3"/>
    <n v="3.72"/>
  </r>
  <r>
    <n v="9480"/>
    <d v="2017-11-26T00:00:00"/>
    <x v="3"/>
    <x v="10"/>
    <x v="369"/>
    <x v="10"/>
    <x v="0"/>
    <x v="12"/>
    <s v="Holmes HEPA Air Purifier"/>
    <n v="52.27"/>
    <n v="3"/>
    <n v="9.8000000000000007"/>
  </r>
  <r>
    <n v="9481"/>
    <d v="2017-11-26T00:00:00"/>
    <x v="3"/>
    <x v="10"/>
    <x v="369"/>
    <x v="10"/>
    <x v="0"/>
    <x v="12"/>
    <s v="Fellowes Superior 10 Outlet Split Surge Protector"/>
    <n v="213.14"/>
    <n v="7"/>
    <n v="23.98"/>
  </r>
  <r>
    <n v="9482"/>
    <d v="2017-11-26T00:00:00"/>
    <x v="3"/>
    <x v="10"/>
    <x v="606"/>
    <x v="1"/>
    <x v="0"/>
    <x v="3"/>
    <s v="GBC Premium Transparent Covers with Diagonal Lined Pattern"/>
    <n v="33.57"/>
    <n v="8"/>
    <n v="-53.71"/>
  </r>
  <r>
    <n v="9483"/>
    <d v="2017-11-26T00:00:00"/>
    <x v="3"/>
    <x v="10"/>
    <x v="215"/>
    <x v="20"/>
    <x v="0"/>
    <x v="12"/>
    <s v="Black &amp; Decker Filter for Double Action Dustbuster Cordless Vac BLDV7210"/>
    <n v="58.73"/>
    <n v="7"/>
    <n v="14.68"/>
  </r>
  <r>
    <n v="9484"/>
    <d v="2017-11-26T00:00:00"/>
    <x v="3"/>
    <x v="10"/>
    <x v="215"/>
    <x v="20"/>
    <x v="0"/>
    <x v="3"/>
    <s v="Binding Machine Supplies"/>
    <n v="93.34"/>
    <n v="4"/>
    <n v="32.67"/>
  </r>
  <r>
    <n v="9485"/>
    <d v="2017-11-26T00:00:00"/>
    <x v="3"/>
    <x v="10"/>
    <x v="722"/>
    <x v="18"/>
    <x v="1"/>
    <x v="13"/>
    <s v="KI Adjustable-Height Table"/>
    <n v="257.94"/>
    <n v="3"/>
    <n v="67.06"/>
  </r>
  <r>
    <n v="9486"/>
    <d v="2017-11-26T00:00:00"/>
    <x v="3"/>
    <x v="10"/>
    <x v="722"/>
    <x v="18"/>
    <x v="2"/>
    <x v="6"/>
    <s v="Samsung Galaxy S4 Mini"/>
    <n v="1879.96"/>
    <n v="4"/>
    <n v="545.19000000000005"/>
  </r>
  <r>
    <n v="9487"/>
    <d v="2017-11-26T00:00:00"/>
    <x v="3"/>
    <x v="10"/>
    <x v="722"/>
    <x v="18"/>
    <x v="1"/>
    <x v="8"/>
    <s v="DAX Wood Document Frame"/>
    <n v="27.46"/>
    <n v="2"/>
    <n v="9.89"/>
  </r>
  <r>
    <n v="9488"/>
    <d v="2017-11-26T00:00:00"/>
    <x v="3"/>
    <x v="10"/>
    <x v="722"/>
    <x v="18"/>
    <x v="2"/>
    <x v="6"/>
    <s v="Innergie mMini Combo Duo USB Travel Charging Kit"/>
    <n v="89.98"/>
    <n v="2"/>
    <n v="43.19"/>
  </r>
  <r>
    <n v="9489"/>
    <d v="2017-11-26T00:00:00"/>
    <x v="3"/>
    <x v="10"/>
    <x v="722"/>
    <x v="18"/>
    <x v="1"/>
    <x v="5"/>
    <s v="SAFCO Arco Folding Chair"/>
    <n v="828.6"/>
    <n v="3"/>
    <n v="240.29"/>
  </r>
  <r>
    <n v="9490"/>
    <d v="2017-11-26T00:00:00"/>
    <x v="3"/>
    <x v="10"/>
    <x v="46"/>
    <x v="20"/>
    <x v="2"/>
    <x v="6"/>
    <s v="Plantronics Calisto P620-M USB Wireless Speakerphone System"/>
    <n v="979.95"/>
    <n v="5"/>
    <n v="264.58999999999997"/>
  </r>
  <r>
    <n v="9491"/>
    <d v="2017-11-26T00:00:00"/>
    <x v="3"/>
    <x v="10"/>
    <x v="46"/>
    <x v="20"/>
    <x v="1"/>
    <x v="8"/>
    <s v="DataProducts Ampli Magnifier Task Lamp, Black,"/>
    <n v="135.30000000000001"/>
    <n v="5"/>
    <n v="37.880000000000003"/>
  </r>
  <r>
    <n v="9492"/>
    <d v="2017-11-27T00:00:00"/>
    <x v="3"/>
    <x v="10"/>
    <x v="291"/>
    <x v="21"/>
    <x v="1"/>
    <x v="8"/>
    <s v="Howard Miller 13&quot; Diameter Goldtone Round Wall Clock"/>
    <n v="46.94"/>
    <n v="1"/>
    <n v="19.25"/>
  </r>
  <r>
    <n v="9493"/>
    <d v="2017-11-27T00:00:00"/>
    <x v="3"/>
    <x v="10"/>
    <x v="291"/>
    <x v="21"/>
    <x v="2"/>
    <x v="9"/>
    <s v="Memorex Mini Travel Drive 16 GB USB 2.0 Flash Drive"/>
    <n v="143.72999999999999"/>
    <n v="9"/>
    <n v="56.05"/>
  </r>
  <r>
    <n v="9494"/>
    <d v="2017-11-27T00:00:00"/>
    <x v="3"/>
    <x v="10"/>
    <x v="754"/>
    <x v="3"/>
    <x v="0"/>
    <x v="0"/>
    <s v="Tops White Computer Printout Paper"/>
    <n v="244.55"/>
    <n v="5"/>
    <n v="114.94"/>
  </r>
  <r>
    <n v="9495"/>
    <d v="2017-11-27T00:00:00"/>
    <x v="3"/>
    <x v="10"/>
    <x v="754"/>
    <x v="3"/>
    <x v="2"/>
    <x v="9"/>
    <s v="Enermax Briskie RF Wireless Keyboard and Mouse Combo"/>
    <n v="166.16"/>
    <n v="8"/>
    <n v="59.82"/>
  </r>
  <r>
    <n v="9496"/>
    <d v="2017-11-27T00:00:00"/>
    <x v="3"/>
    <x v="10"/>
    <x v="440"/>
    <x v="25"/>
    <x v="0"/>
    <x v="4"/>
    <s v="Pencil and Crayon Sharpener"/>
    <n v="8.76"/>
    <n v="5"/>
    <n v="0.77"/>
  </r>
  <r>
    <n v="9497"/>
    <d v="2017-11-27T00:00:00"/>
    <x v="3"/>
    <x v="10"/>
    <x v="440"/>
    <x v="25"/>
    <x v="0"/>
    <x v="12"/>
    <s v="Belkin 5 Outlet SurgeMaster Power Centers"/>
    <n v="43.58"/>
    <n v="1"/>
    <n v="4.3600000000000003"/>
  </r>
  <r>
    <n v="9498"/>
    <d v="2017-11-27T00:00:00"/>
    <x v="3"/>
    <x v="10"/>
    <x v="649"/>
    <x v="3"/>
    <x v="0"/>
    <x v="3"/>
    <s v="Premium Transparent Presentation Covers by GBC"/>
    <n v="117.49"/>
    <n v="7"/>
    <n v="41.12"/>
  </r>
  <r>
    <n v="9499"/>
    <d v="2017-11-27T00:00:00"/>
    <x v="3"/>
    <x v="10"/>
    <x v="649"/>
    <x v="3"/>
    <x v="1"/>
    <x v="8"/>
    <s v="Eldon 200 Class Desk Accessories"/>
    <n v="18.84"/>
    <n v="3"/>
    <n v="6.03"/>
  </r>
  <r>
    <n v="9500"/>
    <d v="2017-11-27T00:00:00"/>
    <x v="3"/>
    <x v="10"/>
    <x v="712"/>
    <x v="3"/>
    <x v="2"/>
    <x v="6"/>
    <s v="Griffin GC17055 Auxiliary Audio Cable"/>
    <n v="57.57"/>
    <n v="4"/>
    <n v="5.76"/>
  </r>
  <r>
    <n v="9501"/>
    <d v="2017-11-27T00:00:00"/>
    <x v="3"/>
    <x v="10"/>
    <x v="218"/>
    <x v="20"/>
    <x v="0"/>
    <x v="4"/>
    <s v="American Pencil"/>
    <n v="6.99"/>
    <n v="3"/>
    <n v="2.0299999999999998"/>
  </r>
  <r>
    <n v="9502"/>
    <d v="2017-11-27T00:00:00"/>
    <x v="3"/>
    <x v="10"/>
    <x v="218"/>
    <x v="20"/>
    <x v="0"/>
    <x v="3"/>
    <s v="Avery Flip-Chart Easel Binder, Black"/>
    <n v="107.42"/>
    <n v="6"/>
    <n v="36.26"/>
  </r>
  <r>
    <n v="9503"/>
    <d v="2017-11-27T00:00:00"/>
    <x v="3"/>
    <x v="10"/>
    <x v="691"/>
    <x v="18"/>
    <x v="0"/>
    <x v="0"/>
    <s v="Xerox 1909"/>
    <n v="158.28"/>
    <n v="6"/>
    <n v="72.81"/>
  </r>
  <r>
    <n v="9504"/>
    <d v="2017-11-27T00:00:00"/>
    <x v="3"/>
    <x v="10"/>
    <x v="691"/>
    <x v="18"/>
    <x v="0"/>
    <x v="3"/>
    <s v="GBC DocuBind P100 Manual Binding Machine"/>
    <n v="497.94"/>
    <n v="3"/>
    <n v="224.07"/>
  </r>
  <r>
    <n v="9505"/>
    <d v="2017-11-28T00:00:00"/>
    <x v="3"/>
    <x v="10"/>
    <x v="237"/>
    <x v="2"/>
    <x v="1"/>
    <x v="8"/>
    <s v="Deflect-o RollaMat Studded, Beveled Mat for Medium Pile Carpeting"/>
    <n v="516.49"/>
    <n v="7"/>
    <n v="-12.91"/>
  </r>
  <r>
    <n v="9506"/>
    <d v="2017-11-28T00:00:00"/>
    <x v="3"/>
    <x v="10"/>
    <x v="237"/>
    <x v="2"/>
    <x v="1"/>
    <x v="8"/>
    <s v="Luxo Professional Fluorescent Magnifier Lamp with Clamp-Mount Base"/>
    <n v="1007.23"/>
    <n v="6"/>
    <n v="75.540000000000006"/>
  </r>
  <r>
    <n v="9507"/>
    <d v="2017-11-28T00:00:00"/>
    <x v="3"/>
    <x v="10"/>
    <x v="237"/>
    <x v="2"/>
    <x v="1"/>
    <x v="13"/>
    <s v="Riverside Furniture Oval Coffee Table, Oval End Table, End Table with Drawer"/>
    <n v="2065.3200000000002"/>
    <n v="12"/>
    <n v="-619.6"/>
  </r>
  <r>
    <n v="9508"/>
    <d v="2017-11-28T00:00:00"/>
    <x v="3"/>
    <x v="10"/>
    <x v="237"/>
    <x v="2"/>
    <x v="0"/>
    <x v="0"/>
    <s v="Xerox 210"/>
    <n v="15.55"/>
    <n v="3"/>
    <n v="5.44"/>
  </r>
  <r>
    <n v="9509"/>
    <d v="2017-11-28T00:00:00"/>
    <x v="3"/>
    <x v="10"/>
    <x v="237"/>
    <x v="2"/>
    <x v="0"/>
    <x v="0"/>
    <s v="Xerox 4200 Series MultiUse Premium Copy Paper (20Lb. and 84 Bright)"/>
    <n v="25.34"/>
    <n v="6"/>
    <n v="7.92"/>
  </r>
  <r>
    <n v="9510"/>
    <d v="2017-11-28T00:00:00"/>
    <x v="3"/>
    <x v="10"/>
    <x v="356"/>
    <x v="26"/>
    <x v="0"/>
    <x v="0"/>
    <s v="Eaton Premium Continuous-Feed Paper, 25% Cotton, Letter Size, White, 1000 Shts/Box"/>
    <n v="88.77"/>
    <n v="2"/>
    <n v="31.07"/>
  </r>
  <r>
    <n v="9511"/>
    <d v="2017-11-28T00:00:00"/>
    <x v="3"/>
    <x v="10"/>
    <x v="486"/>
    <x v="20"/>
    <x v="2"/>
    <x v="6"/>
    <s v="Google Nexus 5"/>
    <n v="1979.89"/>
    <n v="11"/>
    <n v="494.97"/>
  </r>
  <r>
    <n v="9512"/>
    <d v="2017-11-28T00:00:00"/>
    <x v="3"/>
    <x v="10"/>
    <x v="486"/>
    <x v="20"/>
    <x v="0"/>
    <x v="10"/>
    <s v="Blue String-Tie &amp; Button Interoffice Envelopes, 10 x 13"/>
    <n v="79.959999999999994"/>
    <n v="2"/>
    <n v="35.979999999999997"/>
  </r>
  <r>
    <n v="9513"/>
    <d v="2017-11-28T00:00:00"/>
    <x v="3"/>
    <x v="10"/>
    <x v="471"/>
    <x v="36"/>
    <x v="0"/>
    <x v="4"/>
    <s v="BIC Brite Liner Grip Highlighters"/>
    <n v="1.64"/>
    <n v="1"/>
    <n v="0.74"/>
  </r>
  <r>
    <n v="9514"/>
    <d v="2017-11-28T00:00:00"/>
    <x v="3"/>
    <x v="10"/>
    <x v="471"/>
    <x v="36"/>
    <x v="1"/>
    <x v="8"/>
    <s v="Luxo Professional Fluorescent Magnifier Lamp with Clamp-Mount Base"/>
    <n v="1049.2"/>
    <n v="5"/>
    <n v="272.79000000000002"/>
  </r>
  <r>
    <n v="9515"/>
    <d v="2017-11-28T00:00:00"/>
    <x v="3"/>
    <x v="10"/>
    <x v="471"/>
    <x v="36"/>
    <x v="1"/>
    <x v="8"/>
    <s v="Eldon Image Series Desk Accessories, Burgundy"/>
    <n v="20.9"/>
    <n v="5"/>
    <n v="7.52"/>
  </r>
  <r>
    <n v="9516"/>
    <d v="2017-11-28T00:00:00"/>
    <x v="3"/>
    <x v="10"/>
    <x v="287"/>
    <x v="3"/>
    <x v="0"/>
    <x v="1"/>
    <s v="Round Specialty Laser Printer Labels"/>
    <n v="62.65"/>
    <n v="5"/>
    <n v="29.45"/>
  </r>
  <r>
    <n v="9517"/>
    <d v="2017-11-29T00:00:00"/>
    <x v="3"/>
    <x v="10"/>
    <x v="207"/>
    <x v="15"/>
    <x v="1"/>
    <x v="5"/>
    <s v="Hon Deluxe Fabric Upholstered Stacking Chairs, Rounded Back"/>
    <n v="390.37"/>
    <n v="2"/>
    <n v="48.8"/>
  </r>
  <r>
    <n v="9518"/>
    <d v="2017-11-29T00:00:00"/>
    <x v="3"/>
    <x v="10"/>
    <x v="207"/>
    <x v="15"/>
    <x v="1"/>
    <x v="8"/>
    <s v="Executive Impressions 13&quot; Chairman Wall Clock"/>
    <n v="101.52"/>
    <n v="5"/>
    <n v="19.04"/>
  </r>
  <r>
    <n v="9519"/>
    <d v="2017-11-30T00:00:00"/>
    <x v="3"/>
    <x v="10"/>
    <x v="187"/>
    <x v="20"/>
    <x v="0"/>
    <x v="3"/>
    <s v="Lock-Up Easel 'Spel-Binder'"/>
    <n v="68.47"/>
    <n v="3"/>
    <n v="23.11"/>
  </r>
  <r>
    <n v="9520"/>
    <d v="2017-11-30T00:00:00"/>
    <x v="3"/>
    <x v="10"/>
    <x v="187"/>
    <x v="20"/>
    <x v="1"/>
    <x v="5"/>
    <s v="SAFCO Arco Folding Chair"/>
    <n v="1242.9000000000001"/>
    <n v="5"/>
    <n v="262.39"/>
  </r>
  <r>
    <n v="9521"/>
    <d v="2017-11-30T00:00:00"/>
    <x v="3"/>
    <x v="10"/>
    <x v="72"/>
    <x v="29"/>
    <x v="0"/>
    <x v="2"/>
    <s v="Home/Office Personal File Carts"/>
    <n v="173.8"/>
    <n v="5"/>
    <n v="43.45"/>
  </r>
  <r>
    <n v="9522"/>
    <d v="2017-11-30T00:00:00"/>
    <x v="3"/>
    <x v="10"/>
    <x v="297"/>
    <x v="7"/>
    <x v="0"/>
    <x v="4"/>
    <s v="BOSTON Ranger #55 Pencil Sharpener, Black"/>
    <n v="155.94"/>
    <n v="6"/>
    <n v="45.22"/>
  </r>
  <r>
    <n v="9523"/>
    <d v="2017-11-30T00:00:00"/>
    <x v="3"/>
    <x v="10"/>
    <x v="770"/>
    <x v="10"/>
    <x v="0"/>
    <x v="12"/>
    <s v="Kensington 7 Outlet MasterPiece Power Center with Fax/Phone Line Protection"/>
    <n v="663.94"/>
    <n v="4"/>
    <n v="82.99"/>
  </r>
  <r>
    <n v="9524"/>
    <d v="2017-11-30T00:00:00"/>
    <x v="3"/>
    <x v="10"/>
    <x v="672"/>
    <x v="16"/>
    <x v="2"/>
    <x v="6"/>
    <s v="OtterBox Defender Series Case - Samsung Galaxy S4"/>
    <n v="71.98"/>
    <n v="3"/>
    <n v="9"/>
  </r>
  <r>
    <n v="9525"/>
    <d v="2017-11-30T00:00:00"/>
    <x v="3"/>
    <x v="10"/>
    <x v="723"/>
    <x v="0"/>
    <x v="0"/>
    <x v="7"/>
    <s v="Binder Clips by OIC"/>
    <n v="2.37"/>
    <n v="2"/>
    <n v="0.83"/>
  </r>
  <r>
    <n v="9526"/>
    <d v="2017-11-30T00:00:00"/>
    <x v="3"/>
    <x v="10"/>
    <x v="59"/>
    <x v="25"/>
    <x v="2"/>
    <x v="9"/>
    <s v="Logitech Wireless Gaming Headset G930"/>
    <n v="383.98"/>
    <n v="3"/>
    <n v="81.59"/>
  </r>
  <r>
    <n v="9527"/>
    <d v="2017-11-30T00:00:00"/>
    <x v="3"/>
    <x v="10"/>
    <x v="59"/>
    <x v="25"/>
    <x v="1"/>
    <x v="13"/>
    <s v="Bush Advantage Collection Racetrack Conference Table"/>
    <n v="1781.68"/>
    <n v="7"/>
    <n v="-653.28"/>
  </r>
  <r>
    <n v="9528"/>
    <d v="2017-11-30T00:00:00"/>
    <x v="3"/>
    <x v="10"/>
    <x v="665"/>
    <x v="20"/>
    <x v="0"/>
    <x v="2"/>
    <s v="Iris 3-Drawer Stacking Bin, Black"/>
    <n v="83.56"/>
    <n v="4"/>
    <n v="1.67"/>
  </r>
  <r>
    <n v="9529"/>
    <d v="2017-11-30T00:00:00"/>
    <x v="3"/>
    <x v="10"/>
    <x v="665"/>
    <x v="20"/>
    <x v="2"/>
    <x v="6"/>
    <s v="Panasonic BusinessÂ TelephonesÂ KX-T7736"/>
    <n v="546.05999999999995"/>
    <n v="3"/>
    <n v="163.82"/>
  </r>
  <r>
    <n v="9530"/>
    <d v="2017-11-30T00:00:00"/>
    <x v="3"/>
    <x v="10"/>
    <x v="665"/>
    <x v="20"/>
    <x v="0"/>
    <x v="2"/>
    <s v="Fellowes Officeware Wire Shelving"/>
    <n v="269.49"/>
    <n v="3"/>
    <n v="5.39"/>
  </r>
  <r>
    <n v="9531"/>
    <d v="2017-11-30T00:00:00"/>
    <x v="3"/>
    <x v="10"/>
    <x v="713"/>
    <x v="3"/>
    <x v="1"/>
    <x v="8"/>
    <s v="Contemporary Borderless Frame"/>
    <n v="25.83"/>
    <n v="3"/>
    <n v="9.56"/>
  </r>
  <r>
    <n v="9532"/>
    <d v="2017-11-30T00:00:00"/>
    <x v="3"/>
    <x v="10"/>
    <x v="244"/>
    <x v="0"/>
    <x v="2"/>
    <x v="9"/>
    <s v="SanDisk Ultra 64 GB MicroSDHC Class 10 Memory Card"/>
    <n v="95.98"/>
    <n v="3"/>
    <n v="-10.8"/>
  </r>
  <r>
    <n v="9533"/>
    <d v="2017-11-30T00:00:00"/>
    <x v="3"/>
    <x v="10"/>
    <x v="335"/>
    <x v="2"/>
    <x v="1"/>
    <x v="5"/>
    <s v="Global Commerce Series Low-Back Swivel/Tilt Chairs"/>
    <n v="1079.32"/>
    <n v="6"/>
    <n v="-15.42"/>
  </r>
  <r>
    <n v="9534"/>
    <d v="2017-12-01T00:00:00"/>
    <x v="3"/>
    <x v="11"/>
    <x v="343"/>
    <x v="14"/>
    <x v="0"/>
    <x v="2"/>
    <s v="Tennsco Lockers, Gray"/>
    <n v="83.92"/>
    <n v="4"/>
    <n v="5.87"/>
  </r>
  <r>
    <n v="9535"/>
    <d v="2017-12-01T00:00:00"/>
    <x v="3"/>
    <x v="11"/>
    <x v="343"/>
    <x v="14"/>
    <x v="2"/>
    <x v="6"/>
    <s v="Panasonic KX-TG6844B Expandable Digital Cordless Telephone"/>
    <n v="131.97999999999999"/>
    <n v="2"/>
    <n v="35.630000000000003"/>
  </r>
  <r>
    <n v="9536"/>
    <d v="2017-12-01T00:00:00"/>
    <x v="3"/>
    <x v="11"/>
    <x v="343"/>
    <x v="14"/>
    <x v="0"/>
    <x v="3"/>
    <s v="Avery Durable Slant Ring Binders, No Labels"/>
    <n v="15.92"/>
    <n v="4"/>
    <n v="7.48"/>
  </r>
  <r>
    <n v="9537"/>
    <d v="2017-12-01T00:00:00"/>
    <x v="3"/>
    <x v="11"/>
    <x v="343"/>
    <x v="14"/>
    <x v="0"/>
    <x v="7"/>
    <s v="Advantus Push Pins, Aluminum Head"/>
    <n v="52.29"/>
    <n v="9"/>
    <n v="16.21"/>
  </r>
  <r>
    <n v="9538"/>
    <d v="2017-12-01T00:00:00"/>
    <x v="3"/>
    <x v="11"/>
    <x v="343"/>
    <x v="14"/>
    <x v="0"/>
    <x v="2"/>
    <s v="Gould Plastics 18-Pocket Panel Bin, 34w x 5-1/4d x 20-1/2h"/>
    <n v="91.99"/>
    <n v="1"/>
    <n v="3.68"/>
  </r>
  <r>
    <n v="9539"/>
    <d v="2017-12-01T00:00:00"/>
    <x v="3"/>
    <x v="11"/>
    <x v="583"/>
    <x v="20"/>
    <x v="2"/>
    <x v="9"/>
    <s v="Sabrent 4-Port USB 2.0 Hub"/>
    <n v="20.37"/>
    <n v="3"/>
    <n v="6.93"/>
  </r>
  <r>
    <n v="9540"/>
    <d v="2017-12-01T00:00:00"/>
    <x v="3"/>
    <x v="11"/>
    <x v="583"/>
    <x v="20"/>
    <x v="0"/>
    <x v="2"/>
    <s v="Safco Industrial Shelving"/>
    <n v="221.55"/>
    <n v="3"/>
    <n v="6.65"/>
  </r>
  <r>
    <n v="9541"/>
    <d v="2017-12-01T00:00:00"/>
    <x v="3"/>
    <x v="11"/>
    <x v="583"/>
    <x v="20"/>
    <x v="0"/>
    <x v="3"/>
    <s v="Acco 3-Hole Punch"/>
    <n v="17.52"/>
    <n v="5"/>
    <n v="6.13"/>
  </r>
  <r>
    <n v="9542"/>
    <d v="2017-12-01T00:00:00"/>
    <x v="3"/>
    <x v="11"/>
    <x v="265"/>
    <x v="26"/>
    <x v="2"/>
    <x v="6"/>
    <s v="GE 30524EE4"/>
    <n v="470.38"/>
    <n v="3"/>
    <n v="52.92"/>
  </r>
  <r>
    <n v="9543"/>
    <d v="2017-12-01T00:00:00"/>
    <x v="3"/>
    <x v="11"/>
    <x v="265"/>
    <x v="26"/>
    <x v="2"/>
    <x v="6"/>
    <s v="AT&amp;T SB67148 SynJ"/>
    <n v="105.58"/>
    <n v="2"/>
    <n v="9.24"/>
  </r>
  <r>
    <n v="9544"/>
    <d v="2017-12-01T00:00:00"/>
    <x v="3"/>
    <x v="11"/>
    <x v="265"/>
    <x v="26"/>
    <x v="0"/>
    <x v="12"/>
    <s v="Fellowes Basic Home/Office Series Surge Protectors"/>
    <n v="31.15"/>
    <n v="3"/>
    <n v="3.5"/>
  </r>
  <r>
    <n v="9545"/>
    <d v="2017-12-01T00:00:00"/>
    <x v="3"/>
    <x v="11"/>
    <x v="265"/>
    <x v="26"/>
    <x v="0"/>
    <x v="3"/>
    <s v="Recycled Pressboard Report Cover with Reinforced Top Hinge"/>
    <n v="6.78"/>
    <n v="7"/>
    <n v="-4.75"/>
  </r>
  <r>
    <n v="9546"/>
    <d v="2017-12-01T00:00:00"/>
    <x v="3"/>
    <x v="11"/>
    <x v="265"/>
    <x v="26"/>
    <x v="2"/>
    <x v="6"/>
    <s v="Jabra BIZ 2300 Duo QD Duo CordedÂ Headset"/>
    <n v="406.37"/>
    <n v="4"/>
    <n v="30.48"/>
  </r>
  <r>
    <n v="9547"/>
    <d v="2017-12-01T00:00:00"/>
    <x v="3"/>
    <x v="11"/>
    <x v="200"/>
    <x v="2"/>
    <x v="0"/>
    <x v="10"/>
    <s v="Quality Park Security Envelopes"/>
    <n v="104.68"/>
    <n v="5"/>
    <n v="35.33"/>
  </r>
  <r>
    <n v="9548"/>
    <d v="2017-12-01T00:00:00"/>
    <x v="3"/>
    <x v="11"/>
    <x v="200"/>
    <x v="2"/>
    <x v="2"/>
    <x v="6"/>
    <s v="Belkin SportFit Armband For iPhone 5s/5c, Fuchsia"/>
    <n v="62.96"/>
    <n v="7"/>
    <n v="9.44"/>
  </r>
  <r>
    <n v="9549"/>
    <d v="2017-12-01T00:00:00"/>
    <x v="3"/>
    <x v="11"/>
    <x v="605"/>
    <x v="0"/>
    <x v="2"/>
    <x v="6"/>
    <s v="Cisco SPA112 2 Port Phone Adapter"/>
    <n v="219.8"/>
    <n v="5"/>
    <n v="24.73"/>
  </r>
  <r>
    <n v="9550"/>
    <d v="2017-12-01T00:00:00"/>
    <x v="3"/>
    <x v="11"/>
    <x v="605"/>
    <x v="0"/>
    <x v="1"/>
    <x v="5"/>
    <s v="DMI Arturo Collection Mission-style Design Wood Chair"/>
    <n v="317.06"/>
    <n v="3"/>
    <n v="-18.12"/>
  </r>
  <r>
    <n v="9551"/>
    <d v="2017-12-01T00:00:00"/>
    <x v="3"/>
    <x v="11"/>
    <x v="786"/>
    <x v="3"/>
    <x v="0"/>
    <x v="0"/>
    <s v="Xerox 1905"/>
    <n v="45.36"/>
    <n v="7"/>
    <n v="21.77"/>
  </r>
  <r>
    <n v="9552"/>
    <d v="2017-12-01T00:00:00"/>
    <x v="3"/>
    <x v="11"/>
    <x v="786"/>
    <x v="3"/>
    <x v="0"/>
    <x v="3"/>
    <s v="Cardinal HOLDit! Binder Insert Strips,Extra Strips"/>
    <n v="10.130000000000001"/>
    <n v="2"/>
    <n v="3.67"/>
  </r>
  <r>
    <n v="9553"/>
    <d v="2017-12-01T00:00:00"/>
    <x v="3"/>
    <x v="11"/>
    <x v="565"/>
    <x v="2"/>
    <x v="0"/>
    <x v="2"/>
    <s v="Personal File Boxes with Fold-Down Carry Handle"/>
    <n v="37.39"/>
    <n v="3"/>
    <n v="2.34"/>
  </r>
  <r>
    <n v="9554"/>
    <d v="2017-12-01T00:00:00"/>
    <x v="3"/>
    <x v="11"/>
    <x v="565"/>
    <x v="2"/>
    <x v="1"/>
    <x v="8"/>
    <s v="Ultra Door Kickplate, 8&quot;H x 34&quot;W"/>
    <n v="79.12"/>
    <n v="5"/>
    <n v="13.85"/>
  </r>
  <r>
    <n v="9555"/>
    <d v="2017-12-01T00:00:00"/>
    <x v="3"/>
    <x v="11"/>
    <x v="525"/>
    <x v="37"/>
    <x v="0"/>
    <x v="0"/>
    <s v="Xerox 214"/>
    <n v="19.440000000000001"/>
    <n v="3"/>
    <n v="9.33"/>
  </r>
  <r>
    <n v="9556"/>
    <d v="2017-12-01T00:00:00"/>
    <x v="3"/>
    <x v="11"/>
    <x v="525"/>
    <x v="37"/>
    <x v="1"/>
    <x v="5"/>
    <s v="Global Comet Stacking Armless Chair"/>
    <n v="897.15"/>
    <n v="3"/>
    <n v="251.2"/>
  </r>
  <r>
    <n v="9557"/>
    <d v="2017-12-01T00:00:00"/>
    <x v="3"/>
    <x v="11"/>
    <x v="342"/>
    <x v="10"/>
    <x v="1"/>
    <x v="8"/>
    <s v="Magna Visual Magnetic Picture Hangers"/>
    <n v="7.71"/>
    <n v="2"/>
    <n v="1.74"/>
  </r>
  <r>
    <n v="9558"/>
    <d v="2017-12-01T00:00:00"/>
    <x v="3"/>
    <x v="11"/>
    <x v="706"/>
    <x v="0"/>
    <x v="0"/>
    <x v="0"/>
    <s v="Xerox 201"/>
    <n v="10.37"/>
    <n v="2"/>
    <n v="3.63"/>
  </r>
  <r>
    <n v="9559"/>
    <d v="2017-12-01T00:00:00"/>
    <x v="3"/>
    <x v="11"/>
    <x v="703"/>
    <x v="22"/>
    <x v="0"/>
    <x v="0"/>
    <s v="Xerox 1947"/>
    <n v="41.86"/>
    <n v="7"/>
    <n v="18.84"/>
  </r>
  <r>
    <n v="9560"/>
    <d v="2017-12-01T00:00:00"/>
    <x v="3"/>
    <x v="11"/>
    <x v="703"/>
    <x v="22"/>
    <x v="1"/>
    <x v="11"/>
    <s v="Hon Metal Bookcases, Putty"/>
    <n v="141.96"/>
    <n v="2"/>
    <n v="41.17"/>
  </r>
  <r>
    <n v="9561"/>
    <d v="2017-12-01T00:00:00"/>
    <x v="3"/>
    <x v="11"/>
    <x v="562"/>
    <x v="22"/>
    <x v="0"/>
    <x v="3"/>
    <s v="Ibico Presentation Index for Binding Systems"/>
    <n v="15.92"/>
    <n v="5"/>
    <n v="5.37"/>
  </r>
  <r>
    <n v="9562"/>
    <d v="2017-12-01T00:00:00"/>
    <x v="3"/>
    <x v="11"/>
    <x v="562"/>
    <x v="22"/>
    <x v="1"/>
    <x v="8"/>
    <s v="Eldon Wave Desk Accessories"/>
    <n v="70.680000000000007"/>
    <n v="12"/>
    <n v="31.1"/>
  </r>
  <r>
    <n v="9563"/>
    <d v="2017-12-01T00:00:00"/>
    <x v="3"/>
    <x v="11"/>
    <x v="562"/>
    <x v="22"/>
    <x v="0"/>
    <x v="2"/>
    <s v="Tennsco Stur-D-Stor Boltless Shelving, 5 Shelves, 24&quot; Deep, Sand"/>
    <n v="541.24"/>
    <n v="4"/>
    <n v="5.41"/>
  </r>
  <r>
    <n v="9564"/>
    <d v="2017-12-01T00:00:00"/>
    <x v="3"/>
    <x v="11"/>
    <x v="770"/>
    <x v="3"/>
    <x v="1"/>
    <x v="8"/>
    <s v="Tenex &quot;The Solids&quot; Textured Chair Mats"/>
    <n v="629.64"/>
    <n v="9"/>
    <n v="107.04"/>
  </r>
  <r>
    <n v="9565"/>
    <d v="2017-12-01T00:00:00"/>
    <x v="3"/>
    <x v="11"/>
    <x v="573"/>
    <x v="2"/>
    <x v="0"/>
    <x v="1"/>
    <s v="Avery 483"/>
    <n v="15.94"/>
    <n v="4"/>
    <n v="5.18"/>
  </r>
  <r>
    <n v="9566"/>
    <d v="2017-12-01T00:00:00"/>
    <x v="3"/>
    <x v="11"/>
    <x v="573"/>
    <x v="2"/>
    <x v="0"/>
    <x v="3"/>
    <s v="Acco Pressboard Covers with Storage Hooks, 14 7/8&quot; x 11&quot;, Dark Blue"/>
    <n v="8"/>
    <n v="7"/>
    <n v="-5.6"/>
  </r>
  <r>
    <n v="9567"/>
    <d v="2017-12-01T00:00:00"/>
    <x v="3"/>
    <x v="11"/>
    <x v="573"/>
    <x v="2"/>
    <x v="1"/>
    <x v="5"/>
    <s v="Global Commerce Series High-Back Swivel/Tilt Chairs"/>
    <n v="398.97"/>
    <n v="2"/>
    <n v="-28.5"/>
  </r>
  <r>
    <n v="9568"/>
    <d v="2017-12-02T00:00:00"/>
    <x v="3"/>
    <x v="11"/>
    <x v="197"/>
    <x v="3"/>
    <x v="0"/>
    <x v="2"/>
    <s v="Fellowes Mobile File Cart, Black"/>
    <n v="559.62"/>
    <n v="9"/>
    <n v="151.1"/>
  </r>
  <r>
    <n v="9569"/>
    <d v="2017-12-02T00:00:00"/>
    <x v="3"/>
    <x v="11"/>
    <x v="197"/>
    <x v="3"/>
    <x v="0"/>
    <x v="0"/>
    <s v="Xerox 1940"/>
    <n v="109.92"/>
    <n v="2"/>
    <n v="53.86"/>
  </r>
  <r>
    <n v="9570"/>
    <d v="2017-12-02T00:00:00"/>
    <x v="3"/>
    <x v="11"/>
    <x v="197"/>
    <x v="3"/>
    <x v="0"/>
    <x v="0"/>
    <s v="Xerox 1962"/>
    <n v="8.56"/>
    <n v="2"/>
    <n v="3.85"/>
  </r>
  <r>
    <n v="9571"/>
    <d v="2017-12-02T00:00:00"/>
    <x v="3"/>
    <x v="11"/>
    <x v="423"/>
    <x v="6"/>
    <x v="0"/>
    <x v="4"/>
    <s v="Newell 309"/>
    <n v="34.65"/>
    <n v="3"/>
    <n v="10.4"/>
  </r>
  <r>
    <n v="9572"/>
    <d v="2017-12-02T00:00:00"/>
    <x v="3"/>
    <x v="11"/>
    <x v="55"/>
    <x v="0"/>
    <x v="0"/>
    <x v="12"/>
    <s v="3.6 Cubic Foot Counter Height Office Refrigerator"/>
    <n v="294.62"/>
    <n v="5"/>
    <n v="-766.01"/>
  </r>
  <r>
    <n v="9573"/>
    <d v="2017-12-02T00:00:00"/>
    <x v="3"/>
    <x v="11"/>
    <x v="55"/>
    <x v="0"/>
    <x v="1"/>
    <x v="8"/>
    <s v="Advantus Panel Wall Acrylic Frame"/>
    <n v="8.75"/>
    <n v="4"/>
    <n v="-3.72"/>
  </r>
  <r>
    <n v="9574"/>
    <d v="2017-12-02T00:00:00"/>
    <x v="3"/>
    <x v="11"/>
    <x v="521"/>
    <x v="16"/>
    <x v="0"/>
    <x v="4"/>
    <s v="Bulldog Vacuum Base Pencil Sharpener"/>
    <n v="47.96"/>
    <n v="5"/>
    <n v="4.2"/>
  </r>
  <r>
    <n v="9575"/>
    <d v="2017-12-02T00:00:00"/>
    <x v="3"/>
    <x v="11"/>
    <x v="450"/>
    <x v="3"/>
    <x v="0"/>
    <x v="3"/>
    <s v="3-ring staple pack"/>
    <n v="9.02"/>
    <n v="6"/>
    <n v="3.16"/>
  </r>
  <r>
    <n v="9576"/>
    <d v="2017-12-02T00:00:00"/>
    <x v="3"/>
    <x v="11"/>
    <x v="450"/>
    <x v="3"/>
    <x v="0"/>
    <x v="3"/>
    <s v="Satellite Sectional Post Binders"/>
    <n v="69.459999999999994"/>
    <n v="2"/>
    <n v="22.57"/>
  </r>
  <r>
    <n v="9577"/>
    <d v="2017-12-02T00:00:00"/>
    <x v="3"/>
    <x v="11"/>
    <x v="450"/>
    <x v="3"/>
    <x v="0"/>
    <x v="0"/>
    <s v="Wirebound Message Book, 4 per Page"/>
    <n v="10.86"/>
    <n v="2"/>
    <n v="5.32"/>
  </r>
  <r>
    <n v="9578"/>
    <d v="2017-12-02T00:00:00"/>
    <x v="3"/>
    <x v="11"/>
    <x v="450"/>
    <x v="3"/>
    <x v="0"/>
    <x v="12"/>
    <s v="Fellowes Advanced Computer Series Surge Protectors"/>
    <n v="79.47"/>
    <n v="3"/>
    <n v="22.25"/>
  </r>
  <r>
    <n v="9579"/>
    <d v="2017-12-02T00:00:00"/>
    <x v="3"/>
    <x v="11"/>
    <x v="450"/>
    <x v="3"/>
    <x v="0"/>
    <x v="4"/>
    <s v="Prang Dustless Chalk Sticks"/>
    <n v="10.08"/>
    <n v="6"/>
    <n v="5.04"/>
  </r>
  <r>
    <n v="9580"/>
    <d v="2017-12-02T00:00:00"/>
    <x v="3"/>
    <x v="11"/>
    <x v="474"/>
    <x v="16"/>
    <x v="0"/>
    <x v="3"/>
    <s v="Premier Elliptical Ring Binder, Black"/>
    <n v="45.66"/>
    <n v="5"/>
    <n v="-33.479999999999997"/>
  </r>
  <r>
    <n v="9581"/>
    <d v="2017-12-02T00:00:00"/>
    <x v="3"/>
    <x v="11"/>
    <x v="60"/>
    <x v="2"/>
    <x v="0"/>
    <x v="3"/>
    <s v="GBC DocuBind 300 Electric Binding Machine"/>
    <n v="631.17999999999995"/>
    <n v="4"/>
    <n v="-462.86"/>
  </r>
  <r>
    <n v="9582"/>
    <d v="2017-12-02T00:00:00"/>
    <x v="3"/>
    <x v="11"/>
    <x v="636"/>
    <x v="40"/>
    <x v="2"/>
    <x v="6"/>
    <s v="ClearOne CHATAttach 160 -Â speaker phone"/>
    <n v="2479.96"/>
    <n v="4"/>
    <n v="743.99"/>
  </r>
  <r>
    <n v="9583"/>
    <d v="2017-12-02T00:00:00"/>
    <x v="3"/>
    <x v="11"/>
    <x v="653"/>
    <x v="3"/>
    <x v="2"/>
    <x v="6"/>
    <s v="Anker Astro 15000mAh USB Portable Charger"/>
    <n v="39.99"/>
    <n v="1"/>
    <n v="-8"/>
  </r>
  <r>
    <n v="9584"/>
    <d v="2017-12-02T00:00:00"/>
    <x v="3"/>
    <x v="11"/>
    <x v="653"/>
    <x v="3"/>
    <x v="1"/>
    <x v="5"/>
    <s v="Office Star - Mid Back Dual function Ergonomic High Back Chair with 2-Way Adjustable Arms"/>
    <n v="1159.06"/>
    <n v="9"/>
    <n v="43.46"/>
  </r>
  <r>
    <n v="9585"/>
    <d v="2017-12-02T00:00:00"/>
    <x v="3"/>
    <x v="11"/>
    <x v="653"/>
    <x v="3"/>
    <x v="0"/>
    <x v="4"/>
    <s v="Panasonic KP-380BK Classic Electric Pencil Sharpener"/>
    <n v="179.9"/>
    <n v="5"/>
    <n v="44.98"/>
  </r>
  <r>
    <n v="9586"/>
    <d v="2017-12-02T00:00:00"/>
    <x v="3"/>
    <x v="11"/>
    <x v="297"/>
    <x v="6"/>
    <x v="1"/>
    <x v="5"/>
    <s v="Office Star - Professional Matrix Back Chair with 2-to-1 Synchro Tilt and Mesh Fabric Seat"/>
    <n v="701.96"/>
    <n v="2"/>
    <n v="168.47"/>
  </r>
  <r>
    <n v="9587"/>
    <d v="2017-12-02T00:00:00"/>
    <x v="3"/>
    <x v="11"/>
    <x v="132"/>
    <x v="0"/>
    <x v="0"/>
    <x v="4"/>
    <s v="Manco Dry-Lighter Erasable Highlighter"/>
    <n v="12.16"/>
    <n v="5"/>
    <n v="2.13"/>
  </r>
  <r>
    <n v="9588"/>
    <d v="2017-12-02T00:00:00"/>
    <x v="3"/>
    <x v="11"/>
    <x v="497"/>
    <x v="25"/>
    <x v="0"/>
    <x v="4"/>
    <s v="Sanford 52201 APSCO Electric Pencil Sharpener"/>
    <n v="32.78"/>
    <n v="1"/>
    <n v="2.46"/>
  </r>
  <r>
    <n v="9589"/>
    <d v="2017-12-02T00:00:00"/>
    <x v="3"/>
    <x v="11"/>
    <x v="544"/>
    <x v="26"/>
    <x v="0"/>
    <x v="2"/>
    <s v="Letter Size Cart"/>
    <n v="114.29"/>
    <n v="1"/>
    <n v="12.86"/>
  </r>
  <r>
    <n v="9590"/>
    <d v="2017-12-02T00:00:00"/>
    <x v="3"/>
    <x v="11"/>
    <x v="544"/>
    <x v="26"/>
    <x v="0"/>
    <x v="3"/>
    <s v="Aluminum Screw Posts"/>
    <n v="36.619999999999997"/>
    <n v="8"/>
    <n v="-24.42"/>
  </r>
  <r>
    <n v="9591"/>
    <d v="2017-12-02T00:00:00"/>
    <x v="3"/>
    <x v="11"/>
    <x v="544"/>
    <x v="26"/>
    <x v="1"/>
    <x v="11"/>
    <s v="Hon 4-Shelf Metal Bookcases"/>
    <n v="242.35"/>
    <n v="8"/>
    <n v="-363.53"/>
  </r>
  <r>
    <n v="9592"/>
    <d v="2017-12-02T00:00:00"/>
    <x v="3"/>
    <x v="11"/>
    <x v="544"/>
    <x v="26"/>
    <x v="2"/>
    <x v="6"/>
    <s v="Seidio BD2-HK3IPH5-BK DILEX Case and Holster Combo for Apple iPhone 5/5s - Black"/>
    <n v="49.62"/>
    <n v="2"/>
    <n v="4.96"/>
  </r>
  <r>
    <n v="9593"/>
    <d v="2017-12-02T00:00:00"/>
    <x v="3"/>
    <x v="11"/>
    <x v="544"/>
    <x v="26"/>
    <x v="1"/>
    <x v="8"/>
    <s v="Tenex 46&quot; x 60&quot; Computer Anti-Static Chairmat, Rectangular Shaped"/>
    <n v="508.7"/>
    <n v="6"/>
    <n v="0"/>
  </r>
  <r>
    <n v="9594"/>
    <d v="2017-12-02T00:00:00"/>
    <x v="3"/>
    <x v="11"/>
    <x v="544"/>
    <x v="26"/>
    <x v="2"/>
    <x v="6"/>
    <s v="Macally Suction Cup Mount"/>
    <n v="57.36"/>
    <n v="6"/>
    <n v="-14.34"/>
  </r>
  <r>
    <n v="9595"/>
    <d v="2017-12-02T00:00:00"/>
    <x v="3"/>
    <x v="11"/>
    <x v="544"/>
    <x v="26"/>
    <x v="1"/>
    <x v="5"/>
    <s v="Hon GuestStacker Chair"/>
    <n v="906.68"/>
    <n v="5"/>
    <n v="68"/>
  </r>
  <r>
    <n v="9596"/>
    <d v="2017-12-02T00:00:00"/>
    <x v="3"/>
    <x v="11"/>
    <x v="743"/>
    <x v="12"/>
    <x v="0"/>
    <x v="3"/>
    <s v="Vinyl Sectional Post Binders"/>
    <n v="67.86"/>
    <n v="6"/>
    <n v="-45.24"/>
  </r>
  <r>
    <n v="9597"/>
    <d v="2017-12-02T00:00:00"/>
    <x v="3"/>
    <x v="11"/>
    <x v="442"/>
    <x v="10"/>
    <x v="0"/>
    <x v="4"/>
    <s v="Rogers Handheld Barrel Pencil Sharpener"/>
    <n v="19.73"/>
    <n v="9"/>
    <n v="1.73"/>
  </r>
  <r>
    <n v="9598"/>
    <d v="2017-12-02T00:00:00"/>
    <x v="3"/>
    <x v="11"/>
    <x v="442"/>
    <x v="10"/>
    <x v="2"/>
    <x v="6"/>
    <s v="AT&amp;T CL2909"/>
    <n v="151.19"/>
    <n v="2"/>
    <n v="-25.2"/>
  </r>
  <r>
    <n v="9599"/>
    <d v="2017-12-02T00:00:00"/>
    <x v="3"/>
    <x v="11"/>
    <x v="111"/>
    <x v="32"/>
    <x v="0"/>
    <x v="12"/>
    <s v="Belkin 8 Outlet Surge Protector"/>
    <n v="286.86"/>
    <n v="7"/>
    <n v="80.319999999999993"/>
  </r>
  <r>
    <n v="9600"/>
    <d v="2017-12-02T00:00:00"/>
    <x v="3"/>
    <x v="11"/>
    <x v="111"/>
    <x v="32"/>
    <x v="2"/>
    <x v="6"/>
    <s v="GE 30524EE4"/>
    <n v="979.95"/>
    <n v="5"/>
    <n v="284.19"/>
  </r>
  <r>
    <n v="9601"/>
    <d v="2017-12-02T00:00:00"/>
    <x v="3"/>
    <x v="11"/>
    <x v="111"/>
    <x v="32"/>
    <x v="0"/>
    <x v="14"/>
    <s v="Staple remover"/>
    <n v="4.3600000000000003"/>
    <n v="2"/>
    <n v="0.17"/>
  </r>
  <r>
    <n v="9602"/>
    <d v="2017-12-03T00:00:00"/>
    <x v="3"/>
    <x v="11"/>
    <x v="787"/>
    <x v="20"/>
    <x v="0"/>
    <x v="3"/>
    <s v="GBC Premium Transparent Covers with Diagonal Lined Pattern"/>
    <n v="83.92"/>
    <n v="5"/>
    <n v="29.37"/>
  </r>
  <r>
    <n v="9603"/>
    <d v="2017-12-03T00:00:00"/>
    <x v="3"/>
    <x v="11"/>
    <x v="787"/>
    <x v="20"/>
    <x v="0"/>
    <x v="3"/>
    <s v="SpineVue Locking Slant-D Ring Binders by Cardinal"/>
    <n v="14.62"/>
    <n v="2"/>
    <n v="5.12"/>
  </r>
  <r>
    <n v="9604"/>
    <d v="2017-12-03T00:00:00"/>
    <x v="3"/>
    <x v="11"/>
    <x v="787"/>
    <x v="20"/>
    <x v="2"/>
    <x v="6"/>
    <s v="AT&amp;T 1080 Corded phone"/>
    <n v="136.99"/>
    <n v="1"/>
    <n v="36.99"/>
  </r>
  <r>
    <n v="9605"/>
    <d v="2017-12-03T00:00:00"/>
    <x v="3"/>
    <x v="11"/>
    <x v="787"/>
    <x v="20"/>
    <x v="0"/>
    <x v="1"/>
    <s v="Avery 520"/>
    <n v="3.15"/>
    <n v="1"/>
    <n v="1.51"/>
  </r>
  <r>
    <n v="9606"/>
    <d v="2017-12-03T00:00:00"/>
    <x v="3"/>
    <x v="11"/>
    <x v="460"/>
    <x v="3"/>
    <x v="0"/>
    <x v="0"/>
    <s v="Xerox 1888"/>
    <n v="166.44"/>
    <n v="3"/>
    <n v="79.89"/>
  </r>
  <r>
    <n v="9607"/>
    <d v="2017-12-03T00:00:00"/>
    <x v="3"/>
    <x v="11"/>
    <x v="11"/>
    <x v="16"/>
    <x v="2"/>
    <x v="9"/>
    <s v="Kensington Orbit Wireless Mobile Trackball for PC and Mac"/>
    <n v="47.99"/>
    <n v="1"/>
    <n v="7.2"/>
  </r>
  <r>
    <n v="9608"/>
    <d v="2017-12-03T00:00:00"/>
    <x v="3"/>
    <x v="11"/>
    <x v="550"/>
    <x v="25"/>
    <x v="0"/>
    <x v="12"/>
    <s v="Belkin F9H710-06 7 Outlet SurgeMaster Surge Protector"/>
    <n v="45.22"/>
    <n v="3"/>
    <n v="4.5199999999999996"/>
  </r>
  <r>
    <n v="9609"/>
    <d v="2017-12-03T00:00:00"/>
    <x v="3"/>
    <x v="11"/>
    <x v="550"/>
    <x v="25"/>
    <x v="0"/>
    <x v="3"/>
    <s v="GBC Pre-Punched Binding Paper, Plastic, White, 8-1/2&quot; x 11&quot;"/>
    <n v="28.78"/>
    <n v="6"/>
    <n v="-21.11"/>
  </r>
  <r>
    <n v="9610"/>
    <d v="2017-12-03T00:00:00"/>
    <x v="3"/>
    <x v="11"/>
    <x v="550"/>
    <x v="25"/>
    <x v="0"/>
    <x v="0"/>
    <s v="Rediform Wirebound &quot;Phone Memo&quot; Message Book, 11 x 5-3/4"/>
    <n v="24.45"/>
    <n v="4"/>
    <n v="8.86"/>
  </r>
  <r>
    <n v="9611"/>
    <d v="2017-12-03T00:00:00"/>
    <x v="3"/>
    <x v="11"/>
    <x v="619"/>
    <x v="22"/>
    <x v="1"/>
    <x v="13"/>
    <s v="Bevis Oval Conference Table, Walnut"/>
    <n v="521.96"/>
    <n v="2"/>
    <n v="88.73"/>
  </r>
  <r>
    <n v="9612"/>
    <d v="2017-12-03T00:00:00"/>
    <x v="3"/>
    <x v="11"/>
    <x v="20"/>
    <x v="0"/>
    <x v="1"/>
    <x v="8"/>
    <s v="Tensor Brushed Steel Torchiere Floor Lamp"/>
    <n v="13.59"/>
    <n v="2"/>
    <n v="-14.27"/>
  </r>
  <r>
    <n v="9613"/>
    <d v="2017-12-03T00:00:00"/>
    <x v="3"/>
    <x v="11"/>
    <x v="786"/>
    <x v="0"/>
    <x v="0"/>
    <x v="0"/>
    <s v="Xerox 1998"/>
    <n v="10.37"/>
    <n v="2"/>
    <n v="3.63"/>
  </r>
  <r>
    <n v="9614"/>
    <d v="2017-12-03T00:00:00"/>
    <x v="3"/>
    <x v="11"/>
    <x v="641"/>
    <x v="26"/>
    <x v="0"/>
    <x v="4"/>
    <s v="Newell 344"/>
    <n v="13.34"/>
    <n v="6"/>
    <n v="1"/>
  </r>
  <r>
    <n v="9615"/>
    <d v="2017-12-03T00:00:00"/>
    <x v="3"/>
    <x v="11"/>
    <x v="641"/>
    <x v="26"/>
    <x v="2"/>
    <x v="9"/>
    <s v="Memorex Micro Travel Drive 16 GB"/>
    <n v="76.75"/>
    <n v="6"/>
    <n v="10.55"/>
  </r>
  <r>
    <n v="9616"/>
    <d v="2017-12-03T00:00:00"/>
    <x v="3"/>
    <x v="11"/>
    <x v="641"/>
    <x v="26"/>
    <x v="2"/>
    <x v="9"/>
    <s v="Memorex Micro Travel Drive 16 GB"/>
    <n v="102.34"/>
    <n v="8"/>
    <n v="14.07"/>
  </r>
  <r>
    <n v="9617"/>
    <d v="2017-12-03T00:00:00"/>
    <x v="3"/>
    <x v="11"/>
    <x v="641"/>
    <x v="26"/>
    <x v="0"/>
    <x v="0"/>
    <s v="Wirebound Four 2-3/4 x 5 Forms per Page, 400 Sets per Book"/>
    <n v="10.32"/>
    <n v="2"/>
    <n v="3.74"/>
  </r>
  <r>
    <n v="9618"/>
    <d v="2017-12-03T00:00:00"/>
    <x v="3"/>
    <x v="11"/>
    <x v="641"/>
    <x v="26"/>
    <x v="0"/>
    <x v="14"/>
    <s v="Elite 5&quot; Scissors"/>
    <n v="47.32"/>
    <n v="7"/>
    <n v="5.92"/>
  </r>
  <r>
    <n v="9619"/>
    <d v="2017-12-03T00:00:00"/>
    <x v="3"/>
    <x v="11"/>
    <x v="641"/>
    <x v="26"/>
    <x v="1"/>
    <x v="8"/>
    <s v="Staple-based wall hangings"/>
    <n v="23.38"/>
    <n v="3"/>
    <n v="7.01"/>
  </r>
  <r>
    <n v="9620"/>
    <d v="2017-12-03T00:00:00"/>
    <x v="3"/>
    <x v="11"/>
    <x v="641"/>
    <x v="26"/>
    <x v="1"/>
    <x v="8"/>
    <s v="Eldon Image Series Desk Accessories, Burgundy"/>
    <n v="16.72"/>
    <n v="5"/>
    <n v="3.34"/>
  </r>
  <r>
    <n v="9621"/>
    <d v="2017-12-03T00:00:00"/>
    <x v="3"/>
    <x v="11"/>
    <x v="641"/>
    <x v="26"/>
    <x v="1"/>
    <x v="8"/>
    <s v="DAX Two-Tone Silver Metal Document Frame"/>
    <n v="16.190000000000001"/>
    <n v="1"/>
    <n v="4.66"/>
  </r>
  <r>
    <n v="9622"/>
    <d v="2017-12-04T00:00:00"/>
    <x v="3"/>
    <x v="11"/>
    <x v="773"/>
    <x v="2"/>
    <x v="0"/>
    <x v="3"/>
    <s v="Storex Dura Pro Binders"/>
    <n v="5.35"/>
    <n v="3"/>
    <n v="-4.46"/>
  </r>
  <r>
    <n v="9623"/>
    <d v="2017-12-04T00:00:00"/>
    <x v="3"/>
    <x v="11"/>
    <x v="762"/>
    <x v="2"/>
    <x v="1"/>
    <x v="5"/>
    <s v="Safco Chair Connectors, 6/Carton"/>
    <n v="188.55"/>
    <n v="7"/>
    <n v="-2.69"/>
  </r>
  <r>
    <n v="9624"/>
    <d v="2017-12-04T00:00:00"/>
    <x v="3"/>
    <x v="11"/>
    <x v="279"/>
    <x v="2"/>
    <x v="1"/>
    <x v="5"/>
    <s v="Global Chrome Stack Chair"/>
    <n v="239.96"/>
    <n v="10"/>
    <n v="-10.28"/>
  </r>
  <r>
    <n v="9625"/>
    <d v="2017-12-04T00:00:00"/>
    <x v="3"/>
    <x v="11"/>
    <x v="279"/>
    <x v="2"/>
    <x v="1"/>
    <x v="8"/>
    <s v="Hand-Finished Solid Wood Document Frame"/>
    <n v="54.77"/>
    <n v="2"/>
    <n v="6.85"/>
  </r>
  <r>
    <n v="9626"/>
    <d v="2017-12-04T00:00:00"/>
    <x v="3"/>
    <x v="11"/>
    <x v="279"/>
    <x v="2"/>
    <x v="0"/>
    <x v="4"/>
    <s v="DIXON Ticonderoga Erasable Checking Pencils"/>
    <n v="13.39"/>
    <n v="3"/>
    <n v="3.18"/>
  </r>
  <r>
    <n v="9627"/>
    <d v="2017-12-04T00:00:00"/>
    <x v="3"/>
    <x v="11"/>
    <x v="279"/>
    <x v="2"/>
    <x v="0"/>
    <x v="0"/>
    <s v="Xerox 1956"/>
    <n v="23.92"/>
    <n v="5"/>
    <n v="8.67"/>
  </r>
  <r>
    <n v="9628"/>
    <d v="2017-12-04T00:00:00"/>
    <x v="3"/>
    <x v="11"/>
    <x v="279"/>
    <x v="2"/>
    <x v="2"/>
    <x v="9"/>
    <s v="Logitech G13 Programmable Gameboard with LCD Display"/>
    <n v="255.97"/>
    <n v="4"/>
    <n v="-28.8"/>
  </r>
  <r>
    <n v="9629"/>
    <d v="2017-12-04T00:00:00"/>
    <x v="3"/>
    <x v="11"/>
    <x v="710"/>
    <x v="1"/>
    <x v="0"/>
    <x v="2"/>
    <s v="Advantus Rolling Drawer Organizers"/>
    <n v="61.57"/>
    <n v="2"/>
    <n v="4.62"/>
  </r>
  <r>
    <n v="9630"/>
    <d v="2017-12-04T00:00:00"/>
    <x v="3"/>
    <x v="11"/>
    <x v="633"/>
    <x v="28"/>
    <x v="0"/>
    <x v="4"/>
    <s v="Newell 310"/>
    <n v="8.8000000000000007"/>
    <n v="5"/>
    <n v="2.5499999999999998"/>
  </r>
  <r>
    <n v="9631"/>
    <d v="2017-12-04T00:00:00"/>
    <x v="3"/>
    <x v="11"/>
    <x v="633"/>
    <x v="28"/>
    <x v="2"/>
    <x v="9"/>
    <s v="First Data TMFD35 PIN Pad"/>
    <n v="142.80000000000001"/>
    <n v="1"/>
    <n v="29.99"/>
  </r>
  <r>
    <n v="9632"/>
    <d v="2017-12-04T00:00:00"/>
    <x v="3"/>
    <x v="11"/>
    <x v="633"/>
    <x v="28"/>
    <x v="2"/>
    <x v="9"/>
    <s v="Logitech G430 Surround Sound Gaming Headset with Dolby 7.1 Technology"/>
    <n v="399.95"/>
    <n v="5"/>
    <n v="143.97999999999999"/>
  </r>
  <r>
    <n v="9633"/>
    <d v="2017-12-04T00:00:00"/>
    <x v="3"/>
    <x v="11"/>
    <x v="336"/>
    <x v="15"/>
    <x v="2"/>
    <x v="15"/>
    <s v="Okidata C610n Printer"/>
    <n v="649"/>
    <n v="2"/>
    <n v="-272.58"/>
  </r>
  <r>
    <n v="9634"/>
    <d v="2017-12-04T00:00:00"/>
    <x v="3"/>
    <x v="11"/>
    <x v="374"/>
    <x v="10"/>
    <x v="0"/>
    <x v="0"/>
    <s v="IBM Multi-Purpose Copy Paper, 8 1/2 x 11&quot;, Case"/>
    <n v="74.349999999999994"/>
    <n v="3"/>
    <n v="23.24"/>
  </r>
  <r>
    <n v="9635"/>
    <d v="2017-12-04T00:00:00"/>
    <x v="3"/>
    <x v="11"/>
    <x v="10"/>
    <x v="3"/>
    <x v="0"/>
    <x v="0"/>
    <s v="Adams Telephone Message Book W/Dividers/Space For Phone Numbers, 5 1/4&quot;X8 1/2&quot;, 300/Messages"/>
    <n v="11.76"/>
    <n v="2"/>
    <n v="5.76"/>
  </r>
  <r>
    <n v="9636"/>
    <d v="2017-12-04T00:00:00"/>
    <x v="3"/>
    <x v="11"/>
    <x v="712"/>
    <x v="23"/>
    <x v="1"/>
    <x v="8"/>
    <s v="Tensor &quot;Hersey Kiss&quot; Styled Floor Lamp"/>
    <n v="12.99"/>
    <n v="1"/>
    <n v="1.56"/>
  </r>
  <r>
    <n v="9637"/>
    <d v="2017-12-04T00:00:00"/>
    <x v="3"/>
    <x v="11"/>
    <x v="712"/>
    <x v="23"/>
    <x v="1"/>
    <x v="5"/>
    <s v="Global Value Steno Chair, Gray"/>
    <n v="182.22"/>
    <n v="3"/>
    <n v="45.56"/>
  </r>
  <r>
    <n v="9638"/>
    <d v="2017-12-04T00:00:00"/>
    <x v="3"/>
    <x v="11"/>
    <x v="712"/>
    <x v="23"/>
    <x v="1"/>
    <x v="5"/>
    <s v="Global Low Back Tilter Chair"/>
    <n v="302.94"/>
    <n v="3"/>
    <n v="18.18"/>
  </r>
  <r>
    <n v="9639"/>
    <d v="2017-12-04T00:00:00"/>
    <x v="3"/>
    <x v="11"/>
    <x v="124"/>
    <x v="2"/>
    <x v="1"/>
    <x v="8"/>
    <s v="C-Line Cubicle Keepers Polyproplyene Holder With Velcro Backings"/>
    <n v="11.35"/>
    <n v="3"/>
    <n v="2.7"/>
  </r>
  <r>
    <n v="9640"/>
    <d v="2017-12-05T00:00:00"/>
    <x v="3"/>
    <x v="11"/>
    <x v="751"/>
    <x v="18"/>
    <x v="0"/>
    <x v="12"/>
    <s v="Kensington 6 Outlet Guardian Standard Surge Protector"/>
    <n v="61.44"/>
    <n v="3"/>
    <n v="16.59"/>
  </r>
  <r>
    <n v="9641"/>
    <d v="2017-12-05T00:00:00"/>
    <x v="3"/>
    <x v="11"/>
    <x v="751"/>
    <x v="18"/>
    <x v="0"/>
    <x v="0"/>
    <s v="Southworth 100% RÃ©sumÃ© Paper, 24lb."/>
    <n v="38.9"/>
    <n v="5"/>
    <n v="17.510000000000002"/>
  </r>
  <r>
    <n v="9642"/>
    <d v="2017-12-05T00:00:00"/>
    <x v="3"/>
    <x v="11"/>
    <x v="751"/>
    <x v="18"/>
    <x v="2"/>
    <x v="9"/>
    <s v="ImationÂ 16GB Mini TravelDrive USB 2.0Â Flash Drive"/>
    <n v="99.39"/>
    <n v="3"/>
    <n v="40.75"/>
  </r>
  <r>
    <n v="9643"/>
    <d v="2017-12-05T00:00:00"/>
    <x v="3"/>
    <x v="11"/>
    <x v="201"/>
    <x v="3"/>
    <x v="0"/>
    <x v="0"/>
    <s v="Xerox 1960"/>
    <n v="92.94"/>
    <n v="3"/>
    <n v="41.82"/>
  </r>
  <r>
    <n v="9644"/>
    <d v="2017-12-05T00:00:00"/>
    <x v="3"/>
    <x v="11"/>
    <x v="87"/>
    <x v="45"/>
    <x v="2"/>
    <x v="9"/>
    <s v="Logitech ClearChat Comfort/USB Headset H390"/>
    <n v="205.03"/>
    <n v="7"/>
    <n v="67.66"/>
  </r>
  <r>
    <n v="9645"/>
    <d v="2017-12-05T00:00:00"/>
    <x v="3"/>
    <x v="11"/>
    <x v="436"/>
    <x v="20"/>
    <x v="1"/>
    <x v="8"/>
    <s v="Eldon Expressions Wood and Plastic Desk Accessories, Cherry Wood"/>
    <n v="20.94"/>
    <n v="3"/>
    <n v="6.07"/>
  </r>
  <r>
    <n v="9646"/>
    <d v="2017-12-05T00:00:00"/>
    <x v="3"/>
    <x v="11"/>
    <x v="436"/>
    <x v="20"/>
    <x v="1"/>
    <x v="8"/>
    <s v="Seth Thomas 14&quot; Putty-Colored Wall Clock"/>
    <n v="58.68"/>
    <n v="2"/>
    <n v="18.190000000000001"/>
  </r>
  <r>
    <n v="9647"/>
    <d v="2017-12-05T00:00:00"/>
    <x v="3"/>
    <x v="11"/>
    <x v="436"/>
    <x v="20"/>
    <x v="0"/>
    <x v="12"/>
    <s v="Eureka The Boss Cordless Rechargeable Stick Vac"/>
    <n v="254.9"/>
    <n v="5"/>
    <n v="68.819999999999993"/>
  </r>
  <r>
    <n v="9648"/>
    <d v="2017-12-05T00:00:00"/>
    <x v="3"/>
    <x v="11"/>
    <x v="513"/>
    <x v="22"/>
    <x v="0"/>
    <x v="3"/>
    <s v="GBC Wire Binding Combs"/>
    <n v="24.82"/>
    <n v="3"/>
    <n v="8.3800000000000008"/>
  </r>
  <r>
    <n v="9649"/>
    <d v="2017-12-05T00:00:00"/>
    <x v="3"/>
    <x v="11"/>
    <x v="513"/>
    <x v="22"/>
    <x v="0"/>
    <x v="3"/>
    <s v="Zipper Ring Binder Pockets"/>
    <n v="14.98"/>
    <n v="6"/>
    <n v="5.43"/>
  </r>
  <r>
    <n v="9650"/>
    <d v="2017-12-05T00:00:00"/>
    <x v="3"/>
    <x v="11"/>
    <x v="246"/>
    <x v="20"/>
    <x v="1"/>
    <x v="8"/>
    <s v="Magnifier Swing Arm Lamp"/>
    <n v="41.96"/>
    <n v="2"/>
    <n v="10.91"/>
  </r>
  <r>
    <n v="9651"/>
    <d v="2017-12-05T00:00:00"/>
    <x v="3"/>
    <x v="11"/>
    <x v="246"/>
    <x v="20"/>
    <x v="0"/>
    <x v="1"/>
    <s v="Self-Adhesive Removable Labels"/>
    <n v="9.4499999999999993"/>
    <n v="3"/>
    <n v="4.54"/>
  </r>
  <r>
    <n v="9652"/>
    <d v="2017-12-05T00:00:00"/>
    <x v="3"/>
    <x v="11"/>
    <x v="715"/>
    <x v="22"/>
    <x v="0"/>
    <x v="3"/>
    <s v="GBC Premium Transparent Covers with Diagonal Lined Pattern"/>
    <n v="83.92"/>
    <n v="5"/>
    <n v="29.37"/>
  </r>
  <r>
    <n v="9653"/>
    <d v="2017-12-05T00:00:00"/>
    <x v="3"/>
    <x v="11"/>
    <x v="715"/>
    <x v="22"/>
    <x v="1"/>
    <x v="8"/>
    <s v="Eldon Radial Chair Mat for Low to Medium Pile Carpets"/>
    <n v="199.9"/>
    <n v="5"/>
    <n v="39.979999999999997"/>
  </r>
  <r>
    <n v="9654"/>
    <d v="2017-12-05T00:00:00"/>
    <x v="3"/>
    <x v="11"/>
    <x v="715"/>
    <x v="22"/>
    <x v="2"/>
    <x v="6"/>
    <s v="Cyber Acoustics AC-202b Speech Recognition Stereo Headset"/>
    <n v="31.18"/>
    <n v="3"/>
    <n v="-7.01"/>
  </r>
  <r>
    <n v="9655"/>
    <d v="2017-12-05T00:00:00"/>
    <x v="3"/>
    <x v="11"/>
    <x v="715"/>
    <x v="22"/>
    <x v="0"/>
    <x v="3"/>
    <s v="GBC VeloBinder Manual Binding System"/>
    <n v="172.75"/>
    <n v="6"/>
    <n v="60.46"/>
  </r>
  <r>
    <n v="9656"/>
    <d v="2017-12-05T00:00:00"/>
    <x v="3"/>
    <x v="11"/>
    <x v="715"/>
    <x v="22"/>
    <x v="0"/>
    <x v="3"/>
    <s v="Fellowes Black Plastic Comb Bindings"/>
    <n v="9.3000000000000007"/>
    <n v="2"/>
    <n v="3.02"/>
  </r>
  <r>
    <n v="9657"/>
    <d v="2017-12-05T00:00:00"/>
    <x v="3"/>
    <x v="11"/>
    <x v="540"/>
    <x v="20"/>
    <x v="0"/>
    <x v="0"/>
    <s v="Telephone Message Books with Fax/Mobile Section, 4 1/4&quot; x 6&quot;"/>
    <n v="21.6"/>
    <n v="6"/>
    <n v="9.94"/>
  </r>
  <r>
    <n v="9658"/>
    <d v="2017-12-05T00:00:00"/>
    <x v="3"/>
    <x v="11"/>
    <x v="540"/>
    <x v="20"/>
    <x v="0"/>
    <x v="1"/>
    <s v="Avery 52"/>
    <n v="11.07"/>
    <n v="3"/>
    <n v="5.2"/>
  </r>
  <r>
    <n v="9659"/>
    <d v="2017-12-06T00:00:00"/>
    <x v="3"/>
    <x v="11"/>
    <x v="396"/>
    <x v="3"/>
    <x v="0"/>
    <x v="2"/>
    <s v="Staple magnet"/>
    <n v="10.68"/>
    <n v="1"/>
    <n v="2.88"/>
  </r>
  <r>
    <n v="9660"/>
    <d v="2017-12-07T00:00:00"/>
    <x v="3"/>
    <x v="11"/>
    <x v="558"/>
    <x v="3"/>
    <x v="2"/>
    <x v="6"/>
    <s v="Cisco SPA301"/>
    <n v="374.38"/>
    <n v="3"/>
    <n v="46.8"/>
  </r>
  <r>
    <n v="9661"/>
    <d v="2017-12-07T00:00:00"/>
    <x v="3"/>
    <x v="11"/>
    <x v="171"/>
    <x v="0"/>
    <x v="0"/>
    <x v="7"/>
    <s v="Binder Clips by OIC"/>
    <n v="3.55"/>
    <n v="3"/>
    <n v="1.24"/>
  </r>
  <r>
    <n v="9662"/>
    <d v="2017-12-07T00:00:00"/>
    <x v="3"/>
    <x v="11"/>
    <x v="171"/>
    <x v="0"/>
    <x v="0"/>
    <x v="0"/>
    <s v="Xerox 1995"/>
    <n v="15.55"/>
    <n v="3"/>
    <n v="5.44"/>
  </r>
  <r>
    <n v="9663"/>
    <d v="2017-12-07T00:00:00"/>
    <x v="3"/>
    <x v="11"/>
    <x v="489"/>
    <x v="10"/>
    <x v="2"/>
    <x v="9"/>
    <s v="Logitech G602 Wireless Gaming Mouse"/>
    <n v="127.98"/>
    <n v="2"/>
    <n v="25.6"/>
  </r>
  <r>
    <n v="9664"/>
    <d v="2017-12-07T00:00:00"/>
    <x v="3"/>
    <x v="11"/>
    <x v="587"/>
    <x v="6"/>
    <x v="1"/>
    <x v="8"/>
    <s v="DAX Wood Document Frame."/>
    <n v="82.38"/>
    <n v="6"/>
    <n v="25.54"/>
  </r>
  <r>
    <n v="9665"/>
    <d v="2017-12-07T00:00:00"/>
    <x v="3"/>
    <x v="11"/>
    <x v="418"/>
    <x v="1"/>
    <x v="0"/>
    <x v="3"/>
    <s v="Ibico EPK-21 Electric Binding System"/>
    <n v="1889.99"/>
    <n v="5"/>
    <n v="-2929.48"/>
  </r>
  <r>
    <n v="9666"/>
    <d v="2017-12-07T00:00:00"/>
    <x v="3"/>
    <x v="11"/>
    <x v="248"/>
    <x v="29"/>
    <x v="0"/>
    <x v="12"/>
    <s v="Eureka The Boss Lite 10-Amp Upright Vacuum, Blue"/>
    <n v="320.64"/>
    <n v="4"/>
    <n v="89.78"/>
  </r>
  <r>
    <n v="9667"/>
    <d v="2017-12-07T00:00:00"/>
    <x v="3"/>
    <x v="11"/>
    <x v="248"/>
    <x v="29"/>
    <x v="2"/>
    <x v="9"/>
    <s v="Memorex Micro Travel Drive 8 GB"/>
    <n v="52"/>
    <n v="4"/>
    <n v="23.4"/>
  </r>
  <r>
    <n v="9668"/>
    <d v="2017-12-07T00:00:00"/>
    <x v="3"/>
    <x v="11"/>
    <x v="492"/>
    <x v="3"/>
    <x v="0"/>
    <x v="0"/>
    <s v="REDIFORM Incoming/Outgoing Call Register, 11&quot; X 8 1/2&quot;, 100 Messages"/>
    <n v="50.04"/>
    <n v="6"/>
    <n v="25.02"/>
  </r>
  <r>
    <n v="9669"/>
    <d v="2017-12-08T00:00:00"/>
    <x v="3"/>
    <x v="11"/>
    <x v="348"/>
    <x v="3"/>
    <x v="2"/>
    <x v="9"/>
    <s v="Sony 64GB Class 10 Micro SDHC R40 Memory Card"/>
    <n v="179.95"/>
    <n v="5"/>
    <n v="37.79"/>
  </r>
  <r>
    <n v="9670"/>
    <d v="2017-12-08T00:00:00"/>
    <x v="3"/>
    <x v="11"/>
    <x v="348"/>
    <x v="3"/>
    <x v="2"/>
    <x v="16"/>
    <s v="Sharp AL-1530CS Digital Copier"/>
    <n v="1199.98"/>
    <n v="3"/>
    <n v="434.99"/>
  </r>
  <r>
    <n v="9671"/>
    <d v="2017-12-08T00:00:00"/>
    <x v="3"/>
    <x v="11"/>
    <x v="348"/>
    <x v="3"/>
    <x v="0"/>
    <x v="0"/>
    <s v="Wirebound Message Book, 4 per Page"/>
    <n v="27.15"/>
    <n v="5"/>
    <n v="13.3"/>
  </r>
  <r>
    <n v="9672"/>
    <d v="2017-12-08T00:00:00"/>
    <x v="3"/>
    <x v="11"/>
    <x v="348"/>
    <x v="3"/>
    <x v="1"/>
    <x v="13"/>
    <s v="Bevis Round Conference Table Top, X-Base"/>
    <n v="1004.02"/>
    <n v="7"/>
    <n v="-112.95"/>
  </r>
  <r>
    <n v="9673"/>
    <d v="2017-12-08T00:00:00"/>
    <x v="3"/>
    <x v="11"/>
    <x v="348"/>
    <x v="3"/>
    <x v="0"/>
    <x v="0"/>
    <s v="Wirebound Service Call Books, 5 1/2&quot; x 4&quot;"/>
    <n v="9.68"/>
    <n v="1"/>
    <n v="4.6500000000000004"/>
  </r>
  <r>
    <n v="9674"/>
    <d v="2017-12-08T00:00:00"/>
    <x v="3"/>
    <x v="11"/>
    <x v="348"/>
    <x v="3"/>
    <x v="0"/>
    <x v="1"/>
    <s v="Self-Adhesive Removable Labels"/>
    <n v="28.35"/>
    <n v="9"/>
    <n v="13.61"/>
  </r>
  <r>
    <n v="9675"/>
    <d v="2017-12-08T00:00:00"/>
    <x v="3"/>
    <x v="11"/>
    <x v="348"/>
    <x v="3"/>
    <x v="0"/>
    <x v="0"/>
    <s v="Xerox 1908"/>
    <n v="55.98"/>
    <n v="1"/>
    <n v="27.43"/>
  </r>
  <r>
    <n v="9676"/>
    <d v="2017-12-08T00:00:00"/>
    <x v="3"/>
    <x v="11"/>
    <x v="348"/>
    <x v="3"/>
    <x v="1"/>
    <x v="11"/>
    <s v="O'Sullivan 4-Shelf Bookcase in Odessa Pine"/>
    <n v="1336.83"/>
    <n v="13"/>
    <n v="31.45"/>
  </r>
  <r>
    <n v="9677"/>
    <d v="2017-12-08T00:00:00"/>
    <x v="3"/>
    <x v="11"/>
    <x v="348"/>
    <x v="3"/>
    <x v="1"/>
    <x v="5"/>
    <s v="Novimex High-Tech Fabric Mesh Task Chair"/>
    <n v="113.57"/>
    <n v="2"/>
    <n v="-18.45"/>
  </r>
  <r>
    <n v="9678"/>
    <d v="2017-12-08T00:00:00"/>
    <x v="3"/>
    <x v="11"/>
    <x v="16"/>
    <x v="20"/>
    <x v="1"/>
    <x v="8"/>
    <s v="C-Line Cubicle Keepers Polyproplyene Holder w/Velcro Back, 8-1/2x11, 25/Bx"/>
    <n v="109.48"/>
    <n v="2"/>
    <n v="33.94"/>
  </r>
  <r>
    <n v="9679"/>
    <d v="2017-12-08T00:00:00"/>
    <x v="3"/>
    <x v="11"/>
    <x v="16"/>
    <x v="20"/>
    <x v="0"/>
    <x v="2"/>
    <s v="Safco Industrial Wire Shelving System"/>
    <n v="272.94"/>
    <n v="3"/>
    <n v="0"/>
  </r>
  <r>
    <n v="9680"/>
    <d v="2017-12-08T00:00:00"/>
    <x v="3"/>
    <x v="11"/>
    <x v="16"/>
    <x v="20"/>
    <x v="0"/>
    <x v="0"/>
    <s v="Xerox 1996"/>
    <n v="19.440000000000001"/>
    <n v="3"/>
    <n v="9.33"/>
  </r>
  <r>
    <n v="9681"/>
    <d v="2017-12-08T00:00:00"/>
    <x v="3"/>
    <x v="11"/>
    <x v="16"/>
    <x v="20"/>
    <x v="0"/>
    <x v="2"/>
    <s v="Iris Project Case"/>
    <n v="31.92"/>
    <n v="4"/>
    <n v="8.3000000000000007"/>
  </r>
  <r>
    <n v="9682"/>
    <d v="2017-12-08T00:00:00"/>
    <x v="3"/>
    <x v="11"/>
    <x v="321"/>
    <x v="3"/>
    <x v="0"/>
    <x v="2"/>
    <s v="Akro-Mils 12-Gallon Tote"/>
    <n v="29.79"/>
    <n v="3"/>
    <n v="8.64"/>
  </r>
  <r>
    <n v="9683"/>
    <d v="2017-12-08T00:00:00"/>
    <x v="3"/>
    <x v="11"/>
    <x v="321"/>
    <x v="3"/>
    <x v="1"/>
    <x v="8"/>
    <s v="Tenex Traditional Chairmats for Hard Floors, Average Lip, 36&quot; x 48&quot;"/>
    <n v="128.9"/>
    <n v="2"/>
    <n v="15.47"/>
  </r>
  <r>
    <n v="9684"/>
    <d v="2017-12-08T00:00:00"/>
    <x v="3"/>
    <x v="11"/>
    <x v="321"/>
    <x v="3"/>
    <x v="0"/>
    <x v="0"/>
    <s v="Xerox 1968"/>
    <n v="60.12"/>
    <n v="9"/>
    <n v="28.86"/>
  </r>
  <r>
    <n v="9685"/>
    <d v="2017-12-08T00:00:00"/>
    <x v="3"/>
    <x v="11"/>
    <x v="464"/>
    <x v="3"/>
    <x v="0"/>
    <x v="12"/>
    <s v="Belkin 8-Outlet Premiere SurgeMaster II Surge Protectors"/>
    <n v="69.48"/>
    <n v="1"/>
    <n v="20.84"/>
  </r>
  <r>
    <n v="9686"/>
    <d v="2017-12-08T00:00:00"/>
    <x v="3"/>
    <x v="11"/>
    <x v="491"/>
    <x v="3"/>
    <x v="0"/>
    <x v="0"/>
    <s v="Standard Line Â“While You Were OutÂ” Hardbound Telephone Message Book"/>
    <n v="87.92"/>
    <n v="4"/>
    <n v="40.44"/>
  </r>
  <r>
    <n v="9687"/>
    <d v="2017-12-08T00:00:00"/>
    <x v="3"/>
    <x v="11"/>
    <x v="491"/>
    <x v="3"/>
    <x v="0"/>
    <x v="3"/>
    <s v="Performers Binder/Pad Holder, Black"/>
    <n v="22.42"/>
    <n v="1"/>
    <n v="8.41"/>
  </r>
  <r>
    <n v="9688"/>
    <d v="2017-12-08T00:00:00"/>
    <x v="3"/>
    <x v="11"/>
    <x v="491"/>
    <x v="3"/>
    <x v="0"/>
    <x v="3"/>
    <s v="Vinyl Sectional Post Binders"/>
    <n v="90.48"/>
    <n v="3"/>
    <n v="33.93"/>
  </r>
  <r>
    <n v="9689"/>
    <d v="2017-12-08T00:00:00"/>
    <x v="3"/>
    <x v="11"/>
    <x v="491"/>
    <x v="3"/>
    <x v="0"/>
    <x v="2"/>
    <s v="SAFCO Mobile Desk Side File, Wire Frame"/>
    <n v="42.76"/>
    <n v="1"/>
    <n v="11.12"/>
  </r>
  <r>
    <n v="9690"/>
    <d v="2017-12-08T00:00:00"/>
    <x v="3"/>
    <x v="11"/>
    <x v="355"/>
    <x v="21"/>
    <x v="2"/>
    <x v="9"/>
    <s v="Logitech G105 Gaming Keyboard"/>
    <n v="178.11"/>
    <n v="3"/>
    <n v="32.06"/>
  </r>
  <r>
    <n v="9691"/>
    <d v="2017-12-08T00:00:00"/>
    <x v="3"/>
    <x v="11"/>
    <x v="355"/>
    <x v="21"/>
    <x v="0"/>
    <x v="12"/>
    <s v="Hoover WindTunnel Plus Canister Vacuum"/>
    <n v="1089.75"/>
    <n v="3"/>
    <n v="305.13"/>
  </r>
  <r>
    <n v="9692"/>
    <d v="2017-12-08T00:00:00"/>
    <x v="3"/>
    <x v="11"/>
    <x v="355"/>
    <x v="21"/>
    <x v="0"/>
    <x v="1"/>
    <s v="Avery 4027 File Folder Labels for Dot Matrix Printers, 5000 Labels per Box, White"/>
    <n v="61.06"/>
    <n v="2"/>
    <n v="28.09"/>
  </r>
  <r>
    <n v="9693"/>
    <d v="2017-12-08T00:00:00"/>
    <x v="3"/>
    <x v="11"/>
    <x v="355"/>
    <x v="21"/>
    <x v="1"/>
    <x v="11"/>
    <s v="Sauder Camden County Collection Libraries, Planked Cherry Finish"/>
    <n v="459.92"/>
    <n v="4"/>
    <n v="41.39"/>
  </r>
  <r>
    <n v="9694"/>
    <d v="2017-12-08T00:00:00"/>
    <x v="3"/>
    <x v="11"/>
    <x v="355"/>
    <x v="21"/>
    <x v="0"/>
    <x v="0"/>
    <s v="Adams Phone Message Book, 200 Message Capacity, 8 1/16Â” x 11Â”"/>
    <n v="27.52"/>
    <n v="4"/>
    <n v="12.66"/>
  </r>
  <r>
    <n v="9695"/>
    <d v="2017-12-08T00:00:00"/>
    <x v="3"/>
    <x v="11"/>
    <x v="249"/>
    <x v="43"/>
    <x v="0"/>
    <x v="2"/>
    <s v="Recycled Data-Pak for Archival Bound Computer Printouts, 12-1/2 x 12-1/2 x 16"/>
    <n v="592.74"/>
    <n v="6"/>
    <n v="160.04"/>
  </r>
  <r>
    <n v="9696"/>
    <d v="2017-12-08T00:00:00"/>
    <x v="3"/>
    <x v="11"/>
    <x v="709"/>
    <x v="2"/>
    <x v="1"/>
    <x v="5"/>
    <s v="Global Deluxe Steno Chair"/>
    <n v="215.54"/>
    <n v="4"/>
    <n v="-58.5"/>
  </r>
  <r>
    <n v="9697"/>
    <d v="2017-12-08T00:00:00"/>
    <x v="3"/>
    <x v="11"/>
    <x v="655"/>
    <x v="2"/>
    <x v="0"/>
    <x v="4"/>
    <s v="BIC Brite Liner Highlighters"/>
    <n v="13.25"/>
    <n v="4"/>
    <n v="3.64"/>
  </r>
  <r>
    <n v="9698"/>
    <d v="2017-12-08T00:00:00"/>
    <x v="3"/>
    <x v="11"/>
    <x v="655"/>
    <x v="2"/>
    <x v="2"/>
    <x v="6"/>
    <s v="iHome FM Clock Radio with Lightning Dock"/>
    <n v="83.99"/>
    <n v="2"/>
    <n v="-21"/>
  </r>
  <r>
    <n v="9699"/>
    <d v="2017-12-09T00:00:00"/>
    <x v="3"/>
    <x v="11"/>
    <x v="590"/>
    <x v="0"/>
    <x v="0"/>
    <x v="3"/>
    <s v="Economy Binders"/>
    <n v="1.25"/>
    <n v="3"/>
    <n v="-1.93"/>
  </r>
  <r>
    <n v="9700"/>
    <d v="2017-12-09T00:00:00"/>
    <x v="3"/>
    <x v="11"/>
    <x v="590"/>
    <x v="0"/>
    <x v="1"/>
    <x v="8"/>
    <s v="6&quot; Cubicle Wall Clock, Black"/>
    <n v="9.7100000000000009"/>
    <n v="3"/>
    <n v="-5.82"/>
  </r>
  <r>
    <n v="9701"/>
    <d v="2017-12-09T00:00:00"/>
    <x v="3"/>
    <x v="11"/>
    <x v="590"/>
    <x v="0"/>
    <x v="0"/>
    <x v="2"/>
    <s v="SimpliFile Personal File, Black Granite, 15w x 6-15/16d x 11-1/4h"/>
    <n v="27.24"/>
    <n v="3"/>
    <n v="2.72"/>
  </r>
  <r>
    <n v="9702"/>
    <d v="2017-12-09T00:00:00"/>
    <x v="3"/>
    <x v="11"/>
    <x v="224"/>
    <x v="3"/>
    <x v="2"/>
    <x v="6"/>
    <s v="Nortel Business Series Terminal T7208 Digital phone"/>
    <n v="444.77"/>
    <n v="4"/>
    <n v="44.48"/>
  </r>
  <r>
    <n v="9703"/>
    <d v="2017-12-09T00:00:00"/>
    <x v="3"/>
    <x v="11"/>
    <x v="305"/>
    <x v="10"/>
    <x v="0"/>
    <x v="2"/>
    <s v="Safco Commercial Shelving"/>
    <n v="37.21"/>
    <n v="1"/>
    <n v="-7.44"/>
  </r>
  <r>
    <n v="9704"/>
    <d v="2017-12-09T00:00:00"/>
    <x v="3"/>
    <x v="11"/>
    <x v="305"/>
    <x v="10"/>
    <x v="0"/>
    <x v="10"/>
    <s v="Recycled Interoffice Envelopes with String and Button Closure, 10 x 13"/>
    <n v="57.58"/>
    <n v="3"/>
    <n v="21.59"/>
  </r>
  <r>
    <n v="9705"/>
    <d v="2017-12-09T00:00:00"/>
    <x v="3"/>
    <x v="11"/>
    <x v="105"/>
    <x v="14"/>
    <x v="1"/>
    <x v="5"/>
    <s v="Global Executive Mid-Back Manager's Chair"/>
    <n v="872.94"/>
    <n v="3"/>
    <n v="226.96"/>
  </r>
  <r>
    <n v="9706"/>
    <d v="2017-12-09T00:00:00"/>
    <x v="3"/>
    <x v="11"/>
    <x v="105"/>
    <x v="14"/>
    <x v="0"/>
    <x v="3"/>
    <s v="Wilson Jones Century Plastic Molded Ring Binders"/>
    <n v="41.54"/>
    <n v="2"/>
    <n v="19.52"/>
  </r>
  <r>
    <n v="9707"/>
    <d v="2017-12-09T00:00:00"/>
    <x v="3"/>
    <x v="11"/>
    <x v="105"/>
    <x v="14"/>
    <x v="0"/>
    <x v="0"/>
    <s v="Xerox 1946"/>
    <n v="12.96"/>
    <n v="2"/>
    <n v="6.22"/>
  </r>
  <r>
    <n v="9708"/>
    <d v="2017-12-09T00:00:00"/>
    <x v="3"/>
    <x v="11"/>
    <x v="221"/>
    <x v="18"/>
    <x v="0"/>
    <x v="0"/>
    <s v="Wirebound Message Books, Four 2 3/4 x 5 White Forms per Page"/>
    <n v="33.450000000000003"/>
    <n v="5"/>
    <n v="15.39"/>
  </r>
  <r>
    <n v="9709"/>
    <d v="2017-12-09T00:00:00"/>
    <x v="3"/>
    <x v="11"/>
    <x v="221"/>
    <x v="18"/>
    <x v="0"/>
    <x v="3"/>
    <s v="Economy Binders"/>
    <n v="10.4"/>
    <n v="5"/>
    <n v="5.0999999999999996"/>
  </r>
  <r>
    <n v="9710"/>
    <d v="2017-12-09T00:00:00"/>
    <x v="3"/>
    <x v="11"/>
    <x v="666"/>
    <x v="2"/>
    <x v="0"/>
    <x v="4"/>
    <s v="Crayola Colored Pencils"/>
    <n v="2.62"/>
    <n v="1"/>
    <n v="0.43"/>
  </r>
  <r>
    <n v="9711"/>
    <d v="2017-12-09T00:00:00"/>
    <x v="3"/>
    <x v="11"/>
    <x v="622"/>
    <x v="14"/>
    <x v="2"/>
    <x v="9"/>
    <s v="Maxell Pro 80 Minute CD-R, 10/Pack"/>
    <n v="104.88"/>
    <n v="6"/>
    <n v="41.95"/>
  </r>
  <r>
    <n v="9712"/>
    <d v="2017-12-09T00:00:00"/>
    <x v="3"/>
    <x v="11"/>
    <x v="622"/>
    <x v="14"/>
    <x v="0"/>
    <x v="4"/>
    <s v="BIC Liqua Brite Liner"/>
    <n v="34.700000000000003"/>
    <n v="5"/>
    <n v="12.49"/>
  </r>
  <r>
    <n v="9713"/>
    <d v="2017-12-09T00:00:00"/>
    <x v="3"/>
    <x v="11"/>
    <x v="622"/>
    <x v="14"/>
    <x v="0"/>
    <x v="3"/>
    <s v="Ibico Plastic and Wire Spiral Binding Combs"/>
    <n v="33.72"/>
    <n v="4"/>
    <n v="15.51"/>
  </r>
  <r>
    <n v="9714"/>
    <d v="2017-12-09T00:00:00"/>
    <x v="3"/>
    <x v="11"/>
    <x v="622"/>
    <x v="14"/>
    <x v="0"/>
    <x v="0"/>
    <s v="Easy-staple paper"/>
    <n v="14.94"/>
    <n v="3"/>
    <n v="7.02"/>
  </r>
  <r>
    <n v="9715"/>
    <d v="2017-12-09T00:00:00"/>
    <x v="3"/>
    <x v="11"/>
    <x v="475"/>
    <x v="1"/>
    <x v="0"/>
    <x v="0"/>
    <s v="Xerox 1921"/>
    <n v="15.98"/>
    <n v="2"/>
    <n v="5"/>
  </r>
  <r>
    <n v="9716"/>
    <d v="2017-12-09T00:00:00"/>
    <x v="3"/>
    <x v="11"/>
    <x v="538"/>
    <x v="3"/>
    <x v="0"/>
    <x v="4"/>
    <s v="Newell 314"/>
    <n v="11.16"/>
    <n v="2"/>
    <n v="2.79"/>
  </r>
  <r>
    <n v="9717"/>
    <d v="2017-12-09T00:00:00"/>
    <x v="3"/>
    <x v="11"/>
    <x v="538"/>
    <x v="3"/>
    <x v="1"/>
    <x v="13"/>
    <s v="Bevis 36 x 72 Conference Tables"/>
    <n v="896.33"/>
    <n v="9"/>
    <n v="22.41"/>
  </r>
  <r>
    <n v="9718"/>
    <d v="2017-12-09T00:00:00"/>
    <x v="3"/>
    <x v="11"/>
    <x v="538"/>
    <x v="3"/>
    <x v="0"/>
    <x v="12"/>
    <s v="Harmony Air Purifier"/>
    <n v="189"/>
    <n v="1"/>
    <n v="68.040000000000006"/>
  </r>
  <r>
    <n v="9719"/>
    <d v="2017-12-09T00:00:00"/>
    <x v="3"/>
    <x v="11"/>
    <x v="352"/>
    <x v="1"/>
    <x v="0"/>
    <x v="0"/>
    <s v="Xerox 1884"/>
    <n v="143.86000000000001"/>
    <n v="9"/>
    <n v="48.55"/>
  </r>
  <r>
    <n v="9720"/>
    <d v="2017-12-09T00:00:00"/>
    <x v="3"/>
    <x v="11"/>
    <x v="317"/>
    <x v="12"/>
    <x v="0"/>
    <x v="0"/>
    <s v="Multicolor Computer Printout Paper"/>
    <n v="419.4"/>
    <n v="5"/>
    <n v="146.79"/>
  </r>
  <r>
    <n v="9721"/>
    <d v="2017-12-09T00:00:00"/>
    <x v="3"/>
    <x v="11"/>
    <x v="317"/>
    <x v="12"/>
    <x v="0"/>
    <x v="3"/>
    <s v="Acco Recycled 2&quot; Capacity Laser Printer Hanging Data Binders"/>
    <n v="13.01"/>
    <n v="3"/>
    <n v="-9.9700000000000006"/>
  </r>
  <r>
    <n v="9722"/>
    <d v="2017-12-09T00:00:00"/>
    <x v="3"/>
    <x v="11"/>
    <x v="474"/>
    <x v="3"/>
    <x v="1"/>
    <x v="11"/>
    <s v="O'Sullivan 3-Shelf Heavy-Duty Bookcases"/>
    <n v="148.26"/>
    <n v="3"/>
    <n v="15.7"/>
  </r>
  <r>
    <n v="9723"/>
    <d v="2017-12-09T00:00:00"/>
    <x v="3"/>
    <x v="11"/>
    <x v="154"/>
    <x v="5"/>
    <x v="0"/>
    <x v="3"/>
    <s v="XtraLife ClearVue Slant-D Ring Binder, White, 3&quot;"/>
    <n v="29.36"/>
    <n v="2"/>
    <n v="13.51"/>
  </r>
  <r>
    <n v="9724"/>
    <d v="2017-12-09T00:00:00"/>
    <x v="3"/>
    <x v="11"/>
    <x v="154"/>
    <x v="5"/>
    <x v="0"/>
    <x v="12"/>
    <s v="Belkin F9M820V08 8 Outlet Surge"/>
    <n v="214.9"/>
    <n v="5"/>
    <n v="62.32"/>
  </r>
  <r>
    <n v="9725"/>
    <d v="2017-12-09T00:00:00"/>
    <x v="3"/>
    <x v="11"/>
    <x v="154"/>
    <x v="5"/>
    <x v="0"/>
    <x v="3"/>
    <s v="Avery Durable Slant Ring Binders, No Labels"/>
    <n v="15.92"/>
    <n v="4"/>
    <n v="7.48"/>
  </r>
  <r>
    <n v="9726"/>
    <d v="2017-12-09T00:00:00"/>
    <x v="3"/>
    <x v="11"/>
    <x v="154"/>
    <x v="5"/>
    <x v="2"/>
    <x v="9"/>
    <s v="Logitech ClearChat Comfort/USB Headset H390"/>
    <n v="146.44999999999999"/>
    <n v="5"/>
    <n v="48.33"/>
  </r>
  <r>
    <n v="9727"/>
    <d v="2017-12-09T00:00:00"/>
    <x v="3"/>
    <x v="11"/>
    <x v="154"/>
    <x v="5"/>
    <x v="0"/>
    <x v="2"/>
    <s v="Eldon Gobal File Keepers"/>
    <n v="15.14"/>
    <n v="1"/>
    <n v="0.61"/>
  </r>
  <r>
    <n v="9728"/>
    <d v="2017-12-09T00:00:00"/>
    <x v="3"/>
    <x v="11"/>
    <x v="154"/>
    <x v="5"/>
    <x v="0"/>
    <x v="1"/>
    <s v="Avery 492"/>
    <n v="5.76"/>
    <n v="2"/>
    <n v="2.65"/>
  </r>
  <r>
    <n v="9729"/>
    <d v="2017-12-09T00:00:00"/>
    <x v="3"/>
    <x v="11"/>
    <x v="154"/>
    <x v="5"/>
    <x v="2"/>
    <x v="16"/>
    <s v="Canon Imageclass D680 Copier / Fax"/>
    <n v="1399.98"/>
    <n v="2"/>
    <n v="629.99"/>
  </r>
  <r>
    <n v="9730"/>
    <d v="2017-12-09T00:00:00"/>
    <x v="3"/>
    <x v="11"/>
    <x v="310"/>
    <x v="2"/>
    <x v="0"/>
    <x v="3"/>
    <s v="Wilson Jones 1&quot; Hanging DublLock Ring Binders"/>
    <n v="11.09"/>
    <n v="7"/>
    <n v="-8.1300000000000008"/>
  </r>
  <r>
    <n v="9731"/>
    <d v="2017-12-09T00:00:00"/>
    <x v="3"/>
    <x v="11"/>
    <x v="399"/>
    <x v="14"/>
    <x v="0"/>
    <x v="3"/>
    <s v="GBC Imprintable Covers"/>
    <n v="54.9"/>
    <n v="5"/>
    <n v="26.9"/>
  </r>
  <r>
    <n v="9732"/>
    <d v="2017-12-10T00:00:00"/>
    <x v="3"/>
    <x v="11"/>
    <x v="624"/>
    <x v="3"/>
    <x v="0"/>
    <x v="3"/>
    <s v="Avery Hole Reinforcements"/>
    <n v="19.940000000000001"/>
    <n v="4"/>
    <n v="7.23"/>
  </r>
  <r>
    <n v="9733"/>
    <d v="2017-12-10T00:00:00"/>
    <x v="3"/>
    <x v="11"/>
    <x v="624"/>
    <x v="3"/>
    <x v="0"/>
    <x v="3"/>
    <s v="Wilson Jones Ledger-Size, Piano-Hinge Binder, 2&quot;, Blue"/>
    <n v="65.569999999999993"/>
    <n v="2"/>
    <n v="22.95"/>
  </r>
  <r>
    <n v="9734"/>
    <d v="2017-12-10T00:00:00"/>
    <x v="3"/>
    <x v="11"/>
    <x v="454"/>
    <x v="2"/>
    <x v="2"/>
    <x v="9"/>
    <s v="Memorex Froggy Flash Drive 8 GB"/>
    <n v="14.2"/>
    <n v="1"/>
    <n v="3.37"/>
  </r>
  <r>
    <n v="9735"/>
    <d v="2017-12-10T00:00:00"/>
    <x v="3"/>
    <x v="11"/>
    <x v="471"/>
    <x v="40"/>
    <x v="0"/>
    <x v="3"/>
    <s v="Ibico Covers for Plastic or Wire Binding Elements"/>
    <n v="34.5"/>
    <n v="3"/>
    <n v="15.53"/>
  </r>
  <r>
    <n v="9736"/>
    <d v="2017-12-10T00:00:00"/>
    <x v="3"/>
    <x v="11"/>
    <x v="283"/>
    <x v="17"/>
    <x v="1"/>
    <x v="13"/>
    <s v="Bretford Â“Just In TimeÂ” Height-Adjustable Multi-Task Work Tables"/>
    <n v="1669.6"/>
    <n v="4"/>
    <n v="116.87"/>
  </r>
  <r>
    <n v="9737"/>
    <d v="2017-12-10T00:00:00"/>
    <x v="3"/>
    <x v="11"/>
    <x v="630"/>
    <x v="2"/>
    <x v="0"/>
    <x v="0"/>
    <s v="Xerox 210"/>
    <n v="10.37"/>
    <n v="2"/>
    <n v="3.63"/>
  </r>
  <r>
    <n v="9738"/>
    <d v="2017-12-10T00:00:00"/>
    <x v="3"/>
    <x v="11"/>
    <x v="630"/>
    <x v="2"/>
    <x v="1"/>
    <x v="8"/>
    <s v="Electrix Halogen Magnifier Lamp"/>
    <n v="310.88"/>
    <n v="2"/>
    <n v="23.32"/>
  </r>
  <r>
    <n v="9739"/>
    <d v="2017-12-10T00:00:00"/>
    <x v="3"/>
    <x v="11"/>
    <x v="393"/>
    <x v="37"/>
    <x v="0"/>
    <x v="10"/>
    <s v="Convenience Packs of Business Envelopes"/>
    <n v="10.86"/>
    <n v="3"/>
    <n v="5.0999999999999996"/>
  </r>
  <r>
    <n v="9740"/>
    <d v="2017-12-10T00:00:00"/>
    <x v="3"/>
    <x v="11"/>
    <x v="393"/>
    <x v="37"/>
    <x v="0"/>
    <x v="12"/>
    <s v="Tripp Lite Isotel 6 Outlet Surge Protector with Fax/Modem Protection"/>
    <n v="426.79"/>
    <n v="7"/>
    <n v="123.77"/>
  </r>
  <r>
    <n v="9741"/>
    <d v="2017-12-10T00:00:00"/>
    <x v="3"/>
    <x v="11"/>
    <x v="542"/>
    <x v="16"/>
    <x v="1"/>
    <x v="8"/>
    <s v="Staple-based wall hangings"/>
    <n v="19.100000000000001"/>
    <n v="3"/>
    <n v="5.73"/>
  </r>
  <r>
    <n v="9742"/>
    <d v="2017-12-10T00:00:00"/>
    <x v="3"/>
    <x v="11"/>
    <x v="624"/>
    <x v="22"/>
    <x v="2"/>
    <x v="9"/>
    <s v="Logitech Desktop MK120 Mouse and keyboard Combo"/>
    <n v="49.08"/>
    <n v="3"/>
    <n v="4.91"/>
  </r>
  <r>
    <n v="9743"/>
    <d v="2017-12-10T00:00:00"/>
    <x v="3"/>
    <x v="11"/>
    <x v="624"/>
    <x v="22"/>
    <x v="0"/>
    <x v="2"/>
    <s v="Fellowes Bankers Box Staxonsteel Drawer File/Stacking System"/>
    <n v="324.89999999999998"/>
    <n v="5"/>
    <n v="38.99"/>
  </r>
  <r>
    <n v="9744"/>
    <d v="2017-12-10T00:00:00"/>
    <x v="3"/>
    <x v="11"/>
    <x v="624"/>
    <x v="22"/>
    <x v="0"/>
    <x v="4"/>
    <s v="Col-Erase Pencils with Erasers"/>
    <n v="18.239999999999998"/>
    <n v="3"/>
    <n v="5.29"/>
  </r>
  <r>
    <n v="9745"/>
    <d v="2017-12-10T00:00:00"/>
    <x v="3"/>
    <x v="11"/>
    <x v="720"/>
    <x v="29"/>
    <x v="2"/>
    <x v="9"/>
    <s v="Razer Tiamat Over Ear 7.1 Surround Sound PC Gaming Headset"/>
    <n v="599.97"/>
    <n v="3"/>
    <n v="257.99"/>
  </r>
  <r>
    <n v="9746"/>
    <d v="2017-12-10T00:00:00"/>
    <x v="3"/>
    <x v="11"/>
    <x v="720"/>
    <x v="29"/>
    <x v="2"/>
    <x v="6"/>
    <s v="Cyber Acoustics AC-202b Speech Recognition Stereo Headset"/>
    <n v="38.97"/>
    <n v="3"/>
    <n v="0.78"/>
  </r>
  <r>
    <n v="9747"/>
    <d v="2017-12-10T00:00:00"/>
    <x v="3"/>
    <x v="11"/>
    <x v="720"/>
    <x v="29"/>
    <x v="0"/>
    <x v="3"/>
    <s v="Avery Metallic Poly Binders"/>
    <n v="45.84"/>
    <n v="8"/>
    <n v="22"/>
  </r>
  <r>
    <n v="9748"/>
    <d v="2017-12-10T00:00:00"/>
    <x v="3"/>
    <x v="11"/>
    <x v="769"/>
    <x v="3"/>
    <x v="2"/>
    <x v="6"/>
    <s v="Jackery Bar Premium Fast-charging Portable Charger"/>
    <n v="95.84"/>
    <n v="4"/>
    <n v="34.74"/>
  </r>
  <r>
    <n v="9749"/>
    <d v="2017-12-10T00:00:00"/>
    <x v="3"/>
    <x v="11"/>
    <x v="769"/>
    <x v="3"/>
    <x v="0"/>
    <x v="0"/>
    <s v="Xerox 225"/>
    <n v="12.96"/>
    <n v="2"/>
    <n v="6.22"/>
  </r>
  <r>
    <n v="9750"/>
    <d v="2017-12-10T00:00:00"/>
    <x v="3"/>
    <x v="11"/>
    <x v="780"/>
    <x v="9"/>
    <x v="1"/>
    <x v="8"/>
    <s v="Eldon Expressions Wood Desk Accessories, Oak"/>
    <n v="14.76"/>
    <n v="2"/>
    <n v="4.28"/>
  </r>
  <r>
    <n v="9751"/>
    <d v="2017-12-10T00:00:00"/>
    <x v="3"/>
    <x v="11"/>
    <x v="494"/>
    <x v="2"/>
    <x v="0"/>
    <x v="3"/>
    <s v="Heavy-Duty E-Z-D Binders"/>
    <n v="3.27"/>
    <n v="1"/>
    <n v="-2.5099999999999998"/>
  </r>
  <r>
    <n v="9752"/>
    <d v="2017-12-10T00:00:00"/>
    <x v="3"/>
    <x v="11"/>
    <x v="494"/>
    <x v="2"/>
    <x v="1"/>
    <x v="8"/>
    <s v="Contract Clock, 14&quot;, Brown"/>
    <n v="87.92"/>
    <n v="5"/>
    <n v="15.39"/>
  </r>
  <r>
    <n v="9753"/>
    <d v="2017-12-11T00:00:00"/>
    <x v="3"/>
    <x v="11"/>
    <x v="30"/>
    <x v="20"/>
    <x v="0"/>
    <x v="3"/>
    <s v="Angle-D Binders with Locking Rings, Label Holders"/>
    <n v="23.36"/>
    <n v="4"/>
    <n v="7.88"/>
  </r>
  <r>
    <n v="9754"/>
    <d v="2017-12-11T00:00:00"/>
    <x v="3"/>
    <x v="11"/>
    <x v="30"/>
    <x v="20"/>
    <x v="2"/>
    <x v="9"/>
    <s v="LogitechÂ LS21 Speaker System - PC Multimedia - 2.1-CH - Wired"/>
    <n v="39.979999999999997"/>
    <n v="2"/>
    <n v="13.59"/>
  </r>
  <r>
    <n v="9755"/>
    <d v="2017-12-11T00:00:00"/>
    <x v="3"/>
    <x v="11"/>
    <x v="170"/>
    <x v="2"/>
    <x v="1"/>
    <x v="5"/>
    <s v="Leather Task Chair, Black"/>
    <n v="63.69"/>
    <n v="1"/>
    <n v="-9.1"/>
  </r>
  <r>
    <n v="9756"/>
    <d v="2017-12-11T00:00:00"/>
    <x v="3"/>
    <x v="11"/>
    <x v="776"/>
    <x v="1"/>
    <x v="0"/>
    <x v="0"/>
    <s v="Xerox 21"/>
    <n v="10.37"/>
    <n v="2"/>
    <n v="3.63"/>
  </r>
  <r>
    <n v="9757"/>
    <d v="2017-12-11T00:00:00"/>
    <x v="3"/>
    <x v="11"/>
    <x v="776"/>
    <x v="1"/>
    <x v="1"/>
    <x v="8"/>
    <s v="Electrix Halogen Magnifier Lamp"/>
    <n v="77.72"/>
    <n v="1"/>
    <n v="-66.06"/>
  </r>
  <r>
    <n v="9758"/>
    <d v="2017-12-11T00:00:00"/>
    <x v="3"/>
    <x v="11"/>
    <x v="776"/>
    <x v="1"/>
    <x v="1"/>
    <x v="5"/>
    <s v="GuestStacker Chair with Chrome Finish Legs"/>
    <n v="520.46"/>
    <n v="2"/>
    <n v="-14.87"/>
  </r>
  <r>
    <n v="9759"/>
    <d v="2017-12-11T00:00:00"/>
    <x v="3"/>
    <x v="11"/>
    <x v="549"/>
    <x v="32"/>
    <x v="2"/>
    <x v="6"/>
    <s v="Plantronics MX500i Earset"/>
    <n v="128.85"/>
    <n v="3"/>
    <n v="3.87"/>
  </r>
  <r>
    <n v="9760"/>
    <d v="2017-12-11T00:00:00"/>
    <x v="3"/>
    <x v="11"/>
    <x v="756"/>
    <x v="1"/>
    <x v="2"/>
    <x v="9"/>
    <s v="Enermax Briskie RF Wireless Keyboard and Mouse Combo"/>
    <n v="116.31"/>
    <n v="7"/>
    <n v="23.26"/>
  </r>
  <r>
    <n v="9761"/>
    <d v="2017-12-11T00:00:00"/>
    <x v="3"/>
    <x v="11"/>
    <x v="158"/>
    <x v="20"/>
    <x v="0"/>
    <x v="3"/>
    <s v="Clear Mylar Reinforcing Strips"/>
    <n v="14.95"/>
    <n v="1"/>
    <n v="5.05"/>
  </r>
  <r>
    <n v="9762"/>
    <d v="2017-12-11T00:00:00"/>
    <x v="3"/>
    <x v="11"/>
    <x v="158"/>
    <x v="20"/>
    <x v="0"/>
    <x v="0"/>
    <s v="Xerox 1895"/>
    <n v="17.940000000000001"/>
    <n v="3"/>
    <n v="8.07"/>
  </r>
  <r>
    <n v="9763"/>
    <d v="2017-12-11T00:00:00"/>
    <x v="3"/>
    <x v="11"/>
    <x v="158"/>
    <x v="20"/>
    <x v="2"/>
    <x v="6"/>
    <s v="Dexim XPower Skin Super-Thin Power Case for iPhone 5 - Black"/>
    <n v="116.98"/>
    <n v="2"/>
    <n v="29.25"/>
  </r>
  <r>
    <n v="9764"/>
    <d v="2017-12-11T00:00:00"/>
    <x v="3"/>
    <x v="11"/>
    <x v="380"/>
    <x v="0"/>
    <x v="0"/>
    <x v="12"/>
    <s v="Hoover Commercial Lightweight Upright Vacuum"/>
    <n v="1.39"/>
    <n v="2"/>
    <n v="-3.76"/>
  </r>
  <r>
    <n v="9765"/>
    <d v="2017-12-11T00:00:00"/>
    <x v="3"/>
    <x v="11"/>
    <x v="762"/>
    <x v="16"/>
    <x v="1"/>
    <x v="13"/>
    <s v="BoxOffice By Design Rectangular and Half-Moon Meeting Room Tables"/>
    <n v="721.88"/>
    <n v="6"/>
    <n v="-420"/>
  </r>
  <r>
    <n v="9766"/>
    <d v="2017-12-11T00:00:00"/>
    <x v="3"/>
    <x v="11"/>
    <x v="762"/>
    <x v="16"/>
    <x v="2"/>
    <x v="6"/>
    <s v="Motorola HK250 Universal Bluetooth Headset"/>
    <n v="73.569999999999993"/>
    <n v="4"/>
    <n v="-16.55"/>
  </r>
  <r>
    <n v="9767"/>
    <d v="2017-12-11T00:00:00"/>
    <x v="3"/>
    <x v="11"/>
    <x v="762"/>
    <x v="16"/>
    <x v="0"/>
    <x v="4"/>
    <s v="Stanley Bostitch Contemporary Electric Pencil Sharpeners"/>
    <n v="13.58"/>
    <n v="1"/>
    <n v="1.36"/>
  </r>
  <r>
    <n v="9768"/>
    <d v="2017-12-11T00:00:00"/>
    <x v="3"/>
    <x v="11"/>
    <x v="762"/>
    <x v="16"/>
    <x v="1"/>
    <x v="5"/>
    <s v="Global Geo Office Task Chair, Gray"/>
    <n v="64.78"/>
    <n v="1"/>
    <n v="-12.15"/>
  </r>
  <r>
    <n v="9769"/>
    <d v="2017-12-11T00:00:00"/>
    <x v="3"/>
    <x v="11"/>
    <x v="761"/>
    <x v="30"/>
    <x v="0"/>
    <x v="10"/>
    <s v="Pastel Pink Envelopes"/>
    <n v="7.28"/>
    <n v="1"/>
    <n v="3.49"/>
  </r>
  <r>
    <n v="9770"/>
    <d v="2017-12-11T00:00:00"/>
    <x v="3"/>
    <x v="11"/>
    <x v="761"/>
    <x v="30"/>
    <x v="0"/>
    <x v="3"/>
    <s v="Wilson Jones Easy Flow II Sheet Lifters"/>
    <n v="5.4"/>
    <n v="3"/>
    <n v="2.59"/>
  </r>
  <r>
    <n v="9771"/>
    <d v="2017-12-11T00:00:00"/>
    <x v="3"/>
    <x v="11"/>
    <x v="555"/>
    <x v="23"/>
    <x v="0"/>
    <x v="7"/>
    <s v="Stockwell Push Pins"/>
    <n v="6.54"/>
    <n v="3"/>
    <n v="2.16"/>
  </r>
  <r>
    <n v="9772"/>
    <d v="2017-12-11T00:00:00"/>
    <x v="3"/>
    <x v="11"/>
    <x v="77"/>
    <x v="23"/>
    <x v="0"/>
    <x v="3"/>
    <s v="Fellowes Twister Kit, Gray/Clear, 3/pkg"/>
    <n v="40.200000000000003"/>
    <n v="5"/>
    <n v="18.09"/>
  </r>
  <r>
    <n v="9773"/>
    <d v="2017-12-11T00:00:00"/>
    <x v="3"/>
    <x v="11"/>
    <x v="77"/>
    <x v="23"/>
    <x v="0"/>
    <x v="3"/>
    <s v="Ibico Ibimaster 300 Manual Binding System"/>
    <n v="735.98"/>
    <n v="2"/>
    <n v="331.19"/>
  </r>
  <r>
    <n v="9774"/>
    <d v="2017-12-11T00:00:00"/>
    <x v="3"/>
    <x v="11"/>
    <x v="77"/>
    <x v="23"/>
    <x v="0"/>
    <x v="12"/>
    <s v="Bravo II Megaboss 12-Amp Hard Body Upright, Replacement Belts, 2 Belts per Pack"/>
    <n v="22.75"/>
    <n v="7"/>
    <n v="6.6"/>
  </r>
  <r>
    <n v="9775"/>
    <d v="2017-12-13T00:00:00"/>
    <x v="3"/>
    <x v="11"/>
    <x v="363"/>
    <x v="22"/>
    <x v="0"/>
    <x v="2"/>
    <s v="Sterilite Officeware Hinged File Box"/>
    <n v="31.44"/>
    <n v="3"/>
    <n v="8.49"/>
  </r>
  <r>
    <n v="9776"/>
    <d v="2017-12-13T00:00:00"/>
    <x v="3"/>
    <x v="11"/>
    <x v="244"/>
    <x v="20"/>
    <x v="1"/>
    <x v="11"/>
    <s v="Bush Andora Bookcase, Maple/Graphite Gray Finish"/>
    <n v="287.98"/>
    <n v="3"/>
    <n v="7.2"/>
  </r>
  <r>
    <n v="9777"/>
    <d v="2017-12-13T00:00:00"/>
    <x v="3"/>
    <x v="11"/>
    <x v="287"/>
    <x v="3"/>
    <x v="0"/>
    <x v="1"/>
    <s v="Avery 49"/>
    <n v="8.64"/>
    <n v="3"/>
    <n v="4.2300000000000004"/>
  </r>
  <r>
    <n v="9778"/>
    <d v="2017-12-13T00:00:00"/>
    <x v="3"/>
    <x v="11"/>
    <x v="287"/>
    <x v="3"/>
    <x v="0"/>
    <x v="0"/>
    <s v="Xerox 1996"/>
    <n v="38.880000000000003"/>
    <n v="6"/>
    <n v="18.66"/>
  </r>
  <r>
    <n v="9779"/>
    <d v="2017-12-13T00:00:00"/>
    <x v="3"/>
    <x v="11"/>
    <x v="287"/>
    <x v="3"/>
    <x v="1"/>
    <x v="8"/>
    <s v="Eldon Executive Woodline II Desk Accessories, Mahogany"/>
    <n v="201.04"/>
    <n v="8"/>
    <n v="54.28"/>
  </r>
  <r>
    <n v="9780"/>
    <d v="2017-12-13T00:00:00"/>
    <x v="3"/>
    <x v="11"/>
    <x v="287"/>
    <x v="3"/>
    <x v="0"/>
    <x v="0"/>
    <s v="Xerox 1975"/>
    <n v="12.96"/>
    <n v="2"/>
    <n v="6.35"/>
  </r>
  <r>
    <n v="9781"/>
    <d v="2017-12-14T00:00:00"/>
    <x v="3"/>
    <x v="11"/>
    <x v="109"/>
    <x v="3"/>
    <x v="1"/>
    <x v="8"/>
    <s v="Eldon 400 Class Desk Accessories, Black Carbon"/>
    <n v="26.25"/>
    <n v="3"/>
    <n v="11.03"/>
  </r>
  <r>
    <n v="9782"/>
    <d v="2017-12-14T00:00:00"/>
    <x v="3"/>
    <x v="11"/>
    <x v="109"/>
    <x v="3"/>
    <x v="0"/>
    <x v="3"/>
    <s v="Wilson Jones Clip &amp; Carry Folder Binder Tool for Ring Binders, Clear"/>
    <n v="64.959999999999994"/>
    <n v="14"/>
    <n v="22.74"/>
  </r>
  <r>
    <n v="9783"/>
    <d v="2017-12-14T00:00:00"/>
    <x v="3"/>
    <x v="11"/>
    <x v="109"/>
    <x v="3"/>
    <x v="0"/>
    <x v="10"/>
    <s v="#10- 4 1/8&quot; x 9 1/2&quot; Recycled Envelopes"/>
    <n v="43.7"/>
    <n v="5"/>
    <n v="20.54"/>
  </r>
  <r>
    <n v="9784"/>
    <d v="2017-12-14T00:00:00"/>
    <x v="3"/>
    <x v="11"/>
    <x v="146"/>
    <x v="1"/>
    <x v="2"/>
    <x v="9"/>
    <s v="Kensington Expert Mouse Optical USB Trackball for PC or Mac"/>
    <n v="227.98"/>
    <n v="3"/>
    <n v="28.5"/>
  </r>
  <r>
    <n v="9785"/>
    <d v="2017-12-14T00:00:00"/>
    <x v="3"/>
    <x v="11"/>
    <x v="146"/>
    <x v="1"/>
    <x v="2"/>
    <x v="6"/>
    <s v="Samsung HM1900 Bluetooth Headset"/>
    <n v="52.68"/>
    <n v="3"/>
    <n v="19.760000000000002"/>
  </r>
  <r>
    <n v="9786"/>
    <d v="2017-12-14T00:00:00"/>
    <x v="3"/>
    <x v="11"/>
    <x v="146"/>
    <x v="1"/>
    <x v="1"/>
    <x v="8"/>
    <s v="Master Caster Door Stop, Gray"/>
    <n v="2.0299999999999998"/>
    <n v="1"/>
    <n v="-1.32"/>
  </r>
  <r>
    <n v="9787"/>
    <d v="2017-12-14T00:00:00"/>
    <x v="3"/>
    <x v="11"/>
    <x v="254"/>
    <x v="13"/>
    <x v="2"/>
    <x v="9"/>
    <s v="Microsoft Sculpt Comfort Mouse"/>
    <n v="159.80000000000001"/>
    <n v="4"/>
    <n v="70.31"/>
  </r>
  <r>
    <n v="9788"/>
    <d v="2017-12-14T00:00:00"/>
    <x v="3"/>
    <x v="11"/>
    <x v="254"/>
    <x v="13"/>
    <x v="2"/>
    <x v="9"/>
    <s v="Kingston Digital DataTraveler 16GB USB 2.0"/>
    <n v="44.75"/>
    <n v="5"/>
    <n v="8.5"/>
  </r>
  <r>
    <n v="9789"/>
    <d v="2017-12-14T00:00:00"/>
    <x v="3"/>
    <x v="11"/>
    <x v="164"/>
    <x v="0"/>
    <x v="1"/>
    <x v="13"/>
    <s v="Bretford CR4500 Series Slim Rectangular Table"/>
    <n v="974.99"/>
    <n v="4"/>
    <n v="-97.5"/>
  </r>
  <r>
    <n v="9790"/>
    <d v="2017-12-14T00:00:00"/>
    <x v="3"/>
    <x v="11"/>
    <x v="56"/>
    <x v="1"/>
    <x v="1"/>
    <x v="8"/>
    <s v="Rubbermaid ClusterMat Chairmats, Mat Size- 66&quot; x 60&quot;, Lip 20&quot; x 11&quot; -90 Degree Angle"/>
    <n v="266.35000000000002"/>
    <n v="6"/>
    <n v="-292.99"/>
  </r>
  <r>
    <n v="9791"/>
    <d v="2017-12-14T00:00:00"/>
    <x v="3"/>
    <x v="11"/>
    <x v="56"/>
    <x v="1"/>
    <x v="1"/>
    <x v="8"/>
    <s v="Howard Miller 13&quot; Diameter Goldtone Round Wall Clock"/>
    <n v="56.33"/>
    <n v="3"/>
    <n v="-26.76"/>
  </r>
  <r>
    <n v="9792"/>
    <d v="2017-12-14T00:00:00"/>
    <x v="3"/>
    <x v="11"/>
    <x v="56"/>
    <x v="1"/>
    <x v="2"/>
    <x v="9"/>
    <s v="Logitech Desktop MK120 Mouse and keyboard Combo"/>
    <n v="39.26"/>
    <n v="3"/>
    <n v="-4.91"/>
  </r>
  <r>
    <n v="9793"/>
    <d v="2017-12-14T00:00:00"/>
    <x v="3"/>
    <x v="11"/>
    <x v="56"/>
    <x v="1"/>
    <x v="0"/>
    <x v="4"/>
    <s v="Prismacolor Color Pencil Set"/>
    <n v="95.23"/>
    <n v="6"/>
    <n v="25"/>
  </r>
  <r>
    <n v="9794"/>
    <d v="2017-12-14T00:00:00"/>
    <x v="3"/>
    <x v="11"/>
    <x v="151"/>
    <x v="32"/>
    <x v="2"/>
    <x v="16"/>
    <s v="Canon PC1080F Personal Copier"/>
    <n v="1199.98"/>
    <n v="2"/>
    <n v="467.99"/>
  </r>
  <r>
    <n v="9795"/>
    <d v="2017-12-14T00:00:00"/>
    <x v="3"/>
    <x v="11"/>
    <x v="151"/>
    <x v="32"/>
    <x v="0"/>
    <x v="2"/>
    <s v="Safco Industrial Shelving"/>
    <n v="73.849999999999994"/>
    <n v="1"/>
    <n v="2.2200000000000002"/>
  </r>
  <r>
    <n v="9796"/>
    <d v="2017-12-14T00:00:00"/>
    <x v="3"/>
    <x v="11"/>
    <x v="151"/>
    <x v="32"/>
    <x v="0"/>
    <x v="14"/>
    <s v="Acme Office Executive Series Stainless Steel Trimmers"/>
    <n v="25.71"/>
    <n v="3"/>
    <n v="6.68"/>
  </r>
  <r>
    <n v="9797"/>
    <d v="2017-12-14T00:00:00"/>
    <x v="3"/>
    <x v="11"/>
    <x v="151"/>
    <x v="32"/>
    <x v="0"/>
    <x v="7"/>
    <s v="Acco Banker's Clasps, 5 3/4&quot;-Long"/>
    <n v="17.28"/>
    <n v="6"/>
    <n v="8.1199999999999992"/>
  </r>
  <r>
    <n v="9798"/>
    <d v="2017-12-14T00:00:00"/>
    <x v="3"/>
    <x v="11"/>
    <x v="151"/>
    <x v="32"/>
    <x v="1"/>
    <x v="13"/>
    <s v="Bretford Rectangular Conference Table Tops"/>
    <n v="526.58000000000004"/>
    <n v="2"/>
    <n v="-52.66"/>
  </r>
  <r>
    <n v="9799"/>
    <d v="2017-12-15T00:00:00"/>
    <x v="3"/>
    <x v="11"/>
    <x v="485"/>
    <x v="22"/>
    <x v="1"/>
    <x v="8"/>
    <s v="Master Giant Foot Doorstop, Safety Yellow"/>
    <n v="22.77"/>
    <n v="3"/>
    <n v="9.7899999999999991"/>
  </r>
  <r>
    <n v="9800"/>
    <d v="2017-12-15T00:00:00"/>
    <x v="3"/>
    <x v="11"/>
    <x v="531"/>
    <x v="1"/>
    <x v="0"/>
    <x v="4"/>
    <s v="Newell 307"/>
    <n v="10.19"/>
    <n v="7"/>
    <n v="1.02"/>
  </r>
  <r>
    <n v="9801"/>
    <d v="2017-12-15T00:00:00"/>
    <x v="3"/>
    <x v="11"/>
    <x v="580"/>
    <x v="3"/>
    <x v="0"/>
    <x v="0"/>
    <s v="Wirebound Message Books, Two 4 1/4&quot; x 5&quot; Forms per Page"/>
    <n v="22.83"/>
    <n v="3"/>
    <n v="10.73"/>
  </r>
  <r>
    <n v="9802"/>
    <d v="2017-12-15T00:00:00"/>
    <x v="3"/>
    <x v="11"/>
    <x v="580"/>
    <x v="3"/>
    <x v="0"/>
    <x v="12"/>
    <s v="Hoover Commercial SteamVac"/>
    <n v="54.32"/>
    <n v="4"/>
    <n v="16.3"/>
  </r>
  <r>
    <n v="9803"/>
    <d v="2017-12-15T00:00:00"/>
    <x v="3"/>
    <x v="11"/>
    <x v="580"/>
    <x v="3"/>
    <x v="2"/>
    <x v="6"/>
    <s v="Panasonic KX TS3282B Corded phone"/>
    <n v="196.78"/>
    <n v="3"/>
    <n v="14.76"/>
  </r>
  <r>
    <n v="9804"/>
    <d v="2017-12-16T00:00:00"/>
    <x v="3"/>
    <x v="11"/>
    <x v="135"/>
    <x v="3"/>
    <x v="1"/>
    <x v="5"/>
    <s v="Global Deluxe Stacking Chair, Gray"/>
    <n v="81.569999999999993"/>
    <n v="2"/>
    <n v="9.18"/>
  </r>
  <r>
    <n v="9805"/>
    <d v="2017-12-16T00:00:00"/>
    <x v="3"/>
    <x v="11"/>
    <x v="135"/>
    <x v="3"/>
    <x v="1"/>
    <x v="5"/>
    <s v="Global Value Steno Chair, Gray"/>
    <n v="97.18"/>
    <n v="2"/>
    <n v="6.07"/>
  </r>
  <r>
    <n v="9806"/>
    <d v="2017-12-16T00:00:00"/>
    <x v="3"/>
    <x v="11"/>
    <x v="135"/>
    <x v="3"/>
    <x v="0"/>
    <x v="3"/>
    <s v="Prestige Round Ring Binders"/>
    <n v="24.32"/>
    <n v="5"/>
    <n v="8.2100000000000009"/>
  </r>
  <r>
    <n v="9807"/>
    <d v="2017-12-16T00:00:00"/>
    <x v="3"/>
    <x v="11"/>
    <x v="135"/>
    <x v="3"/>
    <x v="1"/>
    <x v="8"/>
    <s v="DAX Two-Tone Rosewood/Black Document Frame, Desktop, 5 x 7"/>
    <n v="18.96"/>
    <n v="2"/>
    <n v="7.58"/>
  </r>
  <r>
    <n v="9808"/>
    <d v="2017-12-16T00:00:00"/>
    <x v="3"/>
    <x v="11"/>
    <x v="177"/>
    <x v="39"/>
    <x v="0"/>
    <x v="3"/>
    <s v="Peel &amp; Stick Add-On Corner Pockets"/>
    <n v="10.8"/>
    <n v="5"/>
    <n v="5.18"/>
  </r>
  <r>
    <n v="9809"/>
    <d v="2017-12-16T00:00:00"/>
    <x v="3"/>
    <x v="11"/>
    <x v="476"/>
    <x v="20"/>
    <x v="0"/>
    <x v="3"/>
    <s v="Acco Data Flex Cable Posts For Top &amp; Bottom Load Binders, 6&quot; Capacity"/>
    <n v="33.380000000000003"/>
    <n v="4"/>
    <n v="10.43"/>
  </r>
  <r>
    <n v="9810"/>
    <d v="2017-12-16T00:00:00"/>
    <x v="3"/>
    <x v="11"/>
    <x v="81"/>
    <x v="3"/>
    <x v="0"/>
    <x v="0"/>
    <s v="Xerox 1898"/>
    <n v="13.36"/>
    <n v="2"/>
    <n v="6.41"/>
  </r>
  <r>
    <n v="9811"/>
    <d v="2017-12-16T00:00:00"/>
    <x v="3"/>
    <x v="11"/>
    <x v="81"/>
    <x v="3"/>
    <x v="0"/>
    <x v="2"/>
    <s v="Safco Wire Cube Shelving System, For Use as 4 or 5 14&quot; Cubes, Black"/>
    <n v="158.9"/>
    <n v="5"/>
    <n v="7.95"/>
  </r>
  <r>
    <n v="9812"/>
    <d v="2017-12-16T00:00:00"/>
    <x v="3"/>
    <x v="11"/>
    <x v="666"/>
    <x v="3"/>
    <x v="0"/>
    <x v="3"/>
    <s v="Accohide Poly Flexible Ring Binders"/>
    <n v="5.98"/>
    <n v="2"/>
    <n v="2.2400000000000002"/>
  </r>
  <r>
    <n v="9813"/>
    <d v="2017-12-16T00:00:00"/>
    <x v="3"/>
    <x v="11"/>
    <x v="666"/>
    <x v="3"/>
    <x v="2"/>
    <x v="9"/>
    <s v="ImationÂ SecureÂ DriveÂ + Hardware Encrypted USBÂ flash driveÂ - 16 GB"/>
    <n v="189.95"/>
    <n v="5"/>
    <n v="45.59"/>
  </r>
  <r>
    <n v="9814"/>
    <d v="2017-12-16T00:00:00"/>
    <x v="3"/>
    <x v="11"/>
    <x v="666"/>
    <x v="3"/>
    <x v="2"/>
    <x v="9"/>
    <s v="Microsoft Natural Ergonomic Keyboard 4000"/>
    <n v="149.94999999999999"/>
    <n v="5"/>
    <n v="31.49"/>
  </r>
  <r>
    <n v="9815"/>
    <d v="2017-12-16T00:00:00"/>
    <x v="3"/>
    <x v="11"/>
    <x v="666"/>
    <x v="3"/>
    <x v="0"/>
    <x v="4"/>
    <s v="Bulldog Table or Wall-Mount Pencil Sharpener"/>
    <n v="29.95"/>
    <n v="5"/>
    <n v="8.69"/>
  </r>
  <r>
    <n v="9816"/>
    <d v="2017-12-16T00:00:00"/>
    <x v="3"/>
    <x v="11"/>
    <x v="666"/>
    <x v="3"/>
    <x v="0"/>
    <x v="1"/>
    <s v="Avery 475"/>
    <n v="44.4"/>
    <n v="3"/>
    <n v="22.2"/>
  </r>
  <r>
    <n v="9817"/>
    <d v="2017-12-17T00:00:00"/>
    <x v="3"/>
    <x v="11"/>
    <x v="391"/>
    <x v="0"/>
    <x v="0"/>
    <x v="12"/>
    <s v="Eureka Sanitaire  Commercial Upright"/>
    <n v="66.28"/>
    <n v="2"/>
    <n v="-178.97"/>
  </r>
  <r>
    <n v="9818"/>
    <d v="2017-12-17T00:00:00"/>
    <x v="3"/>
    <x v="11"/>
    <x v="391"/>
    <x v="3"/>
    <x v="0"/>
    <x v="3"/>
    <s v="Acco Pressboard Covers with Storage Hooks, 9 1/2&quot; x 11&quot;, Executive Red"/>
    <n v="15.24"/>
    <n v="5"/>
    <n v="5.14"/>
  </r>
  <r>
    <n v="9819"/>
    <d v="2017-12-17T00:00:00"/>
    <x v="3"/>
    <x v="11"/>
    <x v="391"/>
    <x v="3"/>
    <x v="0"/>
    <x v="0"/>
    <s v="Ampad Gold Fibre Wirebound Steno Books, 6&quot; x 9&quot;, Gregg Ruled"/>
    <n v="13.23"/>
    <n v="3"/>
    <n v="6.09"/>
  </r>
  <r>
    <n v="9820"/>
    <d v="2017-12-17T00:00:00"/>
    <x v="3"/>
    <x v="11"/>
    <x v="57"/>
    <x v="3"/>
    <x v="0"/>
    <x v="3"/>
    <s v="GBC Plastic Binding Combs"/>
    <n v="11.81"/>
    <n v="2"/>
    <n v="4.28"/>
  </r>
  <r>
    <n v="9821"/>
    <d v="2017-12-17T00:00:00"/>
    <x v="3"/>
    <x v="11"/>
    <x v="58"/>
    <x v="18"/>
    <x v="0"/>
    <x v="0"/>
    <s v="Wirebound Message Books, 2 7/8&quot; x 5&quot;, 3 Forms per Page"/>
    <n v="28.16"/>
    <n v="4"/>
    <n v="13.24"/>
  </r>
  <r>
    <n v="9822"/>
    <d v="2017-12-17T00:00:00"/>
    <x v="3"/>
    <x v="11"/>
    <x v="170"/>
    <x v="6"/>
    <x v="1"/>
    <x v="5"/>
    <s v="Hon Valutask Swivel Chairs"/>
    <n v="504.9"/>
    <n v="5"/>
    <n v="80.78"/>
  </r>
  <r>
    <n v="9823"/>
    <d v="2017-12-17T00:00:00"/>
    <x v="3"/>
    <x v="11"/>
    <x v="656"/>
    <x v="6"/>
    <x v="0"/>
    <x v="2"/>
    <s v="Adjustable Depth Letter/Legal Cart"/>
    <n v="544.38"/>
    <n v="3"/>
    <n v="157.87"/>
  </r>
  <r>
    <n v="9824"/>
    <d v="2017-12-17T00:00:00"/>
    <x v="3"/>
    <x v="11"/>
    <x v="305"/>
    <x v="3"/>
    <x v="0"/>
    <x v="2"/>
    <s v="Iceberg Mobile Mega Data/Printer Cart"/>
    <n v="481.32"/>
    <n v="4"/>
    <n v="125.14"/>
  </r>
  <r>
    <n v="9825"/>
    <d v="2017-12-17T00:00:00"/>
    <x v="3"/>
    <x v="11"/>
    <x v="305"/>
    <x v="3"/>
    <x v="0"/>
    <x v="14"/>
    <s v="Fiskars Spring-Action Scissors"/>
    <n v="13.98"/>
    <n v="1"/>
    <n v="3.63"/>
  </r>
  <r>
    <n v="9826"/>
    <d v="2017-12-17T00:00:00"/>
    <x v="3"/>
    <x v="11"/>
    <x v="372"/>
    <x v="20"/>
    <x v="0"/>
    <x v="2"/>
    <s v="Safco Steel Mobile File Cart"/>
    <n v="166.72"/>
    <n v="2"/>
    <n v="41.68"/>
  </r>
  <r>
    <n v="9827"/>
    <d v="2017-12-17T00:00:00"/>
    <x v="3"/>
    <x v="11"/>
    <x v="372"/>
    <x v="20"/>
    <x v="0"/>
    <x v="3"/>
    <s v="GBC Wire Binding Combs"/>
    <n v="24.82"/>
    <n v="3"/>
    <n v="8.3800000000000008"/>
  </r>
  <r>
    <n v="9828"/>
    <d v="2017-12-17T00:00:00"/>
    <x v="3"/>
    <x v="11"/>
    <x v="372"/>
    <x v="20"/>
    <x v="1"/>
    <x v="8"/>
    <s v="Deflect-o Glass Clear Studded Chair Mats"/>
    <n v="124.36"/>
    <n v="2"/>
    <n v="27.36"/>
  </r>
  <r>
    <n v="9829"/>
    <d v="2017-12-17T00:00:00"/>
    <x v="3"/>
    <x v="11"/>
    <x v="679"/>
    <x v="21"/>
    <x v="0"/>
    <x v="2"/>
    <s v="Adjustable Personal File Tote"/>
    <n v="32.56"/>
    <n v="2"/>
    <n v="8.4700000000000006"/>
  </r>
  <r>
    <n v="9830"/>
    <d v="2017-12-18T00:00:00"/>
    <x v="3"/>
    <x v="11"/>
    <x v="277"/>
    <x v="3"/>
    <x v="0"/>
    <x v="3"/>
    <s v="Binding Machine Supplies"/>
    <n v="46.67"/>
    <n v="2"/>
    <n v="16.34"/>
  </r>
  <r>
    <n v="9831"/>
    <d v="2017-12-18T00:00:00"/>
    <x v="3"/>
    <x v="11"/>
    <x v="277"/>
    <x v="3"/>
    <x v="1"/>
    <x v="11"/>
    <s v="Bush Saratoga Collection 5-Shelf Bookcase, Hanover Cherry, *Special Order"/>
    <n v="119.83"/>
    <n v="1"/>
    <n v="-12.69"/>
  </r>
  <r>
    <n v="9832"/>
    <d v="2017-12-18T00:00:00"/>
    <x v="3"/>
    <x v="11"/>
    <x v="277"/>
    <x v="3"/>
    <x v="2"/>
    <x v="9"/>
    <s v="LogitechÂ Illuminated - Keyboard"/>
    <n v="119.98"/>
    <n v="2"/>
    <n v="57.59"/>
  </r>
  <r>
    <n v="9833"/>
    <d v="2017-12-18T00:00:00"/>
    <x v="3"/>
    <x v="11"/>
    <x v="724"/>
    <x v="20"/>
    <x v="0"/>
    <x v="4"/>
    <s v="Staples in misc. colors"/>
    <n v="38.82"/>
    <n v="6"/>
    <n v="17.47"/>
  </r>
  <r>
    <n v="9834"/>
    <d v="2017-12-18T00:00:00"/>
    <x v="3"/>
    <x v="11"/>
    <x v="724"/>
    <x v="20"/>
    <x v="1"/>
    <x v="5"/>
    <s v="Office Star - Contemporary Swivel Chair with Padded Adjustable Arms and Flex Back"/>
    <n v="1141.94"/>
    <n v="9"/>
    <n v="139.57"/>
  </r>
  <r>
    <n v="9835"/>
    <d v="2017-12-18T00:00:00"/>
    <x v="3"/>
    <x v="11"/>
    <x v="724"/>
    <x v="20"/>
    <x v="0"/>
    <x v="12"/>
    <s v="Kensington 7 Outlet MasterPiece HOMEOFFICE Power Control Center"/>
    <n v="1704.56"/>
    <n v="13"/>
    <n v="511.37"/>
  </r>
  <r>
    <n v="9836"/>
    <d v="2017-12-18T00:00:00"/>
    <x v="3"/>
    <x v="11"/>
    <x v="724"/>
    <x v="20"/>
    <x v="0"/>
    <x v="4"/>
    <s v="Sanford Pocket Accent Highlighters"/>
    <n v="3.2"/>
    <n v="2"/>
    <n v="1.38"/>
  </r>
  <r>
    <n v="9837"/>
    <d v="2017-12-18T00:00:00"/>
    <x v="3"/>
    <x v="11"/>
    <x v="257"/>
    <x v="20"/>
    <x v="1"/>
    <x v="8"/>
    <s v="DAX Charcoal/Nickel-Tone Document Frame, 5 x 7"/>
    <n v="18.96"/>
    <n v="2"/>
    <n v="8.5299999999999994"/>
  </r>
  <r>
    <n v="9838"/>
    <d v="2017-12-18T00:00:00"/>
    <x v="3"/>
    <x v="11"/>
    <x v="287"/>
    <x v="3"/>
    <x v="0"/>
    <x v="4"/>
    <s v="Newell 327"/>
    <n v="6.63"/>
    <n v="3"/>
    <n v="1.79"/>
  </r>
  <r>
    <n v="9839"/>
    <d v="2017-12-18T00:00:00"/>
    <x v="3"/>
    <x v="11"/>
    <x v="287"/>
    <x v="3"/>
    <x v="0"/>
    <x v="0"/>
    <s v="Xerox 1996"/>
    <n v="12.96"/>
    <n v="2"/>
    <n v="6.22"/>
  </r>
  <r>
    <n v="9840"/>
    <d v="2017-12-18T00:00:00"/>
    <x v="3"/>
    <x v="11"/>
    <x v="287"/>
    <x v="3"/>
    <x v="0"/>
    <x v="0"/>
    <s v="Xerox 213"/>
    <n v="32.4"/>
    <n v="5"/>
    <n v="15.55"/>
  </r>
  <r>
    <n v="9841"/>
    <d v="2017-12-18T00:00:00"/>
    <x v="3"/>
    <x v="11"/>
    <x v="160"/>
    <x v="2"/>
    <x v="0"/>
    <x v="4"/>
    <s v="Avery Fluorescent Highlighter Four-Color Set"/>
    <n v="18.7"/>
    <n v="7"/>
    <n v="2.34"/>
  </r>
  <r>
    <n v="9842"/>
    <d v="2017-12-18T00:00:00"/>
    <x v="3"/>
    <x v="11"/>
    <x v="769"/>
    <x v="25"/>
    <x v="0"/>
    <x v="4"/>
    <s v="Newell 310"/>
    <n v="12.67"/>
    <n v="9"/>
    <n v="1.43"/>
  </r>
  <r>
    <n v="9843"/>
    <d v="2017-12-18T00:00:00"/>
    <x v="3"/>
    <x v="11"/>
    <x v="722"/>
    <x v="3"/>
    <x v="0"/>
    <x v="4"/>
    <s v="Newell 335"/>
    <n v="5.76"/>
    <n v="2"/>
    <n v="1.67"/>
  </r>
  <r>
    <n v="9844"/>
    <d v="2017-12-18T00:00:00"/>
    <x v="3"/>
    <x v="11"/>
    <x v="443"/>
    <x v="10"/>
    <x v="0"/>
    <x v="3"/>
    <s v="Fellowes Twister Kit, Gray/Clear, 3/pkg"/>
    <n v="7.24"/>
    <n v="3"/>
    <n v="-6.03"/>
  </r>
  <r>
    <n v="9845"/>
    <d v="2017-12-18T00:00:00"/>
    <x v="3"/>
    <x v="11"/>
    <x v="443"/>
    <x v="10"/>
    <x v="0"/>
    <x v="7"/>
    <s v="Ideal Clamps"/>
    <n v="4.82"/>
    <n v="3"/>
    <n v="1.75"/>
  </r>
  <r>
    <n v="9846"/>
    <d v="2017-12-18T00:00:00"/>
    <x v="3"/>
    <x v="11"/>
    <x v="443"/>
    <x v="10"/>
    <x v="0"/>
    <x v="0"/>
    <s v="Xerox Color Copier Paper, 11&quot; x 17&quot;, Ream"/>
    <n v="91.36"/>
    <n v="5"/>
    <n v="29.69"/>
  </r>
  <r>
    <n v="9847"/>
    <d v="2017-12-18T00:00:00"/>
    <x v="3"/>
    <x v="11"/>
    <x v="443"/>
    <x v="10"/>
    <x v="0"/>
    <x v="12"/>
    <s v="Kensington 4 Outlet MasterPiece Compact Power Control Center"/>
    <n v="130.11000000000001"/>
    <n v="2"/>
    <n v="13.01"/>
  </r>
  <r>
    <n v="9848"/>
    <d v="2017-12-18T00:00:00"/>
    <x v="3"/>
    <x v="11"/>
    <x v="736"/>
    <x v="21"/>
    <x v="1"/>
    <x v="8"/>
    <s v="Tensor Track Tree Floor Lamp"/>
    <n v="99.95"/>
    <n v="5"/>
    <n v="22.99"/>
  </r>
  <r>
    <n v="9849"/>
    <d v="2017-12-18T00:00:00"/>
    <x v="3"/>
    <x v="11"/>
    <x v="736"/>
    <x v="21"/>
    <x v="2"/>
    <x v="9"/>
    <s v="Maxell 74 Minute CDR, 10/Pack"/>
    <n v="29.34"/>
    <n v="3"/>
    <n v="10.86"/>
  </r>
  <r>
    <n v="9850"/>
    <d v="2017-12-19T00:00:00"/>
    <x v="3"/>
    <x v="11"/>
    <x v="13"/>
    <x v="3"/>
    <x v="0"/>
    <x v="3"/>
    <s v="Deluxe Heavy-Duty Vinyl Round Ring Binder"/>
    <n v="36.67"/>
    <n v="2"/>
    <n v="11.46"/>
  </r>
  <r>
    <n v="9851"/>
    <d v="2017-12-19T00:00:00"/>
    <x v="3"/>
    <x v="11"/>
    <x v="482"/>
    <x v="8"/>
    <x v="0"/>
    <x v="14"/>
    <s v="Martin Yale Chadless Opener Electric Letter Opener"/>
    <n v="1665.62"/>
    <n v="2"/>
    <n v="33.31"/>
  </r>
  <r>
    <n v="9852"/>
    <d v="2017-12-19T00:00:00"/>
    <x v="3"/>
    <x v="11"/>
    <x v="578"/>
    <x v="26"/>
    <x v="1"/>
    <x v="8"/>
    <s v="OIC Stacking Trays"/>
    <n v="13.36"/>
    <n v="5"/>
    <n v="4.01"/>
  </r>
  <r>
    <n v="9853"/>
    <d v="2017-12-19T00:00:00"/>
    <x v="3"/>
    <x v="11"/>
    <x v="578"/>
    <x v="26"/>
    <x v="0"/>
    <x v="2"/>
    <s v="Tennsco Industrial Shelving"/>
    <n v="78.260000000000005"/>
    <n v="2"/>
    <n v="-17.61"/>
  </r>
  <r>
    <n v="9854"/>
    <d v="2017-12-19T00:00:00"/>
    <x v="3"/>
    <x v="11"/>
    <x v="578"/>
    <x v="26"/>
    <x v="1"/>
    <x v="11"/>
    <s v="O'Sullivan 2-Shelf Heavy-Duty Bookcases"/>
    <n v="102.02"/>
    <n v="7"/>
    <n v="-183.63"/>
  </r>
  <r>
    <n v="9855"/>
    <d v="2017-12-20T00:00:00"/>
    <x v="3"/>
    <x v="11"/>
    <x v="78"/>
    <x v="20"/>
    <x v="0"/>
    <x v="0"/>
    <s v="Xerox 227"/>
    <n v="6.48"/>
    <n v="1"/>
    <n v="3.11"/>
  </r>
  <r>
    <n v="9856"/>
    <d v="2017-12-20T00:00:00"/>
    <x v="3"/>
    <x v="11"/>
    <x v="78"/>
    <x v="20"/>
    <x v="0"/>
    <x v="3"/>
    <s v="Wilson Jones Leather-Like Binders with DublLock Round Rings"/>
    <n v="6.98"/>
    <n v="1"/>
    <n v="2.36"/>
  </r>
  <r>
    <n v="9857"/>
    <d v="2017-12-20T00:00:00"/>
    <x v="3"/>
    <x v="11"/>
    <x v="553"/>
    <x v="20"/>
    <x v="0"/>
    <x v="0"/>
    <s v="Xerox 1908"/>
    <n v="279.89999999999998"/>
    <n v="5"/>
    <n v="137.15"/>
  </r>
  <r>
    <n v="9858"/>
    <d v="2017-12-20T00:00:00"/>
    <x v="3"/>
    <x v="11"/>
    <x v="553"/>
    <x v="20"/>
    <x v="0"/>
    <x v="3"/>
    <s v="GBC Premium Transparent Covers with Diagonal Lined Pattern"/>
    <n v="50.35"/>
    <n v="3"/>
    <n v="17.62"/>
  </r>
  <r>
    <n v="9859"/>
    <d v="2017-12-20T00:00:00"/>
    <x v="3"/>
    <x v="11"/>
    <x v="553"/>
    <x v="20"/>
    <x v="0"/>
    <x v="0"/>
    <s v="Xerox 188"/>
    <n v="34.020000000000003"/>
    <n v="3"/>
    <n v="16.670000000000002"/>
  </r>
  <r>
    <n v="9860"/>
    <d v="2017-12-21T00:00:00"/>
    <x v="3"/>
    <x v="11"/>
    <x v="84"/>
    <x v="3"/>
    <x v="0"/>
    <x v="4"/>
    <s v="Newell 327"/>
    <n v="6.63"/>
    <n v="3"/>
    <n v="1.79"/>
  </r>
  <r>
    <n v="9861"/>
    <d v="2017-12-21T00:00:00"/>
    <x v="3"/>
    <x v="11"/>
    <x v="84"/>
    <x v="3"/>
    <x v="0"/>
    <x v="4"/>
    <s v="Newell 317"/>
    <n v="5.88"/>
    <n v="2"/>
    <n v="1.71"/>
  </r>
  <r>
    <n v="9862"/>
    <d v="2017-12-21T00:00:00"/>
    <x v="3"/>
    <x v="11"/>
    <x v="598"/>
    <x v="3"/>
    <x v="0"/>
    <x v="2"/>
    <s v="Letter Size Cart"/>
    <n v="1000.02"/>
    <n v="7"/>
    <n v="290.01"/>
  </r>
  <r>
    <n v="9863"/>
    <d v="2017-12-21T00:00:00"/>
    <x v="3"/>
    <x v="11"/>
    <x v="622"/>
    <x v="23"/>
    <x v="2"/>
    <x v="6"/>
    <s v="Jabra SPEAK 410"/>
    <n v="281.97000000000003"/>
    <n v="3"/>
    <n v="78.95"/>
  </r>
  <r>
    <n v="9864"/>
    <d v="2017-12-21T00:00:00"/>
    <x v="3"/>
    <x v="11"/>
    <x v="622"/>
    <x v="23"/>
    <x v="0"/>
    <x v="14"/>
    <s v="Acme Hot Forged Carbon Steel Scissors with Nickel-Plated Handles, 3 7/8&quot; Cut, 8&quot;L"/>
    <n v="69.5"/>
    <n v="5"/>
    <n v="20.16"/>
  </r>
  <r>
    <n v="9865"/>
    <d v="2017-12-21T00:00:00"/>
    <x v="3"/>
    <x v="11"/>
    <x v="622"/>
    <x v="23"/>
    <x v="0"/>
    <x v="0"/>
    <s v="Xerox 1913"/>
    <n v="166.44"/>
    <n v="3"/>
    <n v="79.89"/>
  </r>
  <r>
    <n v="9866"/>
    <d v="2017-12-21T00:00:00"/>
    <x v="3"/>
    <x v="11"/>
    <x v="449"/>
    <x v="5"/>
    <x v="2"/>
    <x v="9"/>
    <s v="Memorex Froggy Flash Drive 8 GB"/>
    <n v="71"/>
    <n v="4"/>
    <n v="27.69"/>
  </r>
  <r>
    <n v="9867"/>
    <d v="2017-12-21T00:00:00"/>
    <x v="3"/>
    <x v="11"/>
    <x v="145"/>
    <x v="3"/>
    <x v="0"/>
    <x v="2"/>
    <s v="Fellowes Mobile File Cart, Black"/>
    <n v="124.36"/>
    <n v="2"/>
    <n v="33.58"/>
  </r>
  <r>
    <n v="9868"/>
    <d v="2017-12-21T00:00:00"/>
    <x v="3"/>
    <x v="11"/>
    <x v="500"/>
    <x v="9"/>
    <x v="0"/>
    <x v="3"/>
    <s v="Ibico Presentation Index for Binding Systems"/>
    <n v="23.88"/>
    <n v="6"/>
    <n v="11.22"/>
  </r>
  <r>
    <n v="9869"/>
    <d v="2017-12-21T00:00:00"/>
    <x v="3"/>
    <x v="11"/>
    <x v="81"/>
    <x v="40"/>
    <x v="1"/>
    <x v="8"/>
    <s v="Staple-based wall hangings"/>
    <n v="15.92"/>
    <n v="2"/>
    <n v="7"/>
  </r>
  <r>
    <n v="9870"/>
    <d v="2017-12-21T00:00:00"/>
    <x v="3"/>
    <x v="11"/>
    <x v="760"/>
    <x v="18"/>
    <x v="0"/>
    <x v="2"/>
    <s v="Tennsco Single-Tier Lockers"/>
    <n v="375.34"/>
    <n v="1"/>
    <n v="18.77"/>
  </r>
  <r>
    <n v="9871"/>
    <d v="2017-12-22T00:00:00"/>
    <x v="3"/>
    <x v="11"/>
    <x v="707"/>
    <x v="24"/>
    <x v="0"/>
    <x v="12"/>
    <s v="Sanyo 2.5 Cubic Foot Mid-Size Office Refrigerators"/>
    <n v="839.43"/>
    <n v="3"/>
    <n v="218.25"/>
  </r>
  <r>
    <n v="9872"/>
    <d v="2017-12-22T00:00:00"/>
    <x v="3"/>
    <x v="11"/>
    <x v="355"/>
    <x v="16"/>
    <x v="0"/>
    <x v="10"/>
    <s v="Staple envelope"/>
    <n v="7.82"/>
    <n v="1"/>
    <n v="2.93"/>
  </r>
  <r>
    <n v="9873"/>
    <d v="2017-12-22T00:00:00"/>
    <x v="3"/>
    <x v="11"/>
    <x v="633"/>
    <x v="14"/>
    <x v="2"/>
    <x v="9"/>
    <s v="Microsoft Wireless Mobile Mouse 4000"/>
    <n v="199.95"/>
    <n v="5"/>
    <n v="63.98"/>
  </r>
  <r>
    <n v="9874"/>
    <d v="2017-12-22T00:00:00"/>
    <x v="3"/>
    <x v="11"/>
    <x v="633"/>
    <x v="14"/>
    <x v="1"/>
    <x v="5"/>
    <s v="Hon GuestStacker Chair"/>
    <n v="1586.69"/>
    <n v="7"/>
    <n v="412.54"/>
  </r>
  <r>
    <n v="9875"/>
    <d v="2017-12-22T00:00:00"/>
    <x v="3"/>
    <x v="11"/>
    <x v="633"/>
    <x v="14"/>
    <x v="2"/>
    <x v="9"/>
    <s v="LogitechÂ Gaming G510s - Keyboard"/>
    <n v="84.99"/>
    <n v="1"/>
    <n v="30.6"/>
  </r>
  <r>
    <n v="9876"/>
    <d v="2017-12-22T00:00:00"/>
    <x v="3"/>
    <x v="11"/>
    <x v="633"/>
    <x v="14"/>
    <x v="1"/>
    <x v="13"/>
    <s v="Bevis 44 x 96 Conference Tables"/>
    <n v="411.8"/>
    <n v="2"/>
    <n v="70.010000000000005"/>
  </r>
  <r>
    <n v="9877"/>
    <d v="2017-12-22T00:00:00"/>
    <x v="3"/>
    <x v="11"/>
    <x v="140"/>
    <x v="31"/>
    <x v="0"/>
    <x v="4"/>
    <s v="Design Ebony Sketching Pencil"/>
    <n v="4.17"/>
    <n v="3"/>
    <n v="1.08"/>
  </r>
  <r>
    <n v="9878"/>
    <d v="2017-12-22T00:00:00"/>
    <x v="3"/>
    <x v="11"/>
    <x v="140"/>
    <x v="31"/>
    <x v="2"/>
    <x v="6"/>
    <s v="iKross Bluetooth Portable Keyboard + Cell Phone Stand Holder + Brush for Apple iPhone 5S 5C 5, 4S 4"/>
    <n v="67.040000000000006"/>
    <n v="4"/>
    <n v="6.7"/>
  </r>
  <r>
    <n v="9879"/>
    <d v="2017-12-22T00:00:00"/>
    <x v="3"/>
    <x v="11"/>
    <x v="140"/>
    <x v="31"/>
    <x v="0"/>
    <x v="2"/>
    <s v="Eldon Simplefile Box Office"/>
    <n v="37.32"/>
    <n v="3"/>
    <n v="10.45"/>
  </r>
  <r>
    <n v="9880"/>
    <d v="2017-12-22T00:00:00"/>
    <x v="3"/>
    <x v="11"/>
    <x v="140"/>
    <x v="31"/>
    <x v="0"/>
    <x v="1"/>
    <s v="Avery 517"/>
    <n v="18.45"/>
    <n v="5"/>
    <n v="8.67"/>
  </r>
  <r>
    <n v="9881"/>
    <d v="2017-12-22T00:00:00"/>
    <x v="3"/>
    <x v="11"/>
    <x v="779"/>
    <x v="10"/>
    <x v="0"/>
    <x v="3"/>
    <s v="Angle-D Ring Binders"/>
    <n v="1.64"/>
    <n v="1"/>
    <n v="-1.31"/>
  </r>
  <r>
    <n v="9882"/>
    <d v="2017-12-22T00:00:00"/>
    <x v="3"/>
    <x v="11"/>
    <x v="779"/>
    <x v="10"/>
    <x v="2"/>
    <x v="6"/>
    <s v="Panasonic KX-TG9541B DECT 6.0 Digital 2-Line Expandable Cordless Phone With Digital Answering System"/>
    <n v="629.96"/>
    <n v="7"/>
    <n v="94.49"/>
  </r>
  <r>
    <n v="9883"/>
    <d v="2017-12-22T00:00:00"/>
    <x v="3"/>
    <x v="11"/>
    <x v="739"/>
    <x v="43"/>
    <x v="0"/>
    <x v="14"/>
    <s v="Premier Electric Letter Opener"/>
    <n v="695.16"/>
    <n v="6"/>
    <n v="34.76"/>
  </r>
  <r>
    <n v="9884"/>
    <d v="2017-12-22T00:00:00"/>
    <x v="3"/>
    <x v="11"/>
    <x v="739"/>
    <x v="43"/>
    <x v="1"/>
    <x v="11"/>
    <s v="Bush Cubix Collection Bookcases, Fully Assembled"/>
    <n v="220.98"/>
    <n v="1"/>
    <n v="50.83"/>
  </r>
  <r>
    <n v="9885"/>
    <d v="2017-12-22T00:00:00"/>
    <x v="3"/>
    <x v="11"/>
    <x v="769"/>
    <x v="0"/>
    <x v="0"/>
    <x v="0"/>
    <s v="Xerox 1931"/>
    <n v="25.92"/>
    <n v="5"/>
    <n v="9.07"/>
  </r>
  <r>
    <n v="9886"/>
    <d v="2017-12-22T00:00:00"/>
    <x v="3"/>
    <x v="11"/>
    <x v="769"/>
    <x v="0"/>
    <x v="0"/>
    <x v="3"/>
    <s v="Cardinal HOLDit! Binder Insert Strips,Extra Strips"/>
    <n v="6.33"/>
    <n v="5"/>
    <n v="-9.81"/>
  </r>
  <r>
    <n v="9887"/>
    <d v="2017-12-22T00:00:00"/>
    <x v="3"/>
    <x v="11"/>
    <x v="769"/>
    <x v="0"/>
    <x v="0"/>
    <x v="0"/>
    <s v="Xerox 1887"/>
    <n v="75.88"/>
    <n v="5"/>
    <n v="26.56"/>
  </r>
  <r>
    <n v="9888"/>
    <d v="2017-12-22T00:00:00"/>
    <x v="3"/>
    <x v="11"/>
    <x v="253"/>
    <x v="33"/>
    <x v="1"/>
    <x v="5"/>
    <s v="Situations Contoured Folding Chairs, 4/Set"/>
    <n v="141.96"/>
    <n v="2"/>
    <n v="35.49"/>
  </r>
  <r>
    <n v="9889"/>
    <d v="2017-12-22T00:00:00"/>
    <x v="3"/>
    <x v="11"/>
    <x v="769"/>
    <x v="12"/>
    <x v="1"/>
    <x v="13"/>
    <s v="Lesro Round Back Collection Coffee Table, End Table"/>
    <n v="182.55"/>
    <n v="2"/>
    <n v="-135.09"/>
  </r>
  <r>
    <n v="9890"/>
    <d v="2017-12-22T00:00:00"/>
    <x v="3"/>
    <x v="11"/>
    <x v="626"/>
    <x v="3"/>
    <x v="2"/>
    <x v="9"/>
    <s v="Kensington Expert Mouse Optical USB Trackball for PC or Mac"/>
    <n v="474.95"/>
    <n v="5"/>
    <n v="142.49"/>
  </r>
  <r>
    <n v="9891"/>
    <d v="2017-12-22T00:00:00"/>
    <x v="3"/>
    <x v="11"/>
    <x v="693"/>
    <x v="28"/>
    <x v="1"/>
    <x v="13"/>
    <s v="Office Impressions End Table, 20-1/2&quot;H x 24&quot;W x 20&quot;D"/>
    <n v="607.52"/>
    <n v="2"/>
    <n v="97.2"/>
  </r>
  <r>
    <n v="9892"/>
    <d v="2017-12-22T00:00:00"/>
    <x v="3"/>
    <x v="11"/>
    <x v="693"/>
    <x v="28"/>
    <x v="0"/>
    <x v="2"/>
    <s v="Personal File Boxes with Fold-Down Carry Handle"/>
    <n v="31.16"/>
    <n v="2"/>
    <n v="7.79"/>
  </r>
  <r>
    <n v="9893"/>
    <d v="2017-12-22T00:00:00"/>
    <x v="3"/>
    <x v="11"/>
    <x v="304"/>
    <x v="15"/>
    <x v="1"/>
    <x v="13"/>
    <s v="Bevis Round Bullnose 29&quot; High Table Top"/>
    <n v="934.96"/>
    <n v="6"/>
    <n v="-249.32"/>
  </r>
  <r>
    <n v="9894"/>
    <d v="2017-12-22T00:00:00"/>
    <x v="3"/>
    <x v="11"/>
    <x v="304"/>
    <x v="15"/>
    <x v="2"/>
    <x v="9"/>
    <s v="Logitech ClearChat Comfort/USB Headset H390"/>
    <n v="46.86"/>
    <n v="2"/>
    <n v="7.62"/>
  </r>
  <r>
    <n v="9895"/>
    <d v="2017-12-22T00:00:00"/>
    <x v="3"/>
    <x v="11"/>
    <x v="304"/>
    <x v="15"/>
    <x v="0"/>
    <x v="2"/>
    <s v="Crate-A-Files"/>
    <n v="26.16"/>
    <n v="3"/>
    <n v="1.96"/>
  </r>
  <r>
    <n v="9896"/>
    <d v="2017-12-22T00:00:00"/>
    <x v="3"/>
    <x v="11"/>
    <x v="304"/>
    <x v="15"/>
    <x v="0"/>
    <x v="4"/>
    <s v="Newell 325"/>
    <n v="23.13"/>
    <n v="7"/>
    <n v="2.89"/>
  </r>
  <r>
    <n v="9897"/>
    <d v="2017-12-22T00:00:00"/>
    <x v="3"/>
    <x v="11"/>
    <x v="304"/>
    <x v="15"/>
    <x v="0"/>
    <x v="12"/>
    <s v="Holmes Replacement Filter for HEPA Air Cleaner, Large Room"/>
    <n v="59.24"/>
    <n v="5"/>
    <n v="16.29"/>
  </r>
  <r>
    <n v="9898"/>
    <d v="2017-12-23T00:00:00"/>
    <x v="3"/>
    <x v="11"/>
    <x v="333"/>
    <x v="3"/>
    <x v="0"/>
    <x v="4"/>
    <s v="Binney &amp; Smith Crayola Metallic Crayons, 16-Color Pack"/>
    <n v="13.48"/>
    <n v="4"/>
    <n v="5.93"/>
  </r>
  <r>
    <n v="9899"/>
    <d v="2017-12-23T00:00:00"/>
    <x v="3"/>
    <x v="11"/>
    <x v="76"/>
    <x v="37"/>
    <x v="1"/>
    <x v="8"/>
    <s v="Tenex Traditional Chairmats for Medium Pile Carpet, Standard Lip, 36&quot; x 48&quot;"/>
    <n v="181.95"/>
    <n v="3"/>
    <n v="38.21"/>
  </r>
  <r>
    <n v="9900"/>
    <d v="2017-12-23T00:00:00"/>
    <x v="3"/>
    <x v="11"/>
    <x v="13"/>
    <x v="0"/>
    <x v="0"/>
    <x v="0"/>
    <s v="Spiral Phone Message Books with Labels by Adams"/>
    <n v="28.67"/>
    <n v="8"/>
    <n v="10.39"/>
  </r>
  <r>
    <n v="9901"/>
    <d v="2017-12-23T00:00:00"/>
    <x v="3"/>
    <x v="11"/>
    <x v="13"/>
    <x v="0"/>
    <x v="0"/>
    <x v="12"/>
    <s v="Acco 6 Outlet Guardian Premium Plus Surge Suppressor"/>
    <n v="29.31"/>
    <n v="8"/>
    <n v="-74.75"/>
  </r>
  <r>
    <n v="9902"/>
    <d v="2017-12-23T00:00:00"/>
    <x v="3"/>
    <x v="11"/>
    <x v="536"/>
    <x v="15"/>
    <x v="1"/>
    <x v="8"/>
    <s v="Executive Impressions 14&quot; Two-Color Numerals Wall Clock"/>
    <n v="72.7"/>
    <n v="4"/>
    <n v="19.079999999999998"/>
  </r>
  <r>
    <n v="9903"/>
    <d v="2017-12-23T00:00:00"/>
    <x v="3"/>
    <x v="11"/>
    <x v="536"/>
    <x v="15"/>
    <x v="0"/>
    <x v="4"/>
    <s v="Pencil and Crayon Sharpener"/>
    <n v="12.26"/>
    <n v="7"/>
    <n v="1.07"/>
  </r>
  <r>
    <n v="9904"/>
    <d v="2017-12-23T00:00:00"/>
    <x v="3"/>
    <x v="11"/>
    <x v="536"/>
    <x v="15"/>
    <x v="0"/>
    <x v="2"/>
    <s v="Safco Industrial Wire Shelving System"/>
    <n v="218.35"/>
    <n v="3"/>
    <n v="-54.59"/>
  </r>
  <r>
    <n v="9905"/>
    <d v="2017-12-23T00:00:00"/>
    <x v="3"/>
    <x v="11"/>
    <x v="407"/>
    <x v="13"/>
    <x v="0"/>
    <x v="2"/>
    <s v="Personal Filing Tote with Lid, Black/Gray"/>
    <n v="62.04"/>
    <n v="4"/>
    <n v="17.37"/>
  </r>
  <r>
    <n v="9906"/>
    <d v="2017-12-23T00:00:00"/>
    <x v="3"/>
    <x v="11"/>
    <x v="407"/>
    <x v="13"/>
    <x v="2"/>
    <x v="6"/>
    <s v="Ativa D5772 2-Line 5.8GHz Digital Expandable Corded/Cordless Phone System with Answering &amp; Caller ID/Call Waiting, Black/Silver"/>
    <n v="494.97"/>
    <n v="3"/>
    <n v="148.49"/>
  </r>
  <r>
    <n v="9907"/>
    <d v="2017-12-23T00:00:00"/>
    <x v="3"/>
    <x v="11"/>
    <x v="407"/>
    <x v="13"/>
    <x v="0"/>
    <x v="2"/>
    <s v="Gould Plastics 18-Pocket Panel Bin, 34w x 5-1/4d x 20-1/2h"/>
    <n v="367.96"/>
    <n v="4"/>
    <n v="14.72"/>
  </r>
  <r>
    <n v="9908"/>
    <d v="2017-12-23T00:00:00"/>
    <x v="3"/>
    <x v="11"/>
    <x v="407"/>
    <x v="13"/>
    <x v="0"/>
    <x v="0"/>
    <s v="Ink Jet Note and Greeting Cards, 8-1/2&quot; x 5-1/2&quot; Card Size"/>
    <n v="44.96"/>
    <n v="2"/>
    <n v="20.68"/>
  </r>
  <r>
    <n v="9909"/>
    <d v="2017-12-23T00:00:00"/>
    <x v="3"/>
    <x v="11"/>
    <x v="407"/>
    <x v="13"/>
    <x v="0"/>
    <x v="10"/>
    <s v="Tyvek Interoffice Envelopes, 9 1/2&quot; x 12 1/2&quot;, 100/Box"/>
    <n v="182.94"/>
    <n v="3"/>
    <n v="85.98"/>
  </r>
  <r>
    <n v="9910"/>
    <d v="2017-12-23T00:00:00"/>
    <x v="3"/>
    <x v="11"/>
    <x v="403"/>
    <x v="1"/>
    <x v="0"/>
    <x v="3"/>
    <s v="Wilson Jones International Size A4 Ring Binders"/>
    <n v="13.84"/>
    <n v="4"/>
    <n v="-22.14"/>
  </r>
  <r>
    <n v="9911"/>
    <d v="2017-12-23T00:00:00"/>
    <x v="3"/>
    <x v="11"/>
    <x v="403"/>
    <x v="1"/>
    <x v="0"/>
    <x v="0"/>
    <s v="Xerox 1940"/>
    <n v="175.87"/>
    <n v="4"/>
    <n v="63.75"/>
  </r>
  <r>
    <n v="9912"/>
    <d v="2017-12-23T00:00:00"/>
    <x v="3"/>
    <x v="11"/>
    <x v="640"/>
    <x v="37"/>
    <x v="1"/>
    <x v="8"/>
    <s v="DAX Wood Document Frame"/>
    <n v="27.46"/>
    <n v="2"/>
    <n v="9.89"/>
  </r>
  <r>
    <n v="9913"/>
    <d v="2017-12-24T00:00:00"/>
    <x v="3"/>
    <x v="11"/>
    <x v="503"/>
    <x v="20"/>
    <x v="0"/>
    <x v="12"/>
    <s v="Staple holder"/>
    <n v="35.909999999999997"/>
    <n v="3"/>
    <n v="9.6999999999999993"/>
  </r>
  <r>
    <n v="9914"/>
    <d v="2017-12-24T00:00:00"/>
    <x v="3"/>
    <x v="11"/>
    <x v="539"/>
    <x v="20"/>
    <x v="0"/>
    <x v="3"/>
    <s v="Acco Four Pocket Poly Ring Binder with Label Holder, Smoke, 1&quot;"/>
    <n v="17.88"/>
    <n v="3"/>
    <n v="5.59"/>
  </r>
  <r>
    <n v="9915"/>
    <d v="2017-12-24T00:00:00"/>
    <x v="3"/>
    <x v="11"/>
    <x v="545"/>
    <x v="22"/>
    <x v="0"/>
    <x v="2"/>
    <s v="Office Impressions Heavy Duty Welded Shelving &amp; Multimedia Storage Drawers"/>
    <n v="1003.62"/>
    <n v="6"/>
    <n v="0"/>
  </r>
  <r>
    <n v="9916"/>
    <d v="2017-12-24T00:00:00"/>
    <x v="3"/>
    <x v="11"/>
    <x v="459"/>
    <x v="20"/>
    <x v="1"/>
    <x v="5"/>
    <s v="DMI Arturo Collection Mission-style Design Wood Chair"/>
    <n v="271.76"/>
    <n v="2"/>
    <n v="48.31"/>
  </r>
  <r>
    <n v="9917"/>
    <d v="2017-12-24T00:00:00"/>
    <x v="3"/>
    <x v="11"/>
    <x v="459"/>
    <x v="20"/>
    <x v="0"/>
    <x v="3"/>
    <s v="DXL Angle-View Binders with Locking Rings, Black"/>
    <n v="14.38"/>
    <n v="3"/>
    <n v="4.8499999999999996"/>
  </r>
  <r>
    <n v="9918"/>
    <d v="2017-12-24T00:00:00"/>
    <x v="3"/>
    <x v="11"/>
    <x v="689"/>
    <x v="20"/>
    <x v="1"/>
    <x v="8"/>
    <s v="Eldon Delta Triangular Chair Mat, 52&quot; x 58&quot;, Clear"/>
    <n v="37.93"/>
    <n v="1"/>
    <n v="6.83"/>
  </r>
  <r>
    <n v="9919"/>
    <d v="2017-12-24T00:00:00"/>
    <x v="3"/>
    <x v="11"/>
    <x v="349"/>
    <x v="8"/>
    <x v="2"/>
    <x v="15"/>
    <s v="DYMO CardScan Personal V9 Business Card Scanner"/>
    <n v="479.97"/>
    <n v="3"/>
    <n v="239.99"/>
  </r>
  <r>
    <n v="9920"/>
    <d v="2017-12-24T00:00:00"/>
    <x v="3"/>
    <x v="11"/>
    <x v="349"/>
    <x v="8"/>
    <x v="1"/>
    <x v="5"/>
    <s v="Iceberg Nesting Folding Chair, 19w x 6d x 43h"/>
    <n v="232.88"/>
    <n v="4"/>
    <n v="60.55"/>
  </r>
  <r>
    <n v="9921"/>
    <d v="2017-12-24T00:00:00"/>
    <x v="3"/>
    <x v="11"/>
    <x v="508"/>
    <x v="3"/>
    <x v="2"/>
    <x v="16"/>
    <s v="Hewlett Packard LaserJet 3310 Copier"/>
    <n v="2879.95"/>
    <n v="6"/>
    <n v="1007.98"/>
  </r>
  <r>
    <n v="9922"/>
    <d v="2017-12-24T00:00:00"/>
    <x v="3"/>
    <x v="11"/>
    <x v="508"/>
    <x v="3"/>
    <x v="0"/>
    <x v="3"/>
    <s v="Vinyl Sectional Post Binders"/>
    <n v="90.48"/>
    <n v="3"/>
    <n v="33.93"/>
  </r>
  <r>
    <n v="9923"/>
    <d v="2017-12-24T00:00:00"/>
    <x v="3"/>
    <x v="11"/>
    <x v="594"/>
    <x v="12"/>
    <x v="1"/>
    <x v="8"/>
    <s v="Acrylic Self-Standing Desk Frames"/>
    <n v="8.5399999999999991"/>
    <n v="4"/>
    <n v="1.92"/>
  </r>
  <r>
    <n v="9924"/>
    <d v="2017-12-24T00:00:00"/>
    <x v="3"/>
    <x v="11"/>
    <x v="594"/>
    <x v="12"/>
    <x v="1"/>
    <x v="5"/>
    <s v="Global Leather Executive Chair"/>
    <n v="842.38"/>
    <n v="3"/>
    <n v="105.3"/>
  </r>
  <r>
    <n v="9925"/>
    <d v="2017-12-24T00:00:00"/>
    <x v="3"/>
    <x v="11"/>
    <x v="777"/>
    <x v="0"/>
    <x v="0"/>
    <x v="2"/>
    <s v="Economy Rollaway Files"/>
    <n v="264.32"/>
    <n v="2"/>
    <n v="19.82"/>
  </r>
  <r>
    <n v="9926"/>
    <d v="2017-12-24T00:00:00"/>
    <x v="3"/>
    <x v="11"/>
    <x v="679"/>
    <x v="34"/>
    <x v="0"/>
    <x v="3"/>
    <s v="GBC Instant Index System for Binding Systems"/>
    <n v="21.31"/>
    <n v="3"/>
    <n v="7.99"/>
  </r>
  <r>
    <n v="9927"/>
    <d v="2017-12-24T00:00:00"/>
    <x v="3"/>
    <x v="11"/>
    <x v="317"/>
    <x v="32"/>
    <x v="0"/>
    <x v="0"/>
    <s v="Xerox 214"/>
    <n v="19.440000000000001"/>
    <n v="3"/>
    <n v="9.33"/>
  </r>
  <r>
    <n v="9928"/>
    <d v="2017-12-24T00:00:00"/>
    <x v="3"/>
    <x v="11"/>
    <x v="317"/>
    <x v="32"/>
    <x v="0"/>
    <x v="3"/>
    <s v="Avery Triangle Shaped Sheet Lifters, Black, 2/Pack"/>
    <n v="12.3"/>
    <n v="5"/>
    <n v="6.15"/>
  </r>
  <r>
    <n v="9929"/>
    <d v="2017-12-25T00:00:00"/>
    <x v="3"/>
    <x v="11"/>
    <x v="755"/>
    <x v="20"/>
    <x v="1"/>
    <x v="8"/>
    <s v="Magnifier Swing Arm Lamp"/>
    <n v="41.96"/>
    <n v="2"/>
    <n v="10.91"/>
  </r>
  <r>
    <n v="9930"/>
    <d v="2017-12-25T00:00:00"/>
    <x v="3"/>
    <x v="11"/>
    <x v="565"/>
    <x v="20"/>
    <x v="1"/>
    <x v="11"/>
    <s v="Bush Andora Bookcase, Maple/Graphite Gray Finish"/>
    <n v="191.98"/>
    <n v="2"/>
    <n v="4.8"/>
  </r>
  <r>
    <n v="9931"/>
    <d v="2017-12-25T00:00:00"/>
    <x v="3"/>
    <x v="11"/>
    <x v="677"/>
    <x v="5"/>
    <x v="0"/>
    <x v="2"/>
    <s v="Fellowes Bankers Box Stor/Drawer Steel Plus"/>
    <n v="95.94"/>
    <n v="3"/>
    <n v="9.59"/>
  </r>
  <r>
    <n v="9932"/>
    <d v="2017-12-25T00:00:00"/>
    <x v="3"/>
    <x v="11"/>
    <x v="677"/>
    <x v="5"/>
    <x v="1"/>
    <x v="5"/>
    <s v="Global Value Mid-Back Manager's Chair, Gray"/>
    <n v="304.45"/>
    <n v="5"/>
    <n v="76.11"/>
  </r>
  <r>
    <n v="9933"/>
    <d v="2017-12-25T00:00:00"/>
    <x v="3"/>
    <x v="11"/>
    <x v="743"/>
    <x v="10"/>
    <x v="2"/>
    <x v="9"/>
    <s v="Maxell 4.7GB DVD-R"/>
    <n v="158.93"/>
    <n v="7"/>
    <n v="41.72"/>
  </r>
  <r>
    <n v="9934"/>
    <d v="2017-12-25T00:00:00"/>
    <x v="3"/>
    <x v="11"/>
    <x v="743"/>
    <x v="10"/>
    <x v="0"/>
    <x v="3"/>
    <s v="Satellite Sectional Post Binders"/>
    <n v="13.02"/>
    <n v="1"/>
    <n v="-10.42"/>
  </r>
  <r>
    <n v="9935"/>
    <d v="2017-12-25T00:00:00"/>
    <x v="3"/>
    <x v="11"/>
    <x v="743"/>
    <x v="10"/>
    <x v="1"/>
    <x v="13"/>
    <s v="Hon Rectangular Conference Tables"/>
    <n v="273.06"/>
    <n v="2"/>
    <n v="-104.67"/>
  </r>
  <r>
    <n v="9936"/>
    <d v="2017-12-25T00:00:00"/>
    <x v="3"/>
    <x v="11"/>
    <x v="743"/>
    <x v="10"/>
    <x v="0"/>
    <x v="7"/>
    <s v="Staples"/>
    <n v="39.31"/>
    <n v="13"/>
    <n v="12.78"/>
  </r>
  <r>
    <n v="9937"/>
    <d v="2017-12-25T00:00:00"/>
    <x v="3"/>
    <x v="11"/>
    <x v="772"/>
    <x v="33"/>
    <x v="0"/>
    <x v="0"/>
    <s v="14-7/8 x 11 Blue Bar Computer Printout Paper"/>
    <n v="96.08"/>
    <n v="2"/>
    <n v="46.12"/>
  </r>
  <r>
    <n v="9938"/>
    <d v="2017-12-25T00:00:00"/>
    <x v="3"/>
    <x v="11"/>
    <x v="772"/>
    <x v="33"/>
    <x v="0"/>
    <x v="7"/>
    <s v="Assorted Color Push Pins"/>
    <n v="3.62"/>
    <n v="2"/>
    <n v="1.19"/>
  </r>
  <r>
    <n v="9939"/>
    <d v="2017-12-25T00:00:00"/>
    <x v="3"/>
    <x v="11"/>
    <x v="772"/>
    <x v="33"/>
    <x v="0"/>
    <x v="0"/>
    <s v="Xerox 1915"/>
    <n v="629.1"/>
    <n v="6"/>
    <n v="301.97000000000003"/>
  </r>
  <r>
    <n v="9940"/>
    <d v="2017-12-25T00:00:00"/>
    <x v="3"/>
    <x v="11"/>
    <x v="772"/>
    <x v="33"/>
    <x v="2"/>
    <x v="6"/>
    <s v="AT&amp;T 17929 Lendline Telephone"/>
    <n v="90.48"/>
    <n v="2"/>
    <n v="23.52"/>
  </r>
  <r>
    <n v="9941"/>
    <d v="2017-12-25T00:00:00"/>
    <x v="3"/>
    <x v="11"/>
    <x v="470"/>
    <x v="3"/>
    <x v="0"/>
    <x v="3"/>
    <s v="GBC DocuBind P50 Personal Binding Machine"/>
    <n v="153.55000000000001"/>
    <n v="3"/>
    <n v="51.82"/>
  </r>
  <r>
    <n v="9942"/>
    <d v="2017-12-25T00:00:00"/>
    <x v="3"/>
    <x v="11"/>
    <x v="470"/>
    <x v="3"/>
    <x v="0"/>
    <x v="2"/>
    <s v="Tennsco Stur-D-Stor Boltless Shelving, 5 Shelves, 24&quot; Deep, Sand"/>
    <n v="270.62"/>
    <n v="2"/>
    <n v="2.71"/>
  </r>
  <r>
    <n v="9943"/>
    <d v="2017-12-25T00:00:00"/>
    <x v="3"/>
    <x v="11"/>
    <x v="186"/>
    <x v="22"/>
    <x v="0"/>
    <x v="3"/>
    <s v="Tuff Stuff Recycled Round Ring Binders"/>
    <n v="3.86"/>
    <n v="1"/>
    <n v="1.4"/>
  </r>
  <r>
    <n v="9944"/>
    <d v="2017-12-25T00:00:00"/>
    <x v="3"/>
    <x v="11"/>
    <x v="41"/>
    <x v="0"/>
    <x v="0"/>
    <x v="3"/>
    <s v="Wilson Jones Legal Size Ring Binders"/>
    <n v="39.58"/>
    <n v="9"/>
    <n v="-59.37"/>
  </r>
  <r>
    <n v="9945"/>
    <d v="2017-12-25T00:00:00"/>
    <x v="3"/>
    <x v="11"/>
    <x v="41"/>
    <x v="0"/>
    <x v="0"/>
    <x v="14"/>
    <s v="Staple remover"/>
    <n v="44.69"/>
    <n v="7"/>
    <n v="5.03"/>
  </r>
  <r>
    <n v="9946"/>
    <d v="2017-12-25T00:00:00"/>
    <x v="3"/>
    <x v="11"/>
    <x v="41"/>
    <x v="0"/>
    <x v="0"/>
    <x v="4"/>
    <s v="Newell 34"/>
    <n v="31.74"/>
    <n v="2"/>
    <n v="2.38"/>
  </r>
  <r>
    <n v="9947"/>
    <d v="2017-12-25T00:00:00"/>
    <x v="3"/>
    <x v="11"/>
    <x v="41"/>
    <x v="0"/>
    <x v="0"/>
    <x v="3"/>
    <s v="Wilson Jones Ledger-Size, Piano-Hinge Binder, 2&quot;, Blue"/>
    <n v="40.98"/>
    <n v="5"/>
    <n v="-65.569999999999993"/>
  </r>
  <r>
    <n v="9948"/>
    <d v="2017-12-25T00:00:00"/>
    <x v="3"/>
    <x v="11"/>
    <x v="41"/>
    <x v="0"/>
    <x v="0"/>
    <x v="3"/>
    <s v="Wilson Jones 1&quot; Hanging DublLock Ring Binders"/>
    <n v="3.17"/>
    <n v="3"/>
    <n v="-5.07"/>
  </r>
  <r>
    <n v="9949"/>
    <d v="2017-12-25T00:00:00"/>
    <x v="3"/>
    <x v="11"/>
    <x v="54"/>
    <x v="16"/>
    <x v="1"/>
    <x v="8"/>
    <s v="Eldon 400 Class Desk Accessories, Black Carbon"/>
    <n v="21"/>
    <n v="3"/>
    <n v="5.78"/>
  </r>
  <r>
    <n v="9950"/>
    <d v="2017-12-25T00:00:00"/>
    <x v="3"/>
    <x v="11"/>
    <x v="54"/>
    <x v="16"/>
    <x v="2"/>
    <x v="15"/>
    <s v="Lexmark 20R1285 X6650 Wireless All-in-One Printer"/>
    <n v="120"/>
    <n v="2"/>
    <n v="-7.2"/>
  </r>
  <r>
    <n v="9951"/>
    <d v="2017-12-25T00:00:00"/>
    <x v="3"/>
    <x v="11"/>
    <x v="99"/>
    <x v="23"/>
    <x v="2"/>
    <x v="9"/>
    <s v="Memorex Micro Travel Drive 4 GB"/>
    <n v="31.8"/>
    <n v="3"/>
    <n v="13.67"/>
  </r>
  <r>
    <n v="9952"/>
    <d v="2017-12-26T00:00:00"/>
    <x v="3"/>
    <x v="11"/>
    <x v="487"/>
    <x v="30"/>
    <x v="0"/>
    <x v="0"/>
    <s v="Recycled Desk Saver Line &quot;While You Were Out&quot; Book, 5 1/2&quot; X 4&quot;"/>
    <n v="44.75"/>
    <n v="5"/>
    <n v="20.59"/>
  </r>
  <r>
    <n v="9953"/>
    <d v="2017-12-26T00:00:00"/>
    <x v="3"/>
    <x v="11"/>
    <x v="492"/>
    <x v="10"/>
    <x v="0"/>
    <x v="3"/>
    <s v="Acco Economy Flexible Poly Round Ring Binder"/>
    <n v="3.13"/>
    <n v="2"/>
    <n v="-2.61"/>
  </r>
  <r>
    <n v="9954"/>
    <d v="2017-12-26T00:00:00"/>
    <x v="3"/>
    <x v="11"/>
    <x v="515"/>
    <x v="40"/>
    <x v="0"/>
    <x v="2"/>
    <s v="Tennsco Single-Tier Lockers"/>
    <n v="750.68"/>
    <n v="2"/>
    <n v="37.53"/>
  </r>
  <r>
    <n v="9955"/>
    <d v="2017-12-26T00:00:00"/>
    <x v="3"/>
    <x v="11"/>
    <x v="119"/>
    <x v="0"/>
    <x v="0"/>
    <x v="0"/>
    <s v="Xerox 1959"/>
    <n v="16.03"/>
    <n v="3"/>
    <n v="5.61"/>
  </r>
  <r>
    <n v="9956"/>
    <d v="2017-12-27T00:00:00"/>
    <x v="3"/>
    <x v="11"/>
    <x v="696"/>
    <x v="10"/>
    <x v="2"/>
    <x v="6"/>
    <s v="AT&amp;T 1080 Corded phone"/>
    <n v="164.39"/>
    <n v="2"/>
    <n v="-35.619999999999997"/>
  </r>
  <r>
    <n v="9957"/>
    <d v="2017-12-27T00:00:00"/>
    <x v="3"/>
    <x v="11"/>
    <x v="696"/>
    <x v="10"/>
    <x v="0"/>
    <x v="4"/>
    <s v="BIC Brite Liner Highlighters"/>
    <n v="13.25"/>
    <n v="4"/>
    <n v="3.64"/>
  </r>
  <r>
    <n v="9958"/>
    <d v="2017-12-28T00:00:00"/>
    <x v="3"/>
    <x v="11"/>
    <x v="94"/>
    <x v="3"/>
    <x v="0"/>
    <x v="2"/>
    <s v="Adjustable Depth Letter/Legal Cart"/>
    <n v="725.84"/>
    <n v="4"/>
    <n v="210.49"/>
  </r>
  <r>
    <n v="9959"/>
    <d v="2017-12-28T00:00:00"/>
    <x v="3"/>
    <x v="11"/>
    <x v="259"/>
    <x v="20"/>
    <x v="0"/>
    <x v="1"/>
    <s v="Avery 473"/>
    <n v="72.45"/>
    <n v="7"/>
    <n v="34.78"/>
  </r>
  <r>
    <n v="9960"/>
    <d v="2017-12-28T00:00:00"/>
    <x v="3"/>
    <x v="11"/>
    <x v="259"/>
    <x v="20"/>
    <x v="0"/>
    <x v="7"/>
    <s v="OIC Bulk Pack Metal Binder Clips"/>
    <n v="13.96"/>
    <n v="4"/>
    <n v="6.42"/>
  </r>
  <r>
    <n v="9961"/>
    <d v="2017-12-28T00:00:00"/>
    <x v="3"/>
    <x v="11"/>
    <x v="259"/>
    <x v="20"/>
    <x v="0"/>
    <x v="3"/>
    <s v="Storex Dura Pro Binders"/>
    <n v="33.26"/>
    <n v="7"/>
    <n v="11.23"/>
  </r>
  <r>
    <n v="9962"/>
    <d v="2017-12-28T00:00:00"/>
    <x v="3"/>
    <x v="11"/>
    <x v="259"/>
    <x v="20"/>
    <x v="2"/>
    <x v="6"/>
    <s v="Cush Cases Heavy Duty Rugged Cover Case for Samsung Galaxy S5 - Purple"/>
    <n v="14.85"/>
    <n v="3"/>
    <n v="4.01"/>
  </r>
  <r>
    <n v="9963"/>
    <d v="2017-12-28T00:00:00"/>
    <x v="3"/>
    <x v="11"/>
    <x v="714"/>
    <x v="0"/>
    <x v="0"/>
    <x v="4"/>
    <s v="Stanley Bostitch Contemporary Electric Pencil Sharpeners"/>
    <n v="27.17"/>
    <n v="2"/>
    <n v="2.72"/>
  </r>
  <r>
    <n v="9964"/>
    <d v="2017-12-28T00:00:00"/>
    <x v="3"/>
    <x v="11"/>
    <x v="714"/>
    <x v="0"/>
    <x v="1"/>
    <x v="11"/>
    <s v="Bush Westfield Collection Bookcases, Medium Cherry Finish"/>
    <n v="78.849999999999994"/>
    <n v="2"/>
    <n v="-11.6"/>
  </r>
  <r>
    <n v="9965"/>
    <d v="2017-12-28T00:00:00"/>
    <x v="3"/>
    <x v="11"/>
    <x v="312"/>
    <x v="22"/>
    <x v="1"/>
    <x v="8"/>
    <s v="3M Hangers With Command Adhesive"/>
    <n v="7.4"/>
    <n v="2"/>
    <n v="3.03"/>
  </r>
  <r>
    <n v="9966"/>
    <d v="2017-12-28T00:00:00"/>
    <x v="3"/>
    <x v="11"/>
    <x v="200"/>
    <x v="15"/>
    <x v="0"/>
    <x v="2"/>
    <s v="Carina Double Wide Media Storage Towers in Natural &amp; Black"/>
    <n v="64.78"/>
    <n v="1"/>
    <n v="-12.96"/>
  </r>
  <r>
    <n v="9967"/>
    <d v="2017-12-28T00:00:00"/>
    <x v="3"/>
    <x v="11"/>
    <x v="593"/>
    <x v="26"/>
    <x v="0"/>
    <x v="3"/>
    <s v="Avery Reinforcements for Hole-Punch Pages"/>
    <n v="1.19"/>
    <n v="2"/>
    <n v="-0.99"/>
  </r>
  <r>
    <n v="9968"/>
    <d v="2017-12-28T00:00:00"/>
    <x v="3"/>
    <x v="11"/>
    <x v="739"/>
    <x v="3"/>
    <x v="1"/>
    <x v="5"/>
    <s v="Novimex Turbo Task Chair"/>
    <n v="340.7"/>
    <n v="6"/>
    <n v="-34.07"/>
  </r>
  <r>
    <n v="9969"/>
    <d v="2017-12-28T00:00:00"/>
    <x v="3"/>
    <x v="11"/>
    <x v="604"/>
    <x v="1"/>
    <x v="0"/>
    <x v="3"/>
    <s v="Computer Printout Index Tabs"/>
    <n v="1.68"/>
    <n v="5"/>
    <n v="-2.69"/>
  </r>
  <r>
    <n v="9970"/>
    <d v="2017-12-28T00:00:00"/>
    <x v="3"/>
    <x v="11"/>
    <x v="604"/>
    <x v="1"/>
    <x v="1"/>
    <x v="8"/>
    <s v="G.E. Longer-Life Indoor Recessed Floodlight Bulbs"/>
    <n v="7.97"/>
    <n v="3"/>
    <n v="-2.39"/>
  </r>
  <r>
    <n v="9971"/>
    <d v="2017-12-28T00:00:00"/>
    <x v="3"/>
    <x v="11"/>
    <x v="604"/>
    <x v="1"/>
    <x v="1"/>
    <x v="5"/>
    <s v="Padded Folding Chairs, Black, 4/Carton"/>
    <n v="113.37"/>
    <n v="2"/>
    <n v="-3.24"/>
  </r>
  <r>
    <n v="9972"/>
    <d v="2017-12-28T00:00:00"/>
    <x v="3"/>
    <x v="11"/>
    <x v="604"/>
    <x v="1"/>
    <x v="1"/>
    <x v="8"/>
    <s v="3M Hangers With Command Adhesive"/>
    <n v="2.96"/>
    <n v="2"/>
    <n v="-1.41"/>
  </r>
  <r>
    <n v="9973"/>
    <d v="2017-12-28T00:00:00"/>
    <x v="3"/>
    <x v="11"/>
    <x v="431"/>
    <x v="47"/>
    <x v="0"/>
    <x v="4"/>
    <s v="Staples in misc. colors"/>
    <n v="2.48"/>
    <n v="1"/>
    <n v="0.87"/>
  </r>
  <r>
    <n v="9974"/>
    <d v="2017-12-28T00:00:00"/>
    <x v="3"/>
    <x v="11"/>
    <x v="431"/>
    <x v="47"/>
    <x v="0"/>
    <x v="3"/>
    <s v="Wilson Jones Impact Binders"/>
    <n v="25.9"/>
    <n v="5"/>
    <n v="12.69"/>
  </r>
  <r>
    <n v="9975"/>
    <d v="2017-12-28T00:00:00"/>
    <x v="3"/>
    <x v="11"/>
    <x v="743"/>
    <x v="31"/>
    <x v="0"/>
    <x v="2"/>
    <s v="Eldon Mobile Mega Data Cart  Mega Stackable  Add-On Trays"/>
    <n v="118.25"/>
    <n v="5"/>
    <n v="34.29"/>
  </r>
  <r>
    <n v="9976"/>
    <d v="2017-12-28T00:00:00"/>
    <x v="3"/>
    <x v="11"/>
    <x v="743"/>
    <x v="31"/>
    <x v="0"/>
    <x v="0"/>
    <s v="Xerox 1953"/>
    <n v="4.28"/>
    <n v="1"/>
    <n v="1.93"/>
  </r>
  <r>
    <n v="9977"/>
    <d v="2017-12-29T00:00:00"/>
    <x v="3"/>
    <x v="11"/>
    <x v="229"/>
    <x v="3"/>
    <x v="1"/>
    <x v="5"/>
    <s v="Global High-Back Leather Tilter, Burgundy"/>
    <n v="393.57"/>
    <n v="4"/>
    <n v="-44.28"/>
  </r>
  <r>
    <n v="9978"/>
    <d v="2017-12-29T00:00:00"/>
    <x v="3"/>
    <x v="11"/>
    <x v="229"/>
    <x v="3"/>
    <x v="2"/>
    <x v="6"/>
    <s v="Adtran 1202752G1"/>
    <n v="302.38"/>
    <n v="3"/>
    <n v="22.68"/>
  </r>
  <r>
    <n v="9979"/>
    <d v="2017-12-29T00:00:00"/>
    <x v="3"/>
    <x v="11"/>
    <x v="283"/>
    <x v="20"/>
    <x v="0"/>
    <x v="7"/>
    <s v="Ideal Clamps"/>
    <n v="6.03"/>
    <n v="3"/>
    <n v="2.95"/>
  </r>
  <r>
    <n v="9980"/>
    <d v="2017-12-29T00:00:00"/>
    <x v="3"/>
    <x v="11"/>
    <x v="590"/>
    <x v="14"/>
    <x v="0"/>
    <x v="0"/>
    <s v="Xerox 1915"/>
    <n v="209.7"/>
    <n v="2"/>
    <n v="100.66"/>
  </r>
  <r>
    <n v="9981"/>
    <d v="2017-12-29T00:00:00"/>
    <x v="3"/>
    <x v="11"/>
    <x v="624"/>
    <x v="3"/>
    <x v="1"/>
    <x v="8"/>
    <s v="Nu-Dell Executive Frame"/>
    <n v="101.12"/>
    <n v="8"/>
    <n v="37.409999999999997"/>
  </r>
  <r>
    <n v="9982"/>
    <d v="2017-12-29T00:00:00"/>
    <x v="3"/>
    <x v="11"/>
    <x v="206"/>
    <x v="22"/>
    <x v="0"/>
    <x v="7"/>
    <s v="Acco Glide Clips"/>
    <n v="19.600000000000001"/>
    <n v="5"/>
    <n v="9.6"/>
  </r>
  <r>
    <n v="9983"/>
    <d v="2017-12-29T00:00:00"/>
    <x v="3"/>
    <x v="11"/>
    <x v="206"/>
    <x v="22"/>
    <x v="1"/>
    <x v="8"/>
    <s v="Hand-Finished Solid Wood Document Frame"/>
    <n v="68.459999999999994"/>
    <n v="2"/>
    <n v="20.54"/>
  </r>
  <r>
    <n v="9984"/>
    <d v="2017-12-29T00:00:00"/>
    <x v="3"/>
    <x v="11"/>
    <x v="175"/>
    <x v="5"/>
    <x v="1"/>
    <x v="5"/>
    <s v="DMI Arturo Collection Mission-style Design Wood Chair"/>
    <n v="1207.8399999999999"/>
    <n v="8"/>
    <n v="314.04000000000002"/>
  </r>
  <r>
    <n v="9985"/>
    <d v="2017-12-29T00:00:00"/>
    <x v="3"/>
    <x v="11"/>
    <x v="175"/>
    <x v="5"/>
    <x v="0"/>
    <x v="3"/>
    <s v="GBC ProClick Spines for 32-Hole Punch"/>
    <n v="12.53"/>
    <n v="1"/>
    <n v="5.89"/>
  </r>
  <r>
    <n v="9986"/>
    <d v="2017-12-29T00:00:00"/>
    <x v="3"/>
    <x v="11"/>
    <x v="175"/>
    <x v="5"/>
    <x v="0"/>
    <x v="4"/>
    <s v="Panasonic KP-350BK Electric Pencil Sharpener with Auto Stop"/>
    <n v="34.58"/>
    <n v="1"/>
    <n v="10.029999999999999"/>
  </r>
  <r>
    <n v="9987"/>
    <d v="2017-12-29T00:00:00"/>
    <x v="3"/>
    <x v="11"/>
    <x v="175"/>
    <x v="5"/>
    <x v="1"/>
    <x v="5"/>
    <s v="Global Leather and Oak Executive Chair, Black"/>
    <n v="300.98"/>
    <n v="1"/>
    <n v="87.28"/>
  </r>
  <r>
    <n v="9988"/>
    <d v="2017-12-29T00:00:00"/>
    <x v="3"/>
    <x v="11"/>
    <x v="175"/>
    <x v="5"/>
    <x v="1"/>
    <x v="5"/>
    <s v="Harbour Creations Steel Folding Chair"/>
    <n v="258.75"/>
    <n v="3"/>
    <n v="77.63"/>
  </r>
  <r>
    <n v="9989"/>
    <d v="2017-12-30T00:00:00"/>
    <x v="3"/>
    <x v="11"/>
    <x v="684"/>
    <x v="18"/>
    <x v="0"/>
    <x v="12"/>
    <s v="Eureka The Boss Plus 12-Amp Hard Box Upright Vacuum, Red"/>
    <n v="209.3"/>
    <n v="2"/>
    <n v="56.51"/>
  </r>
  <r>
    <n v="9990"/>
    <d v="2017-12-30T00:00:00"/>
    <x v="3"/>
    <x v="11"/>
    <x v="99"/>
    <x v="20"/>
    <x v="1"/>
    <x v="11"/>
    <s v="Bush Westfield Collection Bookcases, Fully Assembled"/>
    <n v="323.14"/>
    <n v="4"/>
    <n v="12.12"/>
  </r>
  <r>
    <n v="9991"/>
    <d v="2017-12-30T00:00:00"/>
    <x v="3"/>
    <x v="11"/>
    <x v="99"/>
    <x v="20"/>
    <x v="2"/>
    <x v="6"/>
    <s v="Gear Head AU3700S Headset"/>
    <n v="90.93"/>
    <n v="7"/>
    <n v="2.73"/>
  </r>
  <r>
    <n v="9992"/>
    <d v="2017-12-30T00:00:00"/>
    <x v="3"/>
    <x v="11"/>
    <x v="99"/>
    <x v="20"/>
    <x v="0"/>
    <x v="3"/>
    <s v="Wilson Jones Legal Size Ring Binders"/>
    <n v="52.78"/>
    <n v="3"/>
    <n v="19.79"/>
  </r>
  <r>
    <n v="9993"/>
    <d v="2017-12-30T00:00:00"/>
    <x v="3"/>
    <x v="11"/>
    <x v="732"/>
    <x v="3"/>
    <x v="0"/>
    <x v="3"/>
    <s v="Cardinal Slant-D Ring Binder, Heavy Gauge Vinyl"/>
    <n v="13.9"/>
    <n v="2"/>
    <n v="4.5199999999999996"/>
  </r>
  <r>
    <n v="9994"/>
    <d v="2017-12-30T00:00:00"/>
    <x v="3"/>
    <x v="11"/>
    <x v="732"/>
    <x v="3"/>
    <x v="0"/>
    <x v="3"/>
    <s v="GBC Binding covers"/>
    <n v="20.72"/>
    <n v="2"/>
    <n v="6.48"/>
  </r>
  <r>
    <n v="9995"/>
    <d v="2017-12-30T00:00:00"/>
    <x v="3"/>
    <x v="11"/>
    <x v="747"/>
    <x v="26"/>
    <x v="0"/>
    <x v="7"/>
    <s v="Bagged Rubber Bands"/>
    <n v="3.02"/>
    <n v="3"/>
    <n v="-0.6"/>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2"/>
    <d v="2014-01-03T00:00:00"/>
    <x v="0"/>
    <x v="0"/>
    <x v="0"/>
    <x v="0"/>
    <x v="0"/>
    <x v="0"/>
    <x v="0"/>
    <x v="0"/>
    <n v="2"/>
    <n v="5.55"/>
  </r>
  <r>
    <n v="3"/>
    <d v="2014-01-04T00:00:00"/>
    <x v="0"/>
    <x v="0"/>
    <x v="1"/>
    <x v="1"/>
    <x v="0"/>
    <x v="1"/>
    <x v="1"/>
    <x v="1"/>
    <n v="3"/>
    <n v="4.2699999999999996"/>
  </r>
  <r>
    <n v="4"/>
    <d v="2014-01-04T00:00:00"/>
    <x v="0"/>
    <x v="0"/>
    <x v="1"/>
    <x v="1"/>
    <x v="0"/>
    <x v="2"/>
    <x v="2"/>
    <x v="2"/>
    <n v="3"/>
    <n v="-64.77"/>
  </r>
  <r>
    <n v="5"/>
    <d v="2014-01-04T00:00:00"/>
    <x v="0"/>
    <x v="0"/>
    <x v="1"/>
    <x v="1"/>
    <x v="0"/>
    <x v="3"/>
    <x v="3"/>
    <x v="3"/>
    <n v="2"/>
    <n v="-5.49"/>
  </r>
  <r>
    <n v="6"/>
    <d v="2014-01-05T00:00:00"/>
    <x v="0"/>
    <x v="0"/>
    <x v="2"/>
    <x v="2"/>
    <x v="0"/>
    <x v="4"/>
    <x v="4"/>
    <x v="4"/>
    <n v="3"/>
    <n v="4.88"/>
  </r>
  <r>
    <n v="7"/>
    <d v="2014-01-06T00:00:00"/>
    <x v="0"/>
    <x v="0"/>
    <x v="3"/>
    <x v="3"/>
    <x v="0"/>
    <x v="0"/>
    <x v="5"/>
    <x v="5"/>
    <n v="3"/>
    <n v="9.33"/>
  </r>
  <r>
    <n v="8"/>
    <d v="2014-01-06T00:00:00"/>
    <x v="0"/>
    <x v="0"/>
    <x v="4"/>
    <x v="4"/>
    <x v="0"/>
    <x v="4"/>
    <x v="6"/>
    <x v="6"/>
    <n v="3"/>
    <n v="5.24"/>
  </r>
  <r>
    <n v="9"/>
    <d v="2014-01-06T00:00:00"/>
    <x v="0"/>
    <x v="0"/>
    <x v="5"/>
    <x v="5"/>
    <x v="1"/>
    <x v="5"/>
    <x v="7"/>
    <x v="7"/>
    <n v="9"/>
    <n v="746.41"/>
  </r>
  <r>
    <n v="10"/>
    <d v="2014-01-06T00:00:00"/>
    <x v="0"/>
    <x v="0"/>
    <x v="5"/>
    <x v="5"/>
    <x v="0"/>
    <x v="3"/>
    <x v="8"/>
    <x v="8"/>
    <n v="2"/>
    <n v="274.49"/>
  </r>
  <r>
    <n v="11"/>
    <d v="2014-01-06T00:00:00"/>
    <x v="0"/>
    <x v="0"/>
    <x v="5"/>
    <x v="5"/>
    <x v="0"/>
    <x v="4"/>
    <x v="9"/>
    <x v="9"/>
    <n v="2"/>
    <n v="1.48"/>
  </r>
  <r>
    <n v="12"/>
    <d v="2014-01-06T00:00:00"/>
    <x v="0"/>
    <x v="0"/>
    <x v="5"/>
    <x v="5"/>
    <x v="2"/>
    <x v="6"/>
    <x v="10"/>
    <x v="10"/>
    <n v="2"/>
    <n v="113.67"/>
  </r>
  <r>
    <n v="13"/>
    <d v="2014-01-06T00:00:00"/>
    <x v="0"/>
    <x v="0"/>
    <x v="5"/>
    <x v="5"/>
    <x v="2"/>
    <x v="6"/>
    <x v="11"/>
    <x v="11"/>
    <n v="4"/>
    <n v="204.11"/>
  </r>
  <r>
    <n v="14"/>
    <d v="2014-01-06T00:00:00"/>
    <x v="0"/>
    <x v="0"/>
    <x v="5"/>
    <x v="5"/>
    <x v="0"/>
    <x v="7"/>
    <x v="12"/>
    <x v="12"/>
    <n v="4"/>
    <n v="0.31"/>
  </r>
  <r>
    <n v="15"/>
    <d v="2014-01-06T00:00:00"/>
    <x v="0"/>
    <x v="0"/>
    <x v="5"/>
    <x v="5"/>
    <x v="0"/>
    <x v="0"/>
    <x v="13"/>
    <x v="13"/>
    <n v="1"/>
    <n v="3.01"/>
  </r>
  <r>
    <n v="16"/>
    <d v="2014-01-07T00:00:00"/>
    <x v="0"/>
    <x v="0"/>
    <x v="6"/>
    <x v="0"/>
    <x v="1"/>
    <x v="8"/>
    <x v="14"/>
    <x v="14"/>
    <n v="3"/>
    <n v="-53.71"/>
  </r>
  <r>
    <n v="17"/>
    <d v="2014-01-07T00:00:00"/>
    <x v="0"/>
    <x v="0"/>
    <x v="6"/>
    <x v="0"/>
    <x v="0"/>
    <x v="3"/>
    <x v="15"/>
    <x v="15"/>
    <n v="7"/>
    <n v="-18.25"/>
  </r>
  <r>
    <n v="18"/>
    <d v="2014-01-09T00:00:00"/>
    <x v="0"/>
    <x v="0"/>
    <x v="7"/>
    <x v="0"/>
    <x v="0"/>
    <x v="4"/>
    <x v="16"/>
    <x v="16"/>
    <n v="2"/>
    <n v="1.17"/>
  </r>
  <r>
    <n v="19"/>
    <d v="2014-01-09T00:00:00"/>
    <x v="0"/>
    <x v="0"/>
    <x v="7"/>
    <x v="0"/>
    <x v="2"/>
    <x v="9"/>
    <x v="17"/>
    <x v="17"/>
    <n v="3"/>
    <n v="9.75"/>
  </r>
  <r>
    <n v="20"/>
    <d v="2014-01-10T00:00:00"/>
    <x v="0"/>
    <x v="0"/>
    <x v="8"/>
    <x v="6"/>
    <x v="0"/>
    <x v="1"/>
    <x v="18"/>
    <x v="18"/>
    <n v="1"/>
    <n v="1.36"/>
  </r>
  <r>
    <n v="21"/>
    <d v="2014-01-10T00:00:00"/>
    <x v="0"/>
    <x v="0"/>
    <x v="8"/>
    <x v="6"/>
    <x v="1"/>
    <x v="8"/>
    <x v="19"/>
    <x v="19"/>
    <n v="1"/>
    <n v="21.3"/>
  </r>
  <r>
    <n v="22"/>
    <d v="2014-01-11T00:00:00"/>
    <x v="0"/>
    <x v="0"/>
    <x v="9"/>
    <x v="7"/>
    <x v="1"/>
    <x v="8"/>
    <x v="20"/>
    <x v="20"/>
    <n v="2"/>
    <n v="3.08"/>
  </r>
  <r>
    <n v="23"/>
    <d v="2014-01-13T00:00:00"/>
    <x v="0"/>
    <x v="0"/>
    <x v="10"/>
    <x v="8"/>
    <x v="0"/>
    <x v="10"/>
    <x v="21"/>
    <x v="21"/>
    <n v="2"/>
    <n v="5.34"/>
  </r>
  <r>
    <n v="24"/>
    <d v="2014-01-13T00:00:00"/>
    <x v="0"/>
    <x v="0"/>
    <x v="10"/>
    <x v="8"/>
    <x v="0"/>
    <x v="10"/>
    <x v="22"/>
    <x v="22"/>
    <n v="3"/>
    <n v="25.47"/>
  </r>
  <r>
    <n v="25"/>
    <d v="2014-01-13T00:00:00"/>
    <x v="0"/>
    <x v="0"/>
    <x v="10"/>
    <x v="8"/>
    <x v="2"/>
    <x v="9"/>
    <x v="23"/>
    <x v="23"/>
    <n v="6"/>
    <n v="258.7"/>
  </r>
  <r>
    <n v="26"/>
    <d v="2014-01-13T00:00:00"/>
    <x v="0"/>
    <x v="0"/>
    <x v="10"/>
    <x v="8"/>
    <x v="0"/>
    <x v="3"/>
    <x v="24"/>
    <x v="24"/>
    <n v="3"/>
    <n v="2.71"/>
  </r>
  <r>
    <n v="27"/>
    <d v="2014-01-13T00:00:00"/>
    <x v="0"/>
    <x v="0"/>
    <x v="10"/>
    <x v="8"/>
    <x v="0"/>
    <x v="2"/>
    <x v="25"/>
    <x v="25"/>
    <n v="6"/>
    <n v="34.35"/>
  </r>
  <r>
    <n v="28"/>
    <d v="2014-01-13T00:00:00"/>
    <x v="0"/>
    <x v="0"/>
    <x v="11"/>
    <x v="9"/>
    <x v="1"/>
    <x v="5"/>
    <x v="26"/>
    <x v="26"/>
    <n v="6"/>
    <n v="87.35"/>
  </r>
  <r>
    <n v="29"/>
    <d v="2014-01-13T00:00:00"/>
    <x v="0"/>
    <x v="0"/>
    <x v="12"/>
    <x v="3"/>
    <x v="0"/>
    <x v="2"/>
    <x v="27"/>
    <x v="27"/>
    <n v="5"/>
    <n v="238.65"/>
  </r>
  <r>
    <n v="30"/>
    <d v="2014-01-13T00:00:00"/>
    <x v="0"/>
    <x v="0"/>
    <x v="12"/>
    <x v="3"/>
    <x v="1"/>
    <x v="11"/>
    <x v="28"/>
    <x v="28"/>
    <n v="3"/>
    <n v="3.93"/>
  </r>
  <r>
    <n v="31"/>
    <d v="2014-01-13T00:00:00"/>
    <x v="0"/>
    <x v="0"/>
    <x v="12"/>
    <x v="3"/>
    <x v="0"/>
    <x v="4"/>
    <x v="29"/>
    <x v="29"/>
    <n v="5"/>
    <n v="6.57"/>
  </r>
  <r>
    <n v="32"/>
    <d v="2014-01-13T00:00:00"/>
    <x v="0"/>
    <x v="0"/>
    <x v="13"/>
    <x v="10"/>
    <x v="0"/>
    <x v="0"/>
    <x v="30"/>
    <x v="30"/>
    <n v="7"/>
    <n v="13.09"/>
  </r>
  <r>
    <n v="33"/>
    <d v="2014-01-13T00:00:00"/>
    <x v="0"/>
    <x v="0"/>
    <x v="13"/>
    <x v="10"/>
    <x v="0"/>
    <x v="3"/>
    <x v="31"/>
    <x v="31"/>
    <n v="2"/>
    <n v="-2.52"/>
  </r>
  <r>
    <n v="34"/>
    <d v="2014-01-14T00:00:00"/>
    <x v="0"/>
    <x v="0"/>
    <x v="14"/>
    <x v="2"/>
    <x v="1"/>
    <x v="11"/>
    <x v="32"/>
    <x v="32"/>
    <n v="4"/>
    <n v="-53.29"/>
  </r>
  <r>
    <n v="35"/>
    <d v="2014-01-15T00:00:00"/>
    <x v="0"/>
    <x v="0"/>
    <x v="15"/>
    <x v="4"/>
    <x v="2"/>
    <x v="9"/>
    <x v="33"/>
    <x v="33"/>
    <n v="5"/>
    <n v="65.98"/>
  </r>
  <r>
    <n v="36"/>
    <d v="2014-01-16T00:00:00"/>
    <x v="0"/>
    <x v="0"/>
    <x v="16"/>
    <x v="2"/>
    <x v="1"/>
    <x v="8"/>
    <x v="34"/>
    <x v="34"/>
    <n v="6"/>
    <n v="28.6"/>
  </r>
  <r>
    <n v="37"/>
    <d v="2014-01-16T00:00:00"/>
    <x v="0"/>
    <x v="0"/>
    <x v="16"/>
    <x v="2"/>
    <x v="2"/>
    <x v="6"/>
    <x v="35"/>
    <x v="35"/>
    <n v="3"/>
    <n v="-31.05"/>
  </r>
  <r>
    <n v="38"/>
    <d v="2014-01-16T00:00:00"/>
    <x v="0"/>
    <x v="0"/>
    <x v="16"/>
    <x v="2"/>
    <x v="0"/>
    <x v="3"/>
    <x v="36"/>
    <x v="36"/>
    <n v="2"/>
    <n v="-13.63"/>
  </r>
  <r>
    <n v="39"/>
    <d v="2014-01-16T00:00:00"/>
    <x v="0"/>
    <x v="0"/>
    <x v="16"/>
    <x v="2"/>
    <x v="0"/>
    <x v="1"/>
    <x v="37"/>
    <x v="37"/>
    <n v="3"/>
    <n v="10.15"/>
  </r>
  <r>
    <n v="40"/>
    <d v="2014-01-18T00:00:00"/>
    <x v="0"/>
    <x v="0"/>
    <x v="17"/>
    <x v="11"/>
    <x v="0"/>
    <x v="12"/>
    <x v="38"/>
    <x v="38"/>
    <n v="4"/>
    <n v="6.49"/>
  </r>
  <r>
    <n v="41"/>
    <d v="2014-01-19T00:00:00"/>
    <x v="0"/>
    <x v="0"/>
    <x v="18"/>
    <x v="12"/>
    <x v="0"/>
    <x v="3"/>
    <x v="39"/>
    <x v="39"/>
    <n v="10"/>
    <n v="-23.72"/>
  </r>
  <r>
    <n v="42"/>
    <d v="2014-01-19T00:00:00"/>
    <x v="0"/>
    <x v="0"/>
    <x v="18"/>
    <x v="12"/>
    <x v="0"/>
    <x v="0"/>
    <x v="40"/>
    <x v="40"/>
    <n v="4"/>
    <n v="19.62"/>
  </r>
  <r>
    <n v="43"/>
    <d v="2014-01-19T00:00:00"/>
    <x v="0"/>
    <x v="0"/>
    <x v="18"/>
    <x v="12"/>
    <x v="0"/>
    <x v="10"/>
    <x v="41"/>
    <x v="41"/>
    <n v="5"/>
    <n v="36.69"/>
  </r>
  <r>
    <n v="44"/>
    <d v="2014-01-19T00:00:00"/>
    <x v="0"/>
    <x v="0"/>
    <x v="18"/>
    <x v="12"/>
    <x v="1"/>
    <x v="11"/>
    <x v="42"/>
    <x v="42"/>
    <n v="5"/>
    <n v="-320.60000000000002"/>
  </r>
  <r>
    <n v="45"/>
    <d v="2014-01-20T00:00:00"/>
    <x v="0"/>
    <x v="0"/>
    <x v="19"/>
    <x v="13"/>
    <x v="2"/>
    <x v="6"/>
    <x v="43"/>
    <x v="43"/>
    <n v="7"/>
    <n v="181.98"/>
  </r>
  <r>
    <n v="46"/>
    <d v="2014-01-20T00:00:00"/>
    <x v="0"/>
    <x v="0"/>
    <x v="19"/>
    <x v="13"/>
    <x v="0"/>
    <x v="4"/>
    <x v="44"/>
    <x v="44"/>
    <n v="7"/>
    <n v="6.66"/>
  </r>
  <r>
    <n v="47"/>
    <d v="2014-01-20T00:00:00"/>
    <x v="0"/>
    <x v="0"/>
    <x v="19"/>
    <x v="13"/>
    <x v="1"/>
    <x v="8"/>
    <x v="45"/>
    <x v="45"/>
    <n v="4"/>
    <n v="11.58"/>
  </r>
  <r>
    <n v="48"/>
    <d v="2014-01-20T00:00:00"/>
    <x v="0"/>
    <x v="0"/>
    <x v="19"/>
    <x v="13"/>
    <x v="0"/>
    <x v="4"/>
    <x v="46"/>
    <x v="46"/>
    <n v="3"/>
    <n v="1.79"/>
  </r>
  <r>
    <n v="49"/>
    <d v="2014-01-20T00:00:00"/>
    <x v="0"/>
    <x v="0"/>
    <x v="19"/>
    <x v="13"/>
    <x v="0"/>
    <x v="10"/>
    <x v="21"/>
    <x v="47"/>
    <n v="3"/>
    <n v="10.97"/>
  </r>
  <r>
    <n v="50"/>
    <d v="2014-01-20T00:00:00"/>
    <x v="0"/>
    <x v="0"/>
    <x v="19"/>
    <x v="13"/>
    <x v="1"/>
    <x v="5"/>
    <x v="47"/>
    <x v="48"/>
    <n v="3"/>
    <n v="224.27"/>
  </r>
  <r>
    <n v="51"/>
    <d v="2014-01-20T00:00:00"/>
    <x v="0"/>
    <x v="0"/>
    <x v="20"/>
    <x v="3"/>
    <x v="0"/>
    <x v="0"/>
    <x v="48"/>
    <x v="49"/>
    <n v="2"/>
    <n v="9.2899999999999991"/>
  </r>
  <r>
    <n v="52"/>
    <d v="2014-01-20T00:00:00"/>
    <x v="0"/>
    <x v="0"/>
    <x v="20"/>
    <x v="3"/>
    <x v="1"/>
    <x v="8"/>
    <x v="45"/>
    <x v="50"/>
    <n v="2"/>
    <n v="5.79"/>
  </r>
  <r>
    <n v="53"/>
    <d v="2014-01-20T00:00:00"/>
    <x v="0"/>
    <x v="0"/>
    <x v="21"/>
    <x v="14"/>
    <x v="0"/>
    <x v="2"/>
    <x v="49"/>
    <x v="51"/>
    <n v="1"/>
    <n v="4.05"/>
  </r>
  <r>
    <n v="54"/>
    <d v="2014-01-20T00:00:00"/>
    <x v="0"/>
    <x v="0"/>
    <x v="21"/>
    <x v="14"/>
    <x v="1"/>
    <x v="8"/>
    <x v="50"/>
    <x v="52"/>
    <n v="3"/>
    <n v="30.02"/>
  </r>
  <r>
    <n v="55"/>
    <d v="2014-01-20T00:00:00"/>
    <x v="0"/>
    <x v="0"/>
    <x v="21"/>
    <x v="14"/>
    <x v="0"/>
    <x v="3"/>
    <x v="51"/>
    <x v="53"/>
    <n v="5"/>
    <n v="8.9499999999999993"/>
  </r>
  <r>
    <n v="56"/>
    <d v="2014-01-20T00:00:00"/>
    <x v="0"/>
    <x v="0"/>
    <x v="21"/>
    <x v="14"/>
    <x v="0"/>
    <x v="12"/>
    <x v="52"/>
    <x v="54"/>
    <n v="4"/>
    <n v="93.58"/>
  </r>
  <r>
    <n v="57"/>
    <d v="2014-01-20T00:00:00"/>
    <x v="0"/>
    <x v="0"/>
    <x v="21"/>
    <x v="14"/>
    <x v="0"/>
    <x v="2"/>
    <x v="53"/>
    <x v="55"/>
    <n v="2"/>
    <n v="15.98"/>
  </r>
  <r>
    <n v="58"/>
    <d v="2014-01-20T00:00:00"/>
    <x v="0"/>
    <x v="0"/>
    <x v="21"/>
    <x v="14"/>
    <x v="0"/>
    <x v="4"/>
    <x v="54"/>
    <x v="56"/>
    <n v="3"/>
    <n v="12.74"/>
  </r>
  <r>
    <n v="59"/>
    <d v="2014-01-20T00:00:00"/>
    <x v="0"/>
    <x v="0"/>
    <x v="21"/>
    <x v="14"/>
    <x v="1"/>
    <x v="8"/>
    <x v="55"/>
    <x v="57"/>
    <n v="3"/>
    <n v="4.8600000000000003"/>
  </r>
  <r>
    <n v="60"/>
    <d v="2014-01-20T00:00:00"/>
    <x v="0"/>
    <x v="0"/>
    <x v="21"/>
    <x v="14"/>
    <x v="0"/>
    <x v="3"/>
    <x v="56"/>
    <x v="58"/>
    <n v="5"/>
    <n v="13.37"/>
  </r>
  <r>
    <n v="61"/>
    <d v="2014-01-20T00:00:00"/>
    <x v="0"/>
    <x v="0"/>
    <x v="22"/>
    <x v="15"/>
    <x v="0"/>
    <x v="3"/>
    <x v="57"/>
    <x v="59"/>
    <n v="1"/>
    <n v="-51.52"/>
  </r>
  <r>
    <n v="62"/>
    <d v="2014-01-21T00:00:00"/>
    <x v="0"/>
    <x v="0"/>
    <x v="23"/>
    <x v="16"/>
    <x v="1"/>
    <x v="8"/>
    <x v="58"/>
    <x v="60"/>
    <n v="3"/>
    <n v="4.0999999999999996"/>
  </r>
  <r>
    <n v="63"/>
    <d v="2014-01-23T00:00:00"/>
    <x v="0"/>
    <x v="0"/>
    <x v="24"/>
    <x v="17"/>
    <x v="0"/>
    <x v="0"/>
    <x v="59"/>
    <x v="61"/>
    <n v="6"/>
    <n v="19.239999999999998"/>
  </r>
  <r>
    <n v="64"/>
    <d v="2014-01-23T00:00:00"/>
    <x v="0"/>
    <x v="0"/>
    <x v="25"/>
    <x v="18"/>
    <x v="0"/>
    <x v="7"/>
    <x v="60"/>
    <x v="62"/>
    <n v="3"/>
    <n v="0"/>
  </r>
  <r>
    <n v="65"/>
    <d v="2014-01-26T00:00:00"/>
    <x v="0"/>
    <x v="0"/>
    <x v="26"/>
    <x v="6"/>
    <x v="1"/>
    <x v="8"/>
    <x v="61"/>
    <x v="63"/>
    <n v="3"/>
    <n v="30.78"/>
  </r>
  <r>
    <n v="66"/>
    <d v="2014-01-26T00:00:00"/>
    <x v="0"/>
    <x v="0"/>
    <x v="26"/>
    <x v="6"/>
    <x v="0"/>
    <x v="2"/>
    <x v="62"/>
    <x v="64"/>
    <n v="8"/>
    <n v="0"/>
  </r>
  <r>
    <n v="67"/>
    <d v="2014-01-26T00:00:00"/>
    <x v="0"/>
    <x v="0"/>
    <x v="26"/>
    <x v="6"/>
    <x v="0"/>
    <x v="0"/>
    <x v="63"/>
    <x v="5"/>
    <n v="3"/>
    <n v="9.33"/>
  </r>
  <r>
    <n v="68"/>
    <d v="2014-01-26T00:00:00"/>
    <x v="0"/>
    <x v="0"/>
    <x v="26"/>
    <x v="6"/>
    <x v="0"/>
    <x v="0"/>
    <x v="64"/>
    <x v="65"/>
    <n v="2"/>
    <n v="8.34"/>
  </r>
  <r>
    <n v="69"/>
    <d v="2014-01-26T00:00:00"/>
    <x v="0"/>
    <x v="0"/>
    <x v="26"/>
    <x v="6"/>
    <x v="2"/>
    <x v="6"/>
    <x v="65"/>
    <x v="66"/>
    <n v="13"/>
    <n v="0"/>
  </r>
  <r>
    <n v="70"/>
    <d v="2014-01-26T00:00:00"/>
    <x v="0"/>
    <x v="0"/>
    <x v="26"/>
    <x v="6"/>
    <x v="1"/>
    <x v="8"/>
    <x v="66"/>
    <x v="67"/>
    <n v="3"/>
    <n v="4.47"/>
  </r>
  <r>
    <n v="71"/>
    <d v="2014-01-26T00:00:00"/>
    <x v="0"/>
    <x v="0"/>
    <x v="26"/>
    <x v="6"/>
    <x v="2"/>
    <x v="6"/>
    <x v="67"/>
    <x v="68"/>
    <n v="2"/>
    <n v="52.63"/>
  </r>
  <r>
    <n v="72"/>
    <d v="2014-01-26T00:00:00"/>
    <x v="0"/>
    <x v="0"/>
    <x v="27"/>
    <x v="19"/>
    <x v="0"/>
    <x v="3"/>
    <x v="68"/>
    <x v="69"/>
    <n v="2"/>
    <n v="5.0199999999999996"/>
  </r>
  <r>
    <n v="73"/>
    <d v="2014-01-26T00:00:00"/>
    <x v="0"/>
    <x v="0"/>
    <x v="27"/>
    <x v="19"/>
    <x v="1"/>
    <x v="11"/>
    <x v="69"/>
    <x v="70"/>
    <n v="2"/>
    <n v="39.75"/>
  </r>
  <r>
    <n v="74"/>
    <d v="2014-01-27T00:00:00"/>
    <x v="0"/>
    <x v="0"/>
    <x v="28"/>
    <x v="3"/>
    <x v="0"/>
    <x v="2"/>
    <x v="70"/>
    <x v="71"/>
    <n v="1"/>
    <n v="14.31"/>
  </r>
  <r>
    <n v="75"/>
    <d v="2014-01-27T00:00:00"/>
    <x v="0"/>
    <x v="0"/>
    <x v="28"/>
    <x v="3"/>
    <x v="1"/>
    <x v="13"/>
    <x v="71"/>
    <x v="72"/>
    <n v="3"/>
    <n v="-16.649999999999999"/>
  </r>
  <r>
    <n v="76"/>
    <d v="2014-01-27T00:00:00"/>
    <x v="0"/>
    <x v="0"/>
    <x v="28"/>
    <x v="3"/>
    <x v="0"/>
    <x v="4"/>
    <x v="72"/>
    <x v="73"/>
    <n v="4"/>
    <n v="12.03"/>
  </r>
  <r>
    <n v="77"/>
    <d v="2014-01-28T00:00:00"/>
    <x v="0"/>
    <x v="0"/>
    <x v="29"/>
    <x v="20"/>
    <x v="0"/>
    <x v="3"/>
    <x v="73"/>
    <x v="74"/>
    <n v="1"/>
    <n v="1.33"/>
  </r>
  <r>
    <n v="78"/>
    <d v="2014-01-30T00:00:00"/>
    <x v="0"/>
    <x v="0"/>
    <x v="30"/>
    <x v="14"/>
    <x v="0"/>
    <x v="0"/>
    <x v="74"/>
    <x v="75"/>
    <n v="2"/>
    <n v="4.75"/>
  </r>
  <r>
    <n v="79"/>
    <d v="2014-01-30T00:00:00"/>
    <x v="0"/>
    <x v="0"/>
    <x v="30"/>
    <x v="14"/>
    <x v="0"/>
    <x v="2"/>
    <x v="75"/>
    <x v="76"/>
    <n v="2"/>
    <n v="6.9"/>
  </r>
  <r>
    <n v="80"/>
    <d v="2014-01-31T00:00:00"/>
    <x v="0"/>
    <x v="0"/>
    <x v="31"/>
    <x v="3"/>
    <x v="1"/>
    <x v="11"/>
    <x v="76"/>
    <x v="77"/>
    <n v="2"/>
    <n v="3.42"/>
  </r>
  <r>
    <n v="81"/>
    <d v="2014-02-01T00:00:00"/>
    <x v="0"/>
    <x v="1"/>
    <x v="32"/>
    <x v="21"/>
    <x v="2"/>
    <x v="9"/>
    <x v="77"/>
    <x v="78"/>
    <n v="6"/>
    <n v="206.32"/>
  </r>
  <r>
    <n v="82"/>
    <d v="2014-02-02T00:00:00"/>
    <x v="0"/>
    <x v="1"/>
    <x v="33"/>
    <x v="3"/>
    <x v="0"/>
    <x v="7"/>
    <x v="78"/>
    <x v="79"/>
    <n v="5"/>
    <n v="5.8"/>
  </r>
  <r>
    <n v="83"/>
    <d v="2014-02-02T00:00:00"/>
    <x v="0"/>
    <x v="1"/>
    <x v="34"/>
    <x v="16"/>
    <x v="0"/>
    <x v="3"/>
    <x v="79"/>
    <x v="80"/>
    <n v="2"/>
    <n v="-12.22"/>
  </r>
  <r>
    <n v="84"/>
    <d v="2014-02-02T00:00:00"/>
    <x v="0"/>
    <x v="1"/>
    <x v="34"/>
    <x v="16"/>
    <x v="2"/>
    <x v="6"/>
    <x v="80"/>
    <x v="81"/>
    <n v="5"/>
    <n v="13.57"/>
  </r>
  <r>
    <n v="85"/>
    <d v="2014-02-03T00:00:00"/>
    <x v="0"/>
    <x v="1"/>
    <x v="23"/>
    <x v="22"/>
    <x v="0"/>
    <x v="3"/>
    <x v="81"/>
    <x v="82"/>
    <n v="2"/>
    <n v="27.25"/>
  </r>
  <r>
    <n v="86"/>
    <d v="2014-02-03T00:00:00"/>
    <x v="0"/>
    <x v="1"/>
    <x v="23"/>
    <x v="22"/>
    <x v="0"/>
    <x v="3"/>
    <x v="82"/>
    <x v="83"/>
    <n v="3"/>
    <n v="4.3099999999999996"/>
  </r>
  <r>
    <n v="87"/>
    <d v="2014-02-04T00:00:00"/>
    <x v="0"/>
    <x v="1"/>
    <x v="35"/>
    <x v="3"/>
    <x v="0"/>
    <x v="3"/>
    <x v="83"/>
    <x v="84"/>
    <n v="3"/>
    <n v="29.01"/>
  </r>
  <r>
    <n v="88"/>
    <d v="2014-02-04T00:00:00"/>
    <x v="0"/>
    <x v="1"/>
    <x v="35"/>
    <x v="3"/>
    <x v="0"/>
    <x v="0"/>
    <x v="84"/>
    <x v="85"/>
    <n v="4"/>
    <n v="16.09"/>
  </r>
  <r>
    <n v="89"/>
    <d v="2014-02-04T00:00:00"/>
    <x v="0"/>
    <x v="1"/>
    <x v="36"/>
    <x v="3"/>
    <x v="0"/>
    <x v="3"/>
    <x v="39"/>
    <x v="86"/>
    <n v="2"/>
    <n v="6.04"/>
  </r>
  <r>
    <n v="90"/>
    <d v="2014-02-06T00:00:00"/>
    <x v="0"/>
    <x v="1"/>
    <x v="37"/>
    <x v="6"/>
    <x v="0"/>
    <x v="1"/>
    <x v="85"/>
    <x v="87"/>
    <n v="4"/>
    <n v="7.2"/>
  </r>
  <r>
    <n v="91"/>
    <d v="2014-02-06T00:00:00"/>
    <x v="0"/>
    <x v="1"/>
    <x v="37"/>
    <x v="6"/>
    <x v="2"/>
    <x v="6"/>
    <x v="86"/>
    <x v="88"/>
    <n v="1"/>
    <n v="42.02"/>
  </r>
  <r>
    <n v="92"/>
    <d v="2014-02-06T00:00:00"/>
    <x v="0"/>
    <x v="1"/>
    <x v="37"/>
    <x v="6"/>
    <x v="2"/>
    <x v="6"/>
    <x v="87"/>
    <x v="89"/>
    <n v="5"/>
    <n v="42.04"/>
  </r>
  <r>
    <n v="93"/>
    <d v="2014-02-06T00:00:00"/>
    <x v="0"/>
    <x v="1"/>
    <x v="16"/>
    <x v="1"/>
    <x v="0"/>
    <x v="3"/>
    <x v="88"/>
    <x v="90"/>
    <n v="2"/>
    <n v="-14.77"/>
  </r>
  <r>
    <n v="94"/>
    <d v="2014-02-07T00:00:00"/>
    <x v="0"/>
    <x v="1"/>
    <x v="38"/>
    <x v="23"/>
    <x v="2"/>
    <x v="9"/>
    <x v="89"/>
    <x v="91"/>
    <n v="7"/>
    <n v="49.6"/>
  </r>
  <r>
    <n v="95"/>
    <d v="2014-02-07T00:00:00"/>
    <x v="0"/>
    <x v="1"/>
    <x v="10"/>
    <x v="20"/>
    <x v="0"/>
    <x v="2"/>
    <x v="90"/>
    <x v="92"/>
    <n v="4"/>
    <n v="9.74"/>
  </r>
  <r>
    <n v="96"/>
    <d v="2014-02-08T00:00:00"/>
    <x v="0"/>
    <x v="1"/>
    <x v="39"/>
    <x v="17"/>
    <x v="1"/>
    <x v="8"/>
    <x v="91"/>
    <x v="93"/>
    <n v="2"/>
    <n v="5.53"/>
  </r>
  <r>
    <n v="97"/>
    <d v="2014-02-11T00:00:00"/>
    <x v="0"/>
    <x v="1"/>
    <x v="40"/>
    <x v="6"/>
    <x v="2"/>
    <x v="9"/>
    <x v="77"/>
    <x v="94"/>
    <n v="3"/>
    <n v="103.16"/>
  </r>
  <r>
    <n v="98"/>
    <d v="2014-02-11T00:00:00"/>
    <x v="0"/>
    <x v="1"/>
    <x v="40"/>
    <x v="6"/>
    <x v="1"/>
    <x v="13"/>
    <x v="92"/>
    <x v="95"/>
    <n v="6"/>
    <n v="75.37"/>
  </r>
  <r>
    <n v="99"/>
    <d v="2014-02-11T00:00:00"/>
    <x v="0"/>
    <x v="1"/>
    <x v="40"/>
    <x v="6"/>
    <x v="0"/>
    <x v="3"/>
    <x v="93"/>
    <x v="96"/>
    <n v="2"/>
    <n v="8.2100000000000009"/>
  </r>
  <r>
    <n v="100"/>
    <d v="2014-02-11T00:00:00"/>
    <x v="0"/>
    <x v="1"/>
    <x v="41"/>
    <x v="24"/>
    <x v="1"/>
    <x v="5"/>
    <x v="94"/>
    <x v="97"/>
    <n v="1"/>
    <n v="15.22"/>
  </r>
  <r>
    <n v="101"/>
    <d v="2014-02-11T00:00:00"/>
    <x v="0"/>
    <x v="1"/>
    <x v="41"/>
    <x v="24"/>
    <x v="0"/>
    <x v="1"/>
    <x v="95"/>
    <x v="98"/>
    <n v="3"/>
    <n v="6.87"/>
  </r>
  <r>
    <n v="102"/>
    <d v="2014-02-11T00:00:00"/>
    <x v="0"/>
    <x v="1"/>
    <x v="41"/>
    <x v="24"/>
    <x v="0"/>
    <x v="3"/>
    <x v="96"/>
    <x v="99"/>
    <n v="2"/>
    <n v="4.43"/>
  </r>
  <r>
    <n v="103"/>
    <d v="2014-02-11T00:00:00"/>
    <x v="0"/>
    <x v="1"/>
    <x v="41"/>
    <x v="24"/>
    <x v="1"/>
    <x v="8"/>
    <x v="97"/>
    <x v="100"/>
    <n v="3"/>
    <n v="53.27"/>
  </r>
  <r>
    <n v="104"/>
    <d v="2014-02-11T00:00:00"/>
    <x v="0"/>
    <x v="1"/>
    <x v="41"/>
    <x v="24"/>
    <x v="0"/>
    <x v="3"/>
    <x v="98"/>
    <x v="101"/>
    <n v="3"/>
    <n v="24.39"/>
  </r>
  <r>
    <n v="105"/>
    <d v="2014-02-11T00:00:00"/>
    <x v="0"/>
    <x v="1"/>
    <x v="41"/>
    <x v="24"/>
    <x v="0"/>
    <x v="2"/>
    <x v="99"/>
    <x v="92"/>
    <n v="2"/>
    <n v="2.6"/>
  </r>
  <r>
    <n v="106"/>
    <d v="2014-02-12T00:00:00"/>
    <x v="0"/>
    <x v="1"/>
    <x v="42"/>
    <x v="3"/>
    <x v="1"/>
    <x v="5"/>
    <x v="100"/>
    <x v="102"/>
    <n v="2"/>
    <n v="-24.29"/>
  </r>
  <r>
    <n v="107"/>
    <d v="2014-02-14T00:00:00"/>
    <x v="0"/>
    <x v="1"/>
    <x v="43"/>
    <x v="0"/>
    <x v="0"/>
    <x v="0"/>
    <x v="101"/>
    <x v="103"/>
    <n v="3"/>
    <n v="6.07"/>
  </r>
  <r>
    <n v="108"/>
    <d v="2014-02-14T00:00:00"/>
    <x v="0"/>
    <x v="1"/>
    <x v="44"/>
    <x v="22"/>
    <x v="2"/>
    <x v="9"/>
    <x v="102"/>
    <x v="104"/>
    <n v="3"/>
    <n v="86.39"/>
  </r>
  <r>
    <n v="109"/>
    <d v="2014-02-14T00:00:00"/>
    <x v="0"/>
    <x v="1"/>
    <x v="44"/>
    <x v="22"/>
    <x v="0"/>
    <x v="12"/>
    <x v="103"/>
    <x v="105"/>
    <n v="2"/>
    <n v="22.95"/>
  </r>
  <r>
    <n v="110"/>
    <d v="2014-02-14T00:00:00"/>
    <x v="0"/>
    <x v="1"/>
    <x v="44"/>
    <x v="22"/>
    <x v="0"/>
    <x v="14"/>
    <x v="104"/>
    <x v="106"/>
    <n v="2"/>
    <n v="4.7699999999999996"/>
  </r>
  <r>
    <n v="111"/>
    <d v="2014-02-15T00:00:00"/>
    <x v="0"/>
    <x v="1"/>
    <x v="45"/>
    <x v="22"/>
    <x v="0"/>
    <x v="3"/>
    <x v="105"/>
    <x v="107"/>
    <n v="5"/>
    <n v="7.21"/>
  </r>
  <r>
    <n v="112"/>
    <d v="2014-02-16T00:00:00"/>
    <x v="0"/>
    <x v="1"/>
    <x v="46"/>
    <x v="0"/>
    <x v="0"/>
    <x v="3"/>
    <x v="106"/>
    <x v="108"/>
    <n v="3"/>
    <n v="-1.73"/>
  </r>
  <r>
    <n v="113"/>
    <d v="2014-02-16T00:00:00"/>
    <x v="0"/>
    <x v="1"/>
    <x v="46"/>
    <x v="0"/>
    <x v="0"/>
    <x v="12"/>
    <x v="107"/>
    <x v="109"/>
    <n v="2"/>
    <n v="-13.93"/>
  </r>
  <r>
    <n v="114"/>
    <d v="2014-02-17T00:00:00"/>
    <x v="0"/>
    <x v="1"/>
    <x v="16"/>
    <x v="1"/>
    <x v="0"/>
    <x v="4"/>
    <x v="108"/>
    <x v="110"/>
    <n v="14"/>
    <n v="8.81"/>
  </r>
  <r>
    <n v="115"/>
    <d v="2014-02-18T00:00:00"/>
    <x v="0"/>
    <x v="1"/>
    <x v="47"/>
    <x v="0"/>
    <x v="1"/>
    <x v="8"/>
    <x v="109"/>
    <x v="111"/>
    <n v="5"/>
    <n v="-11.32"/>
  </r>
  <r>
    <n v="116"/>
    <d v="2014-02-18T00:00:00"/>
    <x v="0"/>
    <x v="1"/>
    <x v="48"/>
    <x v="0"/>
    <x v="0"/>
    <x v="2"/>
    <x v="110"/>
    <x v="112"/>
    <n v="2"/>
    <n v="-2.52"/>
  </r>
  <r>
    <n v="117"/>
    <d v="2014-02-20T00:00:00"/>
    <x v="0"/>
    <x v="1"/>
    <x v="49"/>
    <x v="18"/>
    <x v="2"/>
    <x v="9"/>
    <x v="111"/>
    <x v="113"/>
    <n v="3"/>
    <n v="22.43"/>
  </r>
  <r>
    <n v="118"/>
    <d v="2014-02-20T00:00:00"/>
    <x v="0"/>
    <x v="1"/>
    <x v="49"/>
    <x v="18"/>
    <x v="1"/>
    <x v="8"/>
    <x v="112"/>
    <x v="114"/>
    <n v="4"/>
    <n v="6.91"/>
  </r>
  <r>
    <n v="119"/>
    <d v="2014-02-20T00:00:00"/>
    <x v="0"/>
    <x v="1"/>
    <x v="50"/>
    <x v="3"/>
    <x v="0"/>
    <x v="0"/>
    <x v="113"/>
    <x v="115"/>
    <n v="2"/>
    <n v="6.22"/>
  </r>
  <r>
    <n v="120"/>
    <d v="2014-02-21T00:00:00"/>
    <x v="0"/>
    <x v="1"/>
    <x v="51"/>
    <x v="1"/>
    <x v="0"/>
    <x v="3"/>
    <x v="3"/>
    <x v="116"/>
    <n v="5"/>
    <n v="-13.72"/>
  </r>
  <r>
    <n v="121"/>
    <d v="2014-02-22T00:00:00"/>
    <x v="0"/>
    <x v="1"/>
    <x v="52"/>
    <x v="3"/>
    <x v="0"/>
    <x v="0"/>
    <x v="114"/>
    <x v="5"/>
    <n v="3"/>
    <n v="9.33"/>
  </r>
  <r>
    <n v="122"/>
    <d v="2014-02-23T00:00:00"/>
    <x v="0"/>
    <x v="1"/>
    <x v="53"/>
    <x v="0"/>
    <x v="0"/>
    <x v="1"/>
    <x v="115"/>
    <x v="117"/>
    <n v="3"/>
    <n v="2.34"/>
  </r>
  <r>
    <n v="123"/>
    <d v="2014-02-23T00:00:00"/>
    <x v="0"/>
    <x v="1"/>
    <x v="53"/>
    <x v="0"/>
    <x v="0"/>
    <x v="3"/>
    <x v="116"/>
    <x v="118"/>
    <n v="3"/>
    <n v="-6.86"/>
  </r>
  <r>
    <n v="124"/>
    <d v="2014-02-24T00:00:00"/>
    <x v="0"/>
    <x v="1"/>
    <x v="54"/>
    <x v="11"/>
    <x v="0"/>
    <x v="0"/>
    <x v="0"/>
    <x v="119"/>
    <n v="4"/>
    <n v="11.1"/>
  </r>
  <r>
    <n v="125"/>
    <d v="2014-02-24T00:00:00"/>
    <x v="0"/>
    <x v="1"/>
    <x v="54"/>
    <x v="11"/>
    <x v="0"/>
    <x v="0"/>
    <x v="117"/>
    <x v="120"/>
    <n v="3"/>
    <n v="7.69"/>
  </r>
  <r>
    <n v="126"/>
    <d v="2014-02-27T00:00:00"/>
    <x v="0"/>
    <x v="1"/>
    <x v="55"/>
    <x v="10"/>
    <x v="0"/>
    <x v="4"/>
    <x v="118"/>
    <x v="121"/>
    <n v="4"/>
    <n v="3.4"/>
  </r>
  <r>
    <n v="127"/>
    <d v="2014-03-01T00:00:00"/>
    <x v="0"/>
    <x v="2"/>
    <x v="56"/>
    <x v="22"/>
    <x v="1"/>
    <x v="5"/>
    <x v="7"/>
    <x v="122"/>
    <n v="2"/>
    <n v="51.48"/>
  </r>
  <r>
    <n v="128"/>
    <d v="2014-03-01T00:00:00"/>
    <x v="0"/>
    <x v="2"/>
    <x v="57"/>
    <x v="20"/>
    <x v="2"/>
    <x v="6"/>
    <x v="119"/>
    <x v="62"/>
    <n v="3"/>
    <n v="1.6"/>
  </r>
  <r>
    <n v="129"/>
    <d v="2014-03-01T00:00:00"/>
    <x v="0"/>
    <x v="2"/>
    <x v="58"/>
    <x v="1"/>
    <x v="1"/>
    <x v="5"/>
    <x v="120"/>
    <x v="123"/>
    <n v="6"/>
    <n v="-172.12"/>
  </r>
  <r>
    <n v="130"/>
    <d v="2014-03-01T00:00:00"/>
    <x v="0"/>
    <x v="2"/>
    <x v="58"/>
    <x v="1"/>
    <x v="0"/>
    <x v="0"/>
    <x v="121"/>
    <x v="124"/>
    <n v="3"/>
    <n v="5.68"/>
  </r>
  <r>
    <n v="131"/>
    <d v="2014-03-01T00:00:00"/>
    <x v="0"/>
    <x v="2"/>
    <x v="59"/>
    <x v="0"/>
    <x v="0"/>
    <x v="7"/>
    <x v="122"/>
    <x v="125"/>
    <n v="5"/>
    <n v="-3.53"/>
  </r>
  <r>
    <n v="132"/>
    <d v="2014-03-01T00:00:00"/>
    <x v="0"/>
    <x v="2"/>
    <x v="59"/>
    <x v="0"/>
    <x v="1"/>
    <x v="5"/>
    <x v="123"/>
    <x v="126"/>
    <n v="6"/>
    <n v="0"/>
  </r>
  <r>
    <n v="133"/>
    <d v="2014-03-01T00:00:00"/>
    <x v="0"/>
    <x v="2"/>
    <x v="59"/>
    <x v="0"/>
    <x v="1"/>
    <x v="8"/>
    <x v="34"/>
    <x v="127"/>
    <n v="6"/>
    <n v="-34.950000000000003"/>
  </r>
  <r>
    <n v="134"/>
    <d v="2014-03-01T00:00:00"/>
    <x v="0"/>
    <x v="2"/>
    <x v="59"/>
    <x v="0"/>
    <x v="0"/>
    <x v="2"/>
    <x v="124"/>
    <x v="128"/>
    <n v="3"/>
    <n v="-22.67"/>
  </r>
  <r>
    <n v="135"/>
    <d v="2014-03-01T00:00:00"/>
    <x v="0"/>
    <x v="2"/>
    <x v="60"/>
    <x v="0"/>
    <x v="0"/>
    <x v="2"/>
    <x v="70"/>
    <x v="129"/>
    <n v="3"/>
    <n v="8.58"/>
  </r>
  <r>
    <n v="136"/>
    <d v="2014-03-01T00:00:00"/>
    <x v="0"/>
    <x v="2"/>
    <x v="60"/>
    <x v="0"/>
    <x v="1"/>
    <x v="13"/>
    <x v="125"/>
    <x v="130"/>
    <n v="3"/>
    <n v="-43.03"/>
  </r>
  <r>
    <n v="137"/>
    <d v="2014-03-02T00:00:00"/>
    <x v="0"/>
    <x v="2"/>
    <x v="61"/>
    <x v="20"/>
    <x v="0"/>
    <x v="10"/>
    <x v="21"/>
    <x v="21"/>
    <n v="2"/>
    <n v="5.34"/>
  </r>
  <r>
    <n v="138"/>
    <d v="2014-03-02T00:00:00"/>
    <x v="0"/>
    <x v="2"/>
    <x v="61"/>
    <x v="20"/>
    <x v="0"/>
    <x v="0"/>
    <x v="126"/>
    <x v="131"/>
    <n v="5"/>
    <n v="17.47"/>
  </r>
  <r>
    <n v="139"/>
    <d v="2014-03-02T00:00:00"/>
    <x v="0"/>
    <x v="2"/>
    <x v="62"/>
    <x v="2"/>
    <x v="0"/>
    <x v="0"/>
    <x v="127"/>
    <x v="132"/>
    <n v="1"/>
    <n v="1.07"/>
  </r>
  <r>
    <n v="140"/>
    <d v="2014-03-02T00:00:00"/>
    <x v="0"/>
    <x v="2"/>
    <x v="62"/>
    <x v="2"/>
    <x v="2"/>
    <x v="9"/>
    <x v="128"/>
    <x v="133"/>
    <n v="3"/>
    <n v="32.130000000000003"/>
  </r>
  <r>
    <n v="141"/>
    <d v="2014-03-03T00:00:00"/>
    <x v="0"/>
    <x v="2"/>
    <x v="63"/>
    <x v="25"/>
    <x v="0"/>
    <x v="4"/>
    <x v="118"/>
    <x v="121"/>
    <n v="4"/>
    <n v="3.4"/>
  </r>
  <r>
    <n v="142"/>
    <d v="2014-03-03T00:00:00"/>
    <x v="0"/>
    <x v="2"/>
    <x v="64"/>
    <x v="20"/>
    <x v="2"/>
    <x v="6"/>
    <x v="129"/>
    <x v="134"/>
    <n v="1"/>
    <n v="4.5999999999999996"/>
  </r>
  <r>
    <n v="143"/>
    <d v="2014-03-03T00:00:00"/>
    <x v="0"/>
    <x v="2"/>
    <x v="64"/>
    <x v="20"/>
    <x v="0"/>
    <x v="3"/>
    <x v="81"/>
    <x v="135"/>
    <n v="3"/>
    <n v="40.869999999999997"/>
  </r>
  <r>
    <n v="144"/>
    <d v="2014-03-03T00:00:00"/>
    <x v="0"/>
    <x v="2"/>
    <x v="64"/>
    <x v="20"/>
    <x v="0"/>
    <x v="3"/>
    <x v="130"/>
    <x v="136"/>
    <n v="5"/>
    <n v="9.18"/>
  </r>
  <r>
    <n v="145"/>
    <d v="2014-03-03T00:00:00"/>
    <x v="0"/>
    <x v="2"/>
    <x v="65"/>
    <x v="10"/>
    <x v="0"/>
    <x v="1"/>
    <x v="131"/>
    <x v="137"/>
    <n v="3"/>
    <n v="4.91"/>
  </r>
  <r>
    <n v="146"/>
    <d v="2014-03-03T00:00:00"/>
    <x v="0"/>
    <x v="2"/>
    <x v="65"/>
    <x v="10"/>
    <x v="1"/>
    <x v="11"/>
    <x v="42"/>
    <x v="138"/>
    <n v="5"/>
    <n v="-199.62"/>
  </r>
  <r>
    <n v="147"/>
    <d v="2014-03-03T00:00:00"/>
    <x v="0"/>
    <x v="2"/>
    <x v="65"/>
    <x v="10"/>
    <x v="0"/>
    <x v="2"/>
    <x v="132"/>
    <x v="139"/>
    <n v="8"/>
    <n v="-10.050000000000001"/>
  </r>
  <r>
    <n v="148"/>
    <d v="2014-03-03T00:00:00"/>
    <x v="0"/>
    <x v="2"/>
    <x v="66"/>
    <x v="0"/>
    <x v="0"/>
    <x v="12"/>
    <x v="133"/>
    <x v="140"/>
    <n v="3"/>
    <n v="-459.61"/>
  </r>
  <r>
    <n v="149"/>
    <d v="2014-03-03T00:00:00"/>
    <x v="0"/>
    <x v="2"/>
    <x v="67"/>
    <x v="3"/>
    <x v="1"/>
    <x v="13"/>
    <x v="134"/>
    <x v="141"/>
    <n v="3"/>
    <n v="-23.49"/>
  </r>
  <r>
    <n v="150"/>
    <d v="2014-03-04T00:00:00"/>
    <x v="0"/>
    <x v="2"/>
    <x v="68"/>
    <x v="9"/>
    <x v="0"/>
    <x v="2"/>
    <x v="135"/>
    <x v="142"/>
    <n v="5"/>
    <n v="17.75"/>
  </r>
  <r>
    <n v="151"/>
    <d v="2014-03-04T00:00:00"/>
    <x v="0"/>
    <x v="2"/>
    <x v="42"/>
    <x v="16"/>
    <x v="0"/>
    <x v="4"/>
    <x v="136"/>
    <x v="143"/>
    <n v="3"/>
    <n v="2.33"/>
  </r>
  <r>
    <n v="152"/>
    <d v="2014-03-05T00:00:00"/>
    <x v="0"/>
    <x v="2"/>
    <x v="69"/>
    <x v="20"/>
    <x v="0"/>
    <x v="4"/>
    <x v="137"/>
    <x v="144"/>
    <n v="3"/>
    <n v="15.48"/>
  </r>
  <r>
    <n v="153"/>
    <d v="2014-03-05T00:00:00"/>
    <x v="0"/>
    <x v="2"/>
    <x v="69"/>
    <x v="20"/>
    <x v="2"/>
    <x v="9"/>
    <x v="138"/>
    <x v="145"/>
    <n v="3"/>
    <n v="177.59"/>
  </r>
  <r>
    <n v="154"/>
    <d v="2014-03-05T00:00:00"/>
    <x v="0"/>
    <x v="2"/>
    <x v="69"/>
    <x v="20"/>
    <x v="0"/>
    <x v="14"/>
    <x v="139"/>
    <x v="146"/>
    <n v="2"/>
    <n v="5.4"/>
  </r>
  <r>
    <n v="155"/>
    <d v="2014-03-05T00:00:00"/>
    <x v="0"/>
    <x v="2"/>
    <x v="69"/>
    <x v="20"/>
    <x v="0"/>
    <x v="3"/>
    <x v="140"/>
    <x v="147"/>
    <n v="6"/>
    <n v="16.75"/>
  </r>
  <r>
    <n v="156"/>
    <d v="2014-03-05T00:00:00"/>
    <x v="0"/>
    <x v="2"/>
    <x v="69"/>
    <x v="20"/>
    <x v="0"/>
    <x v="0"/>
    <x v="141"/>
    <x v="148"/>
    <n v="2"/>
    <n v="45.98"/>
  </r>
  <r>
    <n v="157"/>
    <d v="2014-03-07T00:00:00"/>
    <x v="0"/>
    <x v="2"/>
    <x v="48"/>
    <x v="22"/>
    <x v="1"/>
    <x v="5"/>
    <x v="142"/>
    <x v="149"/>
    <n v="1"/>
    <n v="5.48"/>
  </r>
  <r>
    <n v="158"/>
    <d v="2014-03-07T00:00:00"/>
    <x v="0"/>
    <x v="2"/>
    <x v="48"/>
    <x v="22"/>
    <x v="0"/>
    <x v="4"/>
    <x v="143"/>
    <x v="150"/>
    <n v="3"/>
    <n v="4.66"/>
  </r>
  <r>
    <n v="159"/>
    <d v="2014-03-07T00:00:00"/>
    <x v="0"/>
    <x v="2"/>
    <x v="48"/>
    <x v="22"/>
    <x v="0"/>
    <x v="2"/>
    <x v="144"/>
    <x v="151"/>
    <n v="3"/>
    <n v="4.8600000000000003"/>
  </r>
  <r>
    <n v="160"/>
    <d v="2014-03-07T00:00:00"/>
    <x v="0"/>
    <x v="2"/>
    <x v="70"/>
    <x v="22"/>
    <x v="0"/>
    <x v="3"/>
    <x v="145"/>
    <x v="152"/>
    <n v="2"/>
    <n v="33.64"/>
  </r>
  <r>
    <n v="161"/>
    <d v="2014-03-07T00:00:00"/>
    <x v="0"/>
    <x v="2"/>
    <x v="71"/>
    <x v="22"/>
    <x v="0"/>
    <x v="4"/>
    <x v="146"/>
    <x v="153"/>
    <n v="5"/>
    <n v="9.5"/>
  </r>
  <r>
    <n v="162"/>
    <d v="2014-03-07T00:00:00"/>
    <x v="0"/>
    <x v="2"/>
    <x v="71"/>
    <x v="22"/>
    <x v="0"/>
    <x v="2"/>
    <x v="147"/>
    <x v="154"/>
    <n v="5"/>
    <n v="0"/>
  </r>
  <r>
    <n v="163"/>
    <d v="2014-03-07T00:00:00"/>
    <x v="0"/>
    <x v="2"/>
    <x v="71"/>
    <x v="22"/>
    <x v="1"/>
    <x v="5"/>
    <x v="148"/>
    <x v="155"/>
    <n v="6"/>
    <n v="21.84"/>
  </r>
  <r>
    <n v="164"/>
    <d v="2014-03-07T00:00:00"/>
    <x v="0"/>
    <x v="2"/>
    <x v="71"/>
    <x v="22"/>
    <x v="1"/>
    <x v="5"/>
    <x v="149"/>
    <x v="156"/>
    <n v="2"/>
    <n v="54.18"/>
  </r>
  <r>
    <n v="165"/>
    <d v="2014-03-10T00:00:00"/>
    <x v="0"/>
    <x v="2"/>
    <x v="72"/>
    <x v="14"/>
    <x v="0"/>
    <x v="0"/>
    <x v="150"/>
    <x v="157"/>
    <n v="2"/>
    <n v="10.74"/>
  </r>
  <r>
    <n v="166"/>
    <d v="2014-03-10T00:00:00"/>
    <x v="0"/>
    <x v="2"/>
    <x v="73"/>
    <x v="26"/>
    <x v="0"/>
    <x v="2"/>
    <x v="27"/>
    <x v="158"/>
    <n v="3"/>
    <n v="-15.91"/>
  </r>
  <r>
    <n v="167"/>
    <d v="2014-03-10T00:00:00"/>
    <x v="0"/>
    <x v="2"/>
    <x v="73"/>
    <x v="26"/>
    <x v="0"/>
    <x v="4"/>
    <x v="151"/>
    <x v="159"/>
    <n v="4"/>
    <n v="9.36"/>
  </r>
  <r>
    <n v="168"/>
    <d v="2014-03-11T00:00:00"/>
    <x v="0"/>
    <x v="2"/>
    <x v="74"/>
    <x v="10"/>
    <x v="1"/>
    <x v="8"/>
    <x v="152"/>
    <x v="160"/>
    <n v="5"/>
    <n v="2.29"/>
  </r>
  <r>
    <n v="169"/>
    <d v="2014-03-11T00:00:00"/>
    <x v="0"/>
    <x v="2"/>
    <x v="74"/>
    <x v="10"/>
    <x v="0"/>
    <x v="7"/>
    <x v="153"/>
    <x v="161"/>
    <n v="6"/>
    <n v="1.7"/>
  </r>
  <r>
    <n v="170"/>
    <d v="2014-03-11T00:00:00"/>
    <x v="0"/>
    <x v="2"/>
    <x v="75"/>
    <x v="20"/>
    <x v="0"/>
    <x v="0"/>
    <x v="154"/>
    <x v="162"/>
    <n v="14"/>
    <n v="49.01"/>
  </r>
  <r>
    <n v="171"/>
    <d v="2014-03-11T00:00:00"/>
    <x v="0"/>
    <x v="2"/>
    <x v="76"/>
    <x v="5"/>
    <x v="0"/>
    <x v="12"/>
    <x v="155"/>
    <x v="163"/>
    <n v="3"/>
    <n v="38.159999999999997"/>
  </r>
  <r>
    <n v="172"/>
    <d v="2014-03-11T00:00:00"/>
    <x v="0"/>
    <x v="2"/>
    <x v="76"/>
    <x v="5"/>
    <x v="2"/>
    <x v="9"/>
    <x v="89"/>
    <x v="164"/>
    <n v="2"/>
    <n v="14.17"/>
  </r>
  <r>
    <n v="173"/>
    <d v="2014-03-11T00:00:00"/>
    <x v="0"/>
    <x v="2"/>
    <x v="76"/>
    <x v="5"/>
    <x v="2"/>
    <x v="6"/>
    <x v="156"/>
    <x v="165"/>
    <n v="3"/>
    <n v="164.63"/>
  </r>
  <r>
    <n v="174"/>
    <d v="2014-03-11T00:00:00"/>
    <x v="0"/>
    <x v="2"/>
    <x v="76"/>
    <x v="5"/>
    <x v="0"/>
    <x v="0"/>
    <x v="157"/>
    <x v="98"/>
    <n v="3"/>
    <n v="7.02"/>
  </r>
  <r>
    <n v="175"/>
    <d v="2014-03-11T00:00:00"/>
    <x v="0"/>
    <x v="2"/>
    <x v="77"/>
    <x v="3"/>
    <x v="0"/>
    <x v="4"/>
    <x v="158"/>
    <x v="166"/>
    <n v="3"/>
    <n v="2.0699999999999998"/>
  </r>
  <r>
    <n v="176"/>
    <d v="2014-03-14T00:00:00"/>
    <x v="0"/>
    <x v="2"/>
    <x v="78"/>
    <x v="3"/>
    <x v="0"/>
    <x v="0"/>
    <x v="74"/>
    <x v="75"/>
    <n v="2"/>
    <n v="4.75"/>
  </r>
  <r>
    <n v="177"/>
    <d v="2014-03-14T00:00:00"/>
    <x v="0"/>
    <x v="2"/>
    <x v="78"/>
    <x v="3"/>
    <x v="0"/>
    <x v="4"/>
    <x v="159"/>
    <x v="167"/>
    <n v="1"/>
    <n v="1.25"/>
  </r>
  <r>
    <n v="178"/>
    <d v="2014-03-14T00:00:00"/>
    <x v="0"/>
    <x v="2"/>
    <x v="79"/>
    <x v="6"/>
    <x v="1"/>
    <x v="5"/>
    <x v="160"/>
    <x v="168"/>
    <n v="4"/>
    <n v="284.98"/>
  </r>
  <r>
    <n v="179"/>
    <d v="2014-03-14T00:00:00"/>
    <x v="0"/>
    <x v="2"/>
    <x v="80"/>
    <x v="27"/>
    <x v="0"/>
    <x v="3"/>
    <x v="140"/>
    <x v="169"/>
    <n v="4"/>
    <n v="11.17"/>
  </r>
  <r>
    <n v="180"/>
    <d v="2014-03-14T00:00:00"/>
    <x v="0"/>
    <x v="2"/>
    <x v="80"/>
    <x v="27"/>
    <x v="0"/>
    <x v="2"/>
    <x v="161"/>
    <x v="170"/>
    <n v="1"/>
    <n v="3.24"/>
  </r>
  <r>
    <n v="181"/>
    <d v="2014-03-14T00:00:00"/>
    <x v="0"/>
    <x v="2"/>
    <x v="80"/>
    <x v="27"/>
    <x v="2"/>
    <x v="9"/>
    <x v="162"/>
    <x v="171"/>
    <n v="12"/>
    <n v="6.62"/>
  </r>
  <r>
    <n v="182"/>
    <d v="2014-03-14T00:00:00"/>
    <x v="0"/>
    <x v="2"/>
    <x v="80"/>
    <x v="27"/>
    <x v="0"/>
    <x v="2"/>
    <x v="163"/>
    <x v="107"/>
    <n v="2"/>
    <n v="5.77"/>
  </r>
  <r>
    <n v="183"/>
    <d v="2014-03-14T00:00:00"/>
    <x v="0"/>
    <x v="2"/>
    <x v="80"/>
    <x v="27"/>
    <x v="0"/>
    <x v="3"/>
    <x v="164"/>
    <x v="172"/>
    <n v="2"/>
    <n v="20.170000000000002"/>
  </r>
  <r>
    <n v="184"/>
    <d v="2014-03-14T00:00:00"/>
    <x v="0"/>
    <x v="2"/>
    <x v="81"/>
    <x v="1"/>
    <x v="2"/>
    <x v="15"/>
    <x v="165"/>
    <x v="173"/>
    <n v="2"/>
    <n v="156.05000000000001"/>
  </r>
  <r>
    <n v="185"/>
    <d v="2014-03-14T00:00:00"/>
    <x v="0"/>
    <x v="2"/>
    <x v="81"/>
    <x v="1"/>
    <x v="0"/>
    <x v="0"/>
    <x v="166"/>
    <x v="174"/>
    <n v="2"/>
    <n v="2.64"/>
  </r>
  <r>
    <n v="186"/>
    <d v="2014-03-14T00:00:00"/>
    <x v="0"/>
    <x v="2"/>
    <x v="82"/>
    <x v="16"/>
    <x v="0"/>
    <x v="0"/>
    <x v="167"/>
    <x v="175"/>
    <n v="6"/>
    <n v="31.87"/>
  </r>
  <r>
    <n v="187"/>
    <d v="2014-03-15T00:00:00"/>
    <x v="0"/>
    <x v="2"/>
    <x v="83"/>
    <x v="16"/>
    <x v="0"/>
    <x v="2"/>
    <x v="168"/>
    <x v="176"/>
    <n v="1"/>
    <n v="17.850000000000001"/>
  </r>
  <r>
    <n v="188"/>
    <d v="2014-03-15T00:00:00"/>
    <x v="0"/>
    <x v="2"/>
    <x v="83"/>
    <x v="16"/>
    <x v="1"/>
    <x v="8"/>
    <x v="169"/>
    <x v="177"/>
    <n v="3"/>
    <n v="5.14"/>
  </r>
  <r>
    <n v="189"/>
    <d v="2014-03-15T00:00:00"/>
    <x v="0"/>
    <x v="2"/>
    <x v="83"/>
    <x v="16"/>
    <x v="0"/>
    <x v="3"/>
    <x v="170"/>
    <x v="178"/>
    <n v="3"/>
    <n v="-5.53"/>
  </r>
  <r>
    <n v="190"/>
    <d v="2014-03-15T00:00:00"/>
    <x v="0"/>
    <x v="2"/>
    <x v="83"/>
    <x v="16"/>
    <x v="0"/>
    <x v="3"/>
    <x v="171"/>
    <x v="179"/>
    <n v="4"/>
    <n v="-31.67"/>
  </r>
  <r>
    <n v="191"/>
    <d v="2014-03-15T00:00:00"/>
    <x v="0"/>
    <x v="2"/>
    <x v="83"/>
    <x v="16"/>
    <x v="0"/>
    <x v="0"/>
    <x v="172"/>
    <x v="180"/>
    <n v="3"/>
    <n v="47.82"/>
  </r>
  <r>
    <n v="192"/>
    <d v="2014-03-16T00:00:00"/>
    <x v="0"/>
    <x v="2"/>
    <x v="61"/>
    <x v="25"/>
    <x v="2"/>
    <x v="6"/>
    <x v="173"/>
    <x v="181"/>
    <n v="2"/>
    <n v="29.5"/>
  </r>
  <r>
    <n v="193"/>
    <d v="2014-03-17T00:00:00"/>
    <x v="0"/>
    <x v="2"/>
    <x v="84"/>
    <x v="28"/>
    <x v="0"/>
    <x v="12"/>
    <x v="174"/>
    <x v="182"/>
    <n v="2"/>
    <n v="36.57"/>
  </r>
  <r>
    <n v="194"/>
    <d v="2014-03-17T00:00:00"/>
    <x v="0"/>
    <x v="2"/>
    <x v="84"/>
    <x v="28"/>
    <x v="0"/>
    <x v="0"/>
    <x v="101"/>
    <x v="183"/>
    <n v="7"/>
    <n v="23.59"/>
  </r>
  <r>
    <n v="195"/>
    <d v="2014-03-17T00:00:00"/>
    <x v="0"/>
    <x v="2"/>
    <x v="84"/>
    <x v="28"/>
    <x v="0"/>
    <x v="4"/>
    <x v="175"/>
    <x v="184"/>
    <n v="6"/>
    <n v="5.71"/>
  </r>
  <r>
    <n v="196"/>
    <d v="2014-03-17T00:00:00"/>
    <x v="0"/>
    <x v="2"/>
    <x v="84"/>
    <x v="28"/>
    <x v="0"/>
    <x v="3"/>
    <x v="68"/>
    <x v="185"/>
    <n v="10"/>
    <n v="25.1"/>
  </r>
  <r>
    <n v="197"/>
    <d v="2014-03-17T00:00:00"/>
    <x v="0"/>
    <x v="2"/>
    <x v="84"/>
    <x v="28"/>
    <x v="0"/>
    <x v="3"/>
    <x v="176"/>
    <x v="186"/>
    <n v="6"/>
    <n v="17.22"/>
  </r>
  <r>
    <n v="198"/>
    <d v="2014-03-17T00:00:00"/>
    <x v="0"/>
    <x v="2"/>
    <x v="85"/>
    <x v="20"/>
    <x v="1"/>
    <x v="13"/>
    <x v="177"/>
    <x v="187"/>
    <n v="7"/>
    <n v="-447.59"/>
  </r>
  <r>
    <n v="199"/>
    <d v="2014-03-17T00:00:00"/>
    <x v="0"/>
    <x v="2"/>
    <x v="85"/>
    <x v="20"/>
    <x v="1"/>
    <x v="13"/>
    <x v="178"/>
    <x v="188"/>
    <n v="4"/>
    <n v="-553.65"/>
  </r>
  <r>
    <n v="200"/>
    <d v="2014-03-17T00:00:00"/>
    <x v="0"/>
    <x v="2"/>
    <x v="85"/>
    <x v="20"/>
    <x v="1"/>
    <x v="13"/>
    <x v="179"/>
    <x v="189"/>
    <n v="3"/>
    <n v="-122.78"/>
  </r>
  <r>
    <n v="201"/>
    <d v="2014-03-17T00:00:00"/>
    <x v="0"/>
    <x v="2"/>
    <x v="85"/>
    <x v="20"/>
    <x v="0"/>
    <x v="0"/>
    <x v="180"/>
    <x v="190"/>
    <n v="7"/>
    <n v="16.38"/>
  </r>
  <r>
    <n v="202"/>
    <d v="2014-03-17T00:00:00"/>
    <x v="0"/>
    <x v="2"/>
    <x v="85"/>
    <x v="20"/>
    <x v="0"/>
    <x v="0"/>
    <x v="181"/>
    <x v="191"/>
    <n v="4"/>
    <n v="75.97"/>
  </r>
  <r>
    <n v="203"/>
    <d v="2014-03-17T00:00:00"/>
    <x v="0"/>
    <x v="2"/>
    <x v="86"/>
    <x v="0"/>
    <x v="0"/>
    <x v="4"/>
    <x v="182"/>
    <x v="192"/>
    <n v="2"/>
    <n v="0.33"/>
  </r>
  <r>
    <n v="204"/>
    <d v="2014-03-17T00:00:00"/>
    <x v="0"/>
    <x v="2"/>
    <x v="86"/>
    <x v="0"/>
    <x v="0"/>
    <x v="0"/>
    <x v="183"/>
    <x v="193"/>
    <n v="1"/>
    <n v="1.88"/>
  </r>
  <r>
    <n v="205"/>
    <d v="2014-03-17T00:00:00"/>
    <x v="0"/>
    <x v="2"/>
    <x v="86"/>
    <x v="0"/>
    <x v="0"/>
    <x v="0"/>
    <x v="184"/>
    <x v="143"/>
    <n v="3"/>
    <n v="5.44"/>
  </r>
  <r>
    <n v="206"/>
    <d v="2014-03-17T00:00:00"/>
    <x v="0"/>
    <x v="2"/>
    <x v="36"/>
    <x v="29"/>
    <x v="0"/>
    <x v="3"/>
    <x v="51"/>
    <x v="194"/>
    <n v="3"/>
    <n v="5.37"/>
  </r>
  <r>
    <n v="207"/>
    <d v="2014-03-17T00:00:00"/>
    <x v="0"/>
    <x v="2"/>
    <x v="36"/>
    <x v="29"/>
    <x v="0"/>
    <x v="3"/>
    <x v="185"/>
    <x v="195"/>
    <n v="2"/>
    <n v="14.92"/>
  </r>
  <r>
    <n v="208"/>
    <d v="2014-03-17T00:00:00"/>
    <x v="0"/>
    <x v="2"/>
    <x v="36"/>
    <x v="29"/>
    <x v="0"/>
    <x v="0"/>
    <x v="186"/>
    <x v="115"/>
    <n v="2"/>
    <n v="6.35"/>
  </r>
  <r>
    <n v="209"/>
    <d v="2014-03-17T00:00:00"/>
    <x v="0"/>
    <x v="2"/>
    <x v="36"/>
    <x v="29"/>
    <x v="0"/>
    <x v="0"/>
    <x v="187"/>
    <x v="196"/>
    <n v="4"/>
    <n v="7.68"/>
  </r>
  <r>
    <n v="210"/>
    <d v="2014-03-17T00:00:00"/>
    <x v="0"/>
    <x v="2"/>
    <x v="36"/>
    <x v="29"/>
    <x v="0"/>
    <x v="12"/>
    <x v="188"/>
    <x v="197"/>
    <n v="3"/>
    <n v="8.49"/>
  </r>
  <r>
    <n v="211"/>
    <d v="2014-03-17T00:00:00"/>
    <x v="0"/>
    <x v="2"/>
    <x v="87"/>
    <x v="2"/>
    <x v="0"/>
    <x v="0"/>
    <x v="189"/>
    <x v="198"/>
    <n v="6"/>
    <n v="41.15"/>
  </r>
  <r>
    <n v="212"/>
    <d v="2014-03-18T00:00:00"/>
    <x v="0"/>
    <x v="2"/>
    <x v="88"/>
    <x v="16"/>
    <x v="2"/>
    <x v="15"/>
    <x v="165"/>
    <x v="199"/>
    <n v="4"/>
    <n v="-16.43"/>
  </r>
  <r>
    <n v="213"/>
    <d v="2014-03-18T00:00:00"/>
    <x v="0"/>
    <x v="2"/>
    <x v="88"/>
    <x v="16"/>
    <x v="2"/>
    <x v="15"/>
    <x v="190"/>
    <x v="200"/>
    <n v="6"/>
    <n v="-1811.08"/>
  </r>
  <r>
    <n v="214"/>
    <d v="2014-03-18T00:00:00"/>
    <x v="0"/>
    <x v="2"/>
    <x v="88"/>
    <x v="16"/>
    <x v="0"/>
    <x v="0"/>
    <x v="59"/>
    <x v="201"/>
    <n v="4"/>
    <n v="7.48"/>
  </r>
  <r>
    <n v="215"/>
    <d v="2014-03-18T00:00:00"/>
    <x v="0"/>
    <x v="2"/>
    <x v="88"/>
    <x v="16"/>
    <x v="0"/>
    <x v="4"/>
    <x v="191"/>
    <x v="202"/>
    <n v="3"/>
    <n v="1"/>
  </r>
  <r>
    <n v="216"/>
    <d v="2014-03-18T00:00:00"/>
    <x v="0"/>
    <x v="2"/>
    <x v="88"/>
    <x v="16"/>
    <x v="1"/>
    <x v="8"/>
    <x v="192"/>
    <x v="203"/>
    <n v="2"/>
    <n v="8.08"/>
  </r>
  <r>
    <n v="217"/>
    <d v="2014-03-18T00:00:00"/>
    <x v="0"/>
    <x v="2"/>
    <x v="88"/>
    <x v="16"/>
    <x v="0"/>
    <x v="7"/>
    <x v="78"/>
    <x v="204"/>
    <n v="3"/>
    <n v="5.92"/>
  </r>
  <r>
    <n v="218"/>
    <d v="2014-03-18T00:00:00"/>
    <x v="0"/>
    <x v="2"/>
    <x v="88"/>
    <x v="16"/>
    <x v="1"/>
    <x v="8"/>
    <x v="193"/>
    <x v="205"/>
    <n v="3"/>
    <n v="15.29"/>
  </r>
  <r>
    <n v="219"/>
    <d v="2014-03-18T00:00:00"/>
    <x v="0"/>
    <x v="2"/>
    <x v="89"/>
    <x v="3"/>
    <x v="1"/>
    <x v="11"/>
    <x v="194"/>
    <x v="206"/>
    <n v="10"/>
    <n v="70.489999999999995"/>
  </r>
  <r>
    <n v="220"/>
    <d v="2014-03-18T00:00:00"/>
    <x v="0"/>
    <x v="2"/>
    <x v="90"/>
    <x v="3"/>
    <x v="1"/>
    <x v="8"/>
    <x v="195"/>
    <x v="207"/>
    <n v="2"/>
    <n v="14.43"/>
  </r>
  <r>
    <n v="221"/>
    <d v="2014-03-18T00:00:00"/>
    <x v="0"/>
    <x v="2"/>
    <x v="90"/>
    <x v="3"/>
    <x v="2"/>
    <x v="15"/>
    <x v="196"/>
    <x v="208"/>
    <n v="4"/>
    <n v="415.99"/>
  </r>
  <r>
    <n v="222"/>
    <d v="2014-03-18T00:00:00"/>
    <x v="0"/>
    <x v="2"/>
    <x v="90"/>
    <x v="3"/>
    <x v="0"/>
    <x v="2"/>
    <x v="27"/>
    <x v="209"/>
    <n v="7"/>
    <n v="334.11"/>
  </r>
  <r>
    <n v="223"/>
    <d v="2014-03-19T00:00:00"/>
    <x v="0"/>
    <x v="2"/>
    <x v="91"/>
    <x v="16"/>
    <x v="2"/>
    <x v="6"/>
    <x v="197"/>
    <x v="210"/>
    <n v="3"/>
    <n v="28.35"/>
  </r>
  <r>
    <n v="224"/>
    <d v="2014-03-19T00:00:00"/>
    <x v="0"/>
    <x v="2"/>
    <x v="91"/>
    <x v="16"/>
    <x v="0"/>
    <x v="1"/>
    <x v="198"/>
    <x v="211"/>
    <n v="4"/>
    <n v="3.99"/>
  </r>
  <r>
    <n v="225"/>
    <d v="2014-03-19T00:00:00"/>
    <x v="0"/>
    <x v="2"/>
    <x v="91"/>
    <x v="16"/>
    <x v="0"/>
    <x v="2"/>
    <x v="199"/>
    <x v="212"/>
    <n v="3"/>
    <n v="1.96"/>
  </r>
  <r>
    <n v="226"/>
    <d v="2014-03-19T00:00:00"/>
    <x v="0"/>
    <x v="2"/>
    <x v="91"/>
    <x v="16"/>
    <x v="0"/>
    <x v="3"/>
    <x v="88"/>
    <x v="213"/>
    <n v="5"/>
    <n v="-25.74"/>
  </r>
  <r>
    <n v="227"/>
    <d v="2014-03-19T00:00:00"/>
    <x v="0"/>
    <x v="2"/>
    <x v="91"/>
    <x v="16"/>
    <x v="1"/>
    <x v="8"/>
    <x v="152"/>
    <x v="214"/>
    <n v="3"/>
    <n v="1.37"/>
  </r>
  <r>
    <n v="228"/>
    <d v="2014-03-19T00:00:00"/>
    <x v="0"/>
    <x v="2"/>
    <x v="91"/>
    <x v="16"/>
    <x v="1"/>
    <x v="8"/>
    <x v="200"/>
    <x v="215"/>
    <n v="3"/>
    <n v="5.5"/>
  </r>
  <r>
    <n v="229"/>
    <d v="2014-03-19T00:00:00"/>
    <x v="0"/>
    <x v="2"/>
    <x v="91"/>
    <x v="16"/>
    <x v="2"/>
    <x v="9"/>
    <x v="201"/>
    <x v="216"/>
    <n v="2"/>
    <n v="53.2"/>
  </r>
  <r>
    <n v="230"/>
    <d v="2014-03-21T00:00:00"/>
    <x v="0"/>
    <x v="2"/>
    <x v="92"/>
    <x v="10"/>
    <x v="0"/>
    <x v="4"/>
    <x v="202"/>
    <x v="217"/>
    <n v="2"/>
    <n v="1.2"/>
  </r>
  <r>
    <n v="231"/>
    <d v="2014-03-21T00:00:00"/>
    <x v="0"/>
    <x v="2"/>
    <x v="92"/>
    <x v="10"/>
    <x v="0"/>
    <x v="4"/>
    <x v="203"/>
    <x v="218"/>
    <n v="3"/>
    <n v="1.59"/>
  </r>
  <r>
    <n v="232"/>
    <d v="2014-03-21T00:00:00"/>
    <x v="0"/>
    <x v="2"/>
    <x v="93"/>
    <x v="25"/>
    <x v="0"/>
    <x v="2"/>
    <x v="204"/>
    <x v="219"/>
    <n v="1"/>
    <n v="-3.86"/>
  </r>
  <r>
    <n v="233"/>
    <d v="2014-03-21T00:00:00"/>
    <x v="0"/>
    <x v="2"/>
    <x v="94"/>
    <x v="6"/>
    <x v="2"/>
    <x v="6"/>
    <x v="205"/>
    <x v="220"/>
    <n v="7"/>
    <n v="909.98"/>
  </r>
  <r>
    <n v="234"/>
    <d v="2014-03-21T00:00:00"/>
    <x v="0"/>
    <x v="2"/>
    <x v="94"/>
    <x v="6"/>
    <x v="0"/>
    <x v="1"/>
    <x v="206"/>
    <x v="221"/>
    <n v="5"/>
    <n v="6.62"/>
  </r>
  <r>
    <n v="235"/>
    <d v="2014-03-21T00:00:00"/>
    <x v="0"/>
    <x v="2"/>
    <x v="94"/>
    <x v="6"/>
    <x v="0"/>
    <x v="0"/>
    <x v="207"/>
    <x v="222"/>
    <n v="3"/>
    <n v="60.26"/>
  </r>
  <r>
    <n v="236"/>
    <d v="2014-03-21T00:00:00"/>
    <x v="0"/>
    <x v="2"/>
    <x v="94"/>
    <x v="6"/>
    <x v="0"/>
    <x v="4"/>
    <x v="208"/>
    <x v="223"/>
    <n v="4"/>
    <n v="2.7"/>
  </r>
  <r>
    <n v="237"/>
    <d v="2014-03-21T00:00:00"/>
    <x v="0"/>
    <x v="2"/>
    <x v="94"/>
    <x v="6"/>
    <x v="0"/>
    <x v="3"/>
    <x v="209"/>
    <x v="224"/>
    <n v="3"/>
    <n v="59.01"/>
  </r>
  <r>
    <n v="238"/>
    <d v="2014-03-21T00:00:00"/>
    <x v="0"/>
    <x v="2"/>
    <x v="95"/>
    <x v="15"/>
    <x v="0"/>
    <x v="1"/>
    <x v="210"/>
    <x v="225"/>
    <n v="5"/>
    <n v="22.2"/>
  </r>
  <r>
    <n v="239"/>
    <d v="2014-03-21T00:00:00"/>
    <x v="0"/>
    <x v="2"/>
    <x v="95"/>
    <x v="15"/>
    <x v="1"/>
    <x v="8"/>
    <x v="211"/>
    <x v="226"/>
    <n v="3"/>
    <n v="6.59"/>
  </r>
  <r>
    <n v="240"/>
    <d v="2014-03-21T00:00:00"/>
    <x v="0"/>
    <x v="2"/>
    <x v="95"/>
    <x v="15"/>
    <x v="1"/>
    <x v="5"/>
    <x v="26"/>
    <x v="227"/>
    <n v="3"/>
    <n v="-10.92"/>
  </r>
  <r>
    <n v="241"/>
    <d v="2014-03-22T00:00:00"/>
    <x v="0"/>
    <x v="2"/>
    <x v="96"/>
    <x v="25"/>
    <x v="0"/>
    <x v="3"/>
    <x v="212"/>
    <x v="228"/>
    <n v="4"/>
    <n v="-5.86"/>
  </r>
  <r>
    <n v="242"/>
    <d v="2014-03-22T00:00:00"/>
    <x v="0"/>
    <x v="2"/>
    <x v="96"/>
    <x v="25"/>
    <x v="0"/>
    <x v="3"/>
    <x v="213"/>
    <x v="229"/>
    <n v="5"/>
    <n v="-39.46"/>
  </r>
  <r>
    <n v="243"/>
    <d v="2014-03-22T00:00:00"/>
    <x v="0"/>
    <x v="2"/>
    <x v="97"/>
    <x v="12"/>
    <x v="0"/>
    <x v="0"/>
    <x v="214"/>
    <x v="230"/>
    <n v="3"/>
    <n v="23.24"/>
  </r>
  <r>
    <n v="244"/>
    <d v="2014-03-22T00:00:00"/>
    <x v="0"/>
    <x v="2"/>
    <x v="97"/>
    <x v="12"/>
    <x v="1"/>
    <x v="5"/>
    <x v="215"/>
    <x v="231"/>
    <n v="3"/>
    <n v="-35.36"/>
  </r>
  <r>
    <n v="245"/>
    <d v="2014-03-22T00:00:00"/>
    <x v="0"/>
    <x v="2"/>
    <x v="98"/>
    <x v="18"/>
    <x v="0"/>
    <x v="4"/>
    <x v="4"/>
    <x v="232"/>
    <n v="2"/>
    <n v="6.51"/>
  </r>
  <r>
    <n v="246"/>
    <d v="2014-03-23T00:00:00"/>
    <x v="0"/>
    <x v="2"/>
    <x v="99"/>
    <x v="3"/>
    <x v="0"/>
    <x v="2"/>
    <x v="216"/>
    <x v="233"/>
    <n v="2"/>
    <n v="85.9"/>
  </r>
  <r>
    <n v="247"/>
    <d v="2014-03-23T00:00:00"/>
    <x v="0"/>
    <x v="2"/>
    <x v="99"/>
    <x v="3"/>
    <x v="2"/>
    <x v="6"/>
    <x v="217"/>
    <x v="234"/>
    <n v="6"/>
    <n v="37.799999999999997"/>
  </r>
  <r>
    <n v="248"/>
    <d v="2014-03-23T00:00:00"/>
    <x v="0"/>
    <x v="2"/>
    <x v="100"/>
    <x v="16"/>
    <x v="0"/>
    <x v="1"/>
    <x v="218"/>
    <x v="235"/>
    <n v="3"/>
    <n v="3.22"/>
  </r>
  <r>
    <n v="249"/>
    <d v="2014-03-24T00:00:00"/>
    <x v="0"/>
    <x v="2"/>
    <x v="101"/>
    <x v="20"/>
    <x v="0"/>
    <x v="0"/>
    <x v="219"/>
    <x v="236"/>
    <n v="5"/>
    <n v="11.7"/>
  </r>
  <r>
    <n v="250"/>
    <d v="2014-03-24T00:00:00"/>
    <x v="0"/>
    <x v="2"/>
    <x v="102"/>
    <x v="3"/>
    <x v="1"/>
    <x v="8"/>
    <x v="220"/>
    <x v="237"/>
    <n v="2"/>
    <n v="14.57"/>
  </r>
  <r>
    <n v="251"/>
    <d v="2014-03-25T00:00:00"/>
    <x v="0"/>
    <x v="2"/>
    <x v="86"/>
    <x v="20"/>
    <x v="1"/>
    <x v="5"/>
    <x v="221"/>
    <x v="238"/>
    <n v="7"/>
    <n v="65.209999999999994"/>
  </r>
  <r>
    <n v="252"/>
    <d v="2014-03-25T00:00:00"/>
    <x v="0"/>
    <x v="2"/>
    <x v="103"/>
    <x v="3"/>
    <x v="0"/>
    <x v="4"/>
    <x v="175"/>
    <x v="239"/>
    <n v="2"/>
    <n v="1.9"/>
  </r>
  <r>
    <n v="253"/>
    <d v="2014-03-25T00:00:00"/>
    <x v="0"/>
    <x v="2"/>
    <x v="103"/>
    <x v="3"/>
    <x v="0"/>
    <x v="4"/>
    <x v="222"/>
    <x v="240"/>
    <n v="2"/>
    <n v="3.72"/>
  </r>
  <r>
    <n v="254"/>
    <d v="2014-03-25T00:00:00"/>
    <x v="0"/>
    <x v="2"/>
    <x v="103"/>
    <x v="3"/>
    <x v="2"/>
    <x v="9"/>
    <x v="223"/>
    <x v="241"/>
    <n v="4"/>
    <n v="15.92"/>
  </r>
  <r>
    <n v="255"/>
    <d v="2014-03-25T00:00:00"/>
    <x v="0"/>
    <x v="2"/>
    <x v="103"/>
    <x v="3"/>
    <x v="0"/>
    <x v="4"/>
    <x v="224"/>
    <x v="242"/>
    <n v="6"/>
    <n v="9.92"/>
  </r>
  <r>
    <n v="256"/>
    <d v="2014-03-26T00:00:00"/>
    <x v="0"/>
    <x v="2"/>
    <x v="104"/>
    <x v="3"/>
    <x v="2"/>
    <x v="9"/>
    <x v="225"/>
    <x v="243"/>
    <n v="3"/>
    <n v="8.6199999999999992"/>
  </r>
  <r>
    <n v="257"/>
    <d v="2014-03-26T00:00:00"/>
    <x v="0"/>
    <x v="2"/>
    <x v="105"/>
    <x v="3"/>
    <x v="0"/>
    <x v="4"/>
    <x v="226"/>
    <x v="244"/>
    <n v="2"/>
    <n v="0.84"/>
  </r>
  <r>
    <n v="258"/>
    <d v="2014-03-26T00:00:00"/>
    <x v="0"/>
    <x v="2"/>
    <x v="105"/>
    <x v="3"/>
    <x v="0"/>
    <x v="3"/>
    <x v="93"/>
    <x v="245"/>
    <n v="4"/>
    <n v="9.43"/>
  </r>
  <r>
    <n v="259"/>
    <d v="2014-03-26T00:00:00"/>
    <x v="0"/>
    <x v="2"/>
    <x v="105"/>
    <x v="3"/>
    <x v="2"/>
    <x v="6"/>
    <x v="227"/>
    <x v="246"/>
    <n v="2"/>
    <n v="2.88"/>
  </r>
  <r>
    <n v="260"/>
    <d v="2014-03-26T00:00:00"/>
    <x v="0"/>
    <x v="2"/>
    <x v="106"/>
    <x v="3"/>
    <x v="0"/>
    <x v="1"/>
    <x v="228"/>
    <x v="247"/>
    <n v="5"/>
    <n v="9"/>
  </r>
  <r>
    <n v="261"/>
    <d v="2014-03-28T00:00:00"/>
    <x v="0"/>
    <x v="2"/>
    <x v="107"/>
    <x v="30"/>
    <x v="0"/>
    <x v="10"/>
    <x v="229"/>
    <x v="248"/>
    <n v="3"/>
    <n v="2.88"/>
  </r>
  <r>
    <n v="262"/>
    <d v="2014-03-28T00:00:00"/>
    <x v="0"/>
    <x v="2"/>
    <x v="107"/>
    <x v="30"/>
    <x v="1"/>
    <x v="13"/>
    <x v="230"/>
    <x v="249"/>
    <n v="4"/>
    <n v="106.62"/>
  </r>
  <r>
    <n v="263"/>
    <d v="2014-03-28T00:00:00"/>
    <x v="0"/>
    <x v="2"/>
    <x v="108"/>
    <x v="31"/>
    <x v="2"/>
    <x v="6"/>
    <x v="231"/>
    <x v="250"/>
    <n v="3"/>
    <n v="22.68"/>
  </r>
  <r>
    <n v="264"/>
    <d v="2014-03-28T00:00:00"/>
    <x v="0"/>
    <x v="2"/>
    <x v="109"/>
    <x v="10"/>
    <x v="1"/>
    <x v="13"/>
    <x v="232"/>
    <x v="251"/>
    <n v="1"/>
    <n v="-143.25"/>
  </r>
  <r>
    <n v="265"/>
    <d v="2014-03-29T00:00:00"/>
    <x v="0"/>
    <x v="2"/>
    <x v="110"/>
    <x v="0"/>
    <x v="1"/>
    <x v="13"/>
    <x v="233"/>
    <x v="252"/>
    <n v="3"/>
    <n v="-152.72"/>
  </r>
  <r>
    <n v="266"/>
    <d v="2014-03-30T00:00:00"/>
    <x v="0"/>
    <x v="2"/>
    <x v="111"/>
    <x v="20"/>
    <x v="0"/>
    <x v="4"/>
    <x v="234"/>
    <x v="253"/>
    <n v="5"/>
    <n v="20.85"/>
  </r>
  <r>
    <n v="267"/>
    <d v="2014-03-30T00:00:00"/>
    <x v="0"/>
    <x v="2"/>
    <x v="112"/>
    <x v="22"/>
    <x v="0"/>
    <x v="2"/>
    <x v="235"/>
    <x v="254"/>
    <n v="3"/>
    <n v="0"/>
  </r>
  <r>
    <n v="268"/>
    <d v="2014-03-30T00:00:00"/>
    <x v="0"/>
    <x v="2"/>
    <x v="112"/>
    <x v="22"/>
    <x v="0"/>
    <x v="1"/>
    <x v="236"/>
    <x v="255"/>
    <n v="3"/>
    <n v="22.2"/>
  </r>
  <r>
    <n v="269"/>
    <d v="2014-03-30T00:00:00"/>
    <x v="0"/>
    <x v="2"/>
    <x v="113"/>
    <x v="20"/>
    <x v="0"/>
    <x v="4"/>
    <x v="237"/>
    <x v="256"/>
    <n v="5"/>
    <n v="2.94"/>
  </r>
  <r>
    <n v="270"/>
    <d v="2014-03-30T00:00:00"/>
    <x v="0"/>
    <x v="2"/>
    <x v="41"/>
    <x v="3"/>
    <x v="1"/>
    <x v="11"/>
    <x v="238"/>
    <x v="257"/>
    <n v="2"/>
    <n v="-12.1"/>
  </r>
  <r>
    <n v="271"/>
    <d v="2014-03-30T00:00:00"/>
    <x v="0"/>
    <x v="2"/>
    <x v="114"/>
    <x v="0"/>
    <x v="0"/>
    <x v="10"/>
    <x v="239"/>
    <x v="258"/>
    <n v="5"/>
    <n v="113.31"/>
  </r>
  <r>
    <n v="272"/>
    <d v="2014-03-30T00:00:00"/>
    <x v="0"/>
    <x v="2"/>
    <x v="114"/>
    <x v="0"/>
    <x v="2"/>
    <x v="6"/>
    <x v="240"/>
    <x v="259"/>
    <n v="7"/>
    <n v="88.18"/>
  </r>
  <r>
    <n v="273"/>
    <d v="2014-03-30T00:00:00"/>
    <x v="0"/>
    <x v="2"/>
    <x v="114"/>
    <x v="0"/>
    <x v="1"/>
    <x v="5"/>
    <x v="241"/>
    <x v="260"/>
    <n v="7"/>
    <n v="-9.09"/>
  </r>
  <r>
    <n v="274"/>
    <d v="2014-03-30T00:00:00"/>
    <x v="0"/>
    <x v="2"/>
    <x v="115"/>
    <x v="28"/>
    <x v="0"/>
    <x v="2"/>
    <x v="242"/>
    <x v="261"/>
    <n v="2"/>
    <n v="6.47"/>
  </r>
  <r>
    <n v="275"/>
    <d v="2014-03-31T00:00:00"/>
    <x v="0"/>
    <x v="2"/>
    <x v="116"/>
    <x v="3"/>
    <x v="0"/>
    <x v="3"/>
    <x v="243"/>
    <x v="262"/>
    <n v="2"/>
    <n v="252.59"/>
  </r>
  <r>
    <n v="276"/>
    <d v="2014-03-31T00:00:00"/>
    <x v="0"/>
    <x v="2"/>
    <x v="116"/>
    <x v="3"/>
    <x v="0"/>
    <x v="12"/>
    <x v="244"/>
    <x v="263"/>
    <n v="2"/>
    <n v="14.83"/>
  </r>
  <r>
    <n v="277"/>
    <d v="2014-03-31T00:00:00"/>
    <x v="0"/>
    <x v="2"/>
    <x v="117"/>
    <x v="2"/>
    <x v="0"/>
    <x v="3"/>
    <x v="245"/>
    <x v="264"/>
    <n v="1"/>
    <n v="-0.6"/>
  </r>
  <r>
    <n v="278"/>
    <d v="2014-03-31T00:00:00"/>
    <x v="0"/>
    <x v="2"/>
    <x v="118"/>
    <x v="1"/>
    <x v="0"/>
    <x v="3"/>
    <x v="246"/>
    <x v="265"/>
    <n v="7"/>
    <n v="-13.83"/>
  </r>
  <r>
    <n v="279"/>
    <d v="2014-03-31T00:00:00"/>
    <x v="0"/>
    <x v="2"/>
    <x v="118"/>
    <x v="1"/>
    <x v="2"/>
    <x v="9"/>
    <x v="247"/>
    <x v="266"/>
    <n v="2"/>
    <n v="14"/>
  </r>
  <r>
    <n v="280"/>
    <d v="2014-03-31T00:00:00"/>
    <x v="0"/>
    <x v="2"/>
    <x v="119"/>
    <x v="16"/>
    <x v="0"/>
    <x v="3"/>
    <x v="248"/>
    <x v="267"/>
    <n v="1"/>
    <n v="-1.31"/>
  </r>
  <r>
    <n v="281"/>
    <d v="2014-03-31T00:00:00"/>
    <x v="0"/>
    <x v="2"/>
    <x v="120"/>
    <x v="16"/>
    <x v="1"/>
    <x v="5"/>
    <x v="249"/>
    <x v="268"/>
    <n v="7"/>
    <n v="98.48"/>
  </r>
  <r>
    <n v="282"/>
    <d v="2014-03-31T00:00:00"/>
    <x v="0"/>
    <x v="2"/>
    <x v="120"/>
    <x v="16"/>
    <x v="0"/>
    <x v="3"/>
    <x v="250"/>
    <x v="269"/>
    <n v="5"/>
    <n v="-10.119999999999999"/>
  </r>
  <r>
    <n v="283"/>
    <d v="2014-03-31T00:00:00"/>
    <x v="0"/>
    <x v="2"/>
    <x v="120"/>
    <x v="16"/>
    <x v="0"/>
    <x v="4"/>
    <x v="203"/>
    <x v="270"/>
    <n v="2"/>
    <n v="1.06"/>
  </r>
  <r>
    <n v="284"/>
    <d v="2014-04-01T00:00:00"/>
    <x v="0"/>
    <x v="3"/>
    <x v="111"/>
    <x v="3"/>
    <x v="0"/>
    <x v="1"/>
    <x v="236"/>
    <x v="271"/>
    <n v="2"/>
    <n v="14.8"/>
  </r>
  <r>
    <n v="285"/>
    <d v="2014-04-01T00:00:00"/>
    <x v="0"/>
    <x v="3"/>
    <x v="111"/>
    <x v="3"/>
    <x v="0"/>
    <x v="3"/>
    <x v="251"/>
    <x v="272"/>
    <n v="4"/>
    <n v="5.55"/>
  </r>
  <r>
    <n v="286"/>
    <d v="2014-04-01T00:00:00"/>
    <x v="0"/>
    <x v="3"/>
    <x v="121"/>
    <x v="32"/>
    <x v="0"/>
    <x v="2"/>
    <x v="252"/>
    <x v="273"/>
    <n v="4"/>
    <n v="2.68"/>
  </r>
  <r>
    <n v="287"/>
    <d v="2014-04-01T00:00:00"/>
    <x v="0"/>
    <x v="3"/>
    <x v="121"/>
    <x v="32"/>
    <x v="0"/>
    <x v="3"/>
    <x v="253"/>
    <x v="274"/>
    <n v="2"/>
    <n v="3.06"/>
  </r>
  <r>
    <n v="288"/>
    <d v="2014-04-02T00:00:00"/>
    <x v="0"/>
    <x v="3"/>
    <x v="122"/>
    <x v="4"/>
    <x v="0"/>
    <x v="0"/>
    <x v="254"/>
    <x v="254"/>
    <n v="3"/>
    <n v="7.13"/>
  </r>
  <r>
    <n v="289"/>
    <d v="2014-04-02T00:00:00"/>
    <x v="0"/>
    <x v="3"/>
    <x v="122"/>
    <x v="4"/>
    <x v="2"/>
    <x v="6"/>
    <x v="255"/>
    <x v="275"/>
    <n v="7"/>
    <n v="293.98"/>
  </r>
  <r>
    <n v="290"/>
    <d v="2014-04-02T00:00:00"/>
    <x v="0"/>
    <x v="3"/>
    <x v="122"/>
    <x v="4"/>
    <x v="0"/>
    <x v="12"/>
    <x v="256"/>
    <x v="276"/>
    <n v="5"/>
    <n v="40.270000000000003"/>
  </r>
  <r>
    <n v="291"/>
    <d v="2014-04-02T00:00:00"/>
    <x v="0"/>
    <x v="3"/>
    <x v="66"/>
    <x v="0"/>
    <x v="0"/>
    <x v="0"/>
    <x v="257"/>
    <x v="277"/>
    <n v="5"/>
    <n v="9.35"/>
  </r>
  <r>
    <n v="292"/>
    <d v="2014-04-02T00:00:00"/>
    <x v="0"/>
    <x v="3"/>
    <x v="66"/>
    <x v="0"/>
    <x v="0"/>
    <x v="0"/>
    <x v="258"/>
    <x v="278"/>
    <n v="7"/>
    <n v="10.47"/>
  </r>
  <r>
    <n v="293"/>
    <d v="2014-04-02T00:00:00"/>
    <x v="0"/>
    <x v="3"/>
    <x v="123"/>
    <x v="6"/>
    <x v="1"/>
    <x v="8"/>
    <x v="259"/>
    <x v="279"/>
    <n v="2"/>
    <n v="46.2"/>
  </r>
  <r>
    <n v="294"/>
    <d v="2014-04-03T00:00:00"/>
    <x v="0"/>
    <x v="3"/>
    <x v="124"/>
    <x v="3"/>
    <x v="0"/>
    <x v="10"/>
    <x v="21"/>
    <x v="280"/>
    <n v="2"/>
    <n v="5.58"/>
  </r>
  <r>
    <n v="295"/>
    <d v="2014-04-03T00:00:00"/>
    <x v="0"/>
    <x v="3"/>
    <x v="124"/>
    <x v="3"/>
    <x v="2"/>
    <x v="9"/>
    <x v="111"/>
    <x v="113"/>
    <n v="3"/>
    <n v="22.43"/>
  </r>
  <r>
    <n v="296"/>
    <d v="2014-04-03T00:00:00"/>
    <x v="0"/>
    <x v="3"/>
    <x v="124"/>
    <x v="3"/>
    <x v="2"/>
    <x v="9"/>
    <x v="102"/>
    <x v="281"/>
    <n v="2"/>
    <n v="57.59"/>
  </r>
  <r>
    <n v="297"/>
    <d v="2014-04-04T00:00:00"/>
    <x v="0"/>
    <x v="3"/>
    <x v="125"/>
    <x v="3"/>
    <x v="0"/>
    <x v="1"/>
    <x v="260"/>
    <x v="282"/>
    <n v="6"/>
    <n v="9.07"/>
  </r>
  <r>
    <n v="298"/>
    <d v="2014-04-04T00:00:00"/>
    <x v="0"/>
    <x v="3"/>
    <x v="102"/>
    <x v="14"/>
    <x v="1"/>
    <x v="8"/>
    <x v="261"/>
    <x v="283"/>
    <n v="1"/>
    <n v="2.35"/>
  </r>
  <r>
    <n v="299"/>
    <d v="2014-04-04T00:00:00"/>
    <x v="0"/>
    <x v="3"/>
    <x v="102"/>
    <x v="14"/>
    <x v="0"/>
    <x v="4"/>
    <x v="262"/>
    <x v="284"/>
    <n v="4"/>
    <n v="23.81"/>
  </r>
  <r>
    <n v="300"/>
    <d v="2014-04-04T00:00:00"/>
    <x v="0"/>
    <x v="3"/>
    <x v="126"/>
    <x v="3"/>
    <x v="0"/>
    <x v="3"/>
    <x v="263"/>
    <x v="285"/>
    <n v="2"/>
    <n v="2.25"/>
  </r>
  <r>
    <n v="301"/>
    <d v="2014-04-04T00:00:00"/>
    <x v="0"/>
    <x v="3"/>
    <x v="127"/>
    <x v="8"/>
    <x v="0"/>
    <x v="2"/>
    <x v="264"/>
    <x v="286"/>
    <n v="5"/>
    <n v="9.3000000000000007"/>
  </r>
  <r>
    <n v="302"/>
    <d v="2014-04-04T00:00:00"/>
    <x v="0"/>
    <x v="3"/>
    <x v="127"/>
    <x v="8"/>
    <x v="2"/>
    <x v="9"/>
    <x v="265"/>
    <x v="287"/>
    <n v="2"/>
    <n v="42.99"/>
  </r>
  <r>
    <n v="303"/>
    <d v="2014-04-04T00:00:00"/>
    <x v="0"/>
    <x v="3"/>
    <x v="127"/>
    <x v="8"/>
    <x v="0"/>
    <x v="0"/>
    <x v="266"/>
    <x v="5"/>
    <n v="3"/>
    <n v="9.33"/>
  </r>
  <r>
    <n v="304"/>
    <d v="2014-04-04T00:00:00"/>
    <x v="0"/>
    <x v="3"/>
    <x v="127"/>
    <x v="8"/>
    <x v="0"/>
    <x v="0"/>
    <x v="183"/>
    <x v="115"/>
    <n v="2"/>
    <n v="6.35"/>
  </r>
  <r>
    <n v="305"/>
    <d v="2014-04-05T00:00:00"/>
    <x v="0"/>
    <x v="3"/>
    <x v="128"/>
    <x v="20"/>
    <x v="0"/>
    <x v="0"/>
    <x v="267"/>
    <x v="288"/>
    <n v="1"/>
    <n v="26.63"/>
  </r>
  <r>
    <n v="306"/>
    <d v="2014-04-05T00:00:00"/>
    <x v="0"/>
    <x v="3"/>
    <x v="129"/>
    <x v="6"/>
    <x v="0"/>
    <x v="4"/>
    <x v="268"/>
    <x v="44"/>
    <n v="7"/>
    <n v="7.58"/>
  </r>
  <r>
    <n v="307"/>
    <d v="2014-04-05T00:00:00"/>
    <x v="0"/>
    <x v="3"/>
    <x v="129"/>
    <x v="6"/>
    <x v="2"/>
    <x v="6"/>
    <x v="87"/>
    <x v="289"/>
    <n v="1"/>
    <n v="8.41"/>
  </r>
  <r>
    <n v="308"/>
    <d v="2014-04-05T00:00:00"/>
    <x v="0"/>
    <x v="3"/>
    <x v="129"/>
    <x v="6"/>
    <x v="0"/>
    <x v="0"/>
    <x v="186"/>
    <x v="115"/>
    <n v="2"/>
    <n v="6.35"/>
  </r>
  <r>
    <n v="309"/>
    <d v="2014-04-05T00:00:00"/>
    <x v="0"/>
    <x v="3"/>
    <x v="129"/>
    <x v="6"/>
    <x v="0"/>
    <x v="4"/>
    <x v="269"/>
    <x v="44"/>
    <n v="7"/>
    <n v="6.66"/>
  </r>
  <r>
    <n v="310"/>
    <d v="2014-04-05T00:00:00"/>
    <x v="0"/>
    <x v="3"/>
    <x v="129"/>
    <x v="6"/>
    <x v="0"/>
    <x v="14"/>
    <x v="270"/>
    <x v="290"/>
    <n v="5"/>
    <n v="83.28"/>
  </r>
  <r>
    <n v="311"/>
    <d v="2014-04-05T00:00:00"/>
    <x v="0"/>
    <x v="3"/>
    <x v="130"/>
    <x v="1"/>
    <x v="0"/>
    <x v="2"/>
    <x v="271"/>
    <x v="147"/>
    <n v="4"/>
    <n v="3.72"/>
  </r>
  <r>
    <n v="312"/>
    <d v="2014-04-05T00:00:00"/>
    <x v="0"/>
    <x v="3"/>
    <x v="130"/>
    <x v="1"/>
    <x v="0"/>
    <x v="2"/>
    <x v="272"/>
    <x v="291"/>
    <n v="4"/>
    <n v="3.91"/>
  </r>
  <r>
    <n v="313"/>
    <d v="2014-04-05T00:00:00"/>
    <x v="0"/>
    <x v="3"/>
    <x v="131"/>
    <x v="14"/>
    <x v="0"/>
    <x v="4"/>
    <x v="273"/>
    <x v="292"/>
    <n v="2"/>
    <n v="7.48"/>
  </r>
  <r>
    <n v="314"/>
    <d v="2014-04-05T00:00:00"/>
    <x v="0"/>
    <x v="3"/>
    <x v="131"/>
    <x v="14"/>
    <x v="0"/>
    <x v="3"/>
    <x v="274"/>
    <x v="293"/>
    <n v="5"/>
    <n v="18.09"/>
  </r>
  <r>
    <n v="315"/>
    <d v="2014-04-05T00:00:00"/>
    <x v="0"/>
    <x v="3"/>
    <x v="131"/>
    <x v="14"/>
    <x v="0"/>
    <x v="4"/>
    <x v="202"/>
    <x v="294"/>
    <n v="3"/>
    <n v="4.58"/>
  </r>
  <r>
    <n v="316"/>
    <d v="2014-04-05T00:00:00"/>
    <x v="0"/>
    <x v="3"/>
    <x v="131"/>
    <x v="14"/>
    <x v="0"/>
    <x v="2"/>
    <x v="75"/>
    <x v="295"/>
    <n v="6"/>
    <n v="20.69"/>
  </r>
  <r>
    <n v="317"/>
    <d v="2014-04-05T00:00:00"/>
    <x v="0"/>
    <x v="3"/>
    <x v="132"/>
    <x v="5"/>
    <x v="0"/>
    <x v="3"/>
    <x v="275"/>
    <x v="91"/>
    <n v="7"/>
    <n v="56.53"/>
  </r>
  <r>
    <n v="318"/>
    <d v="2014-04-06T00:00:00"/>
    <x v="0"/>
    <x v="3"/>
    <x v="133"/>
    <x v="2"/>
    <x v="0"/>
    <x v="3"/>
    <x v="276"/>
    <x v="296"/>
    <n v="6"/>
    <n v="-35.93"/>
  </r>
  <r>
    <n v="319"/>
    <d v="2014-04-06T00:00:00"/>
    <x v="0"/>
    <x v="3"/>
    <x v="26"/>
    <x v="2"/>
    <x v="0"/>
    <x v="14"/>
    <x v="277"/>
    <x v="297"/>
    <n v="1"/>
    <n v="-2.19"/>
  </r>
  <r>
    <n v="320"/>
    <d v="2014-04-06T00:00:00"/>
    <x v="0"/>
    <x v="3"/>
    <x v="26"/>
    <x v="2"/>
    <x v="1"/>
    <x v="13"/>
    <x v="278"/>
    <x v="298"/>
    <n v="3"/>
    <n v="-36.11"/>
  </r>
  <r>
    <n v="321"/>
    <d v="2014-04-06T00:00:00"/>
    <x v="0"/>
    <x v="3"/>
    <x v="26"/>
    <x v="2"/>
    <x v="2"/>
    <x v="9"/>
    <x v="279"/>
    <x v="299"/>
    <n v="2"/>
    <n v="21.9"/>
  </r>
  <r>
    <n v="322"/>
    <d v="2014-04-06T00:00:00"/>
    <x v="0"/>
    <x v="3"/>
    <x v="134"/>
    <x v="22"/>
    <x v="1"/>
    <x v="13"/>
    <x v="280"/>
    <x v="300"/>
    <n v="3"/>
    <n v="111.1"/>
  </r>
  <r>
    <n v="323"/>
    <d v="2014-04-06T00:00:00"/>
    <x v="0"/>
    <x v="3"/>
    <x v="134"/>
    <x v="22"/>
    <x v="2"/>
    <x v="9"/>
    <x v="281"/>
    <x v="301"/>
    <n v="2"/>
    <n v="2.0299999999999998"/>
  </r>
  <r>
    <n v="324"/>
    <d v="2014-04-06T00:00:00"/>
    <x v="0"/>
    <x v="3"/>
    <x v="135"/>
    <x v="3"/>
    <x v="1"/>
    <x v="8"/>
    <x v="282"/>
    <x v="302"/>
    <n v="2"/>
    <n v="15.63"/>
  </r>
  <r>
    <n v="325"/>
    <d v="2014-04-06T00:00:00"/>
    <x v="0"/>
    <x v="3"/>
    <x v="135"/>
    <x v="3"/>
    <x v="1"/>
    <x v="8"/>
    <x v="283"/>
    <x v="303"/>
    <n v="7"/>
    <n v="12.91"/>
  </r>
  <r>
    <n v="326"/>
    <d v="2014-04-06T00:00:00"/>
    <x v="0"/>
    <x v="3"/>
    <x v="135"/>
    <x v="3"/>
    <x v="0"/>
    <x v="0"/>
    <x v="284"/>
    <x v="5"/>
    <n v="3"/>
    <n v="9.33"/>
  </r>
  <r>
    <n v="327"/>
    <d v="2014-04-06T00:00:00"/>
    <x v="0"/>
    <x v="3"/>
    <x v="135"/>
    <x v="3"/>
    <x v="0"/>
    <x v="0"/>
    <x v="285"/>
    <x v="288"/>
    <n v="1"/>
    <n v="26.63"/>
  </r>
  <r>
    <n v="328"/>
    <d v="2014-04-06T00:00:00"/>
    <x v="0"/>
    <x v="3"/>
    <x v="136"/>
    <x v="3"/>
    <x v="0"/>
    <x v="4"/>
    <x v="286"/>
    <x v="304"/>
    <n v="3"/>
    <n v="18.45"/>
  </r>
  <r>
    <n v="329"/>
    <d v="2014-04-06T00:00:00"/>
    <x v="0"/>
    <x v="3"/>
    <x v="136"/>
    <x v="3"/>
    <x v="0"/>
    <x v="3"/>
    <x v="287"/>
    <x v="305"/>
    <n v="2"/>
    <n v="23.77"/>
  </r>
  <r>
    <n v="330"/>
    <d v="2014-04-06T00:00:00"/>
    <x v="0"/>
    <x v="3"/>
    <x v="136"/>
    <x v="3"/>
    <x v="2"/>
    <x v="9"/>
    <x v="288"/>
    <x v="306"/>
    <n v="3"/>
    <n v="131.99"/>
  </r>
  <r>
    <n v="331"/>
    <d v="2014-04-07T00:00:00"/>
    <x v="0"/>
    <x v="3"/>
    <x v="137"/>
    <x v="33"/>
    <x v="1"/>
    <x v="8"/>
    <x v="289"/>
    <x v="307"/>
    <n v="2"/>
    <n v="2.78"/>
  </r>
  <r>
    <n v="332"/>
    <d v="2014-04-07T00:00:00"/>
    <x v="0"/>
    <x v="3"/>
    <x v="138"/>
    <x v="9"/>
    <x v="2"/>
    <x v="6"/>
    <x v="231"/>
    <x v="308"/>
    <n v="5"/>
    <n v="163.79"/>
  </r>
  <r>
    <n v="333"/>
    <d v="2014-04-07T00:00:00"/>
    <x v="0"/>
    <x v="3"/>
    <x v="138"/>
    <x v="9"/>
    <x v="0"/>
    <x v="0"/>
    <x v="290"/>
    <x v="222"/>
    <n v="3"/>
    <n v="60.26"/>
  </r>
  <r>
    <n v="334"/>
    <d v="2014-04-07T00:00:00"/>
    <x v="0"/>
    <x v="3"/>
    <x v="139"/>
    <x v="4"/>
    <x v="0"/>
    <x v="0"/>
    <x v="291"/>
    <x v="309"/>
    <n v="9"/>
    <n v="27.99"/>
  </r>
  <r>
    <n v="335"/>
    <d v="2014-04-07T00:00:00"/>
    <x v="0"/>
    <x v="3"/>
    <x v="139"/>
    <x v="4"/>
    <x v="2"/>
    <x v="6"/>
    <x v="292"/>
    <x v="310"/>
    <n v="3"/>
    <n v="50.24"/>
  </r>
  <r>
    <n v="336"/>
    <d v="2014-04-08T00:00:00"/>
    <x v="0"/>
    <x v="3"/>
    <x v="140"/>
    <x v="12"/>
    <x v="0"/>
    <x v="7"/>
    <x v="293"/>
    <x v="311"/>
    <n v="2"/>
    <n v="0.83"/>
  </r>
  <r>
    <n v="337"/>
    <d v="2014-04-08T00:00:00"/>
    <x v="0"/>
    <x v="3"/>
    <x v="140"/>
    <x v="12"/>
    <x v="0"/>
    <x v="0"/>
    <x v="294"/>
    <x v="312"/>
    <n v="3"/>
    <n v="6.89"/>
  </r>
  <r>
    <n v="338"/>
    <d v="2014-04-08T00:00:00"/>
    <x v="0"/>
    <x v="3"/>
    <x v="141"/>
    <x v="33"/>
    <x v="1"/>
    <x v="13"/>
    <x v="295"/>
    <x v="313"/>
    <n v="8"/>
    <n v="316.14"/>
  </r>
  <r>
    <n v="339"/>
    <d v="2014-04-08T00:00:00"/>
    <x v="0"/>
    <x v="3"/>
    <x v="142"/>
    <x v="12"/>
    <x v="0"/>
    <x v="7"/>
    <x v="12"/>
    <x v="314"/>
    <n v="8"/>
    <n v="-11.83"/>
  </r>
  <r>
    <n v="340"/>
    <d v="2014-04-08T00:00:00"/>
    <x v="0"/>
    <x v="3"/>
    <x v="39"/>
    <x v="3"/>
    <x v="1"/>
    <x v="13"/>
    <x v="296"/>
    <x v="315"/>
    <n v="1"/>
    <n v="2.4900000000000002"/>
  </r>
  <r>
    <n v="341"/>
    <d v="2014-04-08T00:00:00"/>
    <x v="0"/>
    <x v="3"/>
    <x v="39"/>
    <x v="3"/>
    <x v="2"/>
    <x v="9"/>
    <x v="297"/>
    <x v="316"/>
    <n v="4"/>
    <n v="139.99"/>
  </r>
  <r>
    <n v="342"/>
    <d v="2014-04-08T00:00:00"/>
    <x v="0"/>
    <x v="3"/>
    <x v="143"/>
    <x v="10"/>
    <x v="1"/>
    <x v="13"/>
    <x v="298"/>
    <x v="317"/>
    <n v="1"/>
    <n v="-94.66"/>
  </r>
  <r>
    <n v="343"/>
    <d v="2014-04-11T00:00:00"/>
    <x v="0"/>
    <x v="3"/>
    <x v="144"/>
    <x v="16"/>
    <x v="0"/>
    <x v="7"/>
    <x v="299"/>
    <x v="318"/>
    <n v="3"/>
    <n v="2.33"/>
  </r>
  <r>
    <n v="344"/>
    <d v="2014-04-11T00:00:00"/>
    <x v="0"/>
    <x v="3"/>
    <x v="144"/>
    <x v="16"/>
    <x v="2"/>
    <x v="9"/>
    <x v="138"/>
    <x v="319"/>
    <n v="3"/>
    <n v="81.59"/>
  </r>
  <r>
    <n v="345"/>
    <d v="2014-04-11T00:00:00"/>
    <x v="0"/>
    <x v="3"/>
    <x v="144"/>
    <x v="16"/>
    <x v="0"/>
    <x v="0"/>
    <x v="300"/>
    <x v="320"/>
    <n v="2"/>
    <n v="3.63"/>
  </r>
  <r>
    <n v="346"/>
    <d v="2014-04-11T00:00:00"/>
    <x v="0"/>
    <x v="3"/>
    <x v="144"/>
    <x v="16"/>
    <x v="2"/>
    <x v="9"/>
    <x v="301"/>
    <x v="321"/>
    <n v="7"/>
    <n v="41.99"/>
  </r>
  <r>
    <n v="347"/>
    <d v="2014-04-11T00:00:00"/>
    <x v="0"/>
    <x v="3"/>
    <x v="145"/>
    <x v="34"/>
    <x v="0"/>
    <x v="3"/>
    <x v="302"/>
    <x v="322"/>
    <n v="1"/>
    <n v="3.35"/>
  </r>
  <r>
    <n v="348"/>
    <d v="2014-04-11T00:00:00"/>
    <x v="0"/>
    <x v="3"/>
    <x v="146"/>
    <x v="0"/>
    <x v="2"/>
    <x v="6"/>
    <x v="303"/>
    <x v="323"/>
    <n v="6"/>
    <n v="265.42"/>
  </r>
  <r>
    <n v="349"/>
    <d v="2014-04-11T00:00:00"/>
    <x v="0"/>
    <x v="3"/>
    <x v="147"/>
    <x v="35"/>
    <x v="0"/>
    <x v="2"/>
    <x v="304"/>
    <x v="324"/>
    <n v="7"/>
    <n v="24.38"/>
  </r>
  <r>
    <n v="350"/>
    <d v="2014-04-11T00:00:00"/>
    <x v="0"/>
    <x v="3"/>
    <x v="147"/>
    <x v="35"/>
    <x v="2"/>
    <x v="6"/>
    <x v="305"/>
    <x v="325"/>
    <n v="2"/>
    <n v="9.24"/>
  </r>
  <r>
    <n v="351"/>
    <d v="2014-04-11T00:00:00"/>
    <x v="0"/>
    <x v="3"/>
    <x v="147"/>
    <x v="35"/>
    <x v="2"/>
    <x v="9"/>
    <x v="306"/>
    <x v="326"/>
    <n v="6"/>
    <n v="91.32"/>
  </r>
  <r>
    <n v="352"/>
    <d v="2014-04-12T00:00:00"/>
    <x v="0"/>
    <x v="3"/>
    <x v="148"/>
    <x v="3"/>
    <x v="2"/>
    <x v="6"/>
    <x v="307"/>
    <x v="327"/>
    <n v="14"/>
    <n v="94.07"/>
  </r>
  <r>
    <n v="353"/>
    <d v="2014-04-12T00:00:00"/>
    <x v="0"/>
    <x v="3"/>
    <x v="148"/>
    <x v="3"/>
    <x v="2"/>
    <x v="6"/>
    <x v="308"/>
    <x v="328"/>
    <n v="4"/>
    <n v="38.36"/>
  </r>
  <r>
    <n v="354"/>
    <d v="2014-04-12T00:00:00"/>
    <x v="0"/>
    <x v="3"/>
    <x v="148"/>
    <x v="3"/>
    <x v="0"/>
    <x v="3"/>
    <x v="309"/>
    <x v="329"/>
    <n v="7"/>
    <n v="6.56"/>
  </r>
  <r>
    <n v="355"/>
    <d v="2014-04-12T00:00:00"/>
    <x v="0"/>
    <x v="3"/>
    <x v="148"/>
    <x v="3"/>
    <x v="1"/>
    <x v="11"/>
    <x v="238"/>
    <x v="330"/>
    <n v="3"/>
    <n v="-18.149999999999999"/>
  </r>
  <r>
    <n v="356"/>
    <d v="2014-04-12T00:00:00"/>
    <x v="0"/>
    <x v="3"/>
    <x v="149"/>
    <x v="18"/>
    <x v="0"/>
    <x v="0"/>
    <x v="310"/>
    <x v="331"/>
    <n v="5"/>
    <n v="15.55"/>
  </r>
  <r>
    <n v="357"/>
    <d v="2014-04-12T00:00:00"/>
    <x v="0"/>
    <x v="3"/>
    <x v="150"/>
    <x v="3"/>
    <x v="0"/>
    <x v="4"/>
    <x v="311"/>
    <x v="332"/>
    <n v="2"/>
    <n v="16.27"/>
  </r>
  <r>
    <n v="358"/>
    <d v="2014-04-13T00:00:00"/>
    <x v="0"/>
    <x v="3"/>
    <x v="104"/>
    <x v="2"/>
    <x v="0"/>
    <x v="4"/>
    <x v="312"/>
    <x v="333"/>
    <n v="4"/>
    <n v="1.1200000000000001"/>
  </r>
  <r>
    <n v="359"/>
    <d v="2014-04-13T00:00:00"/>
    <x v="0"/>
    <x v="3"/>
    <x v="104"/>
    <x v="2"/>
    <x v="0"/>
    <x v="3"/>
    <x v="313"/>
    <x v="334"/>
    <n v="10"/>
    <n v="-407.98"/>
  </r>
  <r>
    <n v="360"/>
    <d v="2014-04-13T00:00:00"/>
    <x v="0"/>
    <x v="3"/>
    <x v="104"/>
    <x v="2"/>
    <x v="0"/>
    <x v="7"/>
    <x v="78"/>
    <x v="335"/>
    <n v="13"/>
    <n v="10.07"/>
  </r>
  <r>
    <n v="361"/>
    <d v="2014-04-13T00:00:00"/>
    <x v="0"/>
    <x v="3"/>
    <x v="104"/>
    <x v="2"/>
    <x v="2"/>
    <x v="6"/>
    <x v="314"/>
    <x v="336"/>
    <n v="12"/>
    <n v="8.39"/>
  </r>
  <r>
    <n v="362"/>
    <d v="2014-04-13T00:00:00"/>
    <x v="0"/>
    <x v="3"/>
    <x v="151"/>
    <x v="36"/>
    <x v="0"/>
    <x v="1"/>
    <x v="315"/>
    <x v="337"/>
    <n v="3"/>
    <n v="3.6"/>
  </r>
  <r>
    <n v="363"/>
    <d v="2014-04-15T00:00:00"/>
    <x v="0"/>
    <x v="3"/>
    <x v="152"/>
    <x v="3"/>
    <x v="0"/>
    <x v="12"/>
    <x v="316"/>
    <x v="338"/>
    <n v="2"/>
    <n v="31.02"/>
  </r>
  <r>
    <n v="364"/>
    <d v="2014-04-15T00:00:00"/>
    <x v="0"/>
    <x v="3"/>
    <x v="152"/>
    <x v="3"/>
    <x v="1"/>
    <x v="8"/>
    <x v="317"/>
    <x v="339"/>
    <n v="4"/>
    <n v="76.98"/>
  </r>
  <r>
    <n v="365"/>
    <d v="2014-04-16T00:00:00"/>
    <x v="0"/>
    <x v="3"/>
    <x v="153"/>
    <x v="25"/>
    <x v="0"/>
    <x v="4"/>
    <x v="4"/>
    <x v="340"/>
    <n v="6"/>
    <n v="9.77"/>
  </r>
  <r>
    <n v="366"/>
    <d v="2014-04-18T00:00:00"/>
    <x v="0"/>
    <x v="3"/>
    <x v="154"/>
    <x v="3"/>
    <x v="2"/>
    <x v="15"/>
    <x v="318"/>
    <x v="341"/>
    <n v="4"/>
    <n v="97.19"/>
  </r>
  <r>
    <n v="367"/>
    <d v="2014-04-18T00:00:00"/>
    <x v="0"/>
    <x v="3"/>
    <x v="154"/>
    <x v="3"/>
    <x v="0"/>
    <x v="4"/>
    <x v="44"/>
    <x v="342"/>
    <n v="4"/>
    <n v="3.8"/>
  </r>
  <r>
    <n v="368"/>
    <d v="2014-04-18T00:00:00"/>
    <x v="0"/>
    <x v="3"/>
    <x v="154"/>
    <x v="3"/>
    <x v="0"/>
    <x v="4"/>
    <x v="319"/>
    <x v="343"/>
    <n v="5"/>
    <n v="3.55"/>
  </r>
  <r>
    <n v="369"/>
    <d v="2014-04-18T00:00:00"/>
    <x v="0"/>
    <x v="3"/>
    <x v="154"/>
    <x v="3"/>
    <x v="0"/>
    <x v="7"/>
    <x v="320"/>
    <x v="344"/>
    <n v="2"/>
    <n v="3.6"/>
  </r>
  <r>
    <n v="370"/>
    <d v="2014-04-18T00:00:00"/>
    <x v="0"/>
    <x v="3"/>
    <x v="111"/>
    <x v="0"/>
    <x v="0"/>
    <x v="4"/>
    <x v="321"/>
    <x v="345"/>
    <n v="2"/>
    <n v="1.01"/>
  </r>
  <r>
    <n v="371"/>
    <d v="2014-04-18T00:00:00"/>
    <x v="0"/>
    <x v="3"/>
    <x v="111"/>
    <x v="0"/>
    <x v="1"/>
    <x v="5"/>
    <x v="322"/>
    <x v="346"/>
    <n v="3"/>
    <n v="-18.12"/>
  </r>
  <r>
    <n v="372"/>
    <d v="2014-04-18T00:00:00"/>
    <x v="0"/>
    <x v="3"/>
    <x v="111"/>
    <x v="0"/>
    <x v="0"/>
    <x v="10"/>
    <x v="323"/>
    <x v="347"/>
    <n v="3"/>
    <n v="50.41"/>
  </r>
  <r>
    <n v="373"/>
    <d v="2014-04-18T00:00:00"/>
    <x v="0"/>
    <x v="3"/>
    <x v="111"/>
    <x v="0"/>
    <x v="2"/>
    <x v="9"/>
    <x v="324"/>
    <x v="348"/>
    <n v="3"/>
    <n v="28.5"/>
  </r>
  <r>
    <n v="374"/>
    <d v="2014-04-19T00:00:00"/>
    <x v="0"/>
    <x v="3"/>
    <x v="155"/>
    <x v="3"/>
    <x v="1"/>
    <x v="8"/>
    <x v="325"/>
    <x v="349"/>
    <n v="3"/>
    <n v="26.65"/>
  </r>
  <r>
    <n v="375"/>
    <d v="2014-04-19T00:00:00"/>
    <x v="0"/>
    <x v="3"/>
    <x v="156"/>
    <x v="6"/>
    <x v="0"/>
    <x v="3"/>
    <x v="326"/>
    <x v="350"/>
    <n v="3"/>
    <n v="26.7"/>
  </r>
  <r>
    <n v="376"/>
    <d v="2014-04-19T00:00:00"/>
    <x v="0"/>
    <x v="3"/>
    <x v="156"/>
    <x v="6"/>
    <x v="0"/>
    <x v="0"/>
    <x v="327"/>
    <x v="351"/>
    <n v="11"/>
    <n v="34.21"/>
  </r>
  <r>
    <n v="377"/>
    <d v="2014-04-20T00:00:00"/>
    <x v="0"/>
    <x v="3"/>
    <x v="9"/>
    <x v="0"/>
    <x v="1"/>
    <x v="13"/>
    <x v="328"/>
    <x v="352"/>
    <n v="5"/>
    <n v="-95.67"/>
  </r>
  <r>
    <n v="378"/>
    <d v="2014-04-20T00:00:00"/>
    <x v="0"/>
    <x v="3"/>
    <x v="9"/>
    <x v="0"/>
    <x v="0"/>
    <x v="2"/>
    <x v="329"/>
    <x v="353"/>
    <n v="5"/>
    <n v="5.61"/>
  </r>
  <r>
    <n v="379"/>
    <d v="2014-04-20T00:00:00"/>
    <x v="0"/>
    <x v="3"/>
    <x v="9"/>
    <x v="0"/>
    <x v="1"/>
    <x v="13"/>
    <x v="298"/>
    <x v="354"/>
    <n v="2"/>
    <n v="-131.94999999999999"/>
  </r>
  <r>
    <n v="380"/>
    <d v="2014-04-20T00:00:00"/>
    <x v="0"/>
    <x v="3"/>
    <x v="157"/>
    <x v="3"/>
    <x v="1"/>
    <x v="8"/>
    <x v="330"/>
    <x v="355"/>
    <n v="4"/>
    <n v="27.56"/>
  </r>
  <r>
    <n v="381"/>
    <d v="2014-04-21T00:00:00"/>
    <x v="0"/>
    <x v="3"/>
    <x v="158"/>
    <x v="3"/>
    <x v="0"/>
    <x v="3"/>
    <x v="331"/>
    <x v="356"/>
    <n v="5"/>
    <n v="5.58"/>
  </r>
  <r>
    <n v="382"/>
    <d v="2014-04-21T00:00:00"/>
    <x v="0"/>
    <x v="3"/>
    <x v="159"/>
    <x v="5"/>
    <x v="0"/>
    <x v="2"/>
    <x v="332"/>
    <x v="357"/>
    <n v="6"/>
    <n v="0"/>
  </r>
  <r>
    <n v="383"/>
    <d v="2014-04-22T00:00:00"/>
    <x v="0"/>
    <x v="3"/>
    <x v="160"/>
    <x v="20"/>
    <x v="0"/>
    <x v="10"/>
    <x v="21"/>
    <x v="358"/>
    <n v="8"/>
    <n v="121.44"/>
  </r>
  <r>
    <n v="384"/>
    <d v="2014-04-22T00:00:00"/>
    <x v="0"/>
    <x v="3"/>
    <x v="160"/>
    <x v="20"/>
    <x v="0"/>
    <x v="3"/>
    <x v="333"/>
    <x v="235"/>
    <n v="3"/>
    <n v="3.35"/>
  </r>
  <r>
    <n v="385"/>
    <d v="2014-04-23T00:00:00"/>
    <x v="0"/>
    <x v="3"/>
    <x v="161"/>
    <x v="2"/>
    <x v="0"/>
    <x v="3"/>
    <x v="334"/>
    <x v="359"/>
    <n v="3"/>
    <n v="-1.75"/>
  </r>
  <r>
    <n v="386"/>
    <d v="2014-04-23T00:00:00"/>
    <x v="0"/>
    <x v="3"/>
    <x v="162"/>
    <x v="10"/>
    <x v="1"/>
    <x v="5"/>
    <x v="249"/>
    <x v="360"/>
    <n v="2"/>
    <n v="-12.06"/>
  </r>
  <r>
    <n v="387"/>
    <d v="2014-04-23T00:00:00"/>
    <x v="0"/>
    <x v="3"/>
    <x v="162"/>
    <x v="10"/>
    <x v="1"/>
    <x v="5"/>
    <x v="249"/>
    <x v="360"/>
    <n v="2"/>
    <n v="-12.06"/>
  </r>
  <r>
    <n v="388"/>
    <d v="2014-04-23T00:00:00"/>
    <x v="0"/>
    <x v="3"/>
    <x v="162"/>
    <x v="10"/>
    <x v="0"/>
    <x v="3"/>
    <x v="253"/>
    <x v="361"/>
    <n v="8"/>
    <n v="-5.24"/>
  </r>
  <r>
    <n v="389"/>
    <d v="2014-04-23T00:00:00"/>
    <x v="0"/>
    <x v="3"/>
    <x v="162"/>
    <x v="10"/>
    <x v="1"/>
    <x v="8"/>
    <x v="335"/>
    <x v="362"/>
    <n v="4"/>
    <n v="7.82"/>
  </r>
  <r>
    <n v="390"/>
    <d v="2014-04-23T00:00:00"/>
    <x v="0"/>
    <x v="3"/>
    <x v="39"/>
    <x v="3"/>
    <x v="0"/>
    <x v="0"/>
    <x v="141"/>
    <x v="363"/>
    <n v="1"/>
    <n v="22.99"/>
  </r>
  <r>
    <n v="391"/>
    <d v="2014-04-25T00:00:00"/>
    <x v="0"/>
    <x v="3"/>
    <x v="163"/>
    <x v="0"/>
    <x v="0"/>
    <x v="0"/>
    <x v="336"/>
    <x v="320"/>
    <n v="2"/>
    <n v="3.63"/>
  </r>
  <r>
    <n v="392"/>
    <d v="2014-04-25T00:00:00"/>
    <x v="0"/>
    <x v="3"/>
    <x v="163"/>
    <x v="0"/>
    <x v="0"/>
    <x v="4"/>
    <x v="337"/>
    <x v="274"/>
    <n v="3"/>
    <n v="0.55000000000000004"/>
  </r>
  <r>
    <n v="393"/>
    <d v="2014-04-25T00:00:00"/>
    <x v="0"/>
    <x v="3"/>
    <x v="164"/>
    <x v="25"/>
    <x v="2"/>
    <x v="6"/>
    <x v="338"/>
    <x v="250"/>
    <n v="3"/>
    <n v="37.799999999999997"/>
  </r>
  <r>
    <n v="394"/>
    <d v="2014-04-25T00:00:00"/>
    <x v="0"/>
    <x v="3"/>
    <x v="165"/>
    <x v="3"/>
    <x v="1"/>
    <x v="8"/>
    <x v="339"/>
    <x v="364"/>
    <n v="5"/>
    <n v="63.68"/>
  </r>
  <r>
    <n v="395"/>
    <d v="2014-04-25T00:00:00"/>
    <x v="0"/>
    <x v="3"/>
    <x v="165"/>
    <x v="3"/>
    <x v="0"/>
    <x v="12"/>
    <x v="340"/>
    <x v="365"/>
    <n v="3"/>
    <n v="78.510000000000005"/>
  </r>
  <r>
    <n v="396"/>
    <d v="2014-04-25T00:00:00"/>
    <x v="0"/>
    <x v="3"/>
    <x v="165"/>
    <x v="3"/>
    <x v="1"/>
    <x v="5"/>
    <x v="341"/>
    <x v="366"/>
    <n v="5"/>
    <n v="148.69999999999999"/>
  </r>
  <r>
    <n v="397"/>
    <d v="2014-04-26T00:00:00"/>
    <x v="0"/>
    <x v="3"/>
    <x v="166"/>
    <x v="3"/>
    <x v="1"/>
    <x v="5"/>
    <x v="342"/>
    <x v="367"/>
    <n v="3"/>
    <n v="23.03"/>
  </r>
  <r>
    <n v="398"/>
    <d v="2014-04-26T00:00:00"/>
    <x v="0"/>
    <x v="3"/>
    <x v="166"/>
    <x v="3"/>
    <x v="0"/>
    <x v="3"/>
    <x v="343"/>
    <x v="368"/>
    <n v="6"/>
    <n v="5.72"/>
  </r>
  <r>
    <n v="399"/>
    <d v="2014-04-26T00:00:00"/>
    <x v="0"/>
    <x v="3"/>
    <x v="167"/>
    <x v="3"/>
    <x v="0"/>
    <x v="4"/>
    <x v="344"/>
    <x v="369"/>
    <n v="5"/>
    <n v="6.21"/>
  </r>
  <r>
    <n v="400"/>
    <d v="2014-04-26T00:00:00"/>
    <x v="0"/>
    <x v="3"/>
    <x v="167"/>
    <x v="3"/>
    <x v="0"/>
    <x v="1"/>
    <x v="131"/>
    <x v="370"/>
    <n v="2"/>
    <n v="5.8"/>
  </r>
  <r>
    <n v="401"/>
    <d v="2014-04-28T00:00:00"/>
    <x v="0"/>
    <x v="3"/>
    <x v="168"/>
    <x v="36"/>
    <x v="0"/>
    <x v="3"/>
    <x v="345"/>
    <x v="371"/>
    <n v="2"/>
    <n v="9.39"/>
  </r>
  <r>
    <n v="402"/>
    <d v="2014-04-28T00:00:00"/>
    <x v="0"/>
    <x v="3"/>
    <x v="168"/>
    <x v="36"/>
    <x v="0"/>
    <x v="2"/>
    <x v="346"/>
    <x v="372"/>
    <n v="9"/>
    <n v="129.38"/>
  </r>
  <r>
    <n v="403"/>
    <d v="2014-04-28T00:00:00"/>
    <x v="0"/>
    <x v="3"/>
    <x v="168"/>
    <x v="36"/>
    <x v="0"/>
    <x v="4"/>
    <x v="347"/>
    <x v="373"/>
    <n v="2"/>
    <n v="1.5"/>
  </r>
  <r>
    <n v="404"/>
    <d v="2014-04-28T00:00:00"/>
    <x v="0"/>
    <x v="3"/>
    <x v="168"/>
    <x v="36"/>
    <x v="0"/>
    <x v="1"/>
    <x v="348"/>
    <x v="374"/>
    <n v="1"/>
    <n v="1.51"/>
  </r>
  <r>
    <n v="405"/>
    <d v="2014-04-28T00:00:00"/>
    <x v="0"/>
    <x v="3"/>
    <x v="169"/>
    <x v="10"/>
    <x v="0"/>
    <x v="1"/>
    <x v="349"/>
    <x v="318"/>
    <n v="3"/>
    <n v="2.5099999999999998"/>
  </r>
  <r>
    <n v="406"/>
    <d v="2014-04-28T00:00:00"/>
    <x v="0"/>
    <x v="3"/>
    <x v="169"/>
    <x v="10"/>
    <x v="0"/>
    <x v="2"/>
    <x v="350"/>
    <x v="375"/>
    <n v="3"/>
    <n v="2.0299999999999998"/>
  </r>
  <r>
    <n v="407"/>
    <d v="2014-04-28T00:00:00"/>
    <x v="0"/>
    <x v="3"/>
    <x v="169"/>
    <x v="10"/>
    <x v="0"/>
    <x v="2"/>
    <x v="351"/>
    <x v="376"/>
    <n v="2"/>
    <n v="-37.729999999999997"/>
  </r>
  <r>
    <n v="408"/>
    <d v="2014-04-28T00:00:00"/>
    <x v="0"/>
    <x v="3"/>
    <x v="170"/>
    <x v="3"/>
    <x v="2"/>
    <x v="6"/>
    <x v="352"/>
    <x v="377"/>
    <n v="5"/>
    <n v="126"/>
  </r>
  <r>
    <n v="409"/>
    <d v="2014-04-28T00:00:00"/>
    <x v="0"/>
    <x v="3"/>
    <x v="171"/>
    <x v="20"/>
    <x v="2"/>
    <x v="9"/>
    <x v="102"/>
    <x v="281"/>
    <n v="2"/>
    <n v="57.59"/>
  </r>
  <r>
    <n v="410"/>
    <d v="2014-04-29T00:00:00"/>
    <x v="0"/>
    <x v="3"/>
    <x v="172"/>
    <x v="20"/>
    <x v="1"/>
    <x v="8"/>
    <x v="353"/>
    <x v="96"/>
    <n v="2"/>
    <n v="5.94"/>
  </r>
  <r>
    <n v="411"/>
    <d v="2014-04-29T00:00:00"/>
    <x v="0"/>
    <x v="3"/>
    <x v="173"/>
    <x v="8"/>
    <x v="1"/>
    <x v="5"/>
    <x v="241"/>
    <x v="378"/>
    <n v="2"/>
    <n v="12.99"/>
  </r>
  <r>
    <n v="412"/>
    <d v="2014-04-29T00:00:00"/>
    <x v="0"/>
    <x v="3"/>
    <x v="173"/>
    <x v="8"/>
    <x v="0"/>
    <x v="3"/>
    <x v="176"/>
    <x v="150"/>
    <n v="3"/>
    <n v="8.61"/>
  </r>
  <r>
    <n v="413"/>
    <d v="2014-04-29T00:00:00"/>
    <x v="0"/>
    <x v="3"/>
    <x v="174"/>
    <x v="15"/>
    <x v="1"/>
    <x v="5"/>
    <x v="354"/>
    <x v="379"/>
    <n v="2"/>
    <n v="70.2"/>
  </r>
  <r>
    <n v="414"/>
    <d v="2014-04-29T00:00:00"/>
    <x v="0"/>
    <x v="3"/>
    <x v="174"/>
    <x v="15"/>
    <x v="0"/>
    <x v="2"/>
    <x v="355"/>
    <x v="380"/>
    <n v="5"/>
    <n v="-1.25"/>
  </r>
  <r>
    <n v="415"/>
    <d v="2014-04-29T00:00:00"/>
    <x v="0"/>
    <x v="3"/>
    <x v="175"/>
    <x v="7"/>
    <x v="2"/>
    <x v="6"/>
    <x v="356"/>
    <x v="381"/>
    <n v="2"/>
    <n v="5.19"/>
  </r>
  <r>
    <n v="416"/>
    <d v="2014-04-30T00:00:00"/>
    <x v="0"/>
    <x v="3"/>
    <x v="51"/>
    <x v="29"/>
    <x v="2"/>
    <x v="9"/>
    <x v="357"/>
    <x v="382"/>
    <n v="3"/>
    <n v="16.25"/>
  </r>
  <r>
    <n v="417"/>
    <d v="2014-04-30T00:00:00"/>
    <x v="0"/>
    <x v="3"/>
    <x v="176"/>
    <x v="5"/>
    <x v="0"/>
    <x v="4"/>
    <x v="358"/>
    <x v="383"/>
    <n v="5"/>
    <n v="45.49"/>
  </r>
  <r>
    <n v="418"/>
    <d v="2014-04-30T00:00:00"/>
    <x v="0"/>
    <x v="3"/>
    <x v="176"/>
    <x v="5"/>
    <x v="0"/>
    <x v="2"/>
    <x v="216"/>
    <x v="384"/>
    <n v="5"/>
    <n v="214.76"/>
  </r>
  <r>
    <n v="419"/>
    <d v="2014-05-02T00:00:00"/>
    <x v="0"/>
    <x v="4"/>
    <x v="177"/>
    <x v="10"/>
    <x v="0"/>
    <x v="12"/>
    <x v="188"/>
    <x v="385"/>
    <n v="3"/>
    <n v="1.96"/>
  </r>
  <r>
    <n v="420"/>
    <d v="2014-05-02T00:00:00"/>
    <x v="0"/>
    <x v="4"/>
    <x v="178"/>
    <x v="16"/>
    <x v="2"/>
    <x v="16"/>
    <x v="359"/>
    <x v="386"/>
    <n v="2"/>
    <n v="90"/>
  </r>
  <r>
    <n v="421"/>
    <d v="2014-05-03T00:00:00"/>
    <x v="0"/>
    <x v="4"/>
    <x v="179"/>
    <x v="21"/>
    <x v="0"/>
    <x v="1"/>
    <x v="360"/>
    <x v="387"/>
    <n v="7"/>
    <n v="10.35"/>
  </r>
  <r>
    <n v="422"/>
    <d v="2014-05-03T00:00:00"/>
    <x v="0"/>
    <x v="4"/>
    <x v="180"/>
    <x v="20"/>
    <x v="0"/>
    <x v="3"/>
    <x v="361"/>
    <x v="388"/>
    <n v="3"/>
    <n v="14.56"/>
  </r>
  <r>
    <n v="423"/>
    <d v="2014-05-03T00:00:00"/>
    <x v="0"/>
    <x v="4"/>
    <x v="180"/>
    <x v="20"/>
    <x v="0"/>
    <x v="3"/>
    <x v="362"/>
    <x v="389"/>
    <n v="3"/>
    <n v="3.95"/>
  </r>
  <r>
    <n v="424"/>
    <d v="2014-05-04T00:00:00"/>
    <x v="0"/>
    <x v="4"/>
    <x v="181"/>
    <x v="14"/>
    <x v="0"/>
    <x v="3"/>
    <x v="363"/>
    <x v="390"/>
    <n v="4"/>
    <n v="21.06"/>
  </r>
  <r>
    <n v="425"/>
    <d v="2014-05-04T00:00:00"/>
    <x v="0"/>
    <x v="4"/>
    <x v="182"/>
    <x v="37"/>
    <x v="1"/>
    <x v="8"/>
    <x v="211"/>
    <x v="391"/>
    <n v="2"/>
    <n v="9.89"/>
  </r>
  <r>
    <n v="426"/>
    <d v="2014-05-04T00:00:00"/>
    <x v="0"/>
    <x v="4"/>
    <x v="115"/>
    <x v="0"/>
    <x v="0"/>
    <x v="4"/>
    <x v="286"/>
    <x v="392"/>
    <n v="2"/>
    <n v="2.84"/>
  </r>
  <r>
    <n v="427"/>
    <d v="2014-05-04T00:00:00"/>
    <x v="0"/>
    <x v="4"/>
    <x v="115"/>
    <x v="0"/>
    <x v="0"/>
    <x v="7"/>
    <x v="364"/>
    <x v="283"/>
    <n v="6"/>
    <n v="1.85"/>
  </r>
  <r>
    <n v="428"/>
    <d v="2014-05-04T00:00:00"/>
    <x v="0"/>
    <x v="4"/>
    <x v="183"/>
    <x v="22"/>
    <x v="1"/>
    <x v="8"/>
    <x v="365"/>
    <x v="393"/>
    <n v="7"/>
    <n v="3.9"/>
  </r>
  <r>
    <n v="429"/>
    <d v="2014-05-04T00:00:00"/>
    <x v="0"/>
    <x v="4"/>
    <x v="183"/>
    <x v="22"/>
    <x v="0"/>
    <x v="12"/>
    <x v="366"/>
    <x v="394"/>
    <n v="4"/>
    <n v="19.03"/>
  </r>
  <r>
    <n v="430"/>
    <d v="2014-05-05T00:00:00"/>
    <x v="0"/>
    <x v="4"/>
    <x v="184"/>
    <x v="5"/>
    <x v="0"/>
    <x v="0"/>
    <x v="367"/>
    <x v="395"/>
    <n v="3"/>
    <n v="4.24"/>
  </r>
  <r>
    <n v="431"/>
    <d v="2014-05-05T00:00:00"/>
    <x v="0"/>
    <x v="4"/>
    <x v="184"/>
    <x v="5"/>
    <x v="0"/>
    <x v="4"/>
    <x v="368"/>
    <x v="239"/>
    <n v="2"/>
    <n v="1.9"/>
  </r>
  <r>
    <n v="432"/>
    <d v="2014-05-05T00:00:00"/>
    <x v="0"/>
    <x v="4"/>
    <x v="184"/>
    <x v="5"/>
    <x v="0"/>
    <x v="0"/>
    <x v="369"/>
    <x v="396"/>
    <n v="2"/>
    <n v="11.54"/>
  </r>
  <r>
    <n v="433"/>
    <d v="2014-05-05T00:00:00"/>
    <x v="0"/>
    <x v="4"/>
    <x v="185"/>
    <x v="0"/>
    <x v="1"/>
    <x v="5"/>
    <x v="94"/>
    <x v="397"/>
    <n v="3"/>
    <n v="-9.1300000000000008"/>
  </r>
  <r>
    <n v="434"/>
    <d v="2014-05-05T00:00:00"/>
    <x v="0"/>
    <x v="4"/>
    <x v="121"/>
    <x v="1"/>
    <x v="0"/>
    <x v="2"/>
    <x v="370"/>
    <x v="398"/>
    <n v="2"/>
    <n v="3.96"/>
  </r>
  <r>
    <n v="435"/>
    <d v="2014-05-05T00:00:00"/>
    <x v="0"/>
    <x v="4"/>
    <x v="186"/>
    <x v="6"/>
    <x v="0"/>
    <x v="3"/>
    <x v="56"/>
    <x v="399"/>
    <n v="2"/>
    <n v="5.35"/>
  </r>
  <r>
    <n v="436"/>
    <d v="2014-05-05T00:00:00"/>
    <x v="0"/>
    <x v="4"/>
    <x v="186"/>
    <x v="6"/>
    <x v="0"/>
    <x v="0"/>
    <x v="371"/>
    <x v="400"/>
    <n v="1"/>
    <n v="16.66"/>
  </r>
  <r>
    <n v="437"/>
    <d v="2014-05-06T00:00:00"/>
    <x v="0"/>
    <x v="4"/>
    <x v="187"/>
    <x v="3"/>
    <x v="0"/>
    <x v="3"/>
    <x v="372"/>
    <x v="401"/>
    <n v="8"/>
    <n v="52.78"/>
  </r>
  <r>
    <n v="438"/>
    <d v="2014-05-06T00:00:00"/>
    <x v="0"/>
    <x v="4"/>
    <x v="188"/>
    <x v="3"/>
    <x v="0"/>
    <x v="1"/>
    <x v="115"/>
    <x v="402"/>
    <n v="2"/>
    <n v="2.72"/>
  </r>
  <r>
    <n v="439"/>
    <d v="2014-05-06T00:00:00"/>
    <x v="0"/>
    <x v="4"/>
    <x v="188"/>
    <x v="3"/>
    <x v="0"/>
    <x v="4"/>
    <x v="373"/>
    <x v="403"/>
    <n v="6"/>
    <n v="30.22"/>
  </r>
  <r>
    <n v="440"/>
    <d v="2014-05-07T00:00:00"/>
    <x v="0"/>
    <x v="4"/>
    <x v="189"/>
    <x v="32"/>
    <x v="0"/>
    <x v="3"/>
    <x v="374"/>
    <x v="404"/>
    <n v="3"/>
    <n v="7.91"/>
  </r>
  <r>
    <n v="441"/>
    <d v="2014-05-07T00:00:00"/>
    <x v="0"/>
    <x v="4"/>
    <x v="189"/>
    <x v="32"/>
    <x v="1"/>
    <x v="13"/>
    <x v="71"/>
    <x v="405"/>
    <n v="2"/>
    <n v="-38.85"/>
  </r>
  <r>
    <n v="442"/>
    <d v="2014-05-07T00:00:00"/>
    <x v="0"/>
    <x v="4"/>
    <x v="189"/>
    <x v="32"/>
    <x v="0"/>
    <x v="4"/>
    <x v="375"/>
    <x v="406"/>
    <n v="3"/>
    <n v="2.5099999999999998"/>
  </r>
  <r>
    <n v="443"/>
    <d v="2014-05-07T00:00:00"/>
    <x v="0"/>
    <x v="4"/>
    <x v="189"/>
    <x v="32"/>
    <x v="1"/>
    <x v="5"/>
    <x v="376"/>
    <x v="407"/>
    <n v="4"/>
    <n v="244.25"/>
  </r>
  <r>
    <n v="444"/>
    <d v="2014-05-08T00:00:00"/>
    <x v="0"/>
    <x v="4"/>
    <x v="73"/>
    <x v="2"/>
    <x v="2"/>
    <x v="16"/>
    <x v="377"/>
    <x v="408"/>
    <n v="5"/>
    <n v="240"/>
  </r>
  <r>
    <n v="445"/>
    <d v="2014-05-09T00:00:00"/>
    <x v="0"/>
    <x v="4"/>
    <x v="190"/>
    <x v="3"/>
    <x v="2"/>
    <x v="9"/>
    <x v="281"/>
    <x v="409"/>
    <n v="4"/>
    <n v="4.07"/>
  </r>
  <r>
    <n v="446"/>
    <d v="2014-05-09T00:00:00"/>
    <x v="0"/>
    <x v="4"/>
    <x v="190"/>
    <x v="3"/>
    <x v="2"/>
    <x v="9"/>
    <x v="378"/>
    <x v="410"/>
    <n v="3"/>
    <n v="40.31"/>
  </r>
  <r>
    <n v="447"/>
    <d v="2014-05-09T00:00:00"/>
    <x v="0"/>
    <x v="4"/>
    <x v="191"/>
    <x v="5"/>
    <x v="0"/>
    <x v="2"/>
    <x v="379"/>
    <x v="411"/>
    <n v="3"/>
    <n v="14.99"/>
  </r>
  <r>
    <n v="448"/>
    <d v="2014-05-09T00:00:00"/>
    <x v="0"/>
    <x v="4"/>
    <x v="191"/>
    <x v="5"/>
    <x v="0"/>
    <x v="1"/>
    <x v="260"/>
    <x v="412"/>
    <n v="3"/>
    <n v="4.54"/>
  </r>
  <r>
    <n v="449"/>
    <d v="2014-05-09T00:00:00"/>
    <x v="0"/>
    <x v="4"/>
    <x v="191"/>
    <x v="5"/>
    <x v="0"/>
    <x v="1"/>
    <x v="380"/>
    <x v="153"/>
    <n v="5"/>
    <n v="9.5"/>
  </r>
  <r>
    <n v="450"/>
    <d v="2014-05-09T00:00:00"/>
    <x v="0"/>
    <x v="4"/>
    <x v="191"/>
    <x v="5"/>
    <x v="0"/>
    <x v="0"/>
    <x v="381"/>
    <x v="413"/>
    <n v="7"/>
    <n v="21.77"/>
  </r>
  <r>
    <n v="451"/>
    <d v="2014-05-10T00:00:00"/>
    <x v="0"/>
    <x v="4"/>
    <x v="170"/>
    <x v="22"/>
    <x v="0"/>
    <x v="10"/>
    <x v="382"/>
    <x v="414"/>
    <n v="3"/>
    <n v="77.48"/>
  </r>
  <r>
    <n v="452"/>
    <d v="2014-05-10T00:00:00"/>
    <x v="0"/>
    <x v="4"/>
    <x v="170"/>
    <x v="22"/>
    <x v="2"/>
    <x v="6"/>
    <x v="383"/>
    <x v="415"/>
    <n v="5"/>
    <n v="4.3600000000000003"/>
  </r>
  <r>
    <n v="453"/>
    <d v="2014-05-10T00:00:00"/>
    <x v="0"/>
    <x v="4"/>
    <x v="192"/>
    <x v="2"/>
    <x v="1"/>
    <x v="11"/>
    <x v="384"/>
    <x v="416"/>
    <n v="7"/>
    <n v="-216.98"/>
  </r>
  <r>
    <n v="454"/>
    <d v="2014-05-10T00:00:00"/>
    <x v="0"/>
    <x v="4"/>
    <x v="192"/>
    <x v="2"/>
    <x v="0"/>
    <x v="4"/>
    <x v="385"/>
    <x v="417"/>
    <n v="5"/>
    <n v="5.3"/>
  </r>
  <r>
    <n v="455"/>
    <d v="2014-05-10T00:00:00"/>
    <x v="0"/>
    <x v="4"/>
    <x v="193"/>
    <x v="3"/>
    <x v="0"/>
    <x v="0"/>
    <x v="386"/>
    <x v="418"/>
    <n v="2"/>
    <n v="19.18"/>
  </r>
  <r>
    <n v="456"/>
    <d v="2014-05-10T00:00:00"/>
    <x v="0"/>
    <x v="4"/>
    <x v="193"/>
    <x v="3"/>
    <x v="2"/>
    <x v="6"/>
    <x v="387"/>
    <x v="419"/>
    <n v="5"/>
    <n v="125.3"/>
  </r>
  <r>
    <n v="457"/>
    <d v="2014-05-10T00:00:00"/>
    <x v="0"/>
    <x v="4"/>
    <x v="193"/>
    <x v="3"/>
    <x v="0"/>
    <x v="14"/>
    <x v="388"/>
    <x v="420"/>
    <n v="6"/>
    <n v="11.08"/>
  </r>
  <r>
    <n v="458"/>
    <d v="2014-05-10T00:00:00"/>
    <x v="0"/>
    <x v="4"/>
    <x v="193"/>
    <x v="3"/>
    <x v="1"/>
    <x v="5"/>
    <x v="389"/>
    <x v="421"/>
    <n v="1"/>
    <n v="32.1"/>
  </r>
  <r>
    <n v="459"/>
    <d v="2014-05-11T00:00:00"/>
    <x v="0"/>
    <x v="4"/>
    <x v="194"/>
    <x v="0"/>
    <x v="2"/>
    <x v="9"/>
    <x v="390"/>
    <x v="422"/>
    <n v="2"/>
    <n v="7.26"/>
  </r>
  <r>
    <n v="460"/>
    <d v="2014-05-11T00:00:00"/>
    <x v="0"/>
    <x v="4"/>
    <x v="194"/>
    <x v="0"/>
    <x v="2"/>
    <x v="6"/>
    <x v="391"/>
    <x v="423"/>
    <n v="1"/>
    <n v="6.3"/>
  </r>
  <r>
    <n v="461"/>
    <d v="2014-05-11T00:00:00"/>
    <x v="0"/>
    <x v="4"/>
    <x v="194"/>
    <x v="0"/>
    <x v="1"/>
    <x v="8"/>
    <x v="392"/>
    <x v="424"/>
    <n v="4"/>
    <n v="-84.29"/>
  </r>
  <r>
    <n v="462"/>
    <d v="2014-05-11T00:00:00"/>
    <x v="0"/>
    <x v="4"/>
    <x v="195"/>
    <x v="0"/>
    <x v="2"/>
    <x v="9"/>
    <x v="393"/>
    <x v="425"/>
    <n v="2"/>
    <n v="7.62"/>
  </r>
  <r>
    <n v="463"/>
    <d v="2014-05-11T00:00:00"/>
    <x v="0"/>
    <x v="4"/>
    <x v="196"/>
    <x v="20"/>
    <x v="0"/>
    <x v="12"/>
    <x v="394"/>
    <x v="426"/>
    <n v="3"/>
    <n v="9.6999999999999993"/>
  </r>
  <r>
    <n v="464"/>
    <d v="2014-05-11T00:00:00"/>
    <x v="0"/>
    <x v="4"/>
    <x v="197"/>
    <x v="0"/>
    <x v="1"/>
    <x v="5"/>
    <x v="395"/>
    <x v="427"/>
    <n v="8"/>
    <n v="-69.31"/>
  </r>
  <r>
    <n v="465"/>
    <d v="2014-05-11T00:00:00"/>
    <x v="0"/>
    <x v="4"/>
    <x v="198"/>
    <x v="1"/>
    <x v="0"/>
    <x v="0"/>
    <x v="121"/>
    <x v="124"/>
    <n v="3"/>
    <n v="5.68"/>
  </r>
  <r>
    <n v="466"/>
    <d v="2014-05-11T00:00:00"/>
    <x v="0"/>
    <x v="4"/>
    <x v="198"/>
    <x v="1"/>
    <x v="0"/>
    <x v="3"/>
    <x v="396"/>
    <x v="428"/>
    <n v="9"/>
    <n v="-172.56"/>
  </r>
  <r>
    <n v="467"/>
    <d v="2014-05-12T00:00:00"/>
    <x v="0"/>
    <x v="4"/>
    <x v="19"/>
    <x v="21"/>
    <x v="1"/>
    <x v="8"/>
    <x v="20"/>
    <x v="429"/>
    <n v="7"/>
    <n v="10.78"/>
  </r>
  <r>
    <n v="468"/>
    <d v="2014-05-12T00:00:00"/>
    <x v="0"/>
    <x v="4"/>
    <x v="73"/>
    <x v="32"/>
    <x v="1"/>
    <x v="13"/>
    <x v="397"/>
    <x v="430"/>
    <n v="3"/>
    <n v="-130.01"/>
  </r>
  <r>
    <n v="469"/>
    <d v="2014-05-13T00:00:00"/>
    <x v="0"/>
    <x v="4"/>
    <x v="199"/>
    <x v="27"/>
    <x v="0"/>
    <x v="2"/>
    <x v="379"/>
    <x v="431"/>
    <n v="2"/>
    <n v="9.99"/>
  </r>
  <r>
    <n v="470"/>
    <d v="2014-05-13T00:00:00"/>
    <x v="0"/>
    <x v="4"/>
    <x v="200"/>
    <x v="16"/>
    <x v="0"/>
    <x v="7"/>
    <x v="78"/>
    <x v="432"/>
    <n v="2"/>
    <n v="2.4"/>
  </r>
  <r>
    <n v="471"/>
    <d v="2014-05-13T00:00:00"/>
    <x v="0"/>
    <x v="4"/>
    <x v="200"/>
    <x v="16"/>
    <x v="0"/>
    <x v="3"/>
    <x v="398"/>
    <x v="433"/>
    <n v="8"/>
    <n v="-331.96"/>
  </r>
  <r>
    <n v="472"/>
    <d v="2014-05-13T00:00:00"/>
    <x v="0"/>
    <x v="4"/>
    <x v="201"/>
    <x v="3"/>
    <x v="2"/>
    <x v="9"/>
    <x v="399"/>
    <x v="434"/>
    <n v="3"/>
    <n v="52.49"/>
  </r>
  <r>
    <n v="473"/>
    <d v="2014-05-13T00:00:00"/>
    <x v="0"/>
    <x v="4"/>
    <x v="160"/>
    <x v="3"/>
    <x v="1"/>
    <x v="5"/>
    <x v="221"/>
    <x v="435"/>
    <n v="6"/>
    <n v="20.96"/>
  </r>
  <r>
    <n v="474"/>
    <d v="2014-05-13T00:00:00"/>
    <x v="0"/>
    <x v="4"/>
    <x v="160"/>
    <x v="3"/>
    <x v="0"/>
    <x v="0"/>
    <x v="187"/>
    <x v="436"/>
    <n v="2"/>
    <n v="3.84"/>
  </r>
  <r>
    <n v="475"/>
    <d v="2014-05-14T00:00:00"/>
    <x v="0"/>
    <x v="4"/>
    <x v="202"/>
    <x v="16"/>
    <x v="1"/>
    <x v="8"/>
    <x v="400"/>
    <x v="437"/>
    <n v="2"/>
    <n v="23.32"/>
  </r>
  <r>
    <n v="476"/>
    <d v="2014-05-16T00:00:00"/>
    <x v="0"/>
    <x v="4"/>
    <x v="203"/>
    <x v="3"/>
    <x v="1"/>
    <x v="5"/>
    <x v="221"/>
    <x v="438"/>
    <n v="5"/>
    <n v="17.47"/>
  </r>
  <r>
    <n v="477"/>
    <d v="2014-05-16T00:00:00"/>
    <x v="0"/>
    <x v="4"/>
    <x v="204"/>
    <x v="3"/>
    <x v="2"/>
    <x v="9"/>
    <x v="401"/>
    <x v="439"/>
    <n v="3"/>
    <n v="3.38"/>
  </r>
  <r>
    <n v="478"/>
    <d v="2014-05-17T00:00:00"/>
    <x v="0"/>
    <x v="4"/>
    <x v="205"/>
    <x v="21"/>
    <x v="0"/>
    <x v="3"/>
    <x v="79"/>
    <x v="440"/>
    <n v="3"/>
    <n v="45.84"/>
  </r>
  <r>
    <n v="479"/>
    <d v="2014-05-18T00:00:00"/>
    <x v="0"/>
    <x v="4"/>
    <x v="206"/>
    <x v="10"/>
    <x v="2"/>
    <x v="6"/>
    <x v="402"/>
    <x v="441"/>
    <n v="2"/>
    <n v="-168.96"/>
  </r>
  <r>
    <n v="480"/>
    <d v="2014-05-18T00:00:00"/>
    <x v="0"/>
    <x v="4"/>
    <x v="207"/>
    <x v="10"/>
    <x v="1"/>
    <x v="8"/>
    <x v="403"/>
    <x v="442"/>
    <n v="3"/>
    <n v="3.73"/>
  </r>
  <r>
    <n v="481"/>
    <d v="2014-05-18T00:00:00"/>
    <x v="0"/>
    <x v="4"/>
    <x v="207"/>
    <x v="10"/>
    <x v="0"/>
    <x v="0"/>
    <x v="404"/>
    <x v="443"/>
    <n v="4"/>
    <n v="5.78"/>
  </r>
  <r>
    <n v="482"/>
    <d v="2014-05-18T00:00:00"/>
    <x v="0"/>
    <x v="4"/>
    <x v="208"/>
    <x v="0"/>
    <x v="0"/>
    <x v="0"/>
    <x v="404"/>
    <x v="444"/>
    <n v="1"/>
    <n v="1.44"/>
  </r>
  <r>
    <n v="483"/>
    <d v="2014-05-19T00:00:00"/>
    <x v="0"/>
    <x v="4"/>
    <x v="209"/>
    <x v="14"/>
    <x v="0"/>
    <x v="3"/>
    <x v="405"/>
    <x v="445"/>
    <n v="9"/>
    <n v="26.41"/>
  </r>
  <r>
    <n v="484"/>
    <d v="2014-05-19T00:00:00"/>
    <x v="0"/>
    <x v="4"/>
    <x v="210"/>
    <x v="6"/>
    <x v="0"/>
    <x v="14"/>
    <x v="388"/>
    <x v="446"/>
    <n v="5"/>
    <n v="9.23"/>
  </r>
  <r>
    <n v="485"/>
    <d v="2014-05-20T00:00:00"/>
    <x v="0"/>
    <x v="4"/>
    <x v="211"/>
    <x v="38"/>
    <x v="0"/>
    <x v="12"/>
    <x v="406"/>
    <x v="447"/>
    <n v="4"/>
    <n v="9.32"/>
  </r>
  <r>
    <n v="486"/>
    <d v="2014-05-20T00:00:00"/>
    <x v="0"/>
    <x v="4"/>
    <x v="211"/>
    <x v="38"/>
    <x v="0"/>
    <x v="4"/>
    <x v="407"/>
    <x v="448"/>
    <n v="9"/>
    <n v="11.94"/>
  </r>
  <r>
    <n v="487"/>
    <d v="2014-05-20T00:00:00"/>
    <x v="0"/>
    <x v="4"/>
    <x v="211"/>
    <x v="38"/>
    <x v="1"/>
    <x v="8"/>
    <x v="408"/>
    <x v="449"/>
    <n v="7"/>
    <n v="60.14"/>
  </r>
  <r>
    <n v="488"/>
    <d v="2014-05-20T00:00:00"/>
    <x v="0"/>
    <x v="4"/>
    <x v="212"/>
    <x v="0"/>
    <x v="1"/>
    <x v="8"/>
    <x v="409"/>
    <x v="450"/>
    <n v="3"/>
    <n v="-5.94"/>
  </r>
  <r>
    <n v="489"/>
    <d v="2014-05-20T00:00:00"/>
    <x v="0"/>
    <x v="4"/>
    <x v="212"/>
    <x v="0"/>
    <x v="0"/>
    <x v="0"/>
    <x v="310"/>
    <x v="320"/>
    <n v="2"/>
    <n v="3.63"/>
  </r>
  <r>
    <n v="490"/>
    <d v="2014-05-20T00:00:00"/>
    <x v="0"/>
    <x v="4"/>
    <x v="212"/>
    <x v="0"/>
    <x v="2"/>
    <x v="9"/>
    <x v="410"/>
    <x v="451"/>
    <n v="2"/>
    <n v="-3.64"/>
  </r>
  <r>
    <n v="491"/>
    <d v="2014-05-20T00:00:00"/>
    <x v="0"/>
    <x v="4"/>
    <x v="212"/>
    <x v="0"/>
    <x v="0"/>
    <x v="2"/>
    <x v="252"/>
    <x v="273"/>
    <n v="5"/>
    <n v="-13.39"/>
  </r>
  <r>
    <n v="492"/>
    <d v="2014-05-21T00:00:00"/>
    <x v="0"/>
    <x v="4"/>
    <x v="213"/>
    <x v="6"/>
    <x v="0"/>
    <x v="3"/>
    <x v="411"/>
    <x v="452"/>
    <n v="7"/>
    <n v="1276.49"/>
  </r>
  <r>
    <n v="493"/>
    <d v="2014-05-21T00:00:00"/>
    <x v="0"/>
    <x v="4"/>
    <x v="213"/>
    <x v="6"/>
    <x v="2"/>
    <x v="6"/>
    <x v="412"/>
    <x v="453"/>
    <n v="3"/>
    <n v="173.03"/>
  </r>
  <r>
    <n v="494"/>
    <d v="2014-05-21T00:00:00"/>
    <x v="0"/>
    <x v="4"/>
    <x v="214"/>
    <x v="3"/>
    <x v="0"/>
    <x v="4"/>
    <x v="29"/>
    <x v="454"/>
    <n v="8"/>
    <n v="10.51"/>
  </r>
  <r>
    <n v="495"/>
    <d v="2014-05-21T00:00:00"/>
    <x v="0"/>
    <x v="4"/>
    <x v="215"/>
    <x v="32"/>
    <x v="0"/>
    <x v="3"/>
    <x v="413"/>
    <x v="455"/>
    <n v="7"/>
    <n v="219.45"/>
  </r>
  <r>
    <n v="496"/>
    <d v="2014-05-21T00:00:00"/>
    <x v="0"/>
    <x v="4"/>
    <x v="215"/>
    <x v="32"/>
    <x v="0"/>
    <x v="0"/>
    <x v="414"/>
    <x v="150"/>
    <n v="3"/>
    <n v="8.7899999999999991"/>
  </r>
  <r>
    <n v="497"/>
    <d v="2014-05-21T00:00:00"/>
    <x v="0"/>
    <x v="4"/>
    <x v="215"/>
    <x v="32"/>
    <x v="0"/>
    <x v="12"/>
    <x v="103"/>
    <x v="456"/>
    <n v="6"/>
    <n v="68.849999999999994"/>
  </r>
  <r>
    <n v="498"/>
    <d v="2014-05-21T00:00:00"/>
    <x v="0"/>
    <x v="4"/>
    <x v="175"/>
    <x v="0"/>
    <x v="0"/>
    <x v="10"/>
    <x v="21"/>
    <x v="40"/>
    <n v="6"/>
    <n v="21.02"/>
  </r>
  <r>
    <n v="499"/>
    <d v="2014-05-21T00:00:00"/>
    <x v="0"/>
    <x v="4"/>
    <x v="175"/>
    <x v="0"/>
    <x v="1"/>
    <x v="5"/>
    <x v="415"/>
    <x v="457"/>
    <n v="2"/>
    <n v="-29.25"/>
  </r>
  <r>
    <n v="500"/>
    <d v="2014-05-21T00:00:00"/>
    <x v="0"/>
    <x v="4"/>
    <x v="175"/>
    <x v="0"/>
    <x v="0"/>
    <x v="0"/>
    <x v="416"/>
    <x v="458"/>
    <n v="1"/>
    <n v="1.63"/>
  </r>
  <r>
    <n v="501"/>
    <d v="2014-05-21T00:00:00"/>
    <x v="0"/>
    <x v="4"/>
    <x v="175"/>
    <x v="0"/>
    <x v="0"/>
    <x v="3"/>
    <x v="417"/>
    <x v="459"/>
    <n v="3"/>
    <n v="-31.01"/>
  </r>
  <r>
    <n v="502"/>
    <d v="2014-05-22T00:00:00"/>
    <x v="0"/>
    <x v="4"/>
    <x v="216"/>
    <x v="33"/>
    <x v="2"/>
    <x v="6"/>
    <x v="418"/>
    <x v="460"/>
    <n v="2"/>
    <n v="34"/>
  </r>
  <r>
    <n v="503"/>
    <d v="2014-05-22T00:00:00"/>
    <x v="0"/>
    <x v="4"/>
    <x v="216"/>
    <x v="33"/>
    <x v="2"/>
    <x v="6"/>
    <x v="419"/>
    <x v="461"/>
    <n v="1"/>
    <n v="12.59"/>
  </r>
  <r>
    <n v="504"/>
    <d v="2014-05-23T00:00:00"/>
    <x v="0"/>
    <x v="4"/>
    <x v="177"/>
    <x v="2"/>
    <x v="0"/>
    <x v="3"/>
    <x v="420"/>
    <x v="462"/>
    <n v="2"/>
    <n v="-2.63"/>
  </r>
  <r>
    <n v="505"/>
    <d v="2014-05-23T00:00:00"/>
    <x v="0"/>
    <x v="4"/>
    <x v="177"/>
    <x v="2"/>
    <x v="0"/>
    <x v="4"/>
    <x v="421"/>
    <x v="463"/>
    <n v="9"/>
    <n v="2.38"/>
  </r>
  <r>
    <n v="506"/>
    <d v="2014-05-23T00:00:00"/>
    <x v="0"/>
    <x v="4"/>
    <x v="177"/>
    <x v="2"/>
    <x v="2"/>
    <x v="6"/>
    <x v="422"/>
    <x v="464"/>
    <n v="2"/>
    <n v="-10.119999999999999"/>
  </r>
  <r>
    <n v="507"/>
    <d v="2014-05-23T00:00:00"/>
    <x v="0"/>
    <x v="4"/>
    <x v="15"/>
    <x v="22"/>
    <x v="0"/>
    <x v="0"/>
    <x v="423"/>
    <x v="115"/>
    <n v="2"/>
    <n v="6.22"/>
  </r>
  <r>
    <n v="508"/>
    <d v="2014-05-23T00:00:00"/>
    <x v="0"/>
    <x v="4"/>
    <x v="217"/>
    <x v="20"/>
    <x v="0"/>
    <x v="3"/>
    <x v="263"/>
    <x v="465"/>
    <n v="5"/>
    <n v="5.84"/>
  </r>
  <r>
    <n v="509"/>
    <d v="2014-05-23T00:00:00"/>
    <x v="0"/>
    <x v="4"/>
    <x v="217"/>
    <x v="20"/>
    <x v="0"/>
    <x v="14"/>
    <x v="424"/>
    <x v="466"/>
    <n v="2"/>
    <n v="0.15"/>
  </r>
  <r>
    <n v="510"/>
    <d v="2014-05-23T00:00:00"/>
    <x v="0"/>
    <x v="4"/>
    <x v="217"/>
    <x v="20"/>
    <x v="0"/>
    <x v="12"/>
    <x v="425"/>
    <x v="467"/>
    <n v="1"/>
    <n v="56.2"/>
  </r>
  <r>
    <n v="511"/>
    <d v="2014-05-24T00:00:00"/>
    <x v="0"/>
    <x v="4"/>
    <x v="218"/>
    <x v="36"/>
    <x v="0"/>
    <x v="0"/>
    <x v="426"/>
    <x v="468"/>
    <n v="3"/>
    <n v="56.98"/>
  </r>
  <r>
    <n v="512"/>
    <d v="2014-05-25T00:00:00"/>
    <x v="0"/>
    <x v="4"/>
    <x v="219"/>
    <x v="1"/>
    <x v="0"/>
    <x v="12"/>
    <x v="427"/>
    <x v="469"/>
    <n v="2"/>
    <n v="-166.32"/>
  </r>
  <r>
    <n v="513"/>
    <d v="2014-05-25T00:00:00"/>
    <x v="0"/>
    <x v="4"/>
    <x v="219"/>
    <x v="1"/>
    <x v="1"/>
    <x v="8"/>
    <x v="428"/>
    <x v="470"/>
    <n v="2"/>
    <n v="-24.19"/>
  </r>
  <r>
    <n v="514"/>
    <d v="2014-05-25T00:00:00"/>
    <x v="0"/>
    <x v="4"/>
    <x v="220"/>
    <x v="20"/>
    <x v="0"/>
    <x v="0"/>
    <x v="429"/>
    <x v="471"/>
    <n v="2"/>
    <n v="6.73"/>
  </r>
  <r>
    <n v="515"/>
    <d v="2014-05-26T00:00:00"/>
    <x v="0"/>
    <x v="4"/>
    <x v="44"/>
    <x v="3"/>
    <x v="1"/>
    <x v="11"/>
    <x v="430"/>
    <x v="77"/>
    <n v="2"/>
    <n v="27.36"/>
  </r>
  <r>
    <n v="516"/>
    <d v="2014-05-26T00:00:00"/>
    <x v="0"/>
    <x v="4"/>
    <x v="44"/>
    <x v="3"/>
    <x v="2"/>
    <x v="6"/>
    <x v="431"/>
    <x v="472"/>
    <n v="2"/>
    <n v="20.16"/>
  </r>
  <r>
    <n v="517"/>
    <d v="2014-05-26T00:00:00"/>
    <x v="0"/>
    <x v="4"/>
    <x v="44"/>
    <x v="3"/>
    <x v="2"/>
    <x v="6"/>
    <x v="432"/>
    <x v="473"/>
    <n v="2"/>
    <n v="31.49"/>
  </r>
  <r>
    <n v="518"/>
    <d v="2014-05-26T00:00:00"/>
    <x v="0"/>
    <x v="4"/>
    <x v="221"/>
    <x v="3"/>
    <x v="1"/>
    <x v="5"/>
    <x v="433"/>
    <x v="474"/>
    <n v="2"/>
    <n v="22.53"/>
  </r>
  <r>
    <n v="519"/>
    <d v="2014-05-26T00:00:00"/>
    <x v="0"/>
    <x v="4"/>
    <x v="222"/>
    <x v="27"/>
    <x v="0"/>
    <x v="0"/>
    <x v="48"/>
    <x v="475"/>
    <n v="5"/>
    <n v="23.23"/>
  </r>
  <r>
    <n v="520"/>
    <d v="2014-05-26T00:00:00"/>
    <x v="0"/>
    <x v="4"/>
    <x v="147"/>
    <x v="1"/>
    <x v="0"/>
    <x v="2"/>
    <x v="434"/>
    <x v="476"/>
    <n v="3"/>
    <n v="7.7"/>
  </r>
  <r>
    <n v="521"/>
    <d v="2014-05-26T00:00:00"/>
    <x v="0"/>
    <x v="4"/>
    <x v="147"/>
    <x v="1"/>
    <x v="1"/>
    <x v="5"/>
    <x v="435"/>
    <x v="477"/>
    <n v="2"/>
    <n v="-5.14"/>
  </r>
  <r>
    <n v="522"/>
    <d v="2014-05-26T00:00:00"/>
    <x v="0"/>
    <x v="4"/>
    <x v="147"/>
    <x v="1"/>
    <x v="0"/>
    <x v="4"/>
    <x v="385"/>
    <x v="478"/>
    <n v="3"/>
    <n v="3.18"/>
  </r>
  <r>
    <n v="523"/>
    <d v="2014-05-27T00:00:00"/>
    <x v="0"/>
    <x v="4"/>
    <x v="223"/>
    <x v="3"/>
    <x v="1"/>
    <x v="13"/>
    <x v="436"/>
    <x v="479"/>
    <n v="10"/>
    <n v="-28.36"/>
  </r>
  <r>
    <n v="524"/>
    <d v="2014-05-27T00:00:00"/>
    <x v="0"/>
    <x v="4"/>
    <x v="223"/>
    <x v="3"/>
    <x v="0"/>
    <x v="2"/>
    <x v="437"/>
    <x v="480"/>
    <n v="4"/>
    <n v="7.19"/>
  </r>
  <r>
    <n v="525"/>
    <d v="2014-05-27T00:00:00"/>
    <x v="0"/>
    <x v="4"/>
    <x v="164"/>
    <x v="3"/>
    <x v="2"/>
    <x v="6"/>
    <x v="438"/>
    <x v="481"/>
    <n v="12"/>
    <n v="125.27"/>
  </r>
  <r>
    <n v="526"/>
    <d v="2014-05-27T00:00:00"/>
    <x v="0"/>
    <x v="4"/>
    <x v="164"/>
    <x v="3"/>
    <x v="2"/>
    <x v="9"/>
    <x v="439"/>
    <x v="482"/>
    <n v="1"/>
    <n v="38"/>
  </r>
  <r>
    <n v="527"/>
    <d v="2014-05-27T00:00:00"/>
    <x v="0"/>
    <x v="4"/>
    <x v="224"/>
    <x v="1"/>
    <x v="0"/>
    <x v="3"/>
    <x v="440"/>
    <x v="96"/>
    <n v="6"/>
    <n v="-30.56"/>
  </r>
  <r>
    <n v="528"/>
    <d v="2014-05-28T00:00:00"/>
    <x v="0"/>
    <x v="4"/>
    <x v="225"/>
    <x v="22"/>
    <x v="2"/>
    <x v="6"/>
    <x v="441"/>
    <x v="483"/>
    <n v="6"/>
    <n v="5.74"/>
  </r>
  <r>
    <n v="529"/>
    <d v="2014-05-28T00:00:00"/>
    <x v="0"/>
    <x v="4"/>
    <x v="225"/>
    <x v="22"/>
    <x v="2"/>
    <x v="9"/>
    <x v="162"/>
    <x v="484"/>
    <n v="4"/>
    <n v="2.21"/>
  </r>
  <r>
    <n v="530"/>
    <d v="2014-05-28T00:00:00"/>
    <x v="0"/>
    <x v="4"/>
    <x v="226"/>
    <x v="22"/>
    <x v="0"/>
    <x v="3"/>
    <x v="442"/>
    <x v="485"/>
    <n v="4"/>
    <n v="51.36"/>
  </r>
  <r>
    <n v="531"/>
    <d v="2014-05-30T00:00:00"/>
    <x v="0"/>
    <x v="4"/>
    <x v="227"/>
    <x v="6"/>
    <x v="0"/>
    <x v="0"/>
    <x v="443"/>
    <x v="486"/>
    <n v="3"/>
    <n v="6.13"/>
  </r>
  <r>
    <n v="532"/>
    <d v="2014-05-30T00:00:00"/>
    <x v="0"/>
    <x v="4"/>
    <x v="228"/>
    <x v="1"/>
    <x v="1"/>
    <x v="13"/>
    <x v="444"/>
    <x v="487"/>
    <n v="3"/>
    <n v="-184.84"/>
  </r>
  <r>
    <n v="533"/>
    <d v="2014-05-30T00:00:00"/>
    <x v="0"/>
    <x v="4"/>
    <x v="229"/>
    <x v="20"/>
    <x v="0"/>
    <x v="3"/>
    <x v="372"/>
    <x v="488"/>
    <n v="4"/>
    <n v="26.39"/>
  </r>
  <r>
    <n v="534"/>
    <d v="2014-05-30T00:00:00"/>
    <x v="0"/>
    <x v="4"/>
    <x v="230"/>
    <x v="20"/>
    <x v="0"/>
    <x v="3"/>
    <x v="445"/>
    <x v="489"/>
    <n v="2"/>
    <n v="8.9499999999999993"/>
  </r>
  <r>
    <n v="535"/>
    <d v="2014-05-30T00:00:00"/>
    <x v="0"/>
    <x v="4"/>
    <x v="230"/>
    <x v="20"/>
    <x v="2"/>
    <x v="6"/>
    <x v="446"/>
    <x v="490"/>
    <n v="5"/>
    <n v="134.56"/>
  </r>
  <r>
    <n v="536"/>
    <d v="2014-05-30T00:00:00"/>
    <x v="0"/>
    <x v="4"/>
    <x v="230"/>
    <x v="20"/>
    <x v="0"/>
    <x v="12"/>
    <x v="447"/>
    <x v="491"/>
    <n v="3"/>
    <n v="77.86"/>
  </r>
  <r>
    <n v="537"/>
    <d v="2014-05-30T00:00:00"/>
    <x v="0"/>
    <x v="4"/>
    <x v="230"/>
    <x v="20"/>
    <x v="0"/>
    <x v="0"/>
    <x v="448"/>
    <x v="418"/>
    <n v="4"/>
    <n v="17.98"/>
  </r>
  <r>
    <n v="538"/>
    <d v="2014-05-30T00:00:00"/>
    <x v="0"/>
    <x v="4"/>
    <x v="231"/>
    <x v="1"/>
    <x v="2"/>
    <x v="16"/>
    <x v="359"/>
    <x v="492"/>
    <n v="3"/>
    <n v="135"/>
  </r>
  <r>
    <n v="539"/>
    <d v="2014-05-31T00:00:00"/>
    <x v="0"/>
    <x v="4"/>
    <x v="232"/>
    <x v="29"/>
    <x v="2"/>
    <x v="6"/>
    <x v="449"/>
    <x v="493"/>
    <n v="3"/>
    <n v="197.99"/>
  </r>
  <r>
    <n v="540"/>
    <d v="2014-05-31T00:00:00"/>
    <x v="0"/>
    <x v="4"/>
    <x v="232"/>
    <x v="29"/>
    <x v="2"/>
    <x v="6"/>
    <x v="450"/>
    <x v="494"/>
    <n v="3"/>
    <n v="32.979999999999997"/>
  </r>
  <r>
    <n v="541"/>
    <d v="2014-06-01T00:00:00"/>
    <x v="0"/>
    <x v="5"/>
    <x v="233"/>
    <x v="28"/>
    <x v="1"/>
    <x v="5"/>
    <x v="7"/>
    <x v="495"/>
    <n v="7"/>
    <n v="580.54"/>
  </r>
  <r>
    <n v="542"/>
    <d v="2014-06-01T00:00:00"/>
    <x v="0"/>
    <x v="5"/>
    <x v="233"/>
    <x v="28"/>
    <x v="0"/>
    <x v="2"/>
    <x v="451"/>
    <x v="496"/>
    <n v="2"/>
    <n v="41.68"/>
  </r>
  <r>
    <n v="543"/>
    <d v="2014-06-01T00:00:00"/>
    <x v="0"/>
    <x v="5"/>
    <x v="233"/>
    <x v="28"/>
    <x v="0"/>
    <x v="0"/>
    <x v="452"/>
    <x v="497"/>
    <n v="6"/>
    <n v="23.94"/>
  </r>
  <r>
    <n v="544"/>
    <d v="2014-06-01T00:00:00"/>
    <x v="0"/>
    <x v="5"/>
    <x v="233"/>
    <x v="28"/>
    <x v="0"/>
    <x v="12"/>
    <x v="453"/>
    <x v="498"/>
    <n v="5"/>
    <n v="496.07"/>
  </r>
  <r>
    <n v="545"/>
    <d v="2014-06-01T00:00:00"/>
    <x v="0"/>
    <x v="5"/>
    <x v="233"/>
    <x v="28"/>
    <x v="0"/>
    <x v="0"/>
    <x v="454"/>
    <x v="499"/>
    <n v="4"/>
    <n v="12.44"/>
  </r>
  <r>
    <n v="546"/>
    <d v="2014-06-01T00:00:00"/>
    <x v="0"/>
    <x v="5"/>
    <x v="234"/>
    <x v="23"/>
    <x v="0"/>
    <x v="3"/>
    <x v="455"/>
    <x v="241"/>
    <n v="3"/>
    <n v="20.92"/>
  </r>
  <r>
    <n v="547"/>
    <d v="2014-06-01T00:00:00"/>
    <x v="0"/>
    <x v="5"/>
    <x v="234"/>
    <x v="23"/>
    <x v="0"/>
    <x v="4"/>
    <x v="456"/>
    <x v="500"/>
    <n v="6"/>
    <n v="83.87"/>
  </r>
  <r>
    <n v="548"/>
    <d v="2014-06-01T00:00:00"/>
    <x v="0"/>
    <x v="5"/>
    <x v="235"/>
    <x v="13"/>
    <x v="1"/>
    <x v="8"/>
    <x v="457"/>
    <x v="501"/>
    <n v="6"/>
    <n v="9.1"/>
  </r>
  <r>
    <n v="549"/>
    <d v="2014-06-01T00:00:00"/>
    <x v="0"/>
    <x v="5"/>
    <x v="235"/>
    <x v="13"/>
    <x v="2"/>
    <x v="6"/>
    <x v="458"/>
    <x v="502"/>
    <n v="7"/>
    <n v="229.3"/>
  </r>
  <r>
    <n v="550"/>
    <d v="2014-06-01T00:00:00"/>
    <x v="0"/>
    <x v="5"/>
    <x v="87"/>
    <x v="14"/>
    <x v="0"/>
    <x v="3"/>
    <x v="459"/>
    <x v="503"/>
    <n v="4"/>
    <n v="66.510000000000005"/>
  </r>
  <r>
    <n v="551"/>
    <d v="2014-06-01T00:00:00"/>
    <x v="0"/>
    <x v="5"/>
    <x v="87"/>
    <x v="14"/>
    <x v="0"/>
    <x v="12"/>
    <x v="460"/>
    <x v="504"/>
    <n v="5"/>
    <n v="12.38"/>
  </r>
  <r>
    <n v="552"/>
    <d v="2014-06-02T00:00:00"/>
    <x v="0"/>
    <x v="5"/>
    <x v="79"/>
    <x v="27"/>
    <x v="0"/>
    <x v="3"/>
    <x v="461"/>
    <x v="505"/>
    <n v="3"/>
    <n v="19.440000000000001"/>
  </r>
  <r>
    <n v="553"/>
    <d v="2014-06-02T00:00:00"/>
    <x v="0"/>
    <x v="5"/>
    <x v="79"/>
    <x v="27"/>
    <x v="1"/>
    <x v="8"/>
    <x v="462"/>
    <x v="506"/>
    <n v="6"/>
    <n v="22"/>
  </r>
  <r>
    <n v="554"/>
    <d v="2014-06-02T00:00:00"/>
    <x v="0"/>
    <x v="5"/>
    <x v="149"/>
    <x v="4"/>
    <x v="0"/>
    <x v="4"/>
    <x v="407"/>
    <x v="507"/>
    <n v="2"/>
    <n v="2.65"/>
  </r>
  <r>
    <n v="555"/>
    <d v="2014-06-02T00:00:00"/>
    <x v="0"/>
    <x v="5"/>
    <x v="149"/>
    <x v="4"/>
    <x v="2"/>
    <x v="6"/>
    <x v="463"/>
    <x v="104"/>
    <n v="3"/>
    <n v="67.19"/>
  </r>
  <r>
    <n v="556"/>
    <d v="2014-06-02T00:00:00"/>
    <x v="0"/>
    <x v="5"/>
    <x v="149"/>
    <x v="4"/>
    <x v="0"/>
    <x v="2"/>
    <x v="168"/>
    <x v="508"/>
    <n v="2"/>
    <n v="107.08"/>
  </r>
  <r>
    <n v="557"/>
    <d v="2014-06-03T00:00:00"/>
    <x v="0"/>
    <x v="5"/>
    <x v="236"/>
    <x v="22"/>
    <x v="1"/>
    <x v="13"/>
    <x v="278"/>
    <x v="509"/>
    <n v="6"/>
    <n v="113.49"/>
  </r>
  <r>
    <n v="558"/>
    <d v="2014-06-03T00:00:00"/>
    <x v="0"/>
    <x v="5"/>
    <x v="237"/>
    <x v="14"/>
    <x v="0"/>
    <x v="10"/>
    <x v="464"/>
    <x v="510"/>
    <n v="2"/>
    <n v="7.49"/>
  </r>
  <r>
    <n v="559"/>
    <d v="2014-06-03T00:00:00"/>
    <x v="0"/>
    <x v="5"/>
    <x v="238"/>
    <x v="1"/>
    <x v="0"/>
    <x v="1"/>
    <x v="465"/>
    <x v="443"/>
    <n v="4"/>
    <n v="5.18"/>
  </r>
  <r>
    <n v="560"/>
    <d v="2014-06-03T00:00:00"/>
    <x v="0"/>
    <x v="5"/>
    <x v="238"/>
    <x v="1"/>
    <x v="1"/>
    <x v="8"/>
    <x v="466"/>
    <x v="511"/>
    <n v="7"/>
    <n v="-40"/>
  </r>
  <r>
    <n v="561"/>
    <d v="2014-06-03T00:00:00"/>
    <x v="0"/>
    <x v="5"/>
    <x v="238"/>
    <x v="1"/>
    <x v="0"/>
    <x v="2"/>
    <x v="346"/>
    <x v="512"/>
    <n v="3"/>
    <n v="9.9499999999999993"/>
  </r>
  <r>
    <n v="562"/>
    <d v="2014-06-04T00:00:00"/>
    <x v="0"/>
    <x v="5"/>
    <x v="114"/>
    <x v="10"/>
    <x v="0"/>
    <x v="0"/>
    <x v="371"/>
    <x v="513"/>
    <n v="2"/>
    <n v="5.88"/>
  </r>
  <r>
    <n v="563"/>
    <d v="2014-06-04T00:00:00"/>
    <x v="0"/>
    <x v="5"/>
    <x v="239"/>
    <x v="20"/>
    <x v="1"/>
    <x v="8"/>
    <x v="467"/>
    <x v="514"/>
    <n v="2"/>
    <n v="21.08"/>
  </r>
  <r>
    <n v="564"/>
    <d v="2014-06-04T00:00:00"/>
    <x v="0"/>
    <x v="5"/>
    <x v="239"/>
    <x v="20"/>
    <x v="0"/>
    <x v="12"/>
    <x v="468"/>
    <x v="515"/>
    <n v="4"/>
    <n v="4.05"/>
  </r>
  <r>
    <n v="565"/>
    <d v="2014-06-04T00:00:00"/>
    <x v="0"/>
    <x v="5"/>
    <x v="239"/>
    <x v="20"/>
    <x v="1"/>
    <x v="11"/>
    <x v="469"/>
    <x v="516"/>
    <n v="2"/>
    <n v="-44.2"/>
  </r>
  <r>
    <n v="566"/>
    <d v="2014-06-04T00:00:00"/>
    <x v="0"/>
    <x v="5"/>
    <x v="239"/>
    <x v="20"/>
    <x v="1"/>
    <x v="8"/>
    <x v="335"/>
    <x v="517"/>
    <n v="2"/>
    <n v="6.7"/>
  </r>
  <r>
    <n v="567"/>
    <d v="2014-06-06T00:00:00"/>
    <x v="0"/>
    <x v="5"/>
    <x v="240"/>
    <x v="20"/>
    <x v="0"/>
    <x v="4"/>
    <x v="470"/>
    <x v="518"/>
    <n v="2"/>
    <n v="4.9400000000000004"/>
  </r>
  <r>
    <n v="568"/>
    <d v="2014-06-06T00:00:00"/>
    <x v="0"/>
    <x v="5"/>
    <x v="241"/>
    <x v="20"/>
    <x v="0"/>
    <x v="3"/>
    <x v="471"/>
    <x v="519"/>
    <n v="9"/>
    <n v="50.47"/>
  </r>
  <r>
    <n v="569"/>
    <d v="2014-06-06T00:00:00"/>
    <x v="0"/>
    <x v="5"/>
    <x v="241"/>
    <x v="20"/>
    <x v="0"/>
    <x v="14"/>
    <x v="472"/>
    <x v="520"/>
    <n v="2"/>
    <n v="4.46"/>
  </r>
  <r>
    <n v="570"/>
    <d v="2014-06-06T00:00:00"/>
    <x v="0"/>
    <x v="5"/>
    <x v="241"/>
    <x v="20"/>
    <x v="1"/>
    <x v="13"/>
    <x v="473"/>
    <x v="521"/>
    <n v="3"/>
    <n v="-347.12"/>
  </r>
  <r>
    <n v="571"/>
    <d v="2014-06-06T00:00:00"/>
    <x v="0"/>
    <x v="5"/>
    <x v="242"/>
    <x v="1"/>
    <x v="0"/>
    <x v="3"/>
    <x v="287"/>
    <x v="522"/>
    <n v="3"/>
    <n v="-38.11"/>
  </r>
  <r>
    <n v="572"/>
    <d v="2014-06-06T00:00:00"/>
    <x v="0"/>
    <x v="5"/>
    <x v="242"/>
    <x v="1"/>
    <x v="0"/>
    <x v="10"/>
    <x v="474"/>
    <x v="51"/>
    <n v="2"/>
    <n v="4.72"/>
  </r>
  <r>
    <n v="573"/>
    <d v="2014-06-06T00:00:00"/>
    <x v="0"/>
    <x v="5"/>
    <x v="243"/>
    <x v="0"/>
    <x v="0"/>
    <x v="1"/>
    <x v="37"/>
    <x v="523"/>
    <n v="10"/>
    <n v="33.83"/>
  </r>
  <r>
    <n v="574"/>
    <d v="2014-06-06T00:00:00"/>
    <x v="0"/>
    <x v="5"/>
    <x v="149"/>
    <x v="16"/>
    <x v="0"/>
    <x v="3"/>
    <x v="475"/>
    <x v="524"/>
    <n v="1"/>
    <n v="-0.91"/>
  </r>
  <r>
    <n v="575"/>
    <d v="2014-06-06T00:00:00"/>
    <x v="0"/>
    <x v="5"/>
    <x v="149"/>
    <x v="16"/>
    <x v="0"/>
    <x v="0"/>
    <x v="426"/>
    <x v="525"/>
    <n v="2"/>
    <n v="22.48"/>
  </r>
  <r>
    <n v="576"/>
    <d v="2014-06-07T00:00:00"/>
    <x v="0"/>
    <x v="5"/>
    <x v="244"/>
    <x v="1"/>
    <x v="0"/>
    <x v="3"/>
    <x v="471"/>
    <x v="526"/>
    <n v="3"/>
    <n v="-20.56"/>
  </r>
  <r>
    <n v="577"/>
    <d v="2014-06-07T00:00:00"/>
    <x v="0"/>
    <x v="5"/>
    <x v="245"/>
    <x v="1"/>
    <x v="1"/>
    <x v="13"/>
    <x v="476"/>
    <x v="527"/>
    <n v="3"/>
    <n v="-209.77"/>
  </r>
  <r>
    <n v="578"/>
    <d v="2014-06-08T00:00:00"/>
    <x v="0"/>
    <x v="5"/>
    <x v="246"/>
    <x v="22"/>
    <x v="1"/>
    <x v="5"/>
    <x v="477"/>
    <x v="528"/>
    <n v="3"/>
    <n v="73.19"/>
  </r>
  <r>
    <n v="579"/>
    <d v="2014-06-08T00:00:00"/>
    <x v="0"/>
    <x v="5"/>
    <x v="124"/>
    <x v="15"/>
    <x v="1"/>
    <x v="5"/>
    <x v="478"/>
    <x v="529"/>
    <n v="3"/>
    <n v="10.65"/>
  </r>
  <r>
    <n v="580"/>
    <d v="2014-06-08T00:00:00"/>
    <x v="0"/>
    <x v="5"/>
    <x v="247"/>
    <x v="20"/>
    <x v="0"/>
    <x v="3"/>
    <x v="442"/>
    <x v="530"/>
    <n v="2"/>
    <n v="25.68"/>
  </r>
  <r>
    <n v="581"/>
    <d v="2014-06-08T00:00:00"/>
    <x v="0"/>
    <x v="5"/>
    <x v="247"/>
    <x v="20"/>
    <x v="0"/>
    <x v="2"/>
    <x v="479"/>
    <x v="531"/>
    <n v="6"/>
    <n v="83.84"/>
  </r>
  <r>
    <n v="582"/>
    <d v="2014-06-09T00:00:00"/>
    <x v="0"/>
    <x v="5"/>
    <x v="248"/>
    <x v="3"/>
    <x v="1"/>
    <x v="8"/>
    <x v="480"/>
    <x v="532"/>
    <n v="7"/>
    <n v="14.17"/>
  </r>
  <r>
    <n v="583"/>
    <d v="2014-06-09T00:00:00"/>
    <x v="0"/>
    <x v="5"/>
    <x v="248"/>
    <x v="3"/>
    <x v="0"/>
    <x v="4"/>
    <x v="481"/>
    <x v="533"/>
    <n v="4"/>
    <n v="1.97"/>
  </r>
  <r>
    <n v="584"/>
    <d v="2014-06-09T00:00:00"/>
    <x v="0"/>
    <x v="5"/>
    <x v="248"/>
    <x v="3"/>
    <x v="2"/>
    <x v="6"/>
    <x v="482"/>
    <x v="534"/>
    <n v="6"/>
    <n v="90.72"/>
  </r>
  <r>
    <n v="585"/>
    <d v="2014-06-09T00:00:00"/>
    <x v="0"/>
    <x v="5"/>
    <x v="248"/>
    <x v="3"/>
    <x v="0"/>
    <x v="3"/>
    <x v="483"/>
    <x v="535"/>
    <n v="3"/>
    <n v="5.78"/>
  </r>
  <r>
    <n v="586"/>
    <d v="2014-06-09T00:00:00"/>
    <x v="0"/>
    <x v="5"/>
    <x v="248"/>
    <x v="3"/>
    <x v="0"/>
    <x v="12"/>
    <x v="484"/>
    <x v="536"/>
    <n v="5"/>
    <n v="34.47"/>
  </r>
  <r>
    <n v="587"/>
    <d v="2014-06-09T00:00:00"/>
    <x v="0"/>
    <x v="5"/>
    <x v="248"/>
    <x v="3"/>
    <x v="1"/>
    <x v="13"/>
    <x v="444"/>
    <x v="537"/>
    <n v="9"/>
    <n v="85.31"/>
  </r>
  <r>
    <n v="588"/>
    <d v="2014-06-09T00:00:00"/>
    <x v="0"/>
    <x v="5"/>
    <x v="248"/>
    <x v="3"/>
    <x v="2"/>
    <x v="6"/>
    <x v="485"/>
    <x v="538"/>
    <n v="4"/>
    <n v="68.36"/>
  </r>
  <r>
    <n v="589"/>
    <d v="2014-06-09T00:00:00"/>
    <x v="0"/>
    <x v="5"/>
    <x v="249"/>
    <x v="0"/>
    <x v="2"/>
    <x v="6"/>
    <x v="356"/>
    <x v="539"/>
    <n v="1"/>
    <n v="0.6"/>
  </r>
  <r>
    <n v="590"/>
    <d v="2014-06-09T00:00:00"/>
    <x v="0"/>
    <x v="5"/>
    <x v="249"/>
    <x v="0"/>
    <x v="2"/>
    <x v="9"/>
    <x v="486"/>
    <x v="540"/>
    <n v="2"/>
    <n v="10.4"/>
  </r>
  <r>
    <n v="591"/>
    <d v="2014-06-09T00:00:00"/>
    <x v="0"/>
    <x v="5"/>
    <x v="249"/>
    <x v="0"/>
    <x v="0"/>
    <x v="4"/>
    <x v="487"/>
    <x v="488"/>
    <n v="2"/>
    <n v="6.16"/>
  </r>
  <r>
    <n v="592"/>
    <d v="2014-06-09T00:00:00"/>
    <x v="0"/>
    <x v="5"/>
    <x v="250"/>
    <x v="3"/>
    <x v="0"/>
    <x v="14"/>
    <x v="488"/>
    <x v="541"/>
    <n v="2"/>
    <n v="0.15"/>
  </r>
  <r>
    <n v="593"/>
    <d v="2014-06-09T00:00:00"/>
    <x v="0"/>
    <x v="5"/>
    <x v="250"/>
    <x v="3"/>
    <x v="0"/>
    <x v="4"/>
    <x v="489"/>
    <x v="542"/>
    <n v="2"/>
    <n v="10.63"/>
  </r>
  <r>
    <n v="594"/>
    <d v="2014-06-09T00:00:00"/>
    <x v="0"/>
    <x v="5"/>
    <x v="251"/>
    <x v="6"/>
    <x v="1"/>
    <x v="13"/>
    <x v="490"/>
    <x v="543"/>
    <n v="7"/>
    <n v="245.02"/>
  </r>
  <r>
    <n v="595"/>
    <d v="2014-06-09T00:00:00"/>
    <x v="0"/>
    <x v="5"/>
    <x v="93"/>
    <x v="17"/>
    <x v="0"/>
    <x v="4"/>
    <x v="491"/>
    <x v="544"/>
    <n v="7"/>
    <n v="4.7"/>
  </r>
  <r>
    <n v="596"/>
    <d v="2014-06-09T00:00:00"/>
    <x v="0"/>
    <x v="5"/>
    <x v="93"/>
    <x v="17"/>
    <x v="0"/>
    <x v="0"/>
    <x v="189"/>
    <x v="545"/>
    <n v="3"/>
    <n v="36.4"/>
  </r>
  <r>
    <n v="597"/>
    <d v="2014-06-09T00:00:00"/>
    <x v="0"/>
    <x v="5"/>
    <x v="93"/>
    <x v="17"/>
    <x v="1"/>
    <x v="8"/>
    <x v="492"/>
    <x v="546"/>
    <n v="2"/>
    <n v="14.21"/>
  </r>
  <r>
    <n v="598"/>
    <d v="2014-06-10T00:00:00"/>
    <x v="0"/>
    <x v="5"/>
    <x v="252"/>
    <x v="14"/>
    <x v="0"/>
    <x v="1"/>
    <x v="493"/>
    <x v="547"/>
    <n v="5"/>
    <n v="240.86"/>
  </r>
  <r>
    <n v="599"/>
    <d v="2014-06-13T00:00:00"/>
    <x v="0"/>
    <x v="5"/>
    <x v="76"/>
    <x v="3"/>
    <x v="0"/>
    <x v="4"/>
    <x v="108"/>
    <x v="548"/>
    <n v="3"/>
    <n v="4.79"/>
  </r>
  <r>
    <n v="600"/>
    <d v="2014-06-14T00:00:00"/>
    <x v="0"/>
    <x v="5"/>
    <x v="253"/>
    <x v="14"/>
    <x v="1"/>
    <x v="11"/>
    <x v="494"/>
    <x v="549"/>
    <n v="3"/>
    <n v="57.49"/>
  </r>
  <r>
    <n v="601"/>
    <d v="2014-06-15T00:00:00"/>
    <x v="0"/>
    <x v="5"/>
    <x v="254"/>
    <x v="0"/>
    <x v="1"/>
    <x v="13"/>
    <x v="495"/>
    <x v="380"/>
    <n v="2"/>
    <n v="-18.559999999999999"/>
  </r>
  <r>
    <n v="602"/>
    <d v="2014-06-15T00:00:00"/>
    <x v="0"/>
    <x v="5"/>
    <x v="254"/>
    <x v="0"/>
    <x v="1"/>
    <x v="5"/>
    <x v="160"/>
    <x v="550"/>
    <n v="4"/>
    <n v="-57"/>
  </r>
  <r>
    <n v="603"/>
    <d v="2014-06-15T00:00:00"/>
    <x v="0"/>
    <x v="5"/>
    <x v="254"/>
    <x v="0"/>
    <x v="0"/>
    <x v="3"/>
    <x v="496"/>
    <x v="551"/>
    <n v="3"/>
    <n v="-14.57"/>
  </r>
  <r>
    <n v="604"/>
    <d v="2014-06-15T00:00:00"/>
    <x v="0"/>
    <x v="5"/>
    <x v="255"/>
    <x v="0"/>
    <x v="0"/>
    <x v="0"/>
    <x v="497"/>
    <x v="552"/>
    <n v="2"/>
    <n v="11.88"/>
  </r>
  <r>
    <n v="605"/>
    <d v="2014-06-16T00:00:00"/>
    <x v="0"/>
    <x v="5"/>
    <x v="256"/>
    <x v="18"/>
    <x v="1"/>
    <x v="5"/>
    <x v="100"/>
    <x v="553"/>
    <n v="8"/>
    <n v="32.39"/>
  </r>
  <r>
    <n v="606"/>
    <d v="2014-06-16T00:00:00"/>
    <x v="0"/>
    <x v="5"/>
    <x v="74"/>
    <x v="20"/>
    <x v="0"/>
    <x v="10"/>
    <x v="21"/>
    <x v="554"/>
    <n v="5"/>
    <n v="19.46"/>
  </r>
  <r>
    <n v="607"/>
    <d v="2014-06-16T00:00:00"/>
    <x v="0"/>
    <x v="5"/>
    <x v="74"/>
    <x v="20"/>
    <x v="0"/>
    <x v="4"/>
    <x v="498"/>
    <x v="555"/>
    <n v="4"/>
    <n v="10.5"/>
  </r>
  <r>
    <n v="608"/>
    <d v="2014-06-16T00:00:00"/>
    <x v="0"/>
    <x v="5"/>
    <x v="74"/>
    <x v="20"/>
    <x v="0"/>
    <x v="3"/>
    <x v="275"/>
    <x v="556"/>
    <n v="3"/>
    <n v="14.34"/>
  </r>
  <r>
    <n v="609"/>
    <d v="2014-06-17T00:00:00"/>
    <x v="0"/>
    <x v="5"/>
    <x v="257"/>
    <x v="7"/>
    <x v="2"/>
    <x v="15"/>
    <x v="499"/>
    <x v="557"/>
    <n v="3"/>
    <n v="31.01"/>
  </r>
  <r>
    <n v="610"/>
    <d v="2014-06-17T00:00:00"/>
    <x v="0"/>
    <x v="5"/>
    <x v="258"/>
    <x v="22"/>
    <x v="1"/>
    <x v="8"/>
    <x v="152"/>
    <x v="274"/>
    <n v="3"/>
    <n v="2.62"/>
  </r>
  <r>
    <n v="611"/>
    <d v="2014-06-17T00:00:00"/>
    <x v="0"/>
    <x v="5"/>
    <x v="258"/>
    <x v="22"/>
    <x v="0"/>
    <x v="7"/>
    <x v="500"/>
    <x v="558"/>
    <n v="5"/>
    <n v="8.9499999999999993"/>
  </r>
  <r>
    <n v="612"/>
    <d v="2014-06-17T00:00:00"/>
    <x v="0"/>
    <x v="5"/>
    <x v="258"/>
    <x v="22"/>
    <x v="0"/>
    <x v="3"/>
    <x v="501"/>
    <x v="559"/>
    <n v="3"/>
    <n v="1061.57"/>
  </r>
  <r>
    <n v="613"/>
    <d v="2014-06-17T00:00:00"/>
    <x v="0"/>
    <x v="5"/>
    <x v="259"/>
    <x v="1"/>
    <x v="0"/>
    <x v="0"/>
    <x v="502"/>
    <x v="525"/>
    <n v="2"/>
    <n v="22.48"/>
  </r>
  <r>
    <n v="614"/>
    <d v="2014-06-18T00:00:00"/>
    <x v="0"/>
    <x v="5"/>
    <x v="260"/>
    <x v="3"/>
    <x v="2"/>
    <x v="6"/>
    <x v="503"/>
    <x v="560"/>
    <n v="5"/>
    <n v="12.23"/>
  </r>
  <r>
    <n v="615"/>
    <d v="2014-06-20T00:00:00"/>
    <x v="0"/>
    <x v="5"/>
    <x v="66"/>
    <x v="0"/>
    <x v="2"/>
    <x v="6"/>
    <x v="504"/>
    <x v="472"/>
    <n v="2"/>
    <n v="20.16"/>
  </r>
  <r>
    <n v="616"/>
    <d v="2014-06-20T00:00:00"/>
    <x v="0"/>
    <x v="5"/>
    <x v="66"/>
    <x v="0"/>
    <x v="0"/>
    <x v="3"/>
    <x v="505"/>
    <x v="561"/>
    <n v="4"/>
    <n v="-5.09"/>
  </r>
  <r>
    <n v="617"/>
    <d v="2014-06-20T00:00:00"/>
    <x v="0"/>
    <x v="5"/>
    <x v="66"/>
    <x v="0"/>
    <x v="1"/>
    <x v="11"/>
    <x v="506"/>
    <x v="562"/>
    <n v="4"/>
    <n v="-19.87"/>
  </r>
  <r>
    <n v="618"/>
    <d v="2014-06-20T00:00:00"/>
    <x v="0"/>
    <x v="5"/>
    <x v="66"/>
    <x v="0"/>
    <x v="0"/>
    <x v="0"/>
    <x v="507"/>
    <x v="143"/>
    <n v="3"/>
    <n v="5.44"/>
  </r>
  <r>
    <n v="619"/>
    <d v="2014-06-20T00:00:00"/>
    <x v="0"/>
    <x v="5"/>
    <x v="66"/>
    <x v="0"/>
    <x v="0"/>
    <x v="0"/>
    <x v="126"/>
    <x v="563"/>
    <n v="2"/>
    <n v="4.08"/>
  </r>
  <r>
    <n v="620"/>
    <d v="2014-06-20T00:00:00"/>
    <x v="0"/>
    <x v="5"/>
    <x v="66"/>
    <x v="0"/>
    <x v="2"/>
    <x v="15"/>
    <x v="508"/>
    <x v="564"/>
    <n v="2"/>
    <n v="-97.72"/>
  </r>
  <r>
    <n v="621"/>
    <d v="2014-06-20T00:00:00"/>
    <x v="0"/>
    <x v="5"/>
    <x v="66"/>
    <x v="0"/>
    <x v="0"/>
    <x v="2"/>
    <x v="509"/>
    <x v="565"/>
    <n v="7"/>
    <n v="-127.37"/>
  </r>
  <r>
    <n v="622"/>
    <d v="2014-06-20T00:00:00"/>
    <x v="0"/>
    <x v="5"/>
    <x v="261"/>
    <x v="39"/>
    <x v="0"/>
    <x v="12"/>
    <x v="447"/>
    <x v="566"/>
    <n v="6"/>
    <n v="155.72999999999999"/>
  </r>
  <r>
    <n v="623"/>
    <d v="2014-06-20T00:00:00"/>
    <x v="0"/>
    <x v="5"/>
    <x v="261"/>
    <x v="39"/>
    <x v="0"/>
    <x v="4"/>
    <x v="510"/>
    <x v="567"/>
    <n v="2"/>
    <n v="1.69"/>
  </r>
  <r>
    <n v="624"/>
    <d v="2014-06-21T00:00:00"/>
    <x v="0"/>
    <x v="5"/>
    <x v="201"/>
    <x v="6"/>
    <x v="1"/>
    <x v="8"/>
    <x v="511"/>
    <x v="568"/>
    <n v="1"/>
    <n v="14.56"/>
  </r>
  <r>
    <n v="625"/>
    <d v="2014-06-21T00:00:00"/>
    <x v="0"/>
    <x v="5"/>
    <x v="201"/>
    <x v="6"/>
    <x v="2"/>
    <x v="6"/>
    <x v="485"/>
    <x v="569"/>
    <n v="1"/>
    <n v="74.05"/>
  </r>
  <r>
    <n v="626"/>
    <d v="2014-06-21T00:00:00"/>
    <x v="0"/>
    <x v="5"/>
    <x v="201"/>
    <x v="6"/>
    <x v="0"/>
    <x v="2"/>
    <x v="512"/>
    <x v="570"/>
    <n v="3"/>
    <n v="10.32"/>
  </r>
  <r>
    <n v="627"/>
    <d v="2014-06-21T00:00:00"/>
    <x v="0"/>
    <x v="5"/>
    <x v="56"/>
    <x v="23"/>
    <x v="2"/>
    <x v="6"/>
    <x v="11"/>
    <x v="571"/>
    <n v="7"/>
    <n v="357.19"/>
  </r>
  <r>
    <n v="628"/>
    <d v="2014-06-21T00:00:00"/>
    <x v="0"/>
    <x v="5"/>
    <x v="56"/>
    <x v="23"/>
    <x v="0"/>
    <x v="4"/>
    <x v="513"/>
    <x v="572"/>
    <n v="2"/>
    <n v="1.0900000000000001"/>
  </r>
  <r>
    <n v="629"/>
    <d v="2014-06-21T00:00:00"/>
    <x v="0"/>
    <x v="5"/>
    <x v="195"/>
    <x v="37"/>
    <x v="0"/>
    <x v="4"/>
    <x v="514"/>
    <x v="369"/>
    <n v="5"/>
    <n v="6.21"/>
  </r>
  <r>
    <n v="630"/>
    <d v="2014-06-21T00:00:00"/>
    <x v="0"/>
    <x v="5"/>
    <x v="149"/>
    <x v="26"/>
    <x v="0"/>
    <x v="3"/>
    <x v="515"/>
    <x v="573"/>
    <n v="7"/>
    <n v="-8.1300000000000008"/>
  </r>
  <r>
    <n v="631"/>
    <d v="2014-06-21T00:00:00"/>
    <x v="0"/>
    <x v="5"/>
    <x v="149"/>
    <x v="26"/>
    <x v="0"/>
    <x v="3"/>
    <x v="516"/>
    <x v="111"/>
    <n v="2"/>
    <n v="-16.78"/>
  </r>
  <r>
    <n v="632"/>
    <d v="2014-06-21T00:00:00"/>
    <x v="0"/>
    <x v="5"/>
    <x v="262"/>
    <x v="2"/>
    <x v="0"/>
    <x v="10"/>
    <x v="21"/>
    <x v="236"/>
    <n v="4"/>
    <n v="8.4"/>
  </r>
  <r>
    <n v="633"/>
    <d v="2014-06-21T00:00:00"/>
    <x v="0"/>
    <x v="5"/>
    <x v="262"/>
    <x v="2"/>
    <x v="1"/>
    <x v="8"/>
    <x v="517"/>
    <x v="444"/>
    <n v="1"/>
    <n v="0.65"/>
  </r>
  <r>
    <n v="634"/>
    <d v="2014-06-21T00:00:00"/>
    <x v="0"/>
    <x v="5"/>
    <x v="262"/>
    <x v="2"/>
    <x v="2"/>
    <x v="9"/>
    <x v="33"/>
    <x v="574"/>
    <n v="4"/>
    <n v="28.79"/>
  </r>
  <r>
    <n v="635"/>
    <d v="2014-06-21T00:00:00"/>
    <x v="0"/>
    <x v="5"/>
    <x v="262"/>
    <x v="2"/>
    <x v="2"/>
    <x v="15"/>
    <x v="518"/>
    <x v="575"/>
    <n v="3"/>
    <n v="-172.49"/>
  </r>
  <r>
    <n v="636"/>
    <d v="2014-06-21T00:00:00"/>
    <x v="0"/>
    <x v="5"/>
    <x v="262"/>
    <x v="2"/>
    <x v="0"/>
    <x v="12"/>
    <x v="519"/>
    <x v="576"/>
    <n v="2"/>
    <n v="3.89"/>
  </r>
  <r>
    <n v="637"/>
    <d v="2014-06-21T00:00:00"/>
    <x v="0"/>
    <x v="5"/>
    <x v="262"/>
    <x v="2"/>
    <x v="0"/>
    <x v="3"/>
    <x v="520"/>
    <x v="577"/>
    <n v="2"/>
    <n v="-7.2"/>
  </r>
  <r>
    <n v="638"/>
    <d v="2014-06-21T00:00:00"/>
    <x v="0"/>
    <x v="5"/>
    <x v="263"/>
    <x v="20"/>
    <x v="0"/>
    <x v="0"/>
    <x v="521"/>
    <x v="578"/>
    <n v="3"/>
    <n v="9.0399999999999991"/>
  </r>
  <r>
    <n v="639"/>
    <d v="2014-06-21T00:00:00"/>
    <x v="0"/>
    <x v="5"/>
    <x v="263"/>
    <x v="20"/>
    <x v="2"/>
    <x v="6"/>
    <x v="522"/>
    <x v="453"/>
    <n v="3"/>
    <n v="160.66999999999999"/>
  </r>
  <r>
    <n v="640"/>
    <d v="2014-06-21T00:00:00"/>
    <x v="0"/>
    <x v="5"/>
    <x v="263"/>
    <x v="20"/>
    <x v="0"/>
    <x v="12"/>
    <x v="107"/>
    <x v="579"/>
    <n v="3"/>
    <n v="26.87"/>
  </r>
  <r>
    <n v="641"/>
    <d v="2014-06-21T00:00:00"/>
    <x v="0"/>
    <x v="5"/>
    <x v="229"/>
    <x v="20"/>
    <x v="2"/>
    <x v="6"/>
    <x v="523"/>
    <x v="580"/>
    <n v="3"/>
    <n v="352.31"/>
  </r>
  <r>
    <n v="642"/>
    <d v="2014-06-22T00:00:00"/>
    <x v="0"/>
    <x v="5"/>
    <x v="264"/>
    <x v="26"/>
    <x v="2"/>
    <x v="9"/>
    <x v="524"/>
    <x v="581"/>
    <n v="6"/>
    <n v="56.57"/>
  </r>
  <r>
    <n v="643"/>
    <d v="2014-06-22T00:00:00"/>
    <x v="0"/>
    <x v="5"/>
    <x v="265"/>
    <x v="28"/>
    <x v="0"/>
    <x v="2"/>
    <x v="525"/>
    <x v="582"/>
    <n v="3"/>
    <n v="0"/>
  </r>
  <r>
    <n v="644"/>
    <d v="2014-06-22T00:00:00"/>
    <x v="0"/>
    <x v="5"/>
    <x v="265"/>
    <x v="28"/>
    <x v="0"/>
    <x v="2"/>
    <x v="124"/>
    <x v="583"/>
    <n v="3"/>
    <n v="9.7200000000000006"/>
  </r>
  <r>
    <n v="645"/>
    <d v="2014-06-22T00:00:00"/>
    <x v="0"/>
    <x v="5"/>
    <x v="266"/>
    <x v="2"/>
    <x v="1"/>
    <x v="5"/>
    <x v="526"/>
    <x v="584"/>
    <n v="3"/>
    <n v="-4.8600000000000003"/>
  </r>
  <r>
    <n v="646"/>
    <d v="2014-06-22T00:00:00"/>
    <x v="0"/>
    <x v="5"/>
    <x v="266"/>
    <x v="2"/>
    <x v="2"/>
    <x v="6"/>
    <x v="527"/>
    <x v="585"/>
    <n v="3"/>
    <n v="-15.18"/>
  </r>
  <r>
    <n v="647"/>
    <d v="2014-06-22T00:00:00"/>
    <x v="0"/>
    <x v="5"/>
    <x v="266"/>
    <x v="2"/>
    <x v="1"/>
    <x v="5"/>
    <x v="528"/>
    <x v="586"/>
    <n v="5"/>
    <n v="0"/>
  </r>
  <r>
    <n v="648"/>
    <d v="2014-06-22T00:00:00"/>
    <x v="0"/>
    <x v="5"/>
    <x v="263"/>
    <x v="12"/>
    <x v="0"/>
    <x v="3"/>
    <x v="529"/>
    <x v="587"/>
    <n v="3"/>
    <n v="-6.03"/>
  </r>
  <r>
    <n v="649"/>
    <d v="2014-06-23T00:00:00"/>
    <x v="0"/>
    <x v="5"/>
    <x v="267"/>
    <x v="2"/>
    <x v="2"/>
    <x v="9"/>
    <x v="530"/>
    <x v="588"/>
    <n v="3"/>
    <n v="1.08"/>
  </r>
  <r>
    <n v="650"/>
    <d v="2014-06-23T00:00:00"/>
    <x v="0"/>
    <x v="5"/>
    <x v="268"/>
    <x v="25"/>
    <x v="0"/>
    <x v="4"/>
    <x v="531"/>
    <x v="215"/>
    <n v="9"/>
    <n v="1.75"/>
  </r>
  <r>
    <n v="651"/>
    <d v="2014-06-23T00:00:00"/>
    <x v="0"/>
    <x v="5"/>
    <x v="268"/>
    <x v="25"/>
    <x v="0"/>
    <x v="14"/>
    <x v="532"/>
    <x v="589"/>
    <n v="1"/>
    <n v="0.35"/>
  </r>
  <r>
    <n v="652"/>
    <d v="2014-06-24T00:00:00"/>
    <x v="0"/>
    <x v="5"/>
    <x v="269"/>
    <x v="12"/>
    <x v="1"/>
    <x v="8"/>
    <x v="533"/>
    <x v="590"/>
    <n v="2"/>
    <n v="0.96"/>
  </r>
  <r>
    <n v="653"/>
    <d v="2014-06-25T00:00:00"/>
    <x v="0"/>
    <x v="5"/>
    <x v="270"/>
    <x v="3"/>
    <x v="1"/>
    <x v="13"/>
    <x v="534"/>
    <x v="591"/>
    <n v="5"/>
    <n v="11.2"/>
  </r>
  <r>
    <n v="654"/>
    <d v="2014-06-25T00:00:00"/>
    <x v="0"/>
    <x v="5"/>
    <x v="271"/>
    <x v="11"/>
    <x v="2"/>
    <x v="6"/>
    <x v="535"/>
    <x v="592"/>
    <n v="5"/>
    <n v="19.8"/>
  </r>
  <r>
    <n v="655"/>
    <d v="2014-06-25T00:00:00"/>
    <x v="0"/>
    <x v="5"/>
    <x v="271"/>
    <x v="11"/>
    <x v="0"/>
    <x v="4"/>
    <x v="4"/>
    <x v="593"/>
    <n v="11"/>
    <n v="17.91"/>
  </r>
  <r>
    <n v="656"/>
    <d v="2014-06-25T00:00:00"/>
    <x v="0"/>
    <x v="5"/>
    <x v="271"/>
    <x v="11"/>
    <x v="0"/>
    <x v="4"/>
    <x v="536"/>
    <x v="594"/>
    <n v="1"/>
    <n v="0.82"/>
  </r>
  <r>
    <n v="657"/>
    <d v="2014-06-27T00:00:00"/>
    <x v="0"/>
    <x v="5"/>
    <x v="272"/>
    <x v="29"/>
    <x v="0"/>
    <x v="2"/>
    <x v="62"/>
    <x v="595"/>
    <n v="5"/>
    <n v="0"/>
  </r>
  <r>
    <n v="658"/>
    <d v="2014-06-27T00:00:00"/>
    <x v="0"/>
    <x v="5"/>
    <x v="272"/>
    <x v="29"/>
    <x v="1"/>
    <x v="13"/>
    <x v="278"/>
    <x v="596"/>
    <n v="1"/>
    <n v="22.35"/>
  </r>
  <r>
    <n v="659"/>
    <d v="2014-06-27T00:00:00"/>
    <x v="0"/>
    <x v="5"/>
    <x v="272"/>
    <x v="29"/>
    <x v="2"/>
    <x v="9"/>
    <x v="378"/>
    <x v="597"/>
    <n v="4"/>
    <n v="53.75"/>
  </r>
  <r>
    <n v="660"/>
    <d v="2014-06-28T00:00:00"/>
    <x v="0"/>
    <x v="5"/>
    <x v="273"/>
    <x v="2"/>
    <x v="0"/>
    <x v="0"/>
    <x v="537"/>
    <x v="598"/>
    <n v="8"/>
    <n v="14.52"/>
  </r>
  <r>
    <n v="661"/>
    <d v="2014-06-28T00:00:00"/>
    <x v="0"/>
    <x v="5"/>
    <x v="273"/>
    <x v="2"/>
    <x v="0"/>
    <x v="3"/>
    <x v="538"/>
    <x v="599"/>
    <n v="3"/>
    <n v="-2.4300000000000002"/>
  </r>
  <r>
    <n v="662"/>
    <d v="2014-06-28T00:00:00"/>
    <x v="0"/>
    <x v="5"/>
    <x v="273"/>
    <x v="2"/>
    <x v="1"/>
    <x v="5"/>
    <x v="354"/>
    <x v="600"/>
    <n v="5"/>
    <n v="0"/>
  </r>
  <r>
    <n v="663"/>
    <d v="2014-06-28T00:00:00"/>
    <x v="0"/>
    <x v="5"/>
    <x v="273"/>
    <x v="2"/>
    <x v="0"/>
    <x v="3"/>
    <x v="83"/>
    <x v="601"/>
    <n v="3"/>
    <n v="-22.8"/>
  </r>
  <r>
    <n v="664"/>
    <d v="2014-06-28T00:00:00"/>
    <x v="0"/>
    <x v="5"/>
    <x v="273"/>
    <x v="2"/>
    <x v="0"/>
    <x v="0"/>
    <x v="539"/>
    <x v="602"/>
    <n v="4"/>
    <n v="117.43"/>
  </r>
  <r>
    <n v="665"/>
    <d v="2014-06-28T00:00:00"/>
    <x v="0"/>
    <x v="5"/>
    <x v="274"/>
    <x v="14"/>
    <x v="0"/>
    <x v="7"/>
    <x v="78"/>
    <x v="603"/>
    <n v="1"/>
    <n v="3.04"/>
  </r>
  <r>
    <n v="666"/>
    <d v="2014-06-29T00:00:00"/>
    <x v="0"/>
    <x v="5"/>
    <x v="275"/>
    <x v="10"/>
    <x v="0"/>
    <x v="4"/>
    <x v="540"/>
    <x v="604"/>
    <n v="7"/>
    <n v="3.69"/>
  </r>
  <r>
    <n v="667"/>
    <d v="2014-06-29T00:00:00"/>
    <x v="0"/>
    <x v="5"/>
    <x v="232"/>
    <x v="20"/>
    <x v="0"/>
    <x v="3"/>
    <x v="541"/>
    <x v="605"/>
    <n v="3"/>
    <n v="4.87"/>
  </r>
  <r>
    <n v="668"/>
    <d v="2014-06-30T00:00:00"/>
    <x v="0"/>
    <x v="5"/>
    <x v="276"/>
    <x v="20"/>
    <x v="0"/>
    <x v="3"/>
    <x v="542"/>
    <x v="606"/>
    <n v="7"/>
    <n v="108.8"/>
  </r>
  <r>
    <n v="669"/>
    <d v="2014-06-30T00:00:00"/>
    <x v="0"/>
    <x v="5"/>
    <x v="277"/>
    <x v="1"/>
    <x v="0"/>
    <x v="4"/>
    <x v="543"/>
    <x v="607"/>
    <n v="4"/>
    <n v="1.64"/>
  </r>
  <r>
    <n v="670"/>
    <d v="2014-06-30T00:00:00"/>
    <x v="0"/>
    <x v="5"/>
    <x v="278"/>
    <x v="3"/>
    <x v="0"/>
    <x v="4"/>
    <x v="136"/>
    <x v="331"/>
    <n v="5"/>
    <n v="10.37"/>
  </r>
  <r>
    <n v="671"/>
    <d v="2014-06-30T00:00:00"/>
    <x v="0"/>
    <x v="5"/>
    <x v="279"/>
    <x v="0"/>
    <x v="0"/>
    <x v="0"/>
    <x v="5"/>
    <x v="499"/>
    <n v="5"/>
    <n v="9.07"/>
  </r>
  <r>
    <n v="672"/>
    <d v="2014-06-30T00:00:00"/>
    <x v="0"/>
    <x v="5"/>
    <x v="279"/>
    <x v="0"/>
    <x v="0"/>
    <x v="7"/>
    <x v="78"/>
    <x v="608"/>
    <n v="6"/>
    <n v="7.19"/>
  </r>
  <r>
    <n v="673"/>
    <d v="2014-06-30T00:00:00"/>
    <x v="0"/>
    <x v="5"/>
    <x v="178"/>
    <x v="20"/>
    <x v="0"/>
    <x v="3"/>
    <x v="544"/>
    <x v="345"/>
    <n v="1"/>
    <n v="0.84"/>
  </r>
  <r>
    <n v="674"/>
    <d v="2014-06-30T00:00:00"/>
    <x v="0"/>
    <x v="5"/>
    <x v="178"/>
    <x v="20"/>
    <x v="0"/>
    <x v="4"/>
    <x v="545"/>
    <x v="609"/>
    <n v="3"/>
    <n v="2.9"/>
  </r>
  <r>
    <n v="675"/>
    <d v="2014-06-30T00:00:00"/>
    <x v="0"/>
    <x v="5"/>
    <x v="280"/>
    <x v="25"/>
    <x v="0"/>
    <x v="0"/>
    <x v="546"/>
    <x v="610"/>
    <n v="7"/>
    <n v="108.74"/>
  </r>
  <r>
    <n v="676"/>
    <d v="2014-07-01T00:00:00"/>
    <x v="0"/>
    <x v="6"/>
    <x v="112"/>
    <x v="22"/>
    <x v="0"/>
    <x v="3"/>
    <x v="547"/>
    <x v="611"/>
    <n v="5"/>
    <n v="6.97"/>
  </r>
  <r>
    <n v="677"/>
    <d v="2014-07-01T00:00:00"/>
    <x v="0"/>
    <x v="6"/>
    <x v="230"/>
    <x v="16"/>
    <x v="2"/>
    <x v="6"/>
    <x v="548"/>
    <x v="612"/>
    <n v="2"/>
    <n v="71.989999999999995"/>
  </r>
  <r>
    <n v="678"/>
    <d v="2014-07-01T00:00:00"/>
    <x v="0"/>
    <x v="6"/>
    <x v="230"/>
    <x v="16"/>
    <x v="0"/>
    <x v="3"/>
    <x v="549"/>
    <x v="193"/>
    <n v="6"/>
    <n v="-3.63"/>
  </r>
  <r>
    <n v="679"/>
    <d v="2014-07-02T00:00:00"/>
    <x v="0"/>
    <x v="6"/>
    <x v="281"/>
    <x v="23"/>
    <x v="2"/>
    <x v="6"/>
    <x v="550"/>
    <x v="613"/>
    <n v="2"/>
    <n v="19.97"/>
  </r>
  <r>
    <n v="680"/>
    <d v="2014-07-02T00:00:00"/>
    <x v="0"/>
    <x v="6"/>
    <x v="281"/>
    <x v="23"/>
    <x v="0"/>
    <x v="4"/>
    <x v="385"/>
    <x v="614"/>
    <n v="1"/>
    <n v="2.1800000000000002"/>
  </r>
  <r>
    <n v="681"/>
    <d v="2014-07-04T00:00:00"/>
    <x v="0"/>
    <x v="6"/>
    <x v="124"/>
    <x v="26"/>
    <x v="0"/>
    <x v="0"/>
    <x v="285"/>
    <x v="615"/>
    <n v="4"/>
    <n v="62.14"/>
  </r>
  <r>
    <n v="682"/>
    <d v="2014-07-04T00:00:00"/>
    <x v="0"/>
    <x v="6"/>
    <x v="124"/>
    <x v="26"/>
    <x v="0"/>
    <x v="12"/>
    <x v="38"/>
    <x v="616"/>
    <n v="2"/>
    <n v="3.24"/>
  </r>
  <r>
    <n v="683"/>
    <d v="2014-07-04T00:00:00"/>
    <x v="0"/>
    <x v="6"/>
    <x v="282"/>
    <x v="6"/>
    <x v="0"/>
    <x v="0"/>
    <x v="551"/>
    <x v="617"/>
    <n v="3"/>
    <n v="10.92"/>
  </r>
  <r>
    <n v="684"/>
    <d v="2014-07-04T00:00:00"/>
    <x v="0"/>
    <x v="6"/>
    <x v="282"/>
    <x v="6"/>
    <x v="0"/>
    <x v="3"/>
    <x v="253"/>
    <x v="618"/>
    <n v="5"/>
    <n v="7.64"/>
  </r>
  <r>
    <n v="685"/>
    <d v="2014-07-05T00:00:00"/>
    <x v="0"/>
    <x v="6"/>
    <x v="283"/>
    <x v="29"/>
    <x v="2"/>
    <x v="9"/>
    <x v="552"/>
    <x v="145"/>
    <n v="3"/>
    <n v="163.19"/>
  </r>
  <r>
    <n v="686"/>
    <d v="2014-07-05T00:00:00"/>
    <x v="0"/>
    <x v="6"/>
    <x v="283"/>
    <x v="29"/>
    <x v="0"/>
    <x v="1"/>
    <x v="553"/>
    <x v="471"/>
    <n v="2"/>
    <n v="6.87"/>
  </r>
  <r>
    <n v="687"/>
    <d v="2014-07-05T00:00:00"/>
    <x v="0"/>
    <x v="6"/>
    <x v="283"/>
    <x v="29"/>
    <x v="0"/>
    <x v="0"/>
    <x v="537"/>
    <x v="5"/>
    <n v="3"/>
    <n v="9.33"/>
  </r>
  <r>
    <n v="688"/>
    <d v="2014-07-05T00:00:00"/>
    <x v="0"/>
    <x v="6"/>
    <x v="284"/>
    <x v="0"/>
    <x v="0"/>
    <x v="2"/>
    <x v="554"/>
    <x v="619"/>
    <n v="3"/>
    <n v="-44.16"/>
  </r>
  <r>
    <n v="689"/>
    <d v="2014-07-05T00:00:00"/>
    <x v="0"/>
    <x v="6"/>
    <x v="284"/>
    <x v="0"/>
    <x v="0"/>
    <x v="2"/>
    <x v="555"/>
    <x v="620"/>
    <n v="11"/>
    <n v="-35.18"/>
  </r>
  <r>
    <n v="690"/>
    <d v="2014-07-05T00:00:00"/>
    <x v="0"/>
    <x v="6"/>
    <x v="285"/>
    <x v="3"/>
    <x v="0"/>
    <x v="3"/>
    <x v="556"/>
    <x v="81"/>
    <n v="6"/>
    <n v="67.86"/>
  </r>
  <r>
    <n v="691"/>
    <d v="2014-07-05T00:00:00"/>
    <x v="0"/>
    <x v="6"/>
    <x v="17"/>
    <x v="15"/>
    <x v="0"/>
    <x v="4"/>
    <x v="481"/>
    <x v="621"/>
    <n v="3"/>
    <n v="0.38"/>
  </r>
  <r>
    <n v="692"/>
    <d v="2014-07-05T00:00:00"/>
    <x v="0"/>
    <x v="6"/>
    <x v="286"/>
    <x v="16"/>
    <x v="1"/>
    <x v="8"/>
    <x v="557"/>
    <x v="622"/>
    <n v="2"/>
    <n v="5.37"/>
  </r>
  <r>
    <n v="693"/>
    <d v="2014-07-05T00:00:00"/>
    <x v="0"/>
    <x v="6"/>
    <x v="286"/>
    <x v="16"/>
    <x v="0"/>
    <x v="3"/>
    <x v="558"/>
    <x v="623"/>
    <n v="5"/>
    <n v="-6.87"/>
  </r>
  <r>
    <n v="694"/>
    <d v="2014-07-05T00:00:00"/>
    <x v="0"/>
    <x v="6"/>
    <x v="286"/>
    <x v="16"/>
    <x v="1"/>
    <x v="8"/>
    <x v="259"/>
    <x v="624"/>
    <n v="3"/>
    <n v="15.99"/>
  </r>
  <r>
    <n v="695"/>
    <d v="2014-07-06T00:00:00"/>
    <x v="0"/>
    <x v="6"/>
    <x v="287"/>
    <x v="20"/>
    <x v="2"/>
    <x v="16"/>
    <x v="559"/>
    <x v="625"/>
    <n v="1"/>
    <n v="175"/>
  </r>
  <r>
    <n v="696"/>
    <d v="2014-07-06T00:00:00"/>
    <x v="0"/>
    <x v="6"/>
    <x v="288"/>
    <x v="3"/>
    <x v="1"/>
    <x v="5"/>
    <x v="560"/>
    <x v="626"/>
    <n v="2"/>
    <n v="47.85"/>
  </r>
  <r>
    <n v="697"/>
    <d v="2014-07-07T00:00:00"/>
    <x v="0"/>
    <x v="6"/>
    <x v="154"/>
    <x v="2"/>
    <x v="1"/>
    <x v="5"/>
    <x v="561"/>
    <x v="627"/>
    <n v="2"/>
    <n v="-46.74"/>
  </r>
  <r>
    <n v="698"/>
    <d v="2014-07-07T00:00:00"/>
    <x v="0"/>
    <x v="6"/>
    <x v="154"/>
    <x v="2"/>
    <x v="1"/>
    <x v="8"/>
    <x v="562"/>
    <x v="628"/>
    <n v="2"/>
    <n v="12.08"/>
  </r>
  <r>
    <n v="699"/>
    <d v="2014-07-08T00:00:00"/>
    <x v="0"/>
    <x v="6"/>
    <x v="289"/>
    <x v="20"/>
    <x v="1"/>
    <x v="5"/>
    <x v="478"/>
    <x v="629"/>
    <n v="1"/>
    <n v="10.65"/>
  </r>
  <r>
    <n v="700"/>
    <d v="2014-07-08T00:00:00"/>
    <x v="0"/>
    <x v="6"/>
    <x v="290"/>
    <x v="3"/>
    <x v="1"/>
    <x v="13"/>
    <x v="92"/>
    <x v="630"/>
    <n v="3"/>
    <n v="-87.94"/>
  </r>
  <r>
    <n v="701"/>
    <d v="2014-07-08T00:00:00"/>
    <x v="0"/>
    <x v="6"/>
    <x v="290"/>
    <x v="3"/>
    <x v="0"/>
    <x v="3"/>
    <x v="209"/>
    <x v="631"/>
    <n v="6"/>
    <n v="68.849999999999994"/>
  </r>
  <r>
    <n v="702"/>
    <d v="2014-07-09T00:00:00"/>
    <x v="0"/>
    <x v="6"/>
    <x v="291"/>
    <x v="0"/>
    <x v="0"/>
    <x v="0"/>
    <x v="63"/>
    <x v="320"/>
    <n v="2"/>
    <n v="3.63"/>
  </r>
  <r>
    <n v="703"/>
    <d v="2014-07-09T00:00:00"/>
    <x v="0"/>
    <x v="6"/>
    <x v="291"/>
    <x v="0"/>
    <x v="0"/>
    <x v="0"/>
    <x v="563"/>
    <x v="632"/>
    <n v="3"/>
    <n v="4.49"/>
  </r>
  <r>
    <n v="704"/>
    <d v="2014-07-09T00:00:00"/>
    <x v="0"/>
    <x v="6"/>
    <x v="292"/>
    <x v="3"/>
    <x v="0"/>
    <x v="1"/>
    <x v="564"/>
    <x v="633"/>
    <n v="1"/>
    <n v="1.41"/>
  </r>
  <r>
    <n v="705"/>
    <d v="2014-07-09T00:00:00"/>
    <x v="0"/>
    <x v="6"/>
    <x v="292"/>
    <x v="3"/>
    <x v="0"/>
    <x v="3"/>
    <x v="93"/>
    <x v="634"/>
    <n v="6"/>
    <n v="14.14"/>
  </r>
  <r>
    <n v="706"/>
    <d v="2014-07-09T00:00:00"/>
    <x v="0"/>
    <x v="6"/>
    <x v="292"/>
    <x v="3"/>
    <x v="0"/>
    <x v="2"/>
    <x v="565"/>
    <x v="635"/>
    <n v="4"/>
    <n v="4.07"/>
  </r>
  <r>
    <n v="707"/>
    <d v="2014-07-09T00:00:00"/>
    <x v="0"/>
    <x v="6"/>
    <x v="293"/>
    <x v="3"/>
    <x v="0"/>
    <x v="3"/>
    <x v="566"/>
    <x v="636"/>
    <n v="6"/>
    <n v="4.6500000000000004"/>
  </r>
  <r>
    <n v="708"/>
    <d v="2014-07-09T00:00:00"/>
    <x v="0"/>
    <x v="6"/>
    <x v="293"/>
    <x v="3"/>
    <x v="1"/>
    <x v="11"/>
    <x v="194"/>
    <x v="637"/>
    <n v="1"/>
    <n v="7.05"/>
  </r>
  <r>
    <n v="709"/>
    <d v="2014-07-09T00:00:00"/>
    <x v="0"/>
    <x v="6"/>
    <x v="293"/>
    <x v="3"/>
    <x v="0"/>
    <x v="4"/>
    <x v="531"/>
    <x v="638"/>
    <n v="2"/>
    <n v="2.2200000000000002"/>
  </r>
  <r>
    <n v="710"/>
    <d v="2014-07-09T00:00:00"/>
    <x v="0"/>
    <x v="6"/>
    <x v="293"/>
    <x v="3"/>
    <x v="0"/>
    <x v="0"/>
    <x v="184"/>
    <x v="331"/>
    <n v="5"/>
    <n v="15.55"/>
  </r>
  <r>
    <n v="711"/>
    <d v="2014-07-11T00:00:00"/>
    <x v="0"/>
    <x v="6"/>
    <x v="174"/>
    <x v="23"/>
    <x v="0"/>
    <x v="0"/>
    <x v="371"/>
    <x v="639"/>
    <n v="5"/>
    <n v="83.28"/>
  </r>
  <r>
    <n v="712"/>
    <d v="2014-07-11T00:00:00"/>
    <x v="0"/>
    <x v="6"/>
    <x v="174"/>
    <x v="23"/>
    <x v="2"/>
    <x v="6"/>
    <x v="567"/>
    <x v="640"/>
    <n v="3"/>
    <n v="57.41"/>
  </r>
  <r>
    <n v="713"/>
    <d v="2014-07-11T00:00:00"/>
    <x v="0"/>
    <x v="6"/>
    <x v="174"/>
    <x v="23"/>
    <x v="1"/>
    <x v="5"/>
    <x v="160"/>
    <x v="641"/>
    <n v="3"/>
    <n v="213.74"/>
  </r>
  <r>
    <n v="714"/>
    <d v="2014-07-11T00:00:00"/>
    <x v="0"/>
    <x v="6"/>
    <x v="174"/>
    <x v="23"/>
    <x v="1"/>
    <x v="8"/>
    <x v="568"/>
    <x v="642"/>
    <n v="9"/>
    <n v="52.13"/>
  </r>
  <r>
    <n v="715"/>
    <d v="2014-07-11T00:00:00"/>
    <x v="0"/>
    <x v="6"/>
    <x v="174"/>
    <x v="23"/>
    <x v="0"/>
    <x v="1"/>
    <x v="569"/>
    <x v="221"/>
    <n v="5"/>
    <n v="7.06"/>
  </r>
  <r>
    <n v="716"/>
    <d v="2014-07-11T00:00:00"/>
    <x v="0"/>
    <x v="6"/>
    <x v="46"/>
    <x v="0"/>
    <x v="2"/>
    <x v="6"/>
    <x v="570"/>
    <x v="643"/>
    <n v="4"/>
    <n v="43.2"/>
  </r>
  <r>
    <n v="717"/>
    <d v="2014-07-11T00:00:00"/>
    <x v="0"/>
    <x v="6"/>
    <x v="46"/>
    <x v="0"/>
    <x v="0"/>
    <x v="0"/>
    <x v="571"/>
    <x v="320"/>
    <n v="2"/>
    <n v="3.63"/>
  </r>
  <r>
    <n v="718"/>
    <d v="2014-07-11T00:00:00"/>
    <x v="0"/>
    <x v="6"/>
    <x v="294"/>
    <x v="20"/>
    <x v="0"/>
    <x v="0"/>
    <x v="572"/>
    <x v="644"/>
    <n v="4"/>
    <n v="23.09"/>
  </r>
  <r>
    <n v="719"/>
    <d v="2014-07-11T00:00:00"/>
    <x v="0"/>
    <x v="6"/>
    <x v="294"/>
    <x v="20"/>
    <x v="0"/>
    <x v="3"/>
    <x v="573"/>
    <x v="645"/>
    <n v="5"/>
    <n v="6.4"/>
  </r>
  <r>
    <n v="720"/>
    <d v="2014-07-11T00:00:00"/>
    <x v="0"/>
    <x v="6"/>
    <x v="295"/>
    <x v="20"/>
    <x v="2"/>
    <x v="6"/>
    <x v="574"/>
    <x v="646"/>
    <n v="3"/>
    <n v="47.81"/>
  </r>
  <r>
    <n v="721"/>
    <d v="2014-07-12T00:00:00"/>
    <x v="0"/>
    <x v="6"/>
    <x v="296"/>
    <x v="3"/>
    <x v="0"/>
    <x v="3"/>
    <x v="575"/>
    <x v="647"/>
    <n v="2"/>
    <n v="2.8"/>
  </r>
  <r>
    <n v="722"/>
    <d v="2014-07-12T00:00:00"/>
    <x v="0"/>
    <x v="6"/>
    <x v="296"/>
    <x v="3"/>
    <x v="1"/>
    <x v="13"/>
    <x v="576"/>
    <x v="648"/>
    <n v="3"/>
    <n v="-17.46"/>
  </r>
  <r>
    <n v="723"/>
    <d v="2014-07-12T00:00:00"/>
    <x v="0"/>
    <x v="6"/>
    <x v="151"/>
    <x v="3"/>
    <x v="0"/>
    <x v="2"/>
    <x v="379"/>
    <x v="649"/>
    <n v="9"/>
    <n v="44.96"/>
  </r>
  <r>
    <n v="724"/>
    <d v="2014-07-12T00:00:00"/>
    <x v="0"/>
    <x v="6"/>
    <x v="151"/>
    <x v="3"/>
    <x v="2"/>
    <x v="6"/>
    <x v="577"/>
    <x v="650"/>
    <n v="8"/>
    <n v="28.79"/>
  </r>
  <r>
    <n v="725"/>
    <d v="2014-07-12T00:00:00"/>
    <x v="0"/>
    <x v="6"/>
    <x v="68"/>
    <x v="22"/>
    <x v="1"/>
    <x v="5"/>
    <x v="578"/>
    <x v="651"/>
    <n v="4"/>
    <n v="13.85"/>
  </r>
  <r>
    <n v="726"/>
    <d v="2014-07-12T00:00:00"/>
    <x v="0"/>
    <x v="6"/>
    <x v="68"/>
    <x v="22"/>
    <x v="0"/>
    <x v="3"/>
    <x v="538"/>
    <x v="652"/>
    <n v="4"/>
    <n v="3.8"/>
  </r>
  <r>
    <n v="727"/>
    <d v="2014-07-12T00:00:00"/>
    <x v="0"/>
    <x v="6"/>
    <x v="297"/>
    <x v="1"/>
    <x v="0"/>
    <x v="0"/>
    <x v="404"/>
    <x v="653"/>
    <n v="9"/>
    <n v="13"/>
  </r>
  <r>
    <n v="728"/>
    <d v="2014-07-12T00:00:00"/>
    <x v="0"/>
    <x v="6"/>
    <x v="297"/>
    <x v="1"/>
    <x v="2"/>
    <x v="9"/>
    <x v="579"/>
    <x v="654"/>
    <n v="4"/>
    <n v="3.28"/>
  </r>
  <r>
    <n v="729"/>
    <d v="2014-07-12T00:00:00"/>
    <x v="0"/>
    <x v="6"/>
    <x v="298"/>
    <x v="0"/>
    <x v="1"/>
    <x v="5"/>
    <x v="580"/>
    <x v="655"/>
    <n v="3"/>
    <n v="-14.64"/>
  </r>
  <r>
    <n v="730"/>
    <d v="2014-07-12T00:00:00"/>
    <x v="0"/>
    <x v="6"/>
    <x v="298"/>
    <x v="0"/>
    <x v="0"/>
    <x v="7"/>
    <x v="153"/>
    <x v="656"/>
    <n v="2"/>
    <n v="0.56999999999999995"/>
  </r>
  <r>
    <n v="731"/>
    <d v="2014-07-12T00:00:00"/>
    <x v="0"/>
    <x v="6"/>
    <x v="298"/>
    <x v="0"/>
    <x v="0"/>
    <x v="4"/>
    <x v="581"/>
    <x v="657"/>
    <n v="7"/>
    <n v="3.9"/>
  </r>
  <r>
    <n v="732"/>
    <d v="2014-07-12T00:00:00"/>
    <x v="0"/>
    <x v="6"/>
    <x v="298"/>
    <x v="0"/>
    <x v="0"/>
    <x v="0"/>
    <x v="59"/>
    <x v="658"/>
    <n v="3"/>
    <n v="5.61"/>
  </r>
  <r>
    <n v="733"/>
    <d v="2014-07-13T00:00:00"/>
    <x v="0"/>
    <x v="6"/>
    <x v="271"/>
    <x v="3"/>
    <x v="1"/>
    <x v="13"/>
    <x v="582"/>
    <x v="659"/>
    <n v="3"/>
    <n v="4.3899999999999997"/>
  </r>
  <r>
    <n v="734"/>
    <d v="2014-07-14T00:00:00"/>
    <x v="0"/>
    <x v="6"/>
    <x v="299"/>
    <x v="1"/>
    <x v="0"/>
    <x v="3"/>
    <x v="583"/>
    <x v="660"/>
    <n v="7"/>
    <n v="-46.39"/>
  </r>
  <r>
    <n v="735"/>
    <d v="2014-07-14T00:00:00"/>
    <x v="0"/>
    <x v="6"/>
    <x v="299"/>
    <x v="1"/>
    <x v="2"/>
    <x v="6"/>
    <x v="441"/>
    <x v="661"/>
    <n v="4"/>
    <n v="3.83"/>
  </r>
  <r>
    <n v="736"/>
    <d v="2014-07-14T00:00:00"/>
    <x v="0"/>
    <x v="6"/>
    <x v="300"/>
    <x v="12"/>
    <x v="0"/>
    <x v="2"/>
    <x v="49"/>
    <x v="662"/>
    <n v="5"/>
    <n v="6.29"/>
  </r>
  <r>
    <n v="737"/>
    <d v="2014-07-14T00:00:00"/>
    <x v="0"/>
    <x v="6"/>
    <x v="43"/>
    <x v="2"/>
    <x v="2"/>
    <x v="6"/>
    <x v="584"/>
    <x v="663"/>
    <n v="1"/>
    <n v="-2.25"/>
  </r>
  <r>
    <n v="738"/>
    <d v="2014-07-14T00:00:00"/>
    <x v="0"/>
    <x v="6"/>
    <x v="43"/>
    <x v="2"/>
    <x v="2"/>
    <x v="6"/>
    <x v="585"/>
    <x v="664"/>
    <n v="2"/>
    <n v="-13.99"/>
  </r>
  <r>
    <n v="739"/>
    <d v="2014-07-14T00:00:00"/>
    <x v="0"/>
    <x v="6"/>
    <x v="43"/>
    <x v="2"/>
    <x v="1"/>
    <x v="8"/>
    <x v="586"/>
    <x v="665"/>
    <n v="2"/>
    <n v="1.2"/>
  </r>
  <r>
    <n v="740"/>
    <d v="2014-07-14T00:00:00"/>
    <x v="0"/>
    <x v="6"/>
    <x v="43"/>
    <x v="2"/>
    <x v="0"/>
    <x v="4"/>
    <x v="151"/>
    <x v="666"/>
    <n v="2"/>
    <n v="4.68"/>
  </r>
  <r>
    <n v="741"/>
    <d v="2014-07-14T00:00:00"/>
    <x v="0"/>
    <x v="6"/>
    <x v="301"/>
    <x v="7"/>
    <x v="0"/>
    <x v="12"/>
    <x v="587"/>
    <x v="667"/>
    <n v="1"/>
    <n v="11.05"/>
  </r>
  <r>
    <n v="742"/>
    <d v="2014-07-14T00:00:00"/>
    <x v="0"/>
    <x v="6"/>
    <x v="302"/>
    <x v="20"/>
    <x v="0"/>
    <x v="4"/>
    <x v="588"/>
    <x v="150"/>
    <n v="3"/>
    <n v="4.49"/>
  </r>
  <r>
    <n v="743"/>
    <d v="2014-07-15T00:00:00"/>
    <x v="0"/>
    <x v="6"/>
    <x v="197"/>
    <x v="19"/>
    <x v="2"/>
    <x v="9"/>
    <x v="589"/>
    <x v="668"/>
    <n v="3"/>
    <n v="1.31"/>
  </r>
  <r>
    <n v="744"/>
    <d v="2014-07-15T00:00:00"/>
    <x v="0"/>
    <x v="6"/>
    <x v="197"/>
    <x v="19"/>
    <x v="0"/>
    <x v="7"/>
    <x v="590"/>
    <x v="13"/>
    <n v="3"/>
    <n v="2.68"/>
  </r>
  <r>
    <n v="745"/>
    <d v="2014-07-18T00:00:00"/>
    <x v="0"/>
    <x v="6"/>
    <x v="303"/>
    <x v="12"/>
    <x v="1"/>
    <x v="5"/>
    <x v="591"/>
    <x v="669"/>
    <n v="4"/>
    <n v="-25.91"/>
  </r>
  <r>
    <n v="746"/>
    <d v="2014-07-18T00:00:00"/>
    <x v="0"/>
    <x v="6"/>
    <x v="304"/>
    <x v="20"/>
    <x v="0"/>
    <x v="3"/>
    <x v="592"/>
    <x v="670"/>
    <n v="2"/>
    <n v="4.5199999999999996"/>
  </r>
  <r>
    <n v="747"/>
    <d v="2014-07-19T00:00:00"/>
    <x v="0"/>
    <x v="6"/>
    <x v="305"/>
    <x v="37"/>
    <x v="2"/>
    <x v="6"/>
    <x v="570"/>
    <x v="671"/>
    <n v="2"/>
    <n v="93.59"/>
  </r>
  <r>
    <n v="748"/>
    <d v="2014-07-19T00:00:00"/>
    <x v="0"/>
    <x v="6"/>
    <x v="305"/>
    <x v="37"/>
    <x v="1"/>
    <x v="13"/>
    <x v="593"/>
    <x v="672"/>
    <n v="1"/>
    <n v="-4.03"/>
  </r>
  <r>
    <n v="749"/>
    <d v="2014-07-19T00:00:00"/>
    <x v="0"/>
    <x v="6"/>
    <x v="305"/>
    <x v="37"/>
    <x v="0"/>
    <x v="3"/>
    <x v="594"/>
    <x v="673"/>
    <n v="2"/>
    <n v="9.6"/>
  </r>
  <r>
    <n v="750"/>
    <d v="2014-07-19T00:00:00"/>
    <x v="0"/>
    <x v="6"/>
    <x v="305"/>
    <x v="37"/>
    <x v="0"/>
    <x v="3"/>
    <x v="595"/>
    <x v="674"/>
    <n v="1"/>
    <n v="1.83"/>
  </r>
  <r>
    <n v="751"/>
    <d v="2014-07-19T00:00:00"/>
    <x v="0"/>
    <x v="6"/>
    <x v="306"/>
    <x v="35"/>
    <x v="0"/>
    <x v="3"/>
    <x v="596"/>
    <x v="675"/>
    <n v="2"/>
    <n v="2.21"/>
  </r>
  <r>
    <n v="752"/>
    <d v="2014-07-20T00:00:00"/>
    <x v="0"/>
    <x v="6"/>
    <x v="307"/>
    <x v="0"/>
    <x v="0"/>
    <x v="2"/>
    <x v="597"/>
    <x v="676"/>
    <n v="3"/>
    <n v="38.57"/>
  </r>
  <r>
    <n v="753"/>
    <d v="2014-07-20T00:00:00"/>
    <x v="0"/>
    <x v="6"/>
    <x v="307"/>
    <x v="0"/>
    <x v="1"/>
    <x v="8"/>
    <x v="598"/>
    <x v="677"/>
    <n v="5"/>
    <n v="-14.23"/>
  </r>
  <r>
    <n v="754"/>
    <d v="2014-07-20T00:00:00"/>
    <x v="0"/>
    <x v="6"/>
    <x v="307"/>
    <x v="0"/>
    <x v="1"/>
    <x v="5"/>
    <x v="599"/>
    <x v="678"/>
    <n v="2"/>
    <n v="-140.19999999999999"/>
  </r>
  <r>
    <n v="755"/>
    <d v="2014-07-20T00:00:00"/>
    <x v="0"/>
    <x v="6"/>
    <x v="308"/>
    <x v="10"/>
    <x v="0"/>
    <x v="2"/>
    <x v="99"/>
    <x v="679"/>
    <n v="1"/>
    <n v="-5.2"/>
  </r>
  <r>
    <n v="756"/>
    <d v="2014-07-20T00:00:00"/>
    <x v="0"/>
    <x v="6"/>
    <x v="308"/>
    <x v="10"/>
    <x v="0"/>
    <x v="3"/>
    <x v="417"/>
    <x v="680"/>
    <n v="3"/>
    <n v="-21.89"/>
  </r>
  <r>
    <n v="757"/>
    <d v="2014-07-20T00:00:00"/>
    <x v="0"/>
    <x v="6"/>
    <x v="309"/>
    <x v="3"/>
    <x v="0"/>
    <x v="0"/>
    <x v="600"/>
    <x v="681"/>
    <n v="1"/>
    <n v="50.33"/>
  </r>
  <r>
    <n v="758"/>
    <d v="2014-07-20T00:00:00"/>
    <x v="0"/>
    <x v="6"/>
    <x v="309"/>
    <x v="3"/>
    <x v="0"/>
    <x v="3"/>
    <x v="601"/>
    <x v="682"/>
    <n v="2"/>
    <n v="3.16"/>
  </r>
  <r>
    <n v="759"/>
    <d v="2014-07-20T00:00:00"/>
    <x v="0"/>
    <x v="6"/>
    <x v="309"/>
    <x v="3"/>
    <x v="0"/>
    <x v="0"/>
    <x v="602"/>
    <x v="611"/>
    <n v="4"/>
    <n v="9.76"/>
  </r>
  <r>
    <n v="760"/>
    <d v="2014-07-20T00:00:00"/>
    <x v="0"/>
    <x v="6"/>
    <x v="309"/>
    <x v="3"/>
    <x v="1"/>
    <x v="8"/>
    <x v="603"/>
    <x v="683"/>
    <n v="3"/>
    <n v="15.49"/>
  </r>
  <r>
    <n v="761"/>
    <d v="2014-07-20T00:00:00"/>
    <x v="0"/>
    <x v="6"/>
    <x v="310"/>
    <x v="3"/>
    <x v="0"/>
    <x v="3"/>
    <x v="604"/>
    <x v="684"/>
    <n v="6"/>
    <n v="30.28"/>
  </r>
  <r>
    <n v="762"/>
    <d v="2014-07-20T00:00:00"/>
    <x v="0"/>
    <x v="6"/>
    <x v="310"/>
    <x v="3"/>
    <x v="0"/>
    <x v="0"/>
    <x v="605"/>
    <x v="685"/>
    <n v="3"/>
    <n v="10.73"/>
  </r>
  <r>
    <n v="763"/>
    <d v="2014-07-20T00:00:00"/>
    <x v="0"/>
    <x v="6"/>
    <x v="104"/>
    <x v="3"/>
    <x v="2"/>
    <x v="9"/>
    <x v="606"/>
    <x v="686"/>
    <n v="2"/>
    <n v="15.1"/>
  </r>
  <r>
    <n v="764"/>
    <d v="2014-07-20T00:00:00"/>
    <x v="0"/>
    <x v="6"/>
    <x v="104"/>
    <x v="3"/>
    <x v="0"/>
    <x v="0"/>
    <x v="607"/>
    <x v="687"/>
    <n v="2"/>
    <n v="5.86"/>
  </r>
  <r>
    <n v="765"/>
    <d v="2014-07-20T00:00:00"/>
    <x v="0"/>
    <x v="6"/>
    <x v="104"/>
    <x v="3"/>
    <x v="0"/>
    <x v="4"/>
    <x v="608"/>
    <x v="342"/>
    <n v="4"/>
    <n v="3.8"/>
  </r>
  <r>
    <n v="766"/>
    <d v="2014-07-20T00:00:00"/>
    <x v="0"/>
    <x v="6"/>
    <x v="104"/>
    <x v="3"/>
    <x v="0"/>
    <x v="2"/>
    <x v="168"/>
    <x v="688"/>
    <n v="3"/>
    <n v="160.62"/>
  </r>
  <r>
    <n v="767"/>
    <d v="2014-07-21T00:00:00"/>
    <x v="0"/>
    <x v="6"/>
    <x v="311"/>
    <x v="3"/>
    <x v="0"/>
    <x v="4"/>
    <x v="609"/>
    <x v="689"/>
    <n v="5"/>
    <n v="25.79"/>
  </r>
  <r>
    <n v="768"/>
    <d v="2014-07-21T00:00:00"/>
    <x v="0"/>
    <x v="6"/>
    <x v="311"/>
    <x v="3"/>
    <x v="1"/>
    <x v="5"/>
    <x v="610"/>
    <x v="690"/>
    <n v="2"/>
    <n v="50.1"/>
  </r>
  <r>
    <n v="769"/>
    <d v="2014-07-21T00:00:00"/>
    <x v="0"/>
    <x v="6"/>
    <x v="311"/>
    <x v="3"/>
    <x v="1"/>
    <x v="13"/>
    <x v="179"/>
    <x v="691"/>
    <n v="1"/>
    <n v="27.28"/>
  </r>
  <r>
    <n v="770"/>
    <d v="2014-07-21T00:00:00"/>
    <x v="0"/>
    <x v="6"/>
    <x v="312"/>
    <x v="0"/>
    <x v="0"/>
    <x v="12"/>
    <x v="406"/>
    <x v="214"/>
    <n v="3"/>
    <n v="-12.98"/>
  </r>
  <r>
    <n v="771"/>
    <d v="2014-07-21T00:00:00"/>
    <x v="0"/>
    <x v="6"/>
    <x v="312"/>
    <x v="0"/>
    <x v="0"/>
    <x v="10"/>
    <x v="611"/>
    <x v="692"/>
    <n v="5"/>
    <n v="29.67"/>
  </r>
  <r>
    <n v="772"/>
    <d v="2014-07-21T00:00:00"/>
    <x v="0"/>
    <x v="6"/>
    <x v="312"/>
    <x v="0"/>
    <x v="1"/>
    <x v="5"/>
    <x v="612"/>
    <x v="693"/>
    <n v="5"/>
    <n v="-93.99"/>
  </r>
  <r>
    <n v="773"/>
    <d v="2014-07-21T00:00:00"/>
    <x v="0"/>
    <x v="6"/>
    <x v="312"/>
    <x v="0"/>
    <x v="0"/>
    <x v="3"/>
    <x v="613"/>
    <x v="694"/>
    <n v="1"/>
    <n v="-1.83"/>
  </r>
  <r>
    <n v="774"/>
    <d v="2014-07-21T00:00:00"/>
    <x v="0"/>
    <x v="6"/>
    <x v="190"/>
    <x v="40"/>
    <x v="2"/>
    <x v="6"/>
    <x v="227"/>
    <x v="695"/>
    <n v="2"/>
    <n v="10.07"/>
  </r>
  <r>
    <n v="775"/>
    <d v="2014-07-22T00:00:00"/>
    <x v="0"/>
    <x v="6"/>
    <x v="313"/>
    <x v="20"/>
    <x v="0"/>
    <x v="4"/>
    <x v="614"/>
    <x v="696"/>
    <n v="2"/>
    <n v="1.67"/>
  </r>
  <r>
    <n v="776"/>
    <d v="2014-07-22T00:00:00"/>
    <x v="0"/>
    <x v="6"/>
    <x v="313"/>
    <x v="20"/>
    <x v="2"/>
    <x v="9"/>
    <x v="615"/>
    <x v="281"/>
    <n v="2"/>
    <n v="57.59"/>
  </r>
  <r>
    <n v="777"/>
    <d v="2014-07-22T00:00:00"/>
    <x v="0"/>
    <x v="6"/>
    <x v="201"/>
    <x v="3"/>
    <x v="0"/>
    <x v="4"/>
    <x v="616"/>
    <x v="697"/>
    <n v="4"/>
    <n v="3.23"/>
  </r>
  <r>
    <n v="778"/>
    <d v="2014-07-22T00:00:00"/>
    <x v="0"/>
    <x v="6"/>
    <x v="201"/>
    <x v="3"/>
    <x v="1"/>
    <x v="5"/>
    <x v="560"/>
    <x v="698"/>
    <n v="3"/>
    <n v="71.77"/>
  </r>
  <r>
    <n v="779"/>
    <d v="2014-07-22T00:00:00"/>
    <x v="0"/>
    <x v="6"/>
    <x v="201"/>
    <x v="3"/>
    <x v="0"/>
    <x v="2"/>
    <x v="617"/>
    <x v="699"/>
    <n v="10"/>
    <n v="68.59"/>
  </r>
  <r>
    <n v="780"/>
    <d v="2014-07-22T00:00:00"/>
    <x v="0"/>
    <x v="6"/>
    <x v="201"/>
    <x v="3"/>
    <x v="1"/>
    <x v="13"/>
    <x v="618"/>
    <x v="529"/>
    <n v="3"/>
    <n v="19.16"/>
  </r>
  <r>
    <n v="781"/>
    <d v="2014-07-22T00:00:00"/>
    <x v="0"/>
    <x v="6"/>
    <x v="314"/>
    <x v="3"/>
    <x v="0"/>
    <x v="4"/>
    <x v="268"/>
    <x v="184"/>
    <n v="6"/>
    <n v="6.49"/>
  </r>
  <r>
    <n v="782"/>
    <d v="2014-07-22T00:00:00"/>
    <x v="0"/>
    <x v="6"/>
    <x v="315"/>
    <x v="0"/>
    <x v="0"/>
    <x v="2"/>
    <x v="53"/>
    <x v="700"/>
    <n v="1"/>
    <n v="1.33"/>
  </r>
  <r>
    <n v="783"/>
    <d v="2014-07-23T00:00:00"/>
    <x v="0"/>
    <x v="6"/>
    <x v="316"/>
    <x v="12"/>
    <x v="0"/>
    <x v="3"/>
    <x v="601"/>
    <x v="701"/>
    <n v="5"/>
    <n v="-5.71"/>
  </r>
  <r>
    <n v="784"/>
    <d v="2014-07-23T00:00:00"/>
    <x v="0"/>
    <x v="6"/>
    <x v="316"/>
    <x v="12"/>
    <x v="2"/>
    <x v="9"/>
    <x v="552"/>
    <x v="702"/>
    <n v="8"/>
    <n v="179.19"/>
  </r>
  <r>
    <n v="785"/>
    <d v="2014-07-23T00:00:00"/>
    <x v="0"/>
    <x v="6"/>
    <x v="316"/>
    <x v="12"/>
    <x v="0"/>
    <x v="4"/>
    <x v="619"/>
    <x v="703"/>
    <n v="1"/>
    <n v="0.92"/>
  </r>
  <r>
    <n v="786"/>
    <d v="2014-07-23T00:00:00"/>
    <x v="0"/>
    <x v="6"/>
    <x v="316"/>
    <x v="12"/>
    <x v="2"/>
    <x v="9"/>
    <x v="620"/>
    <x v="704"/>
    <n v="10"/>
    <n v="-29.94"/>
  </r>
  <r>
    <n v="787"/>
    <d v="2014-07-23T00:00:00"/>
    <x v="0"/>
    <x v="6"/>
    <x v="199"/>
    <x v="20"/>
    <x v="2"/>
    <x v="9"/>
    <x v="621"/>
    <x v="287"/>
    <n v="2"/>
    <n v="8"/>
  </r>
  <r>
    <n v="788"/>
    <d v="2014-07-23T00:00:00"/>
    <x v="0"/>
    <x v="6"/>
    <x v="317"/>
    <x v="3"/>
    <x v="2"/>
    <x v="6"/>
    <x v="431"/>
    <x v="234"/>
    <n v="6"/>
    <n v="60.48"/>
  </r>
  <r>
    <n v="789"/>
    <d v="2014-07-23T00:00:00"/>
    <x v="0"/>
    <x v="6"/>
    <x v="317"/>
    <x v="3"/>
    <x v="0"/>
    <x v="14"/>
    <x v="622"/>
    <x v="705"/>
    <n v="5"/>
    <n v="11.8"/>
  </r>
  <r>
    <n v="790"/>
    <d v="2014-07-23T00:00:00"/>
    <x v="0"/>
    <x v="6"/>
    <x v="317"/>
    <x v="3"/>
    <x v="2"/>
    <x v="6"/>
    <x v="338"/>
    <x v="250"/>
    <n v="3"/>
    <n v="37.799999999999997"/>
  </r>
  <r>
    <n v="791"/>
    <d v="2014-07-23T00:00:00"/>
    <x v="0"/>
    <x v="6"/>
    <x v="317"/>
    <x v="3"/>
    <x v="2"/>
    <x v="9"/>
    <x v="623"/>
    <x v="706"/>
    <n v="3"/>
    <n v="4.95"/>
  </r>
  <r>
    <n v="792"/>
    <d v="2014-07-25T00:00:00"/>
    <x v="0"/>
    <x v="6"/>
    <x v="318"/>
    <x v="3"/>
    <x v="0"/>
    <x v="2"/>
    <x v="624"/>
    <x v="707"/>
    <n v="4"/>
    <n v="15.04"/>
  </r>
  <r>
    <n v="793"/>
    <d v="2014-07-25T00:00:00"/>
    <x v="0"/>
    <x v="6"/>
    <x v="318"/>
    <x v="3"/>
    <x v="0"/>
    <x v="14"/>
    <x v="625"/>
    <x v="708"/>
    <n v="5"/>
    <n v="327.51"/>
  </r>
  <r>
    <n v="794"/>
    <d v="2014-07-25T00:00:00"/>
    <x v="0"/>
    <x v="6"/>
    <x v="318"/>
    <x v="3"/>
    <x v="1"/>
    <x v="8"/>
    <x v="626"/>
    <x v="709"/>
    <n v="8"/>
    <n v="34.28"/>
  </r>
  <r>
    <n v="795"/>
    <d v="2014-07-25T00:00:00"/>
    <x v="0"/>
    <x v="6"/>
    <x v="58"/>
    <x v="3"/>
    <x v="0"/>
    <x v="0"/>
    <x v="183"/>
    <x v="710"/>
    <n v="1"/>
    <n v="3.18"/>
  </r>
  <r>
    <n v="796"/>
    <d v="2014-07-25T00:00:00"/>
    <x v="0"/>
    <x v="6"/>
    <x v="58"/>
    <x v="3"/>
    <x v="0"/>
    <x v="14"/>
    <x v="532"/>
    <x v="711"/>
    <n v="4"/>
    <n v="4.5"/>
  </r>
  <r>
    <n v="797"/>
    <d v="2014-07-26T00:00:00"/>
    <x v="0"/>
    <x v="6"/>
    <x v="319"/>
    <x v="1"/>
    <x v="0"/>
    <x v="2"/>
    <x v="627"/>
    <x v="712"/>
    <n v="3"/>
    <n v="-29.34"/>
  </r>
  <r>
    <n v="798"/>
    <d v="2014-07-26T00:00:00"/>
    <x v="0"/>
    <x v="6"/>
    <x v="111"/>
    <x v="17"/>
    <x v="2"/>
    <x v="6"/>
    <x v="628"/>
    <x v="713"/>
    <n v="2"/>
    <n v="114"/>
  </r>
  <r>
    <n v="799"/>
    <d v="2014-07-26T00:00:00"/>
    <x v="0"/>
    <x v="6"/>
    <x v="111"/>
    <x v="17"/>
    <x v="1"/>
    <x v="5"/>
    <x v="629"/>
    <x v="714"/>
    <n v="3"/>
    <n v="-109.58"/>
  </r>
  <r>
    <n v="800"/>
    <d v="2014-07-26T00:00:00"/>
    <x v="0"/>
    <x v="6"/>
    <x v="111"/>
    <x v="17"/>
    <x v="1"/>
    <x v="8"/>
    <x v="630"/>
    <x v="715"/>
    <n v="9"/>
    <n v="36.18"/>
  </r>
  <r>
    <n v="801"/>
    <d v="2014-07-26T00:00:00"/>
    <x v="0"/>
    <x v="6"/>
    <x v="111"/>
    <x v="17"/>
    <x v="2"/>
    <x v="9"/>
    <x v="631"/>
    <x v="716"/>
    <n v="3"/>
    <n v="70.099999999999994"/>
  </r>
  <r>
    <n v="802"/>
    <d v="2014-07-26T00:00:00"/>
    <x v="0"/>
    <x v="6"/>
    <x v="4"/>
    <x v="27"/>
    <x v="2"/>
    <x v="9"/>
    <x v="632"/>
    <x v="717"/>
    <n v="7"/>
    <n v="34.700000000000003"/>
  </r>
  <r>
    <n v="803"/>
    <d v="2014-07-26T00:00:00"/>
    <x v="0"/>
    <x v="6"/>
    <x v="320"/>
    <x v="4"/>
    <x v="1"/>
    <x v="5"/>
    <x v="633"/>
    <x v="718"/>
    <n v="2"/>
    <n v="18.329999999999998"/>
  </r>
  <r>
    <n v="804"/>
    <d v="2014-07-26T00:00:00"/>
    <x v="0"/>
    <x v="6"/>
    <x v="320"/>
    <x v="4"/>
    <x v="0"/>
    <x v="1"/>
    <x v="634"/>
    <x v="719"/>
    <n v="13"/>
    <n v="76.56"/>
  </r>
  <r>
    <n v="805"/>
    <d v="2014-07-26T00:00:00"/>
    <x v="0"/>
    <x v="6"/>
    <x v="320"/>
    <x v="4"/>
    <x v="1"/>
    <x v="8"/>
    <x v="635"/>
    <x v="720"/>
    <n v="3"/>
    <n v="9.26"/>
  </r>
  <r>
    <n v="806"/>
    <d v="2014-07-26T00:00:00"/>
    <x v="0"/>
    <x v="6"/>
    <x v="321"/>
    <x v="0"/>
    <x v="0"/>
    <x v="3"/>
    <x v="501"/>
    <x v="721"/>
    <n v="8"/>
    <n v="-3701.89"/>
  </r>
  <r>
    <n v="807"/>
    <d v="2014-07-26T00:00:00"/>
    <x v="0"/>
    <x v="6"/>
    <x v="321"/>
    <x v="0"/>
    <x v="1"/>
    <x v="8"/>
    <x v="636"/>
    <x v="722"/>
    <n v="3"/>
    <n v="-10.06"/>
  </r>
  <r>
    <n v="808"/>
    <d v="2014-07-26T00:00:00"/>
    <x v="0"/>
    <x v="6"/>
    <x v="321"/>
    <x v="0"/>
    <x v="0"/>
    <x v="3"/>
    <x v="637"/>
    <x v="723"/>
    <n v="4"/>
    <n v="-26.85"/>
  </r>
  <r>
    <n v="809"/>
    <d v="2014-07-26T00:00:00"/>
    <x v="0"/>
    <x v="6"/>
    <x v="321"/>
    <x v="0"/>
    <x v="2"/>
    <x v="9"/>
    <x v="620"/>
    <x v="724"/>
    <n v="9"/>
    <n v="-26.95"/>
  </r>
  <r>
    <n v="810"/>
    <d v="2014-07-26T00:00:00"/>
    <x v="0"/>
    <x v="6"/>
    <x v="321"/>
    <x v="0"/>
    <x v="0"/>
    <x v="3"/>
    <x v="638"/>
    <x v="725"/>
    <n v="5"/>
    <n v="-13.32"/>
  </r>
  <r>
    <n v="811"/>
    <d v="2014-07-26T00:00:00"/>
    <x v="0"/>
    <x v="6"/>
    <x v="321"/>
    <x v="0"/>
    <x v="0"/>
    <x v="12"/>
    <x v="639"/>
    <x v="726"/>
    <n v="2"/>
    <n v="-12.09"/>
  </r>
  <r>
    <n v="812"/>
    <d v="2014-07-27T00:00:00"/>
    <x v="0"/>
    <x v="6"/>
    <x v="60"/>
    <x v="3"/>
    <x v="2"/>
    <x v="9"/>
    <x v="640"/>
    <x v="727"/>
    <n v="2"/>
    <n v="38.08"/>
  </r>
  <r>
    <n v="813"/>
    <d v="2014-07-27T00:00:00"/>
    <x v="0"/>
    <x v="6"/>
    <x v="322"/>
    <x v="20"/>
    <x v="0"/>
    <x v="0"/>
    <x v="641"/>
    <x v="728"/>
    <n v="11"/>
    <n v="32.229999999999997"/>
  </r>
  <r>
    <n v="814"/>
    <d v="2014-07-27T00:00:00"/>
    <x v="0"/>
    <x v="6"/>
    <x v="323"/>
    <x v="3"/>
    <x v="0"/>
    <x v="2"/>
    <x v="332"/>
    <x v="729"/>
    <n v="2"/>
    <n v="0"/>
  </r>
  <r>
    <n v="815"/>
    <d v="2014-07-28T00:00:00"/>
    <x v="0"/>
    <x v="6"/>
    <x v="74"/>
    <x v="16"/>
    <x v="0"/>
    <x v="7"/>
    <x v="642"/>
    <x v="730"/>
    <n v="5"/>
    <n v="5.19"/>
  </r>
  <r>
    <n v="816"/>
    <d v="2014-07-28T00:00:00"/>
    <x v="0"/>
    <x v="6"/>
    <x v="74"/>
    <x v="16"/>
    <x v="1"/>
    <x v="8"/>
    <x v="643"/>
    <x v="731"/>
    <n v="6"/>
    <n v="12.99"/>
  </r>
  <r>
    <n v="817"/>
    <d v="2014-07-28T00:00:00"/>
    <x v="0"/>
    <x v="6"/>
    <x v="74"/>
    <x v="16"/>
    <x v="0"/>
    <x v="10"/>
    <x v="474"/>
    <x v="732"/>
    <n v="7"/>
    <n v="16.52"/>
  </r>
  <r>
    <n v="818"/>
    <d v="2014-07-30T00:00:00"/>
    <x v="0"/>
    <x v="6"/>
    <x v="324"/>
    <x v="22"/>
    <x v="1"/>
    <x v="11"/>
    <x v="644"/>
    <x v="733"/>
    <n v="8"/>
    <n v="259.89"/>
  </r>
  <r>
    <n v="819"/>
    <d v="2014-08-01T00:00:00"/>
    <x v="0"/>
    <x v="7"/>
    <x v="302"/>
    <x v="25"/>
    <x v="0"/>
    <x v="1"/>
    <x v="645"/>
    <x v="734"/>
    <n v="3"/>
    <n v="5.92"/>
  </r>
  <r>
    <n v="820"/>
    <d v="2014-08-01T00:00:00"/>
    <x v="0"/>
    <x v="7"/>
    <x v="302"/>
    <x v="25"/>
    <x v="1"/>
    <x v="8"/>
    <x v="568"/>
    <x v="735"/>
    <n v="4"/>
    <n v="12.14"/>
  </r>
  <r>
    <n v="821"/>
    <d v="2014-08-01T00:00:00"/>
    <x v="0"/>
    <x v="7"/>
    <x v="302"/>
    <x v="25"/>
    <x v="0"/>
    <x v="12"/>
    <x v="447"/>
    <x v="736"/>
    <n v="1"/>
    <n v="10.220000000000001"/>
  </r>
  <r>
    <n v="822"/>
    <d v="2014-08-01T00:00:00"/>
    <x v="0"/>
    <x v="7"/>
    <x v="302"/>
    <x v="25"/>
    <x v="0"/>
    <x v="0"/>
    <x v="646"/>
    <x v="737"/>
    <n v="2"/>
    <n v="29.36"/>
  </r>
  <r>
    <n v="823"/>
    <d v="2014-08-01T00:00:00"/>
    <x v="0"/>
    <x v="7"/>
    <x v="325"/>
    <x v="3"/>
    <x v="0"/>
    <x v="3"/>
    <x v="647"/>
    <x v="738"/>
    <n v="3"/>
    <n v="6.91"/>
  </r>
  <r>
    <n v="824"/>
    <d v="2014-08-01T00:00:00"/>
    <x v="0"/>
    <x v="7"/>
    <x v="326"/>
    <x v="2"/>
    <x v="0"/>
    <x v="7"/>
    <x v="648"/>
    <x v="739"/>
    <n v="2"/>
    <n v="1.92"/>
  </r>
  <r>
    <n v="825"/>
    <d v="2014-08-02T00:00:00"/>
    <x v="0"/>
    <x v="7"/>
    <x v="327"/>
    <x v="24"/>
    <x v="0"/>
    <x v="3"/>
    <x v="68"/>
    <x v="292"/>
    <n v="5"/>
    <n v="12.55"/>
  </r>
  <r>
    <n v="826"/>
    <d v="2014-08-02T00:00:00"/>
    <x v="0"/>
    <x v="7"/>
    <x v="327"/>
    <x v="24"/>
    <x v="2"/>
    <x v="9"/>
    <x v="649"/>
    <x v="740"/>
    <n v="2"/>
    <n v="9.1199999999999992"/>
  </r>
  <r>
    <n v="827"/>
    <d v="2014-08-02T00:00:00"/>
    <x v="0"/>
    <x v="7"/>
    <x v="327"/>
    <x v="24"/>
    <x v="0"/>
    <x v="2"/>
    <x v="650"/>
    <x v="741"/>
    <n v="2"/>
    <n v="226.36"/>
  </r>
  <r>
    <n v="828"/>
    <d v="2014-08-03T00:00:00"/>
    <x v="0"/>
    <x v="7"/>
    <x v="206"/>
    <x v="26"/>
    <x v="1"/>
    <x v="13"/>
    <x v="651"/>
    <x v="742"/>
    <n v="2"/>
    <n v="-161.88"/>
  </r>
  <r>
    <n v="829"/>
    <d v="2014-08-03T00:00:00"/>
    <x v="0"/>
    <x v="7"/>
    <x v="206"/>
    <x v="26"/>
    <x v="0"/>
    <x v="12"/>
    <x v="652"/>
    <x v="743"/>
    <n v="1"/>
    <n v="0.28999999999999998"/>
  </r>
  <r>
    <n v="830"/>
    <d v="2014-08-03T00:00:00"/>
    <x v="0"/>
    <x v="7"/>
    <x v="328"/>
    <x v="20"/>
    <x v="0"/>
    <x v="0"/>
    <x v="653"/>
    <x v="418"/>
    <n v="2"/>
    <n v="18.78"/>
  </r>
  <r>
    <n v="831"/>
    <d v="2014-08-03T00:00:00"/>
    <x v="0"/>
    <x v="7"/>
    <x v="328"/>
    <x v="20"/>
    <x v="0"/>
    <x v="14"/>
    <x v="654"/>
    <x v="744"/>
    <n v="10"/>
    <n v="26.6"/>
  </r>
  <r>
    <n v="832"/>
    <d v="2014-08-03T00:00:00"/>
    <x v="0"/>
    <x v="7"/>
    <x v="328"/>
    <x v="20"/>
    <x v="0"/>
    <x v="2"/>
    <x v="163"/>
    <x v="107"/>
    <n v="2"/>
    <n v="5.77"/>
  </r>
  <r>
    <n v="833"/>
    <d v="2014-08-03T00:00:00"/>
    <x v="0"/>
    <x v="7"/>
    <x v="292"/>
    <x v="12"/>
    <x v="0"/>
    <x v="0"/>
    <x v="655"/>
    <x v="745"/>
    <n v="3"/>
    <n v="33.72"/>
  </r>
  <r>
    <n v="834"/>
    <d v="2014-08-04T00:00:00"/>
    <x v="0"/>
    <x v="7"/>
    <x v="329"/>
    <x v="27"/>
    <x v="0"/>
    <x v="12"/>
    <x v="656"/>
    <x v="746"/>
    <n v="3"/>
    <n v="305.13"/>
  </r>
  <r>
    <n v="835"/>
    <d v="2014-08-04T00:00:00"/>
    <x v="0"/>
    <x v="7"/>
    <x v="329"/>
    <x v="27"/>
    <x v="0"/>
    <x v="0"/>
    <x v="657"/>
    <x v="591"/>
    <n v="8"/>
    <n v="219.44"/>
  </r>
  <r>
    <n v="836"/>
    <d v="2014-08-04T00:00:00"/>
    <x v="0"/>
    <x v="7"/>
    <x v="329"/>
    <x v="27"/>
    <x v="0"/>
    <x v="4"/>
    <x v="658"/>
    <x v="747"/>
    <n v="5"/>
    <n v="4.26"/>
  </r>
  <r>
    <n v="837"/>
    <d v="2014-08-04T00:00:00"/>
    <x v="0"/>
    <x v="7"/>
    <x v="329"/>
    <x v="27"/>
    <x v="2"/>
    <x v="6"/>
    <x v="659"/>
    <x v="316"/>
    <n v="5"/>
    <n v="35"/>
  </r>
  <r>
    <n v="838"/>
    <d v="2014-08-04T00:00:00"/>
    <x v="0"/>
    <x v="7"/>
    <x v="329"/>
    <x v="27"/>
    <x v="0"/>
    <x v="2"/>
    <x v="660"/>
    <x v="748"/>
    <n v="5"/>
    <n v="7.95"/>
  </r>
  <r>
    <n v="839"/>
    <d v="2014-08-04T00:00:00"/>
    <x v="0"/>
    <x v="7"/>
    <x v="329"/>
    <x v="27"/>
    <x v="0"/>
    <x v="3"/>
    <x v="275"/>
    <x v="749"/>
    <n v="1"/>
    <n v="4.78"/>
  </r>
  <r>
    <n v="840"/>
    <d v="2014-08-04T00:00:00"/>
    <x v="0"/>
    <x v="7"/>
    <x v="44"/>
    <x v="41"/>
    <x v="0"/>
    <x v="12"/>
    <x v="661"/>
    <x v="750"/>
    <n v="2"/>
    <n v="27.53"/>
  </r>
  <r>
    <n v="841"/>
    <d v="2014-08-04T00:00:00"/>
    <x v="0"/>
    <x v="7"/>
    <x v="44"/>
    <x v="41"/>
    <x v="0"/>
    <x v="0"/>
    <x v="386"/>
    <x v="751"/>
    <n v="13"/>
    <n v="124.68"/>
  </r>
  <r>
    <n v="842"/>
    <d v="2014-08-04T00:00:00"/>
    <x v="0"/>
    <x v="7"/>
    <x v="44"/>
    <x v="41"/>
    <x v="2"/>
    <x v="9"/>
    <x v="662"/>
    <x v="752"/>
    <n v="9"/>
    <n v="104.72"/>
  </r>
  <r>
    <n v="843"/>
    <d v="2014-08-05T00:00:00"/>
    <x v="0"/>
    <x v="7"/>
    <x v="330"/>
    <x v="3"/>
    <x v="0"/>
    <x v="0"/>
    <x v="663"/>
    <x v="753"/>
    <n v="3"/>
    <n v="9.84"/>
  </r>
  <r>
    <n v="844"/>
    <d v="2014-08-05T00:00:00"/>
    <x v="0"/>
    <x v="7"/>
    <x v="330"/>
    <x v="3"/>
    <x v="0"/>
    <x v="0"/>
    <x v="546"/>
    <x v="754"/>
    <n v="2"/>
    <n v="53.26"/>
  </r>
  <r>
    <n v="845"/>
    <d v="2014-08-05T00:00:00"/>
    <x v="0"/>
    <x v="7"/>
    <x v="330"/>
    <x v="3"/>
    <x v="1"/>
    <x v="5"/>
    <x v="664"/>
    <x v="755"/>
    <n v="7"/>
    <n v="21.26"/>
  </r>
  <r>
    <n v="846"/>
    <d v="2014-08-05T00:00:00"/>
    <x v="0"/>
    <x v="7"/>
    <x v="331"/>
    <x v="3"/>
    <x v="2"/>
    <x v="9"/>
    <x v="665"/>
    <x v="756"/>
    <n v="1"/>
    <n v="1.64"/>
  </r>
  <r>
    <n v="847"/>
    <d v="2014-08-05T00:00:00"/>
    <x v="0"/>
    <x v="7"/>
    <x v="331"/>
    <x v="3"/>
    <x v="0"/>
    <x v="2"/>
    <x v="110"/>
    <x v="757"/>
    <n v="2"/>
    <n v="0.63"/>
  </r>
  <r>
    <n v="848"/>
    <d v="2014-08-05T00:00:00"/>
    <x v="0"/>
    <x v="7"/>
    <x v="331"/>
    <x v="3"/>
    <x v="0"/>
    <x v="4"/>
    <x v="666"/>
    <x v="758"/>
    <n v="2"/>
    <n v="12.87"/>
  </r>
  <r>
    <n v="849"/>
    <d v="2014-08-05T00:00:00"/>
    <x v="0"/>
    <x v="7"/>
    <x v="332"/>
    <x v="37"/>
    <x v="0"/>
    <x v="12"/>
    <x v="244"/>
    <x v="759"/>
    <n v="3"/>
    <n v="22.25"/>
  </r>
  <r>
    <n v="850"/>
    <d v="2014-08-05T00:00:00"/>
    <x v="0"/>
    <x v="7"/>
    <x v="332"/>
    <x v="37"/>
    <x v="0"/>
    <x v="4"/>
    <x v="667"/>
    <x v="760"/>
    <n v="2"/>
    <n v="2.0099999999999998"/>
  </r>
  <r>
    <n v="851"/>
    <d v="2014-08-05T00:00:00"/>
    <x v="0"/>
    <x v="7"/>
    <x v="332"/>
    <x v="37"/>
    <x v="1"/>
    <x v="5"/>
    <x v="668"/>
    <x v="761"/>
    <n v="5"/>
    <n v="294.67"/>
  </r>
  <r>
    <n v="852"/>
    <d v="2014-08-05T00:00:00"/>
    <x v="0"/>
    <x v="7"/>
    <x v="153"/>
    <x v="20"/>
    <x v="2"/>
    <x v="6"/>
    <x v="669"/>
    <x v="762"/>
    <n v="1"/>
    <n v="36.72"/>
  </r>
  <r>
    <n v="853"/>
    <d v="2014-08-05T00:00:00"/>
    <x v="0"/>
    <x v="7"/>
    <x v="153"/>
    <x v="20"/>
    <x v="0"/>
    <x v="4"/>
    <x v="667"/>
    <x v="763"/>
    <n v="7"/>
    <n v="7.02"/>
  </r>
  <r>
    <n v="854"/>
    <d v="2014-08-05T00:00:00"/>
    <x v="0"/>
    <x v="7"/>
    <x v="333"/>
    <x v="0"/>
    <x v="1"/>
    <x v="13"/>
    <x v="670"/>
    <x v="764"/>
    <n v="2"/>
    <n v="41.93"/>
  </r>
  <r>
    <n v="855"/>
    <d v="2014-08-06T00:00:00"/>
    <x v="0"/>
    <x v="7"/>
    <x v="334"/>
    <x v="9"/>
    <x v="2"/>
    <x v="9"/>
    <x v="606"/>
    <x v="765"/>
    <n v="3"/>
    <n v="22.65"/>
  </r>
  <r>
    <n v="856"/>
    <d v="2014-08-06T00:00:00"/>
    <x v="0"/>
    <x v="7"/>
    <x v="335"/>
    <x v="20"/>
    <x v="2"/>
    <x v="9"/>
    <x v="671"/>
    <x v="766"/>
    <n v="2"/>
    <n v="83.99"/>
  </r>
  <r>
    <n v="857"/>
    <d v="2014-08-08T00:00:00"/>
    <x v="0"/>
    <x v="7"/>
    <x v="336"/>
    <x v="3"/>
    <x v="0"/>
    <x v="12"/>
    <x v="672"/>
    <x v="767"/>
    <n v="2"/>
    <n v="22.07"/>
  </r>
  <r>
    <n v="858"/>
    <d v="2014-08-08T00:00:00"/>
    <x v="0"/>
    <x v="7"/>
    <x v="336"/>
    <x v="3"/>
    <x v="2"/>
    <x v="16"/>
    <x v="673"/>
    <x v="768"/>
    <n v="3"/>
    <n v="434.99"/>
  </r>
  <r>
    <n v="859"/>
    <d v="2014-08-08T00:00:00"/>
    <x v="0"/>
    <x v="7"/>
    <x v="336"/>
    <x v="3"/>
    <x v="2"/>
    <x v="6"/>
    <x v="674"/>
    <x v="769"/>
    <n v="5"/>
    <n v="55.75"/>
  </r>
  <r>
    <n v="860"/>
    <d v="2014-08-08T00:00:00"/>
    <x v="0"/>
    <x v="7"/>
    <x v="336"/>
    <x v="3"/>
    <x v="1"/>
    <x v="8"/>
    <x v="675"/>
    <x v="770"/>
    <n v="8"/>
    <n v="91.77"/>
  </r>
  <r>
    <n v="861"/>
    <d v="2014-08-08T00:00:00"/>
    <x v="0"/>
    <x v="7"/>
    <x v="337"/>
    <x v="12"/>
    <x v="1"/>
    <x v="8"/>
    <x v="676"/>
    <x v="771"/>
    <n v="4"/>
    <n v="-3.03"/>
  </r>
  <r>
    <n v="862"/>
    <d v="2014-08-08T00:00:00"/>
    <x v="0"/>
    <x v="7"/>
    <x v="337"/>
    <x v="12"/>
    <x v="2"/>
    <x v="9"/>
    <x v="677"/>
    <x v="772"/>
    <n v="3"/>
    <n v="-10.8"/>
  </r>
  <r>
    <n v="863"/>
    <d v="2014-08-08T00:00:00"/>
    <x v="0"/>
    <x v="7"/>
    <x v="51"/>
    <x v="3"/>
    <x v="0"/>
    <x v="2"/>
    <x v="678"/>
    <x v="773"/>
    <n v="11"/>
    <n v="110.05"/>
  </r>
  <r>
    <n v="864"/>
    <d v="2014-08-08T00:00:00"/>
    <x v="0"/>
    <x v="7"/>
    <x v="338"/>
    <x v="14"/>
    <x v="2"/>
    <x v="16"/>
    <x v="679"/>
    <x v="774"/>
    <n v="1"/>
    <n v="275"/>
  </r>
  <r>
    <n v="865"/>
    <d v="2014-08-08T00:00:00"/>
    <x v="0"/>
    <x v="7"/>
    <x v="338"/>
    <x v="14"/>
    <x v="0"/>
    <x v="12"/>
    <x v="680"/>
    <x v="775"/>
    <n v="3"/>
    <n v="37.229999999999997"/>
  </r>
  <r>
    <n v="866"/>
    <d v="2014-08-08T00:00:00"/>
    <x v="0"/>
    <x v="7"/>
    <x v="338"/>
    <x v="14"/>
    <x v="0"/>
    <x v="10"/>
    <x v="681"/>
    <x v="776"/>
    <n v="3"/>
    <n v="17.25"/>
  </r>
  <r>
    <n v="867"/>
    <d v="2014-08-08T00:00:00"/>
    <x v="0"/>
    <x v="7"/>
    <x v="338"/>
    <x v="14"/>
    <x v="1"/>
    <x v="8"/>
    <x v="682"/>
    <x v="777"/>
    <n v="6"/>
    <n v="22.63"/>
  </r>
  <r>
    <n v="868"/>
    <d v="2014-08-08T00:00:00"/>
    <x v="0"/>
    <x v="7"/>
    <x v="338"/>
    <x v="14"/>
    <x v="2"/>
    <x v="6"/>
    <x v="255"/>
    <x v="778"/>
    <n v="2"/>
    <n v="83.99"/>
  </r>
  <r>
    <n v="869"/>
    <d v="2014-08-08T00:00:00"/>
    <x v="0"/>
    <x v="7"/>
    <x v="339"/>
    <x v="16"/>
    <x v="1"/>
    <x v="11"/>
    <x v="683"/>
    <x v="779"/>
    <n v="4"/>
    <n v="-7.77"/>
  </r>
  <r>
    <n v="870"/>
    <d v="2014-08-09T00:00:00"/>
    <x v="0"/>
    <x v="7"/>
    <x v="340"/>
    <x v="16"/>
    <x v="2"/>
    <x v="6"/>
    <x v="674"/>
    <x v="780"/>
    <n v="2"/>
    <n v="22.3"/>
  </r>
  <r>
    <n v="871"/>
    <d v="2014-08-09T00:00:00"/>
    <x v="0"/>
    <x v="7"/>
    <x v="340"/>
    <x v="16"/>
    <x v="0"/>
    <x v="0"/>
    <x v="684"/>
    <x v="143"/>
    <n v="3"/>
    <n v="5.44"/>
  </r>
  <r>
    <n v="872"/>
    <d v="2014-08-09T00:00:00"/>
    <x v="0"/>
    <x v="7"/>
    <x v="341"/>
    <x v="3"/>
    <x v="0"/>
    <x v="1"/>
    <x v="685"/>
    <x v="673"/>
    <n v="8"/>
    <n v="9.6"/>
  </r>
  <r>
    <n v="873"/>
    <d v="2014-08-09T00:00:00"/>
    <x v="0"/>
    <x v="7"/>
    <x v="342"/>
    <x v="22"/>
    <x v="2"/>
    <x v="6"/>
    <x v="686"/>
    <x v="781"/>
    <n v="4"/>
    <n v="68.2"/>
  </r>
  <r>
    <n v="874"/>
    <d v="2014-08-09T00:00:00"/>
    <x v="0"/>
    <x v="7"/>
    <x v="342"/>
    <x v="22"/>
    <x v="2"/>
    <x v="6"/>
    <x v="687"/>
    <x v="782"/>
    <n v="2"/>
    <n v="-43.83"/>
  </r>
  <r>
    <n v="875"/>
    <d v="2014-08-09T00:00:00"/>
    <x v="0"/>
    <x v="7"/>
    <x v="343"/>
    <x v="22"/>
    <x v="0"/>
    <x v="3"/>
    <x v="688"/>
    <x v="783"/>
    <n v="7"/>
    <n v="643.98"/>
  </r>
  <r>
    <n v="876"/>
    <d v="2014-08-09T00:00:00"/>
    <x v="0"/>
    <x v="7"/>
    <x v="344"/>
    <x v="3"/>
    <x v="0"/>
    <x v="0"/>
    <x v="689"/>
    <x v="784"/>
    <n v="1"/>
    <n v="2.69"/>
  </r>
  <r>
    <n v="877"/>
    <d v="2014-08-09T00:00:00"/>
    <x v="0"/>
    <x v="7"/>
    <x v="310"/>
    <x v="12"/>
    <x v="0"/>
    <x v="7"/>
    <x v="690"/>
    <x v="785"/>
    <n v="3"/>
    <n v="-0.95"/>
  </r>
  <r>
    <n v="878"/>
    <d v="2014-08-09T00:00:00"/>
    <x v="0"/>
    <x v="7"/>
    <x v="310"/>
    <x v="12"/>
    <x v="0"/>
    <x v="3"/>
    <x v="248"/>
    <x v="786"/>
    <n v="5"/>
    <n v="-6.54"/>
  </r>
  <r>
    <n v="879"/>
    <d v="2014-08-11T00:00:00"/>
    <x v="0"/>
    <x v="7"/>
    <x v="193"/>
    <x v="22"/>
    <x v="1"/>
    <x v="8"/>
    <x v="691"/>
    <x v="79"/>
    <n v="1"/>
    <n v="5.43"/>
  </r>
  <r>
    <n v="880"/>
    <d v="2014-08-11T00:00:00"/>
    <x v="0"/>
    <x v="7"/>
    <x v="193"/>
    <x v="22"/>
    <x v="0"/>
    <x v="4"/>
    <x v="692"/>
    <x v="787"/>
    <n v="1"/>
    <n v="10.65"/>
  </r>
  <r>
    <n v="881"/>
    <d v="2014-08-11T00:00:00"/>
    <x v="0"/>
    <x v="7"/>
    <x v="193"/>
    <x v="22"/>
    <x v="0"/>
    <x v="7"/>
    <x v="693"/>
    <x v="44"/>
    <n v="2"/>
    <n v="10.79"/>
  </r>
  <r>
    <n v="882"/>
    <d v="2014-08-11T00:00:00"/>
    <x v="0"/>
    <x v="7"/>
    <x v="318"/>
    <x v="20"/>
    <x v="0"/>
    <x v="2"/>
    <x v="694"/>
    <x v="788"/>
    <n v="1"/>
    <n v="18.77"/>
  </r>
  <r>
    <n v="883"/>
    <d v="2014-08-12T00:00:00"/>
    <x v="0"/>
    <x v="7"/>
    <x v="345"/>
    <x v="23"/>
    <x v="0"/>
    <x v="3"/>
    <x v="695"/>
    <x v="789"/>
    <n v="7"/>
    <n v="98.11"/>
  </r>
  <r>
    <n v="884"/>
    <d v="2014-08-12T00:00:00"/>
    <x v="0"/>
    <x v="7"/>
    <x v="346"/>
    <x v="3"/>
    <x v="2"/>
    <x v="6"/>
    <x v="696"/>
    <x v="790"/>
    <n v="8"/>
    <n v="50.4"/>
  </r>
  <r>
    <n v="885"/>
    <d v="2014-08-12T00:00:00"/>
    <x v="0"/>
    <x v="7"/>
    <x v="346"/>
    <x v="3"/>
    <x v="1"/>
    <x v="8"/>
    <x v="467"/>
    <x v="791"/>
    <n v="3"/>
    <n v="31.61"/>
  </r>
  <r>
    <n v="886"/>
    <d v="2014-08-12T00:00:00"/>
    <x v="0"/>
    <x v="7"/>
    <x v="347"/>
    <x v="16"/>
    <x v="0"/>
    <x v="0"/>
    <x v="697"/>
    <x v="792"/>
    <n v="6"/>
    <n v="10.89"/>
  </r>
  <r>
    <n v="887"/>
    <d v="2014-08-12T00:00:00"/>
    <x v="0"/>
    <x v="7"/>
    <x v="347"/>
    <x v="16"/>
    <x v="0"/>
    <x v="4"/>
    <x v="698"/>
    <x v="793"/>
    <n v="5"/>
    <n v="4.2"/>
  </r>
  <r>
    <n v="888"/>
    <d v="2014-08-12T00:00:00"/>
    <x v="0"/>
    <x v="7"/>
    <x v="347"/>
    <x v="16"/>
    <x v="2"/>
    <x v="9"/>
    <x v="662"/>
    <x v="794"/>
    <n v="7"/>
    <n v="41.72"/>
  </r>
  <r>
    <n v="889"/>
    <d v="2014-08-12T00:00:00"/>
    <x v="0"/>
    <x v="7"/>
    <x v="347"/>
    <x v="16"/>
    <x v="0"/>
    <x v="12"/>
    <x v="699"/>
    <x v="795"/>
    <n v="6"/>
    <n v="15.84"/>
  </r>
  <r>
    <n v="890"/>
    <d v="2014-08-12T00:00:00"/>
    <x v="0"/>
    <x v="7"/>
    <x v="347"/>
    <x v="16"/>
    <x v="0"/>
    <x v="14"/>
    <x v="700"/>
    <x v="796"/>
    <n v="2"/>
    <n v="-1.04"/>
  </r>
  <r>
    <n v="891"/>
    <d v="2014-08-12T00:00:00"/>
    <x v="0"/>
    <x v="7"/>
    <x v="347"/>
    <x v="16"/>
    <x v="0"/>
    <x v="1"/>
    <x v="198"/>
    <x v="797"/>
    <n v="1"/>
    <n v="1"/>
  </r>
  <r>
    <n v="892"/>
    <d v="2014-08-12T00:00:00"/>
    <x v="0"/>
    <x v="7"/>
    <x v="172"/>
    <x v="4"/>
    <x v="0"/>
    <x v="3"/>
    <x v="701"/>
    <x v="798"/>
    <n v="3"/>
    <n v="6.74"/>
  </r>
  <r>
    <n v="893"/>
    <d v="2014-08-12T00:00:00"/>
    <x v="0"/>
    <x v="7"/>
    <x v="172"/>
    <x v="4"/>
    <x v="2"/>
    <x v="9"/>
    <x v="606"/>
    <x v="799"/>
    <n v="13"/>
    <n v="98.14"/>
  </r>
  <r>
    <n v="894"/>
    <d v="2014-08-15T00:00:00"/>
    <x v="0"/>
    <x v="7"/>
    <x v="348"/>
    <x v="0"/>
    <x v="0"/>
    <x v="3"/>
    <x v="326"/>
    <x v="800"/>
    <n v="8"/>
    <n v="-52.63"/>
  </r>
  <r>
    <n v="895"/>
    <d v="2014-08-15T00:00:00"/>
    <x v="0"/>
    <x v="7"/>
    <x v="349"/>
    <x v="37"/>
    <x v="0"/>
    <x v="3"/>
    <x v="702"/>
    <x v="801"/>
    <n v="3"/>
    <n v="30.21"/>
  </r>
  <r>
    <n v="896"/>
    <d v="2014-08-15T00:00:00"/>
    <x v="0"/>
    <x v="7"/>
    <x v="349"/>
    <x v="16"/>
    <x v="0"/>
    <x v="0"/>
    <x v="703"/>
    <x v="802"/>
    <n v="5"/>
    <n v="29.69"/>
  </r>
  <r>
    <n v="897"/>
    <d v="2014-08-15T00:00:00"/>
    <x v="0"/>
    <x v="7"/>
    <x v="349"/>
    <x v="16"/>
    <x v="0"/>
    <x v="12"/>
    <x v="672"/>
    <x v="803"/>
    <n v="5"/>
    <n v="17.13"/>
  </r>
  <r>
    <n v="898"/>
    <d v="2014-08-15T00:00:00"/>
    <x v="0"/>
    <x v="7"/>
    <x v="12"/>
    <x v="3"/>
    <x v="0"/>
    <x v="12"/>
    <x v="704"/>
    <x v="804"/>
    <n v="3"/>
    <n v="42.81"/>
  </r>
  <r>
    <n v="899"/>
    <d v="2014-08-15T00:00:00"/>
    <x v="0"/>
    <x v="7"/>
    <x v="12"/>
    <x v="3"/>
    <x v="0"/>
    <x v="0"/>
    <x v="705"/>
    <x v="805"/>
    <n v="3"/>
    <n v="41.82"/>
  </r>
  <r>
    <n v="900"/>
    <d v="2014-08-15T00:00:00"/>
    <x v="0"/>
    <x v="7"/>
    <x v="12"/>
    <x v="3"/>
    <x v="0"/>
    <x v="3"/>
    <x v="706"/>
    <x v="333"/>
    <n v="4"/>
    <n v="6.25"/>
  </r>
  <r>
    <n v="901"/>
    <d v="2014-08-15T00:00:00"/>
    <x v="0"/>
    <x v="7"/>
    <x v="12"/>
    <x v="3"/>
    <x v="0"/>
    <x v="3"/>
    <x v="326"/>
    <x v="806"/>
    <n v="3"/>
    <n v="15.09"/>
  </r>
  <r>
    <n v="902"/>
    <d v="2014-08-15T00:00:00"/>
    <x v="0"/>
    <x v="7"/>
    <x v="12"/>
    <x v="3"/>
    <x v="1"/>
    <x v="5"/>
    <x v="707"/>
    <x v="807"/>
    <n v="4"/>
    <n v="-12.2"/>
  </r>
  <r>
    <n v="903"/>
    <d v="2014-08-16T00:00:00"/>
    <x v="0"/>
    <x v="7"/>
    <x v="350"/>
    <x v="2"/>
    <x v="1"/>
    <x v="13"/>
    <x v="444"/>
    <x v="808"/>
    <n v="6"/>
    <n v="-227.49"/>
  </r>
  <r>
    <n v="904"/>
    <d v="2014-08-17T00:00:00"/>
    <x v="0"/>
    <x v="7"/>
    <x v="127"/>
    <x v="0"/>
    <x v="0"/>
    <x v="0"/>
    <x v="708"/>
    <x v="143"/>
    <n v="3"/>
    <n v="5.44"/>
  </r>
  <r>
    <n v="905"/>
    <d v="2014-08-17T00:00:00"/>
    <x v="0"/>
    <x v="7"/>
    <x v="351"/>
    <x v="13"/>
    <x v="0"/>
    <x v="0"/>
    <x v="709"/>
    <x v="809"/>
    <n v="5"/>
    <n v="52.53"/>
  </r>
  <r>
    <n v="906"/>
    <d v="2014-08-17T00:00:00"/>
    <x v="0"/>
    <x v="7"/>
    <x v="351"/>
    <x v="13"/>
    <x v="0"/>
    <x v="3"/>
    <x v="263"/>
    <x v="465"/>
    <n v="4"/>
    <n v="8.26"/>
  </r>
  <r>
    <n v="907"/>
    <d v="2014-08-17T00:00:00"/>
    <x v="0"/>
    <x v="7"/>
    <x v="351"/>
    <x v="13"/>
    <x v="0"/>
    <x v="7"/>
    <x v="710"/>
    <x v="810"/>
    <n v="7"/>
    <n v="4.5599999999999996"/>
  </r>
  <r>
    <n v="908"/>
    <d v="2014-08-17T00:00:00"/>
    <x v="0"/>
    <x v="7"/>
    <x v="351"/>
    <x v="13"/>
    <x v="2"/>
    <x v="9"/>
    <x v="711"/>
    <x v="811"/>
    <n v="4"/>
    <n v="122.39"/>
  </r>
  <r>
    <n v="909"/>
    <d v="2014-08-19T00:00:00"/>
    <x v="0"/>
    <x v="7"/>
    <x v="232"/>
    <x v="10"/>
    <x v="0"/>
    <x v="4"/>
    <x v="712"/>
    <x v="812"/>
    <n v="2"/>
    <n v="1.74"/>
  </r>
  <r>
    <n v="910"/>
    <d v="2014-08-19T00:00:00"/>
    <x v="0"/>
    <x v="7"/>
    <x v="282"/>
    <x v="10"/>
    <x v="0"/>
    <x v="3"/>
    <x v="713"/>
    <x v="813"/>
    <n v="4"/>
    <n v="-58.86"/>
  </r>
  <r>
    <n v="911"/>
    <d v="2014-08-19T00:00:00"/>
    <x v="0"/>
    <x v="7"/>
    <x v="282"/>
    <x v="10"/>
    <x v="0"/>
    <x v="14"/>
    <x v="714"/>
    <x v="814"/>
    <n v="2"/>
    <n v="1.1499999999999999"/>
  </r>
  <r>
    <n v="912"/>
    <d v="2014-08-19T00:00:00"/>
    <x v="0"/>
    <x v="7"/>
    <x v="352"/>
    <x v="13"/>
    <x v="1"/>
    <x v="11"/>
    <x v="494"/>
    <x v="815"/>
    <n v="9"/>
    <n v="172.48"/>
  </r>
  <r>
    <n v="913"/>
    <d v="2014-08-19T00:00:00"/>
    <x v="0"/>
    <x v="7"/>
    <x v="17"/>
    <x v="3"/>
    <x v="1"/>
    <x v="8"/>
    <x v="392"/>
    <x v="816"/>
    <n v="7"/>
    <n v="26.03"/>
  </r>
  <r>
    <n v="914"/>
    <d v="2014-08-19T00:00:00"/>
    <x v="0"/>
    <x v="7"/>
    <x v="17"/>
    <x v="3"/>
    <x v="0"/>
    <x v="3"/>
    <x v="715"/>
    <x v="817"/>
    <n v="2"/>
    <n v="22.57"/>
  </r>
  <r>
    <n v="915"/>
    <d v="2014-08-19T00:00:00"/>
    <x v="0"/>
    <x v="7"/>
    <x v="183"/>
    <x v="4"/>
    <x v="0"/>
    <x v="2"/>
    <x v="75"/>
    <x v="818"/>
    <n v="3"/>
    <n v="10.35"/>
  </r>
  <r>
    <n v="916"/>
    <d v="2014-08-20T00:00:00"/>
    <x v="0"/>
    <x v="7"/>
    <x v="353"/>
    <x v="1"/>
    <x v="1"/>
    <x v="5"/>
    <x v="149"/>
    <x v="819"/>
    <n v="2"/>
    <n v="-6.02"/>
  </r>
  <r>
    <n v="917"/>
    <d v="2014-08-20T00:00:00"/>
    <x v="0"/>
    <x v="7"/>
    <x v="317"/>
    <x v="6"/>
    <x v="1"/>
    <x v="5"/>
    <x v="578"/>
    <x v="820"/>
    <n v="13"/>
    <n v="145.07"/>
  </r>
  <r>
    <n v="918"/>
    <d v="2014-08-20T00:00:00"/>
    <x v="0"/>
    <x v="7"/>
    <x v="317"/>
    <x v="6"/>
    <x v="0"/>
    <x v="0"/>
    <x v="716"/>
    <x v="821"/>
    <n v="2"/>
    <n v="9.26"/>
  </r>
  <r>
    <n v="919"/>
    <d v="2014-08-20T00:00:00"/>
    <x v="0"/>
    <x v="7"/>
    <x v="317"/>
    <x v="6"/>
    <x v="0"/>
    <x v="3"/>
    <x v="717"/>
    <x v="822"/>
    <n v="1"/>
    <n v="421.59"/>
  </r>
  <r>
    <n v="920"/>
    <d v="2014-08-22T00:00:00"/>
    <x v="0"/>
    <x v="7"/>
    <x v="354"/>
    <x v="10"/>
    <x v="0"/>
    <x v="4"/>
    <x v="718"/>
    <x v="823"/>
    <n v="1"/>
    <n v="1.03"/>
  </r>
  <r>
    <n v="921"/>
    <d v="2014-08-22T00:00:00"/>
    <x v="0"/>
    <x v="7"/>
    <x v="355"/>
    <x v="16"/>
    <x v="0"/>
    <x v="14"/>
    <x v="719"/>
    <x v="824"/>
    <n v="3"/>
    <n v="-1.81"/>
  </r>
  <r>
    <n v="922"/>
    <d v="2014-08-22T00:00:00"/>
    <x v="0"/>
    <x v="7"/>
    <x v="259"/>
    <x v="24"/>
    <x v="0"/>
    <x v="0"/>
    <x v="720"/>
    <x v="825"/>
    <n v="2"/>
    <n v="5.66"/>
  </r>
  <r>
    <n v="923"/>
    <d v="2014-08-23T00:00:00"/>
    <x v="0"/>
    <x v="7"/>
    <x v="356"/>
    <x v="20"/>
    <x v="0"/>
    <x v="0"/>
    <x v="721"/>
    <x v="499"/>
    <n v="4"/>
    <n v="12.44"/>
  </r>
  <r>
    <n v="924"/>
    <d v="2014-08-23T00:00:00"/>
    <x v="0"/>
    <x v="7"/>
    <x v="356"/>
    <x v="20"/>
    <x v="0"/>
    <x v="0"/>
    <x v="722"/>
    <x v="826"/>
    <n v="4"/>
    <n v="22.5"/>
  </r>
  <r>
    <n v="925"/>
    <d v="2014-08-23T00:00:00"/>
    <x v="0"/>
    <x v="7"/>
    <x v="357"/>
    <x v="3"/>
    <x v="0"/>
    <x v="3"/>
    <x v="36"/>
    <x v="827"/>
    <n v="2"/>
    <n v="17.350000000000001"/>
  </r>
  <r>
    <n v="926"/>
    <d v="2014-08-23T00:00:00"/>
    <x v="0"/>
    <x v="7"/>
    <x v="358"/>
    <x v="26"/>
    <x v="0"/>
    <x v="0"/>
    <x v="723"/>
    <x v="143"/>
    <n v="3"/>
    <n v="5.44"/>
  </r>
  <r>
    <n v="927"/>
    <d v="2014-08-23T00:00:00"/>
    <x v="0"/>
    <x v="7"/>
    <x v="358"/>
    <x v="26"/>
    <x v="0"/>
    <x v="14"/>
    <x v="724"/>
    <x v="828"/>
    <n v="1"/>
    <n v="0.51"/>
  </r>
  <r>
    <n v="928"/>
    <d v="2014-08-23T00:00:00"/>
    <x v="0"/>
    <x v="7"/>
    <x v="358"/>
    <x v="26"/>
    <x v="1"/>
    <x v="8"/>
    <x v="725"/>
    <x v="829"/>
    <n v="3"/>
    <n v="1.27"/>
  </r>
  <r>
    <n v="929"/>
    <d v="2014-08-23T00:00:00"/>
    <x v="0"/>
    <x v="7"/>
    <x v="358"/>
    <x v="26"/>
    <x v="2"/>
    <x v="6"/>
    <x v="726"/>
    <x v="830"/>
    <n v="9"/>
    <n v="10.77"/>
  </r>
  <r>
    <n v="930"/>
    <d v="2014-08-23T00:00:00"/>
    <x v="0"/>
    <x v="7"/>
    <x v="358"/>
    <x v="26"/>
    <x v="0"/>
    <x v="0"/>
    <x v="727"/>
    <x v="792"/>
    <n v="6"/>
    <n v="10.89"/>
  </r>
  <r>
    <n v="931"/>
    <d v="2014-08-23T00:00:00"/>
    <x v="0"/>
    <x v="7"/>
    <x v="358"/>
    <x v="26"/>
    <x v="0"/>
    <x v="0"/>
    <x v="728"/>
    <x v="831"/>
    <n v="9"/>
    <n v="69.709999999999994"/>
  </r>
  <r>
    <n v="932"/>
    <d v="2014-08-23T00:00:00"/>
    <x v="0"/>
    <x v="7"/>
    <x v="234"/>
    <x v="14"/>
    <x v="0"/>
    <x v="0"/>
    <x v="729"/>
    <x v="5"/>
    <n v="3"/>
    <n v="9.5299999999999994"/>
  </r>
  <r>
    <n v="933"/>
    <d v="2014-08-24T00:00:00"/>
    <x v="0"/>
    <x v="7"/>
    <x v="357"/>
    <x v="35"/>
    <x v="0"/>
    <x v="3"/>
    <x v="730"/>
    <x v="832"/>
    <n v="2"/>
    <n v="2.69"/>
  </r>
  <r>
    <n v="934"/>
    <d v="2014-08-24T00:00:00"/>
    <x v="0"/>
    <x v="7"/>
    <x v="359"/>
    <x v="20"/>
    <x v="1"/>
    <x v="8"/>
    <x v="731"/>
    <x v="833"/>
    <n v="2"/>
    <n v="6.37"/>
  </r>
  <r>
    <n v="935"/>
    <d v="2014-08-24T00:00:00"/>
    <x v="0"/>
    <x v="7"/>
    <x v="359"/>
    <x v="20"/>
    <x v="0"/>
    <x v="3"/>
    <x v="515"/>
    <x v="810"/>
    <n v="3"/>
    <n v="4.4400000000000004"/>
  </r>
  <r>
    <n v="936"/>
    <d v="2014-08-24T00:00:00"/>
    <x v="0"/>
    <x v="7"/>
    <x v="360"/>
    <x v="5"/>
    <x v="0"/>
    <x v="14"/>
    <x v="724"/>
    <x v="834"/>
    <n v="3"/>
    <n v="6.63"/>
  </r>
  <r>
    <n v="937"/>
    <d v="2014-08-25T00:00:00"/>
    <x v="0"/>
    <x v="7"/>
    <x v="361"/>
    <x v="10"/>
    <x v="0"/>
    <x v="7"/>
    <x v="642"/>
    <x v="835"/>
    <n v="14"/>
    <n v="14.53"/>
  </r>
  <r>
    <n v="938"/>
    <d v="2014-08-25T00:00:00"/>
    <x v="0"/>
    <x v="7"/>
    <x v="361"/>
    <x v="10"/>
    <x v="0"/>
    <x v="10"/>
    <x v="732"/>
    <x v="836"/>
    <n v="2"/>
    <n v="1.65"/>
  </r>
  <r>
    <n v="939"/>
    <d v="2014-08-25T00:00:00"/>
    <x v="0"/>
    <x v="7"/>
    <x v="361"/>
    <x v="10"/>
    <x v="0"/>
    <x v="0"/>
    <x v="733"/>
    <x v="837"/>
    <n v="3"/>
    <n v="7.49"/>
  </r>
  <r>
    <n v="940"/>
    <d v="2014-08-25T00:00:00"/>
    <x v="0"/>
    <x v="7"/>
    <x v="361"/>
    <x v="10"/>
    <x v="0"/>
    <x v="10"/>
    <x v="41"/>
    <x v="838"/>
    <n v="6"/>
    <n v="44.03"/>
  </r>
  <r>
    <n v="941"/>
    <d v="2014-08-25T00:00:00"/>
    <x v="0"/>
    <x v="7"/>
    <x v="362"/>
    <x v="3"/>
    <x v="1"/>
    <x v="8"/>
    <x v="734"/>
    <x v="839"/>
    <n v="1"/>
    <n v="2.64"/>
  </r>
  <r>
    <n v="942"/>
    <d v="2014-08-25T00:00:00"/>
    <x v="0"/>
    <x v="7"/>
    <x v="362"/>
    <x v="3"/>
    <x v="2"/>
    <x v="9"/>
    <x v="735"/>
    <x v="840"/>
    <n v="5"/>
    <n v="30.43"/>
  </r>
  <r>
    <n v="943"/>
    <d v="2014-08-25T00:00:00"/>
    <x v="0"/>
    <x v="7"/>
    <x v="362"/>
    <x v="3"/>
    <x v="0"/>
    <x v="0"/>
    <x v="736"/>
    <x v="499"/>
    <n v="4"/>
    <n v="12.44"/>
  </r>
  <r>
    <n v="944"/>
    <d v="2014-08-25T00:00:00"/>
    <x v="0"/>
    <x v="7"/>
    <x v="362"/>
    <x v="3"/>
    <x v="0"/>
    <x v="2"/>
    <x v="737"/>
    <x v="841"/>
    <n v="4"/>
    <n v="13.19"/>
  </r>
  <r>
    <n v="945"/>
    <d v="2014-08-25T00:00:00"/>
    <x v="0"/>
    <x v="7"/>
    <x v="363"/>
    <x v="22"/>
    <x v="2"/>
    <x v="6"/>
    <x v="570"/>
    <x v="842"/>
    <n v="7"/>
    <n v="75.599999999999994"/>
  </r>
  <r>
    <n v="946"/>
    <d v="2014-08-25T00:00:00"/>
    <x v="0"/>
    <x v="7"/>
    <x v="364"/>
    <x v="0"/>
    <x v="0"/>
    <x v="3"/>
    <x v="738"/>
    <x v="843"/>
    <n v="3"/>
    <n v="-39.799999999999997"/>
  </r>
  <r>
    <n v="947"/>
    <d v="2014-08-25T00:00:00"/>
    <x v="0"/>
    <x v="7"/>
    <x v="364"/>
    <x v="0"/>
    <x v="0"/>
    <x v="3"/>
    <x v="739"/>
    <x v="844"/>
    <n v="3"/>
    <n v="-19.809999999999999"/>
  </r>
  <r>
    <n v="948"/>
    <d v="2014-08-25T00:00:00"/>
    <x v="0"/>
    <x v="7"/>
    <x v="14"/>
    <x v="10"/>
    <x v="0"/>
    <x v="3"/>
    <x v="601"/>
    <x v="845"/>
    <n v="4"/>
    <n v="-4.57"/>
  </r>
  <r>
    <n v="949"/>
    <d v="2014-08-25T00:00:00"/>
    <x v="0"/>
    <x v="7"/>
    <x v="14"/>
    <x v="10"/>
    <x v="0"/>
    <x v="3"/>
    <x v="740"/>
    <x v="846"/>
    <n v="3"/>
    <n v="-2.29"/>
  </r>
  <r>
    <n v="950"/>
    <d v="2014-08-25T00:00:00"/>
    <x v="0"/>
    <x v="7"/>
    <x v="14"/>
    <x v="10"/>
    <x v="0"/>
    <x v="3"/>
    <x v="592"/>
    <x v="371"/>
    <n v="8"/>
    <n v="-16.68"/>
  </r>
  <r>
    <n v="951"/>
    <d v="2014-08-26T00:00:00"/>
    <x v="0"/>
    <x v="7"/>
    <x v="365"/>
    <x v="3"/>
    <x v="2"/>
    <x v="9"/>
    <x v="225"/>
    <x v="847"/>
    <n v="8"/>
    <n v="22.98"/>
  </r>
  <r>
    <n v="952"/>
    <d v="2014-08-26T00:00:00"/>
    <x v="0"/>
    <x v="7"/>
    <x v="366"/>
    <x v="7"/>
    <x v="1"/>
    <x v="8"/>
    <x v="533"/>
    <x v="69"/>
    <n v="4"/>
    <n v="4.0599999999999996"/>
  </r>
  <r>
    <n v="953"/>
    <d v="2014-08-26T00:00:00"/>
    <x v="0"/>
    <x v="7"/>
    <x v="366"/>
    <x v="7"/>
    <x v="0"/>
    <x v="0"/>
    <x v="741"/>
    <x v="848"/>
    <n v="3"/>
    <n v="8.5"/>
  </r>
  <r>
    <n v="954"/>
    <d v="2014-08-26T00:00:00"/>
    <x v="0"/>
    <x v="7"/>
    <x v="366"/>
    <x v="7"/>
    <x v="0"/>
    <x v="0"/>
    <x v="742"/>
    <x v="167"/>
    <n v="1"/>
    <n v="1.55"/>
  </r>
  <r>
    <n v="955"/>
    <d v="2014-08-26T00:00:00"/>
    <x v="0"/>
    <x v="7"/>
    <x v="367"/>
    <x v="7"/>
    <x v="0"/>
    <x v="4"/>
    <x v="743"/>
    <x v="406"/>
    <n v="3"/>
    <n v="2.5099999999999998"/>
  </r>
  <r>
    <n v="956"/>
    <d v="2014-08-26T00:00:00"/>
    <x v="0"/>
    <x v="7"/>
    <x v="367"/>
    <x v="7"/>
    <x v="2"/>
    <x v="9"/>
    <x v="399"/>
    <x v="434"/>
    <n v="3"/>
    <n v="52.49"/>
  </r>
  <r>
    <n v="957"/>
    <d v="2014-08-27T00:00:00"/>
    <x v="0"/>
    <x v="7"/>
    <x v="368"/>
    <x v="3"/>
    <x v="0"/>
    <x v="4"/>
    <x v="514"/>
    <x v="507"/>
    <n v="2"/>
    <n v="2.48"/>
  </r>
  <r>
    <n v="958"/>
    <d v="2014-08-27T00:00:00"/>
    <x v="0"/>
    <x v="7"/>
    <x v="368"/>
    <x v="3"/>
    <x v="2"/>
    <x v="6"/>
    <x v="744"/>
    <x v="849"/>
    <n v="3"/>
    <n v="16.010000000000002"/>
  </r>
  <r>
    <n v="959"/>
    <d v="2014-08-27T00:00:00"/>
    <x v="0"/>
    <x v="7"/>
    <x v="368"/>
    <x v="3"/>
    <x v="0"/>
    <x v="3"/>
    <x v="745"/>
    <x v="850"/>
    <n v="4"/>
    <n v="7.38"/>
  </r>
  <r>
    <n v="960"/>
    <d v="2014-08-27T00:00:00"/>
    <x v="0"/>
    <x v="7"/>
    <x v="369"/>
    <x v="6"/>
    <x v="2"/>
    <x v="6"/>
    <x v="746"/>
    <x v="851"/>
    <n v="5"/>
    <n v="168.19"/>
  </r>
  <r>
    <n v="961"/>
    <d v="2014-08-27T00:00:00"/>
    <x v="0"/>
    <x v="7"/>
    <x v="369"/>
    <x v="6"/>
    <x v="1"/>
    <x v="8"/>
    <x v="747"/>
    <x v="852"/>
    <n v="4"/>
    <n v="12.52"/>
  </r>
  <r>
    <n v="962"/>
    <d v="2014-08-27T00:00:00"/>
    <x v="0"/>
    <x v="7"/>
    <x v="369"/>
    <x v="6"/>
    <x v="1"/>
    <x v="13"/>
    <x v="748"/>
    <x v="853"/>
    <n v="3"/>
    <n v="300.74"/>
  </r>
  <r>
    <n v="963"/>
    <d v="2014-08-27T00:00:00"/>
    <x v="0"/>
    <x v="7"/>
    <x v="13"/>
    <x v="6"/>
    <x v="0"/>
    <x v="0"/>
    <x v="257"/>
    <x v="518"/>
    <n v="2"/>
    <n v="6.41"/>
  </r>
  <r>
    <n v="964"/>
    <d v="2014-08-29T00:00:00"/>
    <x v="0"/>
    <x v="7"/>
    <x v="370"/>
    <x v="3"/>
    <x v="0"/>
    <x v="0"/>
    <x v="749"/>
    <x v="854"/>
    <n v="2"/>
    <n v="53.86"/>
  </r>
  <r>
    <n v="965"/>
    <d v="2014-08-29T00:00:00"/>
    <x v="0"/>
    <x v="7"/>
    <x v="370"/>
    <x v="3"/>
    <x v="0"/>
    <x v="0"/>
    <x v="750"/>
    <x v="518"/>
    <n v="2"/>
    <n v="6.41"/>
  </r>
  <r>
    <n v="966"/>
    <d v="2014-08-29T00:00:00"/>
    <x v="0"/>
    <x v="7"/>
    <x v="371"/>
    <x v="16"/>
    <x v="0"/>
    <x v="10"/>
    <x v="751"/>
    <x v="855"/>
    <n v="2"/>
    <n v="10.81"/>
  </r>
  <r>
    <n v="967"/>
    <d v="2014-08-29T00:00:00"/>
    <x v="0"/>
    <x v="7"/>
    <x v="371"/>
    <x v="16"/>
    <x v="0"/>
    <x v="3"/>
    <x v="243"/>
    <x v="856"/>
    <n v="4"/>
    <n v="-336.78"/>
  </r>
  <r>
    <n v="968"/>
    <d v="2014-08-29T00:00:00"/>
    <x v="0"/>
    <x v="7"/>
    <x v="371"/>
    <x v="16"/>
    <x v="1"/>
    <x v="13"/>
    <x v="752"/>
    <x v="857"/>
    <n v="3"/>
    <n v="-110.76"/>
  </r>
  <r>
    <n v="969"/>
    <d v="2014-08-30T00:00:00"/>
    <x v="0"/>
    <x v="7"/>
    <x v="372"/>
    <x v="37"/>
    <x v="0"/>
    <x v="3"/>
    <x v="753"/>
    <x v="858"/>
    <n v="5"/>
    <n v="11.89"/>
  </r>
  <r>
    <n v="970"/>
    <d v="2014-08-30T00:00:00"/>
    <x v="0"/>
    <x v="7"/>
    <x v="372"/>
    <x v="37"/>
    <x v="0"/>
    <x v="2"/>
    <x v="555"/>
    <x v="859"/>
    <n v="3"/>
    <n v="9.59"/>
  </r>
  <r>
    <n v="971"/>
    <d v="2014-08-31T00:00:00"/>
    <x v="0"/>
    <x v="7"/>
    <x v="373"/>
    <x v="31"/>
    <x v="2"/>
    <x v="9"/>
    <x v="754"/>
    <x v="860"/>
    <n v="9"/>
    <n v="18.5"/>
  </r>
  <r>
    <n v="972"/>
    <d v="2014-09-01T00:00:00"/>
    <x v="0"/>
    <x v="8"/>
    <x v="374"/>
    <x v="3"/>
    <x v="0"/>
    <x v="4"/>
    <x v="755"/>
    <x v="861"/>
    <n v="3"/>
    <n v="15.64"/>
  </r>
  <r>
    <n v="973"/>
    <d v="2014-09-01T00:00:00"/>
    <x v="0"/>
    <x v="8"/>
    <x v="304"/>
    <x v="0"/>
    <x v="0"/>
    <x v="3"/>
    <x v="756"/>
    <x v="862"/>
    <n v="3"/>
    <n v="-6.02"/>
  </r>
  <r>
    <n v="974"/>
    <d v="2014-09-01T00:00:00"/>
    <x v="0"/>
    <x v="8"/>
    <x v="304"/>
    <x v="0"/>
    <x v="0"/>
    <x v="0"/>
    <x v="757"/>
    <x v="792"/>
    <n v="6"/>
    <n v="10.89"/>
  </r>
  <r>
    <n v="975"/>
    <d v="2014-09-01T00:00:00"/>
    <x v="0"/>
    <x v="8"/>
    <x v="352"/>
    <x v="20"/>
    <x v="0"/>
    <x v="3"/>
    <x v="758"/>
    <x v="863"/>
    <n v="2"/>
    <n v="8.31"/>
  </r>
  <r>
    <n v="976"/>
    <d v="2014-09-01T00:00:00"/>
    <x v="0"/>
    <x v="8"/>
    <x v="352"/>
    <x v="20"/>
    <x v="2"/>
    <x v="9"/>
    <x v="640"/>
    <x v="864"/>
    <n v="3"/>
    <n v="57.12"/>
  </r>
  <r>
    <n v="977"/>
    <d v="2014-09-02T00:00:00"/>
    <x v="0"/>
    <x v="8"/>
    <x v="176"/>
    <x v="20"/>
    <x v="0"/>
    <x v="12"/>
    <x v="107"/>
    <x v="29"/>
    <n v="1"/>
    <n v="8.9600000000000009"/>
  </r>
  <r>
    <n v="978"/>
    <d v="2014-09-02T00:00:00"/>
    <x v="0"/>
    <x v="8"/>
    <x v="176"/>
    <x v="20"/>
    <x v="1"/>
    <x v="8"/>
    <x v="759"/>
    <x v="865"/>
    <n v="1"/>
    <n v="4.95"/>
  </r>
  <r>
    <n v="979"/>
    <d v="2014-09-02T00:00:00"/>
    <x v="0"/>
    <x v="8"/>
    <x v="68"/>
    <x v="20"/>
    <x v="0"/>
    <x v="4"/>
    <x v="760"/>
    <x v="866"/>
    <n v="3"/>
    <n v="8.07"/>
  </r>
  <r>
    <n v="980"/>
    <d v="2014-09-02T00:00:00"/>
    <x v="0"/>
    <x v="8"/>
    <x v="375"/>
    <x v="20"/>
    <x v="0"/>
    <x v="4"/>
    <x v="619"/>
    <x v="867"/>
    <n v="5"/>
    <n v="16.170000000000002"/>
  </r>
  <r>
    <n v="981"/>
    <d v="2014-09-02T00:00:00"/>
    <x v="0"/>
    <x v="8"/>
    <x v="375"/>
    <x v="20"/>
    <x v="0"/>
    <x v="0"/>
    <x v="371"/>
    <x v="98"/>
    <n v="3"/>
    <n v="7.02"/>
  </r>
  <r>
    <n v="982"/>
    <d v="2014-09-02T00:00:00"/>
    <x v="0"/>
    <x v="8"/>
    <x v="107"/>
    <x v="1"/>
    <x v="2"/>
    <x v="9"/>
    <x v="439"/>
    <x v="868"/>
    <n v="3"/>
    <n v="53.99"/>
  </r>
  <r>
    <n v="983"/>
    <d v="2014-09-02T00:00:00"/>
    <x v="0"/>
    <x v="8"/>
    <x v="340"/>
    <x v="0"/>
    <x v="2"/>
    <x v="15"/>
    <x v="761"/>
    <x v="869"/>
    <n v="3"/>
    <n v="-121.27"/>
  </r>
  <r>
    <n v="984"/>
    <d v="2014-09-02T00:00:00"/>
    <x v="0"/>
    <x v="8"/>
    <x v="42"/>
    <x v="13"/>
    <x v="0"/>
    <x v="3"/>
    <x v="717"/>
    <x v="870"/>
    <n v="2"/>
    <n v="843.17"/>
  </r>
  <r>
    <n v="985"/>
    <d v="2014-09-02T00:00:00"/>
    <x v="0"/>
    <x v="8"/>
    <x v="240"/>
    <x v="1"/>
    <x v="2"/>
    <x v="9"/>
    <x v="711"/>
    <x v="871"/>
    <n v="7"/>
    <n v="95.19"/>
  </r>
  <r>
    <n v="986"/>
    <d v="2014-09-03T00:00:00"/>
    <x v="0"/>
    <x v="8"/>
    <x v="156"/>
    <x v="20"/>
    <x v="0"/>
    <x v="1"/>
    <x v="569"/>
    <x v="221"/>
    <n v="5"/>
    <n v="7.06"/>
  </r>
  <r>
    <n v="987"/>
    <d v="2014-09-03T00:00:00"/>
    <x v="0"/>
    <x v="8"/>
    <x v="376"/>
    <x v="0"/>
    <x v="0"/>
    <x v="3"/>
    <x v="762"/>
    <x v="872"/>
    <n v="5"/>
    <n v="-11.52"/>
  </r>
  <r>
    <n v="988"/>
    <d v="2014-09-05T00:00:00"/>
    <x v="0"/>
    <x v="8"/>
    <x v="377"/>
    <x v="10"/>
    <x v="0"/>
    <x v="2"/>
    <x v="216"/>
    <x v="873"/>
    <n v="2"/>
    <n v="19.82"/>
  </r>
  <r>
    <n v="989"/>
    <d v="2014-09-05T00:00:00"/>
    <x v="0"/>
    <x v="8"/>
    <x v="378"/>
    <x v="16"/>
    <x v="1"/>
    <x v="8"/>
    <x v="763"/>
    <x v="665"/>
    <n v="2"/>
    <n v="2"/>
  </r>
  <r>
    <n v="990"/>
    <d v="2014-09-06T00:00:00"/>
    <x v="0"/>
    <x v="8"/>
    <x v="379"/>
    <x v="3"/>
    <x v="1"/>
    <x v="8"/>
    <x v="480"/>
    <x v="874"/>
    <n v="6"/>
    <n v="12.15"/>
  </r>
  <r>
    <n v="991"/>
    <d v="2014-09-06T00:00:00"/>
    <x v="0"/>
    <x v="8"/>
    <x v="379"/>
    <x v="3"/>
    <x v="0"/>
    <x v="1"/>
    <x v="553"/>
    <x v="875"/>
    <n v="8"/>
    <n v="27.49"/>
  </r>
  <r>
    <n v="992"/>
    <d v="2014-09-07T00:00:00"/>
    <x v="0"/>
    <x v="8"/>
    <x v="191"/>
    <x v="2"/>
    <x v="0"/>
    <x v="2"/>
    <x v="144"/>
    <x v="876"/>
    <n v="1"/>
    <n v="-14.58"/>
  </r>
  <r>
    <n v="993"/>
    <d v="2014-09-07T00:00:00"/>
    <x v="0"/>
    <x v="8"/>
    <x v="191"/>
    <x v="2"/>
    <x v="2"/>
    <x v="6"/>
    <x v="764"/>
    <x v="877"/>
    <n v="3"/>
    <n v="4.32"/>
  </r>
  <r>
    <n v="994"/>
    <d v="2014-09-07T00:00:00"/>
    <x v="0"/>
    <x v="8"/>
    <x v="191"/>
    <x v="2"/>
    <x v="1"/>
    <x v="8"/>
    <x v="765"/>
    <x v="878"/>
    <n v="2"/>
    <n v="8.4700000000000006"/>
  </r>
  <r>
    <n v="995"/>
    <d v="2014-09-07T00:00:00"/>
    <x v="0"/>
    <x v="8"/>
    <x v="191"/>
    <x v="2"/>
    <x v="2"/>
    <x v="15"/>
    <x v="766"/>
    <x v="879"/>
    <n v="4"/>
    <n v="-559.36"/>
  </r>
  <r>
    <n v="996"/>
    <d v="2014-09-07T00:00:00"/>
    <x v="0"/>
    <x v="8"/>
    <x v="23"/>
    <x v="39"/>
    <x v="1"/>
    <x v="8"/>
    <x v="192"/>
    <x v="880"/>
    <n v="3"/>
    <n v="23.65"/>
  </r>
  <r>
    <n v="997"/>
    <d v="2014-09-07T00:00:00"/>
    <x v="0"/>
    <x v="8"/>
    <x v="23"/>
    <x v="39"/>
    <x v="0"/>
    <x v="3"/>
    <x v="767"/>
    <x v="881"/>
    <n v="3"/>
    <n v="20.12"/>
  </r>
  <r>
    <n v="998"/>
    <d v="2014-09-07T00:00:00"/>
    <x v="0"/>
    <x v="8"/>
    <x v="23"/>
    <x v="39"/>
    <x v="0"/>
    <x v="0"/>
    <x v="768"/>
    <x v="115"/>
    <n v="2"/>
    <n v="6.22"/>
  </r>
  <r>
    <n v="999"/>
    <d v="2014-09-07T00:00:00"/>
    <x v="0"/>
    <x v="8"/>
    <x v="23"/>
    <x v="39"/>
    <x v="1"/>
    <x v="8"/>
    <x v="769"/>
    <x v="882"/>
    <n v="6"/>
    <n v="213.69"/>
  </r>
  <r>
    <n v="1000"/>
    <d v="2014-09-07T00:00:00"/>
    <x v="0"/>
    <x v="8"/>
    <x v="23"/>
    <x v="39"/>
    <x v="2"/>
    <x v="6"/>
    <x v="503"/>
    <x v="681"/>
    <n v="3"/>
    <n v="28.31"/>
  </r>
  <r>
    <n v="1001"/>
    <d v="2014-09-07T00:00:00"/>
    <x v="0"/>
    <x v="8"/>
    <x v="380"/>
    <x v="20"/>
    <x v="2"/>
    <x v="6"/>
    <x v="770"/>
    <x v="883"/>
    <n v="3"/>
    <n v="109.61"/>
  </r>
  <r>
    <n v="1002"/>
    <d v="2014-09-07T00:00:00"/>
    <x v="0"/>
    <x v="8"/>
    <x v="381"/>
    <x v="0"/>
    <x v="2"/>
    <x v="6"/>
    <x v="771"/>
    <x v="884"/>
    <n v="3"/>
    <n v="14.76"/>
  </r>
  <r>
    <n v="1003"/>
    <d v="2014-09-07T00:00:00"/>
    <x v="0"/>
    <x v="8"/>
    <x v="381"/>
    <x v="0"/>
    <x v="0"/>
    <x v="3"/>
    <x v="772"/>
    <x v="885"/>
    <n v="2"/>
    <n v="-4.82"/>
  </r>
  <r>
    <n v="1004"/>
    <d v="2014-09-07T00:00:00"/>
    <x v="0"/>
    <x v="8"/>
    <x v="381"/>
    <x v="0"/>
    <x v="1"/>
    <x v="13"/>
    <x v="773"/>
    <x v="886"/>
    <n v="1"/>
    <n v="-22.95"/>
  </r>
  <r>
    <n v="1005"/>
    <d v="2014-09-07T00:00:00"/>
    <x v="0"/>
    <x v="8"/>
    <x v="381"/>
    <x v="0"/>
    <x v="2"/>
    <x v="9"/>
    <x v="774"/>
    <x v="887"/>
    <n v="4"/>
    <n v="-2.92"/>
  </r>
  <r>
    <n v="1006"/>
    <d v="2014-09-07T00:00:00"/>
    <x v="0"/>
    <x v="8"/>
    <x v="381"/>
    <x v="0"/>
    <x v="0"/>
    <x v="4"/>
    <x v="72"/>
    <x v="888"/>
    <n v="3"/>
    <n v="3.55"/>
  </r>
  <r>
    <n v="1007"/>
    <d v="2014-09-07T00:00:00"/>
    <x v="0"/>
    <x v="8"/>
    <x v="81"/>
    <x v="39"/>
    <x v="1"/>
    <x v="13"/>
    <x v="278"/>
    <x v="889"/>
    <n v="5"/>
    <n v="111.77"/>
  </r>
  <r>
    <n v="1008"/>
    <d v="2014-09-07T00:00:00"/>
    <x v="0"/>
    <x v="8"/>
    <x v="81"/>
    <x v="39"/>
    <x v="0"/>
    <x v="3"/>
    <x v="775"/>
    <x v="890"/>
    <n v="2"/>
    <n v="15.39"/>
  </r>
  <r>
    <n v="1009"/>
    <d v="2014-09-07T00:00:00"/>
    <x v="0"/>
    <x v="8"/>
    <x v="81"/>
    <x v="39"/>
    <x v="1"/>
    <x v="5"/>
    <x v="526"/>
    <x v="891"/>
    <n v="2"/>
    <n v="45.35"/>
  </r>
  <r>
    <n v="1010"/>
    <d v="2014-09-07T00:00:00"/>
    <x v="0"/>
    <x v="8"/>
    <x v="81"/>
    <x v="39"/>
    <x v="0"/>
    <x v="2"/>
    <x v="776"/>
    <x v="892"/>
    <n v="2"/>
    <n v="5.76"/>
  </r>
  <r>
    <n v="1011"/>
    <d v="2014-09-07T00:00:00"/>
    <x v="0"/>
    <x v="8"/>
    <x v="382"/>
    <x v="3"/>
    <x v="0"/>
    <x v="14"/>
    <x v="777"/>
    <x v="680"/>
    <n v="4"/>
    <n v="7.39"/>
  </r>
  <r>
    <n v="1012"/>
    <d v="2014-09-07T00:00:00"/>
    <x v="0"/>
    <x v="8"/>
    <x v="382"/>
    <x v="3"/>
    <x v="0"/>
    <x v="0"/>
    <x v="0"/>
    <x v="893"/>
    <n v="2"/>
    <n v="9.66"/>
  </r>
  <r>
    <n v="1013"/>
    <d v="2014-09-07T00:00:00"/>
    <x v="0"/>
    <x v="8"/>
    <x v="382"/>
    <x v="3"/>
    <x v="0"/>
    <x v="3"/>
    <x v="778"/>
    <x v="894"/>
    <n v="5"/>
    <n v="31.47"/>
  </r>
  <r>
    <n v="1014"/>
    <d v="2014-09-07T00:00:00"/>
    <x v="0"/>
    <x v="8"/>
    <x v="228"/>
    <x v="1"/>
    <x v="0"/>
    <x v="7"/>
    <x v="779"/>
    <x v="895"/>
    <n v="5"/>
    <n v="4.1100000000000003"/>
  </r>
  <r>
    <n v="1015"/>
    <d v="2014-09-07T00:00:00"/>
    <x v="0"/>
    <x v="8"/>
    <x v="228"/>
    <x v="1"/>
    <x v="0"/>
    <x v="3"/>
    <x v="405"/>
    <x v="896"/>
    <n v="3"/>
    <n v="-6.51"/>
  </r>
  <r>
    <n v="1016"/>
    <d v="2014-09-07T00:00:00"/>
    <x v="0"/>
    <x v="8"/>
    <x v="228"/>
    <x v="1"/>
    <x v="0"/>
    <x v="3"/>
    <x v="8"/>
    <x v="897"/>
    <n v="5"/>
    <n v="-533.73"/>
  </r>
  <r>
    <n v="1017"/>
    <d v="2014-09-08T00:00:00"/>
    <x v="0"/>
    <x v="8"/>
    <x v="383"/>
    <x v="0"/>
    <x v="0"/>
    <x v="4"/>
    <x v="780"/>
    <x v="20"/>
    <n v="3"/>
    <n v="2.73"/>
  </r>
  <r>
    <n v="1018"/>
    <d v="2014-09-08T00:00:00"/>
    <x v="0"/>
    <x v="8"/>
    <x v="383"/>
    <x v="0"/>
    <x v="2"/>
    <x v="15"/>
    <x v="781"/>
    <x v="898"/>
    <n v="8"/>
    <n v="-1359.99"/>
  </r>
  <r>
    <n v="1019"/>
    <d v="2014-09-08T00:00:00"/>
    <x v="0"/>
    <x v="8"/>
    <x v="383"/>
    <x v="0"/>
    <x v="0"/>
    <x v="2"/>
    <x v="75"/>
    <x v="899"/>
    <n v="3"/>
    <n v="-58.63"/>
  </r>
  <r>
    <n v="1020"/>
    <d v="2014-09-08T00:00:00"/>
    <x v="0"/>
    <x v="8"/>
    <x v="383"/>
    <x v="0"/>
    <x v="1"/>
    <x v="5"/>
    <x v="782"/>
    <x v="900"/>
    <n v="9"/>
    <n v="-24.86"/>
  </r>
  <r>
    <n v="1021"/>
    <d v="2014-09-08T00:00:00"/>
    <x v="0"/>
    <x v="8"/>
    <x v="383"/>
    <x v="0"/>
    <x v="0"/>
    <x v="4"/>
    <x v="470"/>
    <x v="890"/>
    <n v="6"/>
    <n v="6.81"/>
  </r>
  <r>
    <n v="1022"/>
    <d v="2014-09-08T00:00:00"/>
    <x v="0"/>
    <x v="8"/>
    <x v="383"/>
    <x v="0"/>
    <x v="0"/>
    <x v="12"/>
    <x v="783"/>
    <x v="901"/>
    <n v="5"/>
    <n v="-453.85"/>
  </r>
  <r>
    <n v="1023"/>
    <d v="2014-09-08T00:00:00"/>
    <x v="0"/>
    <x v="8"/>
    <x v="383"/>
    <x v="0"/>
    <x v="2"/>
    <x v="6"/>
    <x v="784"/>
    <x v="902"/>
    <n v="3"/>
    <n v="9"/>
  </r>
  <r>
    <n v="1024"/>
    <d v="2014-09-08T00:00:00"/>
    <x v="0"/>
    <x v="8"/>
    <x v="333"/>
    <x v="3"/>
    <x v="2"/>
    <x v="9"/>
    <x v="785"/>
    <x v="903"/>
    <n v="2"/>
    <n v="8.5"/>
  </r>
  <r>
    <n v="1025"/>
    <d v="2014-09-08T00:00:00"/>
    <x v="0"/>
    <x v="8"/>
    <x v="384"/>
    <x v="0"/>
    <x v="0"/>
    <x v="3"/>
    <x v="413"/>
    <x v="904"/>
    <n v="4"/>
    <n v="-79.34"/>
  </r>
  <r>
    <n v="1026"/>
    <d v="2014-09-08T00:00:00"/>
    <x v="0"/>
    <x v="8"/>
    <x v="385"/>
    <x v="4"/>
    <x v="2"/>
    <x v="9"/>
    <x v="786"/>
    <x v="905"/>
    <n v="3"/>
    <n v="12.86"/>
  </r>
  <r>
    <n v="1027"/>
    <d v="2014-09-08T00:00:00"/>
    <x v="0"/>
    <x v="8"/>
    <x v="385"/>
    <x v="4"/>
    <x v="2"/>
    <x v="9"/>
    <x v="606"/>
    <x v="906"/>
    <n v="4"/>
    <n v="30.2"/>
  </r>
  <r>
    <n v="1028"/>
    <d v="2014-09-08T00:00:00"/>
    <x v="0"/>
    <x v="8"/>
    <x v="285"/>
    <x v="3"/>
    <x v="0"/>
    <x v="12"/>
    <x v="787"/>
    <x v="907"/>
    <n v="5"/>
    <n v="24.36"/>
  </r>
  <r>
    <n v="1029"/>
    <d v="2014-09-08T00:00:00"/>
    <x v="0"/>
    <x v="8"/>
    <x v="285"/>
    <x v="3"/>
    <x v="0"/>
    <x v="2"/>
    <x v="788"/>
    <x v="908"/>
    <n v="1"/>
    <n v="4.1900000000000004"/>
  </r>
  <r>
    <n v="1030"/>
    <d v="2014-09-08T00:00:00"/>
    <x v="0"/>
    <x v="8"/>
    <x v="285"/>
    <x v="3"/>
    <x v="0"/>
    <x v="7"/>
    <x v="789"/>
    <x v="909"/>
    <n v="2"/>
    <n v="1.97"/>
  </r>
  <r>
    <n v="1031"/>
    <d v="2014-09-08T00:00:00"/>
    <x v="0"/>
    <x v="8"/>
    <x v="207"/>
    <x v="6"/>
    <x v="0"/>
    <x v="7"/>
    <x v="790"/>
    <x v="706"/>
    <n v="9"/>
    <n v="21.6"/>
  </r>
  <r>
    <n v="1032"/>
    <d v="2014-09-08T00:00:00"/>
    <x v="0"/>
    <x v="8"/>
    <x v="207"/>
    <x v="6"/>
    <x v="2"/>
    <x v="15"/>
    <x v="791"/>
    <x v="910"/>
    <n v="3"/>
    <n v="90.29"/>
  </r>
  <r>
    <n v="1033"/>
    <d v="2014-09-08T00:00:00"/>
    <x v="0"/>
    <x v="8"/>
    <x v="386"/>
    <x v="20"/>
    <x v="0"/>
    <x v="12"/>
    <x v="792"/>
    <x v="723"/>
    <n v="2"/>
    <n v="4.2"/>
  </r>
  <r>
    <n v="1034"/>
    <d v="2014-09-08T00:00:00"/>
    <x v="0"/>
    <x v="8"/>
    <x v="387"/>
    <x v="22"/>
    <x v="0"/>
    <x v="4"/>
    <x v="793"/>
    <x v="911"/>
    <n v="2"/>
    <n v="2.65"/>
  </r>
  <r>
    <n v="1035"/>
    <d v="2014-09-08T00:00:00"/>
    <x v="0"/>
    <x v="8"/>
    <x v="387"/>
    <x v="22"/>
    <x v="1"/>
    <x v="5"/>
    <x v="528"/>
    <x v="912"/>
    <n v="5"/>
    <n v="121.99"/>
  </r>
  <r>
    <n v="1036"/>
    <d v="2014-09-08T00:00:00"/>
    <x v="0"/>
    <x v="8"/>
    <x v="387"/>
    <x v="22"/>
    <x v="0"/>
    <x v="4"/>
    <x v="794"/>
    <x v="913"/>
    <n v="8"/>
    <n v="91.15"/>
  </r>
  <r>
    <n v="1037"/>
    <d v="2014-09-08T00:00:00"/>
    <x v="0"/>
    <x v="8"/>
    <x v="387"/>
    <x v="22"/>
    <x v="0"/>
    <x v="2"/>
    <x v="161"/>
    <x v="914"/>
    <n v="6"/>
    <n v="19.440000000000001"/>
  </r>
  <r>
    <n v="1038"/>
    <d v="2014-09-08T00:00:00"/>
    <x v="0"/>
    <x v="8"/>
    <x v="388"/>
    <x v="0"/>
    <x v="0"/>
    <x v="0"/>
    <x v="150"/>
    <x v="558"/>
    <n v="2"/>
    <n v="6.27"/>
  </r>
  <r>
    <n v="1039"/>
    <d v="2014-09-08T00:00:00"/>
    <x v="0"/>
    <x v="8"/>
    <x v="388"/>
    <x v="0"/>
    <x v="1"/>
    <x v="5"/>
    <x v="782"/>
    <x v="915"/>
    <n v="5"/>
    <n v="-13.81"/>
  </r>
  <r>
    <n v="1040"/>
    <d v="2014-09-08T00:00:00"/>
    <x v="0"/>
    <x v="8"/>
    <x v="388"/>
    <x v="0"/>
    <x v="0"/>
    <x v="0"/>
    <x v="795"/>
    <x v="916"/>
    <n v="6"/>
    <n v="61.46"/>
  </r>
  <r>
    <n v="1041"/>
    <d v="2014-09-08T00:00:00"/>
    <x v="0"/>
    <x v="8"/>
    <x v="367"/>
    <x v="20"/>
    <x v="1"/>
    <x v="5"/>
    <x v="796"/>
    <x v="917"/>
    <n v="2"/>
    <n v="13.44"/>
  </r>
  <r>
    <n v="1042"/>
    <d v="2014-09-08T00:00:00"/>
    <x v="0"/>
    <x v="8"/>
    <x v="367"/>
    <x v="20"/>
    <x v="0"/>
    <x v="4"/>
    <x v="510"/>
    <x v="567"/>
    <n v="2"/>
    <n v="1.69"/>
  </r>
  <r>
    <n v="1043"/>
    <d v="2014-09-08T00:00:00"/>
    <x v="0"/>
    <x v="8"/>
    <x v="18"/>
    <x v="3"/>
    <x v="0"/>
    <x v="3"/>
    <x v="797"/>
    <x v="918"/>
    <n v="2"/>
    <n v="3.01"/>
  </r>
  <r>
    <n v="1044"/>
    <d v="2014-09-09T00:00:00"/>
    <x v="0"/>
    <x v="8"/>
    <x v="389"/>
    <x v="14"/>
    <x v="0"/>
    <x v="1"/>
    <x v="798"/>
    <x v="919"/>
    <n v="7"/>
    <n v="51.8"/>
  </r>
  <r>
    <n v="1045"/>
    <d v="2014-09-09T00:00:00"/>
    <x v="0"/>
    <x v="8"/>
    <x v="390"/>
    <x v="32"/>
    <x v="0"/>
    <x v="0"/>
    <x v="546"/>
    <x v="920"/>
    <n v="3"/>
    <n v="79.89"/>
  </r>
  <r>
    <n v="1046"/>
    <d v="2014-09-09T00:00:00"/>
    <x v="0"/>
    <x v="8"/>
    <x v="390"/>
    <x v="32"/>
    <x v="1"/>
    <x v="5"/>
    <x v="799"/>
    <x v="921"/>
    <n v="6"/>
    <n v="212.19"/>
  </r>
  <r>
    <n v="1047"/>
    <d v="2014-09-09T00:00:00"/>
    <x v="0"/>
    <x v="8"/>
    <x v="390"/>
    <x v="32"/>
    <x v="0"/>
    <x v="0"/>
    <x v="800"/>
    <x v="922"/>
    <n v="2"/>
    <n v="12.84"/>
  </r>
  <r>
    <n v="1048"/>
    <d v="2014-09-09T00:00:00"/>
    <x v="0"/>
    <x v="8"/>
    <x v="390"/>
    <x v="32"/>
    <x v="0"/>
    <x v="2"/>
    <x v="27"/>
    <x v="27"/>
    <n v="5"/>
    <n v="238.65"/>
  </r>
  <r>
    <n v="1049"/>
    <d v="2014-09-09T00:00:00"/>
    <x v="0"/>
    <x v="8"/>
    <x v="391"/>
    <x v="2"/>
    <x v="0"/>
    <x v="0"/>
    <x v="801"/>
    <x v="143"/>
    <n v="3"/>
    <n v="5.44"/>
  </r>
  <r>
    <n v="1050"/>
    <d v="2014-09-09T00:00:00"/>
    <x v="0"/>
    <x v="8"/>
    <x v="391"/>
    <x v="2"/>
    <x v="2"/>
    <x v="9"/>
    <x v="802"/>
    <x v="923"/>
    <n v="6"/>
    <n v="-4.8499999999999996"/>
  </r>
  <r>
    <n v="1051"/>
    <d v="2014-09-09T00:00:00"/>
    <x v="0"/>
    <x v="8"/>
    <x v="391"/>
    <x v="2"/>
    <x v="1"/>
    <x v="8"/>
    <x v="747"/>
    <x v="124"/>
    <n v="3"/>
    <n v="5.0199999999999996"/>
  </r>
  <r>
    <n v="1052"/>
    <d v="2014-09-09T00:00:00"/>
    <x v="0"/>
    <x v="8"/>
    <x v="391"/>
    <x v="2"/>
    <x v="2"/>
    <x v="6"/>
    <x v="803"/>
    <x v="924"/>
    <n v="1"/>
    <n v="-31.62"/>
  </r>
  <r>
    <n v="1053"/>
    <d v="2014-09-09T00:00:00"/>
    <x v="0"/>
    <x v="8"/>
    <x v="392"/>
    <x v="25"/>
    <x v="2"/>
    <x v="15"/>
    <x v="804"/>
    <x v="925"/>
    <n v="2"/>
    <n v="-572"/>
  </r>
  <r>
    <n v="1054"/>
    <d v="2014-09-09T00:00:00"/>
    <x v="0"/>
    <x v="8"/>
    <x v="155"/>
    <x v="10"/>
    <x v="1"/>
    <x v="8"/>
    <x v="805"/>
    <x v="926"/>
    <n v="6"/>
    <n v="12.89"/>
  </r>
  <r>
    <n v="1055"/>
    <d v="2014-09-09T00:00:00"/>
    <x v="0"/>
    <x v="8"/>
    <x v="155"/>
    <x v="10"/>
    <x v="0"/>
    <x v="4"/>
    <x v="806"/>
    <x v="927"/>
    <n v="9"/>
    <n v="2.7"/>
  </r>
  <r>
    <n v="1056"/>
    <d v="2014-09-09T00:00:00"/>
    <x v="0"/>
    <x v="8"/>
    <x v="393"/>
    <x v="1"/>
    <x v="0"/>
    <x v="0"/>
    <x v="443"/>
    <x v="389"/>
    <n v="3"/>
    <n v="3.41"/>
  </r>
  <r>
    <n v="1057"/>
    <d v="2014-09-10T00:00:00"/>
    <x v="0"/>
    <x v="8"/>
    <x v="163"/>
    <x v="6"/>
    <x v="0"/>
    <x v="3"/>
    <x v="575"/>
    <x v="99"/>
    <n v="2"/>
    <n v="4.72"/>
  </r>
  <r>
    <n v="1058"/>
    <d v="2014-09-10T00:00:00"/>
    <x v="0"/>
    <x v="8"/>
    <x v="68"/>
    <x v="11"/>
    <x v="0"/>
    <x v="10"/>
    <x v="807"/>
    <x v="928"/>
    <n v="7"/>
    <n v="7.6"/>
  </r>
  <r>
    <n v="1059"/>
    <d v="2014-09-10T00:00:00"/>
    <x v="0"/>
    <x v="8"/>
    <x v="68"/>
    <x v="11"/>
    <x v="1"/>
    <x v="5"/>
    <x v="341"/>
    <x v="366"/>
    <n v="5"/>
    <n v="148.69999999999999"/>
  </r>
  <r>
    <n v="1060"/>
    <d v="2014-09-10T00:00:00"/>
    <x v="0"/>
    <x v="8"/>
    <x v="394"/>
    <x v="23"/>
    <x v="0"/>
    <x v="12"/>
    <x v="808"/>
    <x v="929"/>
    <n v="4"/>
    <n v="22.12"/>
  </r>
  <r>
    <n v="1061"/>
    <d v="2014-09-10T00:00:00"/>
    <x v="0"/>
    <x v="8"/>
    <x v="394"/>
    <x v="23"/>
    <x v="1"/>
    <x v="8"/>
    <x v="193"/>
    <x v="930"/>
    <n v="5"/>
    <n v="76.47"/>
  </r>
  <r>
    <n v="1062"/>
    <d v="2014-09-11T00:00:00"/>
    <x v="0"/>
    <x v="8"/>
    <x v="395"/>
    <x v="3"/>
    <x v="1"/>
    <x v="8"/>
    <x v="809"/>
    <x v="931"/>
    <n v="3"/>
    <n v="21.75"/>
  </r>
  <r>
    <n v="1063"/>
    <d v="2014-09-12T00:00:00"/>
    <x v="0"/>
    <x v="8"/>
    <x v="26"/>
    <x v="20"/>
    <x v="2"/>
    <x v="15"/>
    <x v="791"/>
    <x v="932"/>
    <n v="1"/>
    <n v="30.1"/>
  </r>
  <r>
    <n v="1064"/>
    <d v="2014-09-12T00:00:00"/>
    <x v="0"/>
    <x v="8"/>
    <x v="396"/>
    <x v="25"/>
    <x v="0"/>
    <x v="0"/>
    <x v="114"/>
    <x v="320"/>
    <n v="2"/>
    <n v="3.63"/>
  </r>
  <r>
    <n v="1065"/>
    <d v="2014-09-12T00:00:00"/>
    <x v="0"/>
    <x v="8"/>
    <x v="396"/>
    <x v="25"/>
    <x v="0"/>
    <x v="12"/>
    <x v="810"/>
    <x v="933"/>
    <n v="5"/>
    <n v="18.77"/>
  </r>
  <r>
    <n v="1066"/>
    <d v="2014-09-12T00:00:00"/>
    <x v="0"/>
    <x v="8"/>
    <x v="396"/>
    <x v="25"/>
    <x v="2"/>
    <x v="9"/>
    <x v="735"/>
    <x v="934"/>
    <n v="1"/>
    <n v="2.2799999999999998"/>
  </r>
  <r>
    <n v="1067"/>
    <d v="2014-09-12T00:00:00"/>
    <x v="0"/>
    <x v="8"/>
    <x v="397"/>
    <x v="0"/>
    <x v="0"/>
    <x v="3"/>
    <x v="811"/>
    <x v="193"/>
    <n v="5"/>
    <n v="-8.0299999999999994"/>
  </r>
  <r>
    <n v="1068"/>
    <d v="2014-09-12T00:00:00"/>
    <x v="0"/>
    <x v="8"/>
    <x v="192"/>
    <x v="10"/>
    <x v="0"/>
    <x v="3"/>
    <x v="812"/>
    <x v="935"/>
    <n v="7"/>
    <n v="-46.88"/>
  </r>
  <r>
    <n v="1069"/>
    <d v="2014-09-12T00:00:00"/>
    <x v="0"/>
    <x v="8"/>
    <x v="398"/>
    <x v="42"/>
    <x v="0"/>
    <x v="14"/>
    <x v="104"/>
    <x v="936"/>
    <n v="3"/>
    <n v="7.16"/>
  </r>
  <r>
    <n v="1070"/>
    <d v="2014-09-12T00:00:00"/>
    <x v="0"/>
    <x v="8"/>
    <x v="398"/>
    <x v="42"/>
    <x v="2"/>
    <x v="9"/>
    <x v="813"/>
    <x v="937"/>
    <n v="5"/>
    <n v="10.91"/>
  </r>
  <r>
    <n v="1071"/>
    <d v="2014-09-12T00:00:00"/>
    <x v="0"/>
    <x v="8"/>
    <x v="398"/>
    <x v="42"/>
    <x v="0"/>
    <x v="3"/>
    <x v="398"/>
    <x v="938"/>
    <n v="2"/>
    <n v="149.38"/>
  </r>
  <r>
    <n v="1072"/>
    <d v="2014-09-12T00:00:00"/>
    <x v="0"/>
    <x v="8"/>
    <x v="398"/>
    <x v="42"/>
    <x v="1"/>
    <x v="8"/>
    <x v="814"/>
    <x v="939"/>
    <n v="2"/>
    <n v="12.98"/>
  </r>
  <r>
    <n v="1073"/>
    <d v="2014-09-12T00:00:00"/>
    <x v="0"/>
    <x v="8"/>
    <x v="399"/>
    <x v="20"/>
    <x v="1"/>
    <x v="5"/>
    <x v="599"/>
    <x v="940"/>
    <n v="6"/>
    <n v="420.59"/>
  </r>
  <r>
    <n v="1074"/>
    <d v="2014-09-13T00:00:00"/>
    <x v="0"/>
    <x v="8"/>
    <x v="400"/>
    <x v="25"/>
    <x v="0"/>
    <x v="3"/>
    <x v="638"/>
    <x v="941"/>
    <n v="7"/>
    <n v="-12.43"/>
  </r>
  <r>
    <n v="1075"/>
    <d v="2014-09-13T00:00:00"/>
    <x v="0"/>
    <x v="8"/>
    <x v="401"/>
    <x v="2"/>
    <x v="0"/>
    <x v="0"/>
    <x v="336"/>
    <x v="143"/>
    <n v="3"/>
    <n v="5.44"/>
  </r>
  <r>
    <n v="1076"/>
    <d v="2014-09-13T00:00:00"/>
    <x v="0"/>
    <x v="8"/>
    <x v="401"/>
    <x v="2"/>
    <x v="2"/>
    <x v="9"/>
    <x v="128"/>
    <x v="942"/>
    <n v="5"/>
    <n v="53.55"/>
  </r>
  <r>
    <n v="1077"/>
    <d v="2014-09-13T00:00:00"/>
    <x v="0"/>
    <x v="8"/>
    <x v="284"/>
    <x v="20"/>
    <x v="0"/>
    <x v="4"/>
    <x v="481"/>
    <x v="943"/>
    <n v="3"/>
    <n v="1.47"/>
  </r>
  <r>
    <n v="1078"/>
    <d v="2014-09-13T00:00:00"/>
    <x v="0"/>
    <x v="8"/>
    <x v="402"/>
    <x v="12"/>
    <x v="0"/>
    <x v="2"/>
    <x v="815"/>
    <x v="944"/>
    <n v="5"/>
    <n v="5.96"/>
  </r>
  <r>
    <n v="1079"/>
    <d v="2014-09-13T00:00:00"/>
    <x v="0"/>
    <x v="8"/>
    <x v="288"/>
    <x v="0"/>
    <x v="1"/>
    <x v="5"/>
    <x v="526"/>
    <x v="945"/>
    <n v="6"/>
    <n v="-9.7200000000000006"/>
  </r>
  <r>
    <n v="1080"/>
    <d v="2014-09-13T00:00:00"/>
    <x v="0"/>
    <x v="8"/>
    <x v="352"/>
    <x v="10"/>
    <x v="0"/>
    <x v="3"/>
    <x v="816"/>
    <x v="359"/>
    <n v="3"/>
    <n v="-2"/>
  </r>
  <r>
    <n v="1081"/>
    <d v="2014-09-13T00:00:00"/>
    <x v="0"/>
    <x v="8"/>
    <x v="218"/>
    <x v="22"/>
    <x v="0"/>
    <x v="7"/>
    <x v="364"/>
    <x v="946"/>
    <n v="5"/>
    <n v="2.68"/>
  </r>
  <r>
    <n v="1082"/>
    <d v="2014-09-13T00:00:00"/>
    <x v="0"/>
    <x v="8"/>
    <x v="218"/>
    <x v="22"/>
    <x v="1"/>
    <x v="8"/>
    <x v="283"/>
    <x v="947"/>
    <n v="3"/>
    <n v="5.53"/>
  </r>
  <r>
    <n v="1083"/>
    <d v="2014-09-13T00:00:00"/>
    <x v="0"/>
    <x v="8"/>
    <x v="218"/>
    <x v="22"/>
    <x v="0"/>
    <x v="14"/>
    <x v="817"/>
    <x v="948"/>
    <n v="2"/>
    <n v="2.19"/>
  </r>
  <r>
    <n v="1084"/>
    <d v="2014-09-13T00:00:00"/>
    <x v="0"/>
    <x v="8"/>
    <x v="218"/>
    <x v="22"/>
    <x v="2"/>
    <x v="9"/>
    <x v="439"/>
    <x v="766"/>
    <n v="2"/>
    <n v="75.989999999999995"/>
  </r>
  <r>
    <n v="1085"/>
    <d v="2014-09-13T00:00:00"/>
    <x v="0"/>
    <x v="8"/>
    <x v="218"/>
    <x v="22"/>
    <x v="2"/>
    <x v="9"/>
    <x v="306"/>
    <x v="949"/>
    <n v="4"/>
    <n v="60.88"/>
  </r>
  <r>
    <n v="1086"/>
    <d v="2014-09-13T00:00:00"/>
    <x v="0"/>
    <x v="8"/>
    <x v="218"/>
    <x v="22"/>
    <x v="2"/>
    <x v="9"/>
    <x v="818"/>
    <x v="950"/>
    <n v="2"/>
    <n v="20.059999999999999"/>
  </r>
  <r>
    <n v="1087"/>
    <d v="2014-09-13T00:00:00"/>
    <x v="0"/>
    <x v="8"/>
    <x v="218"/>
    <x v="22"/>
    <x v="0"/>
    <x v="0"/>
    <x v="819"/>
    <x v="732"/>
    <n v="1"/>
    <n v="24.47"/>
  </r>
  <r>
    <n v="1088"/>
    <d v="2014-09-13T00:00:00"/>
    <x v="0"/>
    <x v="8"/>
    <x v="218"/>
    <x v="22"/>
    <x v="0"/>
    <x v="12"/>
    <x v="787"/>
    <x v="951"/>
    <n v="2"/>
    <n v="9.74"/>
  </r>
  <r>
    <n v="1089"/>
    <d v="2014-09-14T00:00:00"/>
    <x v="0"/>
    <x v="8"/>
    <x v="403"/>
    <x v="1"/>
    <x v="0"/>
    <x v="12"/>
    <x v="820"/>
    <x v="952"/>
    <n v="2"/>
    <n v="-131.12"/>
  </r>
  <r>
    <n v="1090"/>
    <d v="2014-09-14T00:00:00"/>
    <x v="0"/>
    <x v="8"/>
    <x v="403"/>
    <x v="1"/>
    <x v="0"/>
    <x v="1"/>
    <x v="821"/>
    <x v="953"/>
    <n v="4"/>
    <n v="6.55"/>
  </r>
  <r>
    <n v="1091"/>
    <d v="2014-09-14T00:00:00"/>
    <x v="0"/>
    <x v="8"/>
    <x v="404"/>
    <x v="20"/>
    <x v="0"/>
    <x v="2"/>
    <x v="437"/>
    <x v="954"/>
    <n v="5"/>
    <n v="8.98"/>
  </r>
  <r>
    <n v="1092"/>
    <d v="2014-09-14T00:00:00"/>
    <x v="0"/>
    <x v="8"/>
    <x v="404"/>
    <x v="20"/>
    <x v="0"/>
    <x v="10"/>
    <x v="822"/>
    <x v="955"/>
    <n v="3"/>
    <n v="5.09"/>
  </r>
  <r>
    <n v="1093"/>
    <d v="2014-09-14T00:00:00"/>
    <x v="0"/>
    <x v="8"/>
    <x v="273"/>
    <x v="16"/>
    <x v="0"/>
    <x v="12"/>
    <x v="823"/>
    <x v="956"/>
    <n v="5"/>
    <n v="1.3"/>
  </r>
  <r>
    <n v="1094"/>
    <d v="2014-09-14T00:00:00"/>
    <x v="0"/>
    <x v="8"/>
    <x v="273"/>
    <x v="16"/>
    <x v="1"/>
    <x v="8"/>
    <x v="261"/>
    <x v="957"/>
    <n v="3"/>
    <n v="3.77"/>
  </r>
  <r>
    <n v="1095"/>
    <d v="2014-09-14T00:00:00"/>
    <x v="0"/>
    <x v="8"/>
    <x v="405"/>
    <x v="4"/>
    <x v="1"/>
    <x v="8"/>
    <x v="467"/>
    <x v="958"/>
    <n v="5"/>
    <n v="52.69"/>
  </r>
  <r>
    <n v="1096"/>
    <d v="2014-09-14T00:00:00"/>
    <x v="0"/>
    <x v="8"/>
    <x v="405"/>
    <x v="4"/>
    <x v="0"/>
    <x v="3"/>
    <x v="824"/>
    <x v="959"/>
    <n v="2"/>
    <n v="3.44"/>
  </r>
  <r>
    <n v="1097"/>
    <d v="2014-09-14T00:00:00"/>
    <x v="0"/>
    <x v="8"/>
    <x v="406"/>
    <x v="20"/>
    <x v="1"/>
    <x v="13"/>
    <x v="278"/>
    <x v="960"/>
    <n v="9"/>
    <n v="-108.33"/>
  </r>
  <r>
    <n v="1098"/>
    <d v="2014-09-14T00:00:00"/>
    <x v="0"/>
    <x v="8"/>
    <x v="406"/>
    <x v="20"/>
    <x v="0"/>
    <x v="10"/>
    <x v="21"/>
    <x v="961"/>
    <n v="7"/>
    <n v="31.49"/>
  </r>
  <r>
    <n v="1099"/>
    <d v="2014-09-14T00:00:00"/>
    <x v="0"/>
    <x v="8"/>
    <x v="406"/>
    <x v="20"/>
    <x v="2"/>
    <x v="15"/>
    <x v="825"/>
    <x v="962"/>
    <n v="4"/>
    <n v="1371.98"/>
  </r>
  <r>
    <n v="1100"/>
    <d v="2014-09-14T00:00:00"/>
    <x v="0"/>
    <x v="8"/>
    <x v="406"/>
    <x v="20"/>
    <x v="0"/>
    <x v="12"/>
    <x v="453"/>
    <x v="963"/>
    <n v="2"/>
    <n v="198.43"/>
  </r>
  <r>
    <n v="1101"/>
    <d v="2014-09-14T00:00:00"/>
    <x v="0"/>
    <x v="8"/>
    <x v="406"/>
    <x v="20"/>
    <x v="2"/>
    <x v="6"/>
    <x v="826"/>
    <x v="964"/>
    <n v="1"/>
    <n v="4.42"/>
  </r>
  <r>
    <n v="1102"/>
    <d v="2014-09-14T00:00:00"/>
    <x v="0"/>
    <x v="8"/>
    <x v="406"/>
    <x v="20"/>
    <x v="2"/>
    <x v="6"/>
    <x v="827"/>
    <x v="341"/>
    <n v="3"/>
    <n v="80.63"/>
  </r>
  <r>
    <n v="1103"/>
    <d v="2014-09-14T00:00:00"/>
    <x v="0"/>
    <x v="8"/>
    <x v="406"/>
    <x v="20"/>
    <x v="0"/>
    <x v="0"/>
    <x v="157"/>
    <x v="965"/>
    <n v="9"/>
    <n v="21.07"/>
  </r>
  <r>
    <n v="1104"/>
    <d v="2014-09-14T00:00:00"/>
    <x v="0"/>
    <x v="8"/>
    <x v="134"/>
    <x v="0"/>
    <x v="0"/>
    <x v="7"/>
    <x v="828"/>
    <x v="218"/>
    <n v="4"/>
    <n v="-1.36"/>
  </r>
  <r>
    <n v="1105"/>
    <d v="2014-09-14T00:00:00"/>
    <x v="0"/>
    <x v="8"/>
    <x v="134"/>
    <x v="0"/>
    <x v="0"/>
    <x v="0"/>
    <x v="829"/>
    <x v="966"/>
    <n v="2"/>
    <n v="2.14"/>
  </r>
  <r>
    <n v="1106"/>
    <d v="2014-09-14T00:00:00"/>
    <x v="0"/>
    <x v="8"/>
    <x v="134"/>
    <x v="0"/>
    <x v="1"/>
    <x v="8"/>
    <x v="517"/>
    <x v="967"/>
    <n v="5"/>
    <n v="-6.72"/>
  </r>
  <r>
    <n v="1107"/>
    <d v="2014-09-14T00:00:00"/>
    <x v="0"/>
    <x v="8"/>
    <x v="134"/>
    <x v="0"/>
    <x v="0"/>
    <x v="3"/>
    <x v="830"/>
    <x v="968"/>
    <n v="2"/>
    <n v="-13.68"/>
  </r>
  <r>
    <n v="1108"/>
    <d v="2014-09-15T00:00:00"/>
    <x v="0"/>
    <x v="8"/>
    <x v="407"/>
    <x v="2"/>
    <x v="1"/>
    <x v="8"/>
    <x v="831"/>
    <x v="969"/>
    <n v="4"/>
    <n v="16.89"/>
  </r>
  <r>
    <n v="1109"/>
    <d v="2014-09-15T00:00:00"/>
    <x v="0"/>
    <x v="8"/>
    <x v="116"/>
    <x v="20"/>
    <x v="0"/>
    <x v="0"/>
    <x v="371"/>
    <x v="98"/>
    <n v="3"/>
    <n v="7.02"/>
  </r>
  <r>
    <n v="1110"/>
    <d v="2014-09-15T00:00:00"/>
    <x v="0"/>
    <x v="8"/>
    <x v="116"/>
    <x v="20"/>
    <x v="1"/>
    <x v="8"/>
    <x v="747"/>
    <x v="93"/>
    <n v="2"/>
    <n v="6.26"/>
  </r>
  <r>
    <n v="1111"/>
    <d v="2014-09-16T00:00:00"/>
    <x v="0"/>
    <x v="8"/>
    <x v="211"/>
    <x v="20"/>
    <x v="0"/>
    <x v="3"/>
    <x v="516"/>
    <x v="970"/>
    <n v="1"/>
    <n v="12.58"/>
  </r>
  <r>
    <n v="1112"/>
    <d v="2014-09-17T00:00:00"/>
    <x v="0"/>
    <x v="8"/>
    <x v="408"/>
    <x v="2"/>
    <x v="0"/>
    <x v="3"/>
    <x v="832"/>
    <x v="971"/>
    <n v="4"/>
    <n v="-4.12"/>
  </r>
  <r>
    <n v="1113"/>
    <d v="2014-09-17T00:00:00"/>
    <x v="0"/>
    <x v="8"/>
    <x v="388"/>
    <x v="25"/>
    <x v="2"/>
    <x v="9"/>
    <x v="833"/>
    <x v="972"/>
    <n v="2"/>
    <n v="13.2"/>
  </r>
  <r>
    <n v="1114"/>
    <d v="2014-09-17T00:00:00"/>
    <x v="0"/>
    <x v="8"/>
    <x v="388"/>
    <x v="25"/>
    <x v="0"/>
    <x v="0"/>
    <x v="834"/>
    <x v="973"/>
    <n v="1"/>
    <n v="1.68"/>
  </r>
  <r>
    <n v="1115"/>
    <d v="2014-09-17T00:00:00"/>
    <x v="0"/>
    <x v="8"/>
    <x v="84"/>
    <x v="22"/>
    <x v="0"/>
    <x v="2"/>
    <x v="835"/>
    <x v="974"/>
    <n v="2"/>
    <n v="1.21"/>
  </r>
  <r>
    <n v="1116"/>
    <d v="2014-09-17T00:00:00"/>
    <x v="0"/>
    <x v="8"/>
    <x v="84"/>
    <x v="22"/>
    <x v="0"/>
    <x v="2"/>
    <x v="836"/>
    <x v="975"/>
    <n v="3"/>
    <n v="16.22"/>
  </r>
  <r>
    <n v="1117"/>
    <d v="2014-09-17T00:00:00"/>
    <x v="0"/>
    <x v="8"/>
    <x v="84"/>
    <x v="22"/>
    <x v="1"/>
    <x v="8"/>
    <x v="837"/>
    <x v="976"/>
    <n v="2"/>
    <n v="13.43"/>
  </r>
  <r>
    <n v="1118"/>
    <d v="2014-09-17T00:00:00"/>
    <x v="0"/>
    <x v="8"/>
    <x v="84"/>
    <x v="22"/>
    <x v="0"/>
    <x v="3"/>
    <x v="213"/>
    <x v="977"/>
    <n v="5"/>
    <n v="46.32"/>
  </r>
  <r>
    <n v="1119"/>
    <d v="2014-09-17T00:00:00"/>
    <x v="0"/>
    <x v="8"/>
    <x v="245"/>
    <x v="3"/>
    <x v="0"/>
    <x v="10"/>
    <x v="838"/>
    <x v="978"/>
    <n v="3"/>
    <n v="85.98"/>
  </r>
  <r>
    <n v="1120"/>
    <d v="2014-09-17T00:00:00"/>
    <x v="0"/>
    <x v="8"/>
    <x v="409"/>
    <x v="11"/>
    <x v="0"/>
    <x v="4"/>
    <x v="839"/>
    <x v="607"/>
    <n v="2"/>
    <n v="0.46"/>
  </r>
  <r>
    <n v="1121"/>
    <d v="2014-09-17T00:00:00"/>
    <x v="0"/>
    <x v="8"/>
    <x v="409"/>
    <x v="11"/>
    <x v="0"/>
    <x v="4"/>
    <x v="840"/>
    <x v="979"/>
    <n v="3"/>
    <n v="4.78"/>
  </r>
  <r>
    <n v="1122"/>
    <d v="2014-09-17T00:00:00"/>
    <x v="0"/>
    <x v="8"/>
    <x v="409"/>
    <x v="11"/>
    <x v="0"/>
    <x v="0"/>
    <x v="716"/>
    <x v="980"/>
    <n v="5"/>
    <n v="13.08"/>
  </r>
  <r>
    <n v="1123"/>
    <d v="2014-09-17T00:00:00"/>
    <x v="0"/>
    <x v="8"/>
    <x v="409"/>
    <x v="11"/>
    <x v="2"/>
    <x v="15"/>
    <x v="841"/>
    <x v="660"/>
    <n v="5"/>
    <n v="-21.95"/>
  </r>
  <r>
    <n v="1124"/>
    <d v="2014-09-17T00:00:00"/>
    <x v="0"/>
    <x v="8"/>
    <x v="409"/>
    <x v="11"/>
    <x v="0"/>
    <x v="0"/>
    <x v="842"/>
    <x v="981"/>
    <n v="6"/>
    <n v="46.47"/>
  </r>
  <r>
    <n v="1125"/>
    <d v="2014-09-17T00:00:00"/>
    <x v="0"/>
    <x v="8"/>
    <x v="409"/>
    <x v="11"/>
    <x v="2"/>
    <x v="9"/>
    <x v="843"/>
    <x v="662"/>
    <n v="10"/>
    <n v="16.78"/>
  </r>
  <r>
    <n v="1126"/>
    <d v="2014-09-19T00:00:00"/>
    <x v="0"/>
    <x v="8"/>
    <x v="191"/>
    <x v="0"/>
    <x v="2"/>
    <x v="15"/>
    <x v="781"/>
    <x v="982"/>
    <n v="3"/>
    <n v="-510"/>
  </r>
  <r>
    <n v="1127"/>
    <d v="2014-09-19T00:00:00"/>
    <x v="0"/>
    <x v="8"/>
    <x v="191"/>
    <x v="0"/>
    <x v="2"/>
    <x v="15"/>
    <x v="844"/>
    <x v="983"/>
    <n v="7"/>
    <n v="-252"/>
  </r>
  <r>
    <n v="1128"/>
    <d v="2014-09-19T00:00:00"/>
    <x v="0"/>
    <x v="8"/>
    <x v="410"/>
    <x v="3"/>
    <x v="0"/>
    <x v="7"/>
    <x v="500"/>
    <x v="959"/>
    <n v="2"/>
    <n v="3.58"/>
  </r>
  <r>
    <n v="1129"/>
    <d v="2014-09-19T00:00:00"/>
    <x v="0"/>
    <x v="8"/>
    <x v="154"/>
    <x v="25"/>
    <x v="0"/>
    <x v="2"/>
    <x v="845"/>
    <x v="984"/>
    <n v="6"/>
    <n v="7.58"/>
  </r>
  <r>
    <n v="1130"/>
    <d v="2014-09-19T00:00:00"/>
    <x v="0"/>
    <x v="8"/>
    <x v="154"/>
    <x v="25"/>
    <x v="2"/>
    <x v="15"/>
    <x v="846"/>
    <x v="985"/>
    <n v="3"/>
    <n v="-944.99"/>
  </r>
  <r>
    <n v="1131"/>
    <d v="2014-09-19T00:00:00"/>
    <x v="0"/>
    <x v="8"/>
    <x v="183"/>
    <x v="20"/>
    <x v="1"/>
    <x v="5"/>
    <x v="433"/>
    <x v="986"/>
    <n v="7"/>
    <n v="177.42"/>
  </r>
  <r>
    <n v="1132"/>
    <d v="2014-09-19T00:00:00"/>
    <x v="0"/>
    <x v="8"/>
    <x v="411"/>
    <x v="22"/>
    <x v="0"/>
    <x v="2"/>
    <x v="847"/>
    <x v="860"/>
    <n v="6"/>
    <n v="24.98"/>
  </r>
  <r>
    <n v="1133"/>
    <d v="2014-09-19T00:00:00"/>
    <x v="0"/>
    <x v="8"/>
    <x v="412"/>
    <x v="3"/>
    <x v="0"/>
    <x v="7"/>
    <x v="828"/>
    <x v="987"/>
    <n v="3"/>
    <n v="0.11"/>
  </r>
  <r>
    <n v="1134"/>
    <d v="2014-09-19T00:00:00"/>
    <x v="0"/>
    <x v="8"/>
    <x v="37"/>
    <x v="12"/>
    <x v="1"/>
    <x v="13"/>
    <x v="848"/>
    <x v="988"/>
    <n v="1"/>
    <n v="-45.83"/>
  </r>
  <r>
    <n v="1135"/>
    <d v="2014-09-20T00:00:00"/>
    <x v="0"/>
    <x v="8"/>
    <x v="413"/>
    <x v="1"/>
    <x v="1"/>
    <x v="13"/>
    <x v="490"/>
    <x v="989"/>
    <n v="6"/>
    <n v="-407.68"/>
  </r>
  <r>
    <n v="1136"/>
    <d v="2014-09-20T00:00:00"/>
    <x v="0"/>
    <x v="8"/>
    <x v="414"/>
    <x v="3"/>
    <x v="0"/>
    <x v="1"/>
    <x v="849"/>
    <x v="967"/>
    <n v="2"/>
    <n v="4.58"/>
  </r>
  <r>
    <n v="1137"/>
    <d v="2014-09-20T00:00:00"/>
    <x v="0"/>
    <x v="8"/>
    <x v="414"/>
    <x v="3"/>
    <x v="0"/>
    <x v="0"/>
    <x v="850"/>
    <x v="990"/>
    <n v="4"/>
    <n v="10.64"/>
  </r>
  <r>
    <n v="1138"/>
    <d v="2014-09-20T00:00:00"/>
    <x v="0"/>
    <x v="8"/>
    <x v="159"/>
    <x v="16"/>
    <x v="0"/>
    <x v="4"/>
    <x v="510"/>
    <x v="991"/>
    <n v="2"/>
    <n v="0.99"/>
  </r>
  <r>
    <n v="1139"/>
    <d v="2014-09-20T00:00:00"/>
    <x v="0"/>
    <x v="8"/>
    <x v="415"/>
    <x v="3"/>
    <x v="0"/>
    <x v="12"/>
    <x v="394"/>
    <x v="56"/>
    <n v="4"/>
    <n v="11.86"/>
  </r>
  <r>
    <n v="1140"/>
    <d v="2014-09-20T00:00:00"/>
    <x v="0"/>
    <x v="8"/>
    <x v="415"/>
    <x v="3"/>
    <x v="0"/>
    <x v="3"/>
    <x v="250"/>
    <x v="992"/>
    <n v="3"/>
    <n v="6.58"/>
  </r>
  <r>
    <n v="1141"/>
    <d v="2014-09-20T00:00:00"/>
    <x v="0"/>
    <x v="8"/>
    <x v="416"/>
    <x v="36"/>
    <x v="1"/>
    <x v="8"/>
    <x v="851"/>
    <x v="993"/>
    <n v="3"/>
    <n v="50.91"/>
  </r>
  <r>
    <n v="1142"/>
    <d v="2014-09-20T00:00:00"/>
    <x v="0"/>
    <x v="8"/>
    <x v="416"/>
    <x v="36"/>
    <x v="1"/>
    <x v="11"/>
    <x v="238"/>
    <x v="994"/>
    <n v="3"/>
    <n v="36.29"/>
  </r>
  <r>
    <n v="1143"/>
    <d v="2014-09-20T00:00:00"/>
    <x v="0"/>
    <x v="8"/>
    <x v="416"/>
    <x v="36"/>
    <x v="2"/>
    <x v="9"/>
    <x v="33"/>
    <x v="995"/>
    <n v="2"/>
    <n v="26.39"/>
  </r>
  <r>
    <n v="1144"/>
    <d v="2014-09-20T00:00:00"/>
    <x v="0"/>
    <x v="8"/>
    <x v="417"/>
    <x v="1"/>
    <x v="1"/>
    <x v="11"/>
    <x v="194"/>
    <x v="996"/>
    <n v="5"/>
    <n v="-70.489999999999995"/>
  </r>
  <r>
    <n v="1145"/>
    <d v="2014-09-20T00:00:00"/>
    <x v="0"/>
    <x v="8"/>
    <x v="417"/>
    <x v="1"/>
    <x v="2"/>
    <x v="6"/>
    <x v="852"/>
    <x v="997"/>
    <n v="2"/>
    <n v="3.48"/>
  </r>
  <r>
    <n v="1146"/>
    <d v="2014-09-20T00:00:00"/>
    <x v="0"/>
    <x v="8"/>
    <x v="418"/>
    <x v="3"/>
    <x v="0"/>
    <x v="0"/>
    <x v="829"/>
    <x v="507"/>
    <n v="2"/>
    <n v="3.85"/>
  </r>
  <r>
    <n v="1147"/>
    <d v="2014-09-20T00:00:00"/>
    <x v="0"/>
    <x v="8"/>
    <x v="363"/>
    <x v="20"/>
    <x v="2"/>
    <x v="6"/>
    <x v="217"/>
    <x v="308"/>
    <n v="5"/>
    <n v="157.49"/>
  </r>
  <r>
    <n v="1148"/>
    <d v="2014-09-20T00:00:00"/>
    <x v="0"/>
    <x v="8"/>
    <x v="363"/>
    <x v="20"/>
    <x v="1"/>
    <x v="5"/>
    <x v="354"/>
    <x v="998"/>
    <n v="2"/>
    <n v="140.4"/>
  </r>
  <r>
    <n v="1149"/>
    <d v="2014-09-20T00:00:00"/>
    <x v="0"/>
    <x v="8"/>
    <x v="363"/>
    <x v="20"/>
    <x v="1"/>
    <x v="11"/>
    <x v="853"/>
    <x v="690"/>
    <n v="2"/>
    <n v="-10.02"/>
  </r>
  <r>
    <n v="1150"/>
    <d v="2014-09-20T00:00:00"/>
    <x v="0"/>
    <x v="8"/>
    <x v="363"/>
    <x v="20"/>
    <x v="0"/>
    <x v="1"/>
    <x v="634"/>
    <x v="999"/>
    <n v="6"/>
    <n v="35.33"/>
  </r>
  <r>
    <n v="1151"/>
    <d v="2014-09-20T00:00:00"/>
    <x v="0"/>
    <x v="8"/>
    <x v="363"/>
    <x v="20"/>
    <x v="0"/>
    <x v="12"/>
    <x v="256"/>
    <x v="1000"/>
    <n v="1"/>
    <n v="8.0500000000000007"/>
  </r>
  <r>
    <n v="1152"/>
    <d v="2014-09-20T00:00:00"/>
    <x v="0"/>
    <x v="8"/>
    <x v="363"/>
    <x v="20"/>
    <x v="2"/>
    <x v="6"/>
    <x v="854"/>
    <x v="1001"/>
    <n v="9"/>
    <n v="661.46"/>
  </r>
  <r>
    <n v="1153"/>
    <d v="2014-09-21T00:00:00"/>
    <x v="0"/>
    <x v="8"/>
    <x v="419"/>
    <x v="22"/>
    <x v="2"/>
    <x v="6"/>
    <x v="855"/>
    <x v="1002"/>
    <n v="2"/>
    <n v="27.72"/>
  </r>
  <r>
    <n v="1154"/>
    <d v="2014-09-21T00:00:00"/>
    <x v="0"/>
    <x v="8"/>
    <x v="419"/>
    <x v="22"/>
    <x v="2"/>
    <x v="16"/>
    <x v="856"/>
    <x v="408"/>
    <n v="3"/>
    <n v="701.99"/>
  </r>
  <r>
    <n v="1155"/>
    <d v="2014-09-21T00:00:00"/>
    <x v="0"/>
    <x v="8"/>
    <x v="291"/>
    <x v="40"/>
    <x v="0"/>
    <x v="12"/>
    <x v="857"/>
    <x v="1003"/>
    <n v="2"/>
    <n v="7.53"/>
  </r>
  <r>
    <n v="1156"/>
    <d v="2014-09-21T00:00:00"/>
    <x v="0"/>
    <x v="8"/>
    <x v="291"/>
    <x v="40"/>
    <x v="0"/>
    <x v="12"/>
    <x v="639"/>
    <x v="1004"/>
    <n v="3"/>
    <n v="10.88"/>
  </r>
  <r>
    <n v="1157"/>
    <d v="2014-09-21T00:00:00"/>
    <x v="0"/>
    <x v="8"/>
    <x v="291"/>
    <x v="40"/>
    <x v="0"/>
    <x v="0"/>
    <x v="300"/>
    <x v="710"/>
    <n v="1"/>
    <n v="3.11"/>
  </r>
  <r>
    <n v="1158"/>
    <d v="2014-09-21T00:00:00"/>
    <x v="0"/>
    <x v="8"/>
    <x v="221"/>
    <x v="3"/>
    <x v="0"/>
    <x v="10"/>
    <x v="21"/>
    <x v="515"/>
    <n v="2"/>
    <n v="7.31"/>
  </r>
  <r>
    <n v="1159"/>
    <d v="2014-09-21T00:00:00"/>
    <x v="0"/>
    <x v="8"/>
    <x v="221"/>
    <x v="3"/>
    <x v="0"/>
    <x v="10"/>
    <x v="858"/>
    <x v="1005"/>
    <n v="5"/>
    <n v="36.82"/>
  </r>
  <r>
    <n v="1160"/>
    <d v="2014-09-21T00:00:00"/>
    <x v="0"/>
    <x v="8"/>
    <x v="221"/>
    <x v="3"/>
    <x v="0"/>
    <x v="4"/>
    <x v="859"/>
    <x v="144"/>
    <n v="3"/>
    <n v="15.48"/>
  </r>
  <r>
    <n v="1161"/>
    <d v="2014-09-21T00:00:00"/>
    <x v="0"/>
    <x v="8"/>
    <x v="221"/>
    <x v="3"/>
    <x v="0"/>
    <x v="0"/>
    <x v="127"/>
    <x v="448"/>
    <n v="9"/>
    <n v="17.329999999999998"/>
  </r>
  <r>
    <n v="1162"/>
    <d v="2014-09-21T00:00:00"/>
    <x v="0"/>
    <x v="8"/>
    <x v="221"/>
    <x v="3"/>
    <x v="2"/>
    <x v="6"/>
    <x v="860"/>
    <x v="868"/>
    <n v="2"/>
    <n v="24"/>
  </r>
  <r>
    <n v="1163"/>
    <d v="2014-09-21T00:00:00"/>
    <x v="0"/>
    <x v="8"/>
    <x v="221"/>
    <x v="3"/>
    <x v="0"/>
    <x v="0"/>
    <x v="861"/>
    <x v="1006"/>
    <n v="3"/>
    <n v="9.48"/>
  </r>
  <r>
    <n v="1164"/>
    <d v="2014-09-21T00:00:00"/>
    <x v="0"/>
    <x v="8"/>
    <x v="338"/>
    <x v="2"/>
    <x v="0"/>
    <x v="0"/>
    <x v="862"/>
    <x v="1007"/>
    <n v="3"/>
    <n v="4.12"/>
  </r>
  <r>
    <n v="1165"/>
    <d v="2014-09-21T00:00:00"/>
    <x v="0"/>
    <x v="8"/>
    <x v="338"/>
    <x v="2"/>
    <x v="0"/>
    <x v="1"/>
    <x v="115"/>
    <x v="1008"/>
    <n v="9"/>
    <n v="7.02"/>
  </r>
  <r>
    <n v="1166"/>
    <d v="2014-09-21T00:00:00"/>
    <x v="0"/>
    <x v="8"/>
    <x v="179"/>
    <x v="0"/>
    <x v="1"/>
    <x v="8"/>
    <x v="863"/>
    <x v="1009"/>
    <n v="2"/>
    <n v="-7.48"/>
  </r>
  <r>
    <n v="1167"/>
    <d v="2014-09-21T00:00:00"/>
    <x v="0"/>
    <x v="8"/>
    <x v="420"/>
    <x v="2"/>
    <x v="0"/>
    <x v="3"/>
    <x v="772"/>
    <x v="1010"/>
    <n v="3"/>
    <n v="-5.04"/>
  </r>
  <r>
    <n v="1168"/>
    <d v="2014-09-21T00:00:00"/>
    <x v="0"/>
    <x v="8"/>
    <x v="421"/>
    <x v="20"/>
    <x v="0"/>
    <x v="4"/>
    <x v="864"/>
    <x v="1011"/>
    <n v="3"/>
    <n v="17.170000000000002"/>
  </r>
  <r>
    <n v="1169"/>
    <d v="2014-09-22T00:00:00"/>
    <x v="0"/>
    <x v="8"/>
    <x v="389"/>
    <x v="16"/>
    <x v="0"/>
    <x v="1"/>
    <x v="349"/>
    <x v="1012"/>
    <n v="2"/>
    <n v="1.67"/>
  </r>
  <r>
    <n v="1170"/>
    <d v="2014-09-22T00:00:00"/>
    <x v="0"/>
    <x v="8"/>
    <x v="422"/>
    <x v="1"/>
    <x v="0"/>
    <x v="2"/>
    <x v="332"/>
    <x v="1013"/>
    <n v="3"/>
    <n v="-82.88"/>
  </r>
  <r>
    <n v="1171"/>
    <d v="2014-09-22T00:00:00"/>
    <x v="0"/>
    <x v="8"/>
    <x v="145"/>
    <x v="3"/>
    <x v="0"/>
    <x v="2"/>
    <x v="865"/>
    <x v="1014"/>
    <n v="5"/>
    <n v="42.36"/>
  </r>
  <r>
    <n v="1172"/>
    <d v="2014-09-22T00:00:00"/>
    <x v="0"/>
    <x v="8"/>
    <x v="145"/>
    <x v="3"/>
    <x v="0"/>
    <x v="2"/>
    <x v="204"/>
    <x v="1015"/>
    <n v="2"/>
    <n v="0.41"/>
  </r>
  <r>
    <n v="1173"/>
    <d v="2014-09-22T00:00:00"/>
    <x v="0"/>
    <x v="8"/>
    <x v="423"/>
    <x v="20"/>
    <x v="1"/>
    <x v="8"/>
    <x v="866"/>
    <x v="1016"/>
    <n v="3"/>
    <n v="35.08"/>
  </r>
  <r>
    <n v="1174"/>
    <d v="2014-09-22T00:00:00"/>
    <x v="0"/>
    <x v="8"/>
    <x v="423"/>
    <x v="20"/>
    <x v="0"/>
    <x v="3"/>
    <x v="547"/>
    <x v="444"/>
    <n v="1"/>
    <n v="1.39"/>
  </r>
  <r>
    <n v="1175"/>
    <d v="2014-09-22T00:00:00"/>
    <x v="0"/>
    <x v="8"/>
    <x v="423"/>
    <x v="20"/>
    <x v="0"/>
    <x v="4"/>
    <x v="867"/>
    <x v="1017"/>
    <n v="4"/>
    <n v="5.74"/>
  </r>
  <r>
    <n v="1176"/>
    <d v="2014-09-22T00:00:00"/>
    <x v="0"/>
    <x v="8"/>
    <x v="423"/>
    <x v="20"/>
    <x v="1"/>
    <x v="5"/>
    <x v="868"/>
    <x v="1018"/>
    <n v="4"/>
    <n v="83.71"/>
  </r>
  <r>
    <n v="1177"/>
    <d v="2014-09-23T00:00:00"/>
    <x v="0"/>
    <x v="8"/>
    <x v="291"/>
    <x v="3"/>
    <x v="1"/>
    <x v="11"/>
    <x v="644"/>
    <x v="1019"/>
    <n v="3"/>
    <n v="20.52"/>
  </r>
  <r>
    <n v="1178"/>
    <d v="2014-09-23T00:00:00"/>
    <x v="0"/>
    <x v="8"/>
    <x v="291"/>
    <x v="3"/>
    <x v="2"/>
    <x v="6"/>
    <x v="432"/>
    <x v="473"/>
    <n v="2"/>
    <n v="31.49"/>
  </r>
  <r>
    <n v="1179"/>
    <d v="2014-09-23T00:00:00"/>
    <x v="0"/>
    <x v="8"/>
    <x v="43"/>
    <x v="20"/>
    <x v="0"/>
    <x v="3"/>
    <x v="396"/>
    <x v="1020"/>
    <n v="3"/>
    <n v="47.06"/>
  </r>
  <r>
    <n v="1180"/>
    <d v="2014-09-23T00:00:00"/>
    <x v="0"/>
    <x v="8"/>
    <x v="42"/>
    <x v="28"/>
    <x v="0"/>
    <x v="0"/>
    <x v="869"/>
    <x v="331"/>
    <n v="5"/>
    <n v="15.55"/>
  </r>
  <r>
    <n v="1181"/>
    <d v="2014-09-23T00:00:00"/>
    <x v="0"/>
    <x v="8"/>
    <x v="42"/>
    <x v="28"/>
    <x v="0"/>
    <x v="2"/>
    <x v="161"/>
    <x v="1021"/>
    <n v="5"/>
    <n v="16.2"/>
  </r>
  <r>
    <n v="1182"/>
    <d v="2014-09-23T00:00:00"/>
    <x v="0"/>
    <x v="8"/>
    <x v="42"/>
    <x v="28"/>
    <x v="0"/>
    <x v="3"/>
    <x v="870"/>
    <x v="1022"/>
    <n v="5"/>
    <n v="4630.4799999999996"/>
  </r>
  <r>
    <n v="1183"/>
    <d v="2014-09-23T00:00:00"/>
    <x v="0"/>
    <x v="8"/>
    <x v="42"/>
    <x v="28"/>
    <x v="0"/>
    <x v="3"/>
    <x v="871"/>
    <x v="1023"/>
    <n v="2"/>
    <n v="6.47"/>
  </r>
  <r>
    <n v="1184"/>
    <d v="2014-09-23T00:00:00"/>
    <x v="0"/>
    <x v="8"/>
    <x v="412"/>
    <x v="10"/>
    <x v="0"/>
    <x v="0"/>
    <x v="187"/>
    <x v="1024"/>
    <n v="9"/>
    <n v="10.08"/>
  </r>
  <r>
    <n v="1185"/>
    <d v="2014-09-23T00:00:00"/>
    <x v="0"/>
    <x v="8"/>
    <x v="424"/>
    <x v="7"/>
    <x v="0"/>
    <x v="3"/>
    <x v="334"/>
    <x v="997"/>
    <n v="4"/>
    <n v="5.45"/>
  </r>
  <r>
    <n v="1186"/>
    <d v="2014-09-23T00:00:00"/>
    <x v="0"/>
    <x v="8"/>
    <x v="425"/>
    <x v="20"/>
    <x v="0"/>
    <x v="3"/>
    <x v="872"/>
    <x v="1025"/>
    <n v="4"/>
    <n v="6.92"/>
  </r>
  <r>
    <n v="1187"/>
    <d v="2014-09-23T00:00:00"/>
    <x v="0"/>
    <x v="8"/>
    <x v="426"/>
    <x v="7"/>
    <x v="0"/>
    <x v="4"/>
    <x v="44"/>
    <x v="1026"/>
    <n v="3"/>
    <n v="2.85"/>
  </r>
  <r>
    <n v="1188"/>
    <d v="2014-09-23T00:00:00"/>
    <x v="0"/>
    <x v="8"/>
    <x v="426"/>
    <x v="7"/>
    <x v="0"/>
    <x v="3"/>
    <x v="873"/>
    <x v="1027"/>
    <n v="3"/>
    <n v="15.53"/>
  </r>
  <r>
    <n v="1189"/>
    <d v="2014-09-24T00:00:00"/>
    <x v="0"/>
    <x v="8"/>
    <x v="427"/>
    <x v="3"/>
    <x v="0"/>
    <x v="2"/>
    <x v="874"/>
    <x v="1028"/>
    <n v="4"/>
    <n v="8.48"/>
  </r>
  <r>
    <n v="1190"/>
    <d v="2014-09-25T00:00:00"/>
    <x v="0"/>
    <x v="8"/>
    <x v="428"/>
    <x v="0"/>
    <x v="0"/>
    <x v="0"/>
    <x v="875"/>
    <x v="1029"/>
    <n v="8"/>
    <n v="10.56"/>
  </r>
  <r>
    <n v="1191"/>
    <d v="2014-09-25T00:00:00"/>
    <x v="0"/>
    <x v="8"/>
    <x v="428"/>
    <x v="0"/>
    <x v="1"/>
    <x v="11"/>
    <x v="469"/>
    <x v="1030"/>
    <n v="2"/>
    <n v="-97.23"/>
  </r>
  <r>
    <n v="1192"/>
    <d v="2014-09-25T00:00:00"/>
    <x v="0"/>
    <x v="8"/>
    <x v="428"/>
    <x v="0"/>
    <x v="0"/>
    <x v="3"/>
    <x v="876"/>
    <x v="1031"/>
    <n v="2"/>
    <n v="-4.3600000000000003"/>
  </r>
  <r>
    <n v="1193"/>
    <d v="2014-09-25T00:00:00"/>
    <x v="0"/>
    <x v="8"/>
    <x v="428"/>
    <x v="0"/>
    <x v="0"/>
    <x v="10"/>
    <x v="229"/>
    <x v="1032"/>
    <n v="2"/>
    <n v="1.1000000000000001"/>
  </r>
  <r>
    <n v="1194"/>
    <d v="2014-09-25T00:00:00"/>
    <x v="0"/>
    <x v="8"/>
    <x v="429"/>
    <x v="26"/>
    <x v="0"/>
    <x v="4"/>
    <x v="72"/>
    <x v="1033"/>
    <n v="2"/>
    <n v="2.37"/>
  </r>
  <r>
    <n v="1195"/>
    <d v="2014-09-26T00:00:00"/>
    <x v="0"/>
    <x v="8"/>
    <x v="388"/>
    <x v="3"/>
    <x v="1"/>
    <x v="5"/>
    <x v="877"/>
    <x v="1034"/>
    <n v="2"/>
    <n v="0"/>
  </r>
  <r>
    <n v="1196"/>
    <d v="2014-09-26T00:00:00"/>
    <x v="0"/>
    <x v="8"/>
    <x v="418"/>
    <x v="0"/>
    <x v="0"/>
    <x v="3"/>
    <x v="878"/>
    <x v="1035"/>
    <n v="1"/>
    <n v="-1.4"/>
  </r>
  <r>
    <n v="1197"/>
    <d v="2014-09-26T00:00:00"/>
    <x v="0"/>
    <x v="8"/>
    <x v="430"/>
    <x v="2"/>
    <x v="0"/>
    <x v="12"/>
    <x v="879"/>
    <x v="1036"/>
    <n v="3"/>
    <n v="14.4"/>
  </r>
  <r>
    <n v="1198"/>
    <d v="2014-09-26T00:00:00"/>
    <x v="0"/>
    <x v="8"/>
    <x v="431"/>
    <x v="22"/>
    <x v="0"/>
    <x v="2"/>
    <x v="880"/>
    <x v="1037"/>
    <n v="2"/>
    <n v="80.63"/>
  </r>
  <r>
    <n v="1199"/>
    <d v="2014-09-26T00:00:00"/>
    <x v="0"/>
    <x v="8"/>
    <x v="432"/>
    <x v="3"/>
    <x v="1"/>
    <x v="5"/>
    <x v="528"/>
    <x v="528"/>
    <n v="3"/>
    <n v="73.19"/>
  </r>
  <r>
    <n v="1200"/>
    <d v="2014-09-26T00:00:00"/>
    <x v="0"/>
    <x v="8"/>
    <x v="432"/>
    <x v="3"/>
    <x v="0"/>
    <x v="0"/>
    <x v="869"/>
    <x v="5"/>
    <n v="3"/>
    <n v="9.33"/>
  </r>
  <r>
    <n v="1201"/>
    <d v="2014-09-26T00:00:00"/>
    <x v="0"/>
    <x v="8"/>
    <x v="71"/>
    <x v="2"/>
    <x v="0"/>
    <x v="3"/>
    <x v="881"/>
    <x v="1038"/>
    <n v="5"/>
    <n v="-4.58"/>
  </r>
  <r>
    <n v="1202"/>
    <d v="2014-09-26T00:00:00"/>
    <x v="0"/>
    <x v="8"/>
    <x v="71"/>
    <x v="2"/>
    <x v="1"/>
    <x v="8"/>
    <x v="34"/>
    <x v="1039"/>
    <n v="1"/>
    <n v="4.7699999999999996"/>
  </r>
  <r>
    <n v="1203"/>
    <d v="2014-09-26T00:00:00"/>
    <x v="0"/>
    <x v="8"/>
    <x v="71"/>
    <x v="2"/>
    <x v="0"/>
    <x v="12"/>
    <x v="882"/>
    <x v="1040"/>
    <n v="6"/>
    <n v="3.1"/>
  </r>
  <r>
    <n v="1204"/>
    <d v="2014-09-26T00:00:00"/>
    <x v="0"/>
    <x v="8"/>
    <x v="163"/>
    <x v="10"/>
    <x v="0"/>
    <x v="12"/>
    <x v="883"/>
    <x v="1041"/>
    <n v="6"/>
    <n v="1.25"/>
  </r>
  <r>
    <n v="1205"/>
    <d v="2014-09-26T00:00:00"/>
    <x v="0"/>
    <x v="8"/>
    <x v="163"/>
    <x v="10"/>
    <x v="2"/>
    <x v="9"/>
    <x v="884"/>
    <x v="374"/>
    <n v="2"/>
    <n v="0.47"/>
  </r>
  <r>
    <n v="1206"/>
    <d v="2014-09-26T00:00:00"/>
    <x v="0"/>
    <x v="8"/>
    <x v="163"/>
    <x v="10"/>
    <x v="0"/>
    <x v="0"/>
    <x v="0"/>
    <x v="119"/>
    <n v="4"/>
    <n v="11.1"/>
  </r>
  <r>
    <n v="1207"/>
    <d v="2014-09-26T00:00:00"/>
    <x v="0"/>
    <x v="8"/>
    <x v="13"/>
    <x v="1"/>
    <x v="2"/>
    <x v="9"/>
    <x v="885"/>
    <x v="1042"/>
    <n v="11"/>
    <n v="38.46"/>
  </r>
  <r>
    <n v="1208"/>
    <d v="2014-09-27T00:00:00"/>
    <x v="0"/>
    <x v="8"/>
    <x v="93"/>
    <x v="23"/>
    <x v="1"/>
    <x v="8"/>
    <x v="886"/>
    <x v="1043"/>
    <n v="3"/>
    <n v="37.64"/>
  </r>
  <r>
    <n v="1209"/>
    <d v="2014-09-27T00:00:00"/>
    <x v="0"/>
    <x v="8"/>
    <x v="433"/>
    <x v="3"/>
    <x v="1"/>
    <x v="5"/>
    <x v="322"/>
    <x v="1044"/>
    <n v="5"/>
    <n v="45.29"/>
  </r>
  <r>
    <n v="1210"/>
    <d v="2014-09-27T00:00:00"/>
    <x v="0"/>
    <x v="8"/>
    <x v="433"/>
    <x v="3"/>
    <x v="0"/>
    <x v="0"/>
    <x v="207"/>
    <x v="1045"/>
    <n v="2"/>
    <n v="40.17"/>
  </r>
  <r>
    <n v="1211"/>
    <d v="2014-09-28T00:00:00"/>
    <x v="0"/>
    <x v="8"/>
    <x v="434"/>
    <x v="32"/>
    <x v="0"/>
    <x v="2"/>
    <x v="847"/>
    <x v="1046"/>
    <n v="3"/>
    <n v="12.49"/>
  </r>
  <r>
    <n v="1212"/>
    <d v="2014-09-28T00:00:00"/>
    <x v="0"/>
    <x v="8"/>
    <x v="435"/>
    <x v="25"/>
    <x v="0"/>
    <x v="0"/>
    <x v="887"/>
    <x v="1047"/>
    <n v="8"/>
    <n v="31.28"/>
  </r>
  <r>
    <n v="1213"/>
    <d v="2014-09-28T00:00:00"/>
    <x v="0"/>
    <x v="8"/>
    <x v="435"/>
    <x v="25"/>
    <x v="0"/>
    <x v="0"/>
    <x v="59"/>
    <x v="1048"/>
    <n v="2"/>
    <n v="3.74"/>
  </r>
  <r>
    <n v="1214"/>
    <d v="2014-09-28T00:00:00"/>
    <x v="0"/>
    <x v="8"/>
    <x v="21"/>
    <x v="16"/>
    <x v="1"/>
    <x v="8"/>
    <x v="888"/>
    <x v="1049"/>
    <n v="4"/>
    <n v="16.850000000000001"/>
  </r>
  <r>
    <n v="1215"/>
    <d v="2014-09-29T00:00:00"/>
    <x v="0"/>
    <x v="8"/>
    <x v="358"/>
    <x v="3"/>
    <x v="1"/>
    <x v="8"/>
    <x v="889"/>
    <x v="1050"/>
    <n v="2"/>
    <n v="53.2"/>
  </r>
  <r>
    <n v="1216"/>
    <d v="2014-09-29T00:00:00"/>
    <x v="0"/>
    <x v="8"/>
    <x v="358"/>
    <x v="3"/>
    <x v="0"/>
    <x v="7"/>
    <x v="153"/>
    <x v="1051"/>
    <n v="4"/>
    <n v="2.88"/>
  </r>
  <r>
    <n v="1217"/>
    <d v="2014-09-29T00:00:00"/>
    <x v="0"/>
    <x v="8"/>
    <x v="358"/>
    <x v="3"/>
    <x v="0"/>
    <x v="0"/>
    <x v="890"/>
    <x v="710"/>
    <n v="1"/>
    <n v="3.11"/>
  </r>
  <r>
    <n v="1218"/>
    <d v="2014-09-29T00:00:00"/>
    <x v="0"/>
    <x v="8"/>
    <x v="358"/>
    <x v="3"/>
    <x v="2"/>
    <x v="15"/>
    <x v="891"/>
    <x v="1052"/>
    <n v="2"/>
    <n v="223.05"/>
  </r>
  <r>
    <n v="1219"/>
    <d v="2014-09-29T00:00:00"/>
    <x v="0"/>
    <x v="8"/>
    <x v="358"/>
    <x v="3"/>
    <x v="0"/>
    <x v="2"/>
    <x v="892"/>
    <x v="1053"/>
    <n v="1"/>
    <n v="16.79"/>
  </r>
  <r>
    <n v="1220"/>
    <d v="2014-09-29T00:00:00"/>
    <x v="0"/>
    <x v="8"/>
    <x v="436"/>
    <x v="2"/>
    <x v="0"/>
    <x v="4"/>
    <x v="510"/>
    <x v="829"/>
    <n v="3"/>
    <n v="1.48"/>
  </r>
  <r>
    <n v="1221"/>
    <d v="2014-09-29T00:00:00"/>
    <x v="0"/>
    <x v="8"/>
    <x v="436"/>
    <x v="2"/>
    <x v="1"/>
    <x v="13"/>
    <x v="179"/>
    <x v="1054"/>
    <n v="2"/>
    <n v="-81.849999999999994"/>
  </r>
  <r>
    <n v="1222"/>
    <d v="2014-09-29T00:00:00"/>
    <x v="0"/>
    <x v="8"/>
    <x v="436"/>
    <x v="2"/>
    <x v="0"/>
    <x v="1"/>
    <x v="893"/>
    <x v="1055"/>
    <n v="11"/>
    <n v="18.02"/>
  </r>
  <r>
    <n v="1223"/>
    <d v="2014-09-29T00:00:00"/>
    <x v="0"/>
    <x v="8"/>
    <x v="436"/>
    <x v="2"/>
    <x v="0"/>
    <x v="0"/>
    <x v="894"/>
    <x v="1056"/>
    <n v="4"/>
    <n v="6.8"/>
  </r>
  <r>
    <n v="1224"/>
    <d v="2014-09-29T00:00:00"/>
    <x v="0"/>
    <x v="8"/>
    <x v="436"/>
    <x v="2"/>
    <x v="0"/>
    <x v="2"/>
    <x v="694"/>
    <x v="1057"/>
    <n v="6"/>
    <n v="-337.81"/>
  </r>
  <r>
    <n v="1225"/>
    <d v="2014-09-29T00:00:00"/>
    <x v="0"/>
    <x v="8"/>
    <x v="436"/>
    <x v="2"/>
    <x v="1"/>
    <x v="13"/>
    <x v="534"/>
    <x v="1058"/>
    <n v="1"/>
    <n v="-20.149999999999999"/>
  </r>
  <r>
    <n v="1226"/>
    <d v="2014-09-29T00:00:00"/>
    <x v="0"/>
    <x v="8"/>
    <x v="367"/>
    <x v="22"/>
    <x v="1"/>
    <x v="8"/>
    <x v="895"/>
    <x v="1059"/>
    <n v="2"/>
    <n v="2.96"/>
  </r>
  <r>
    <n v="1227"/>
    <d v="2014-09-29T00:00:00"/>
    <x v="0"/>
    <x v="8"/>
    <x v="367"/>
    <x v="22"/>
    <x v="1"/>
    <x v="13"/>
    <x v="134"/>
    <x v="1060"/>
    <n v="9"/>
    <n v="399.3"/>
  </r>
  <r>
    <n v="1228"/>
    <d v="2014-09-29T00:00:00"/>
    <x v="0"/>
    <x v="8"/>
    <x v="437"/>
    <x v="20"/>
    <x v="0"/>
    <x v="2"/>
    <x v="880"/>
    <x v="1061"/>
    <n v="9"/>
    <n v="362.84"/>
  </r>
  <r>
    <n v="1229"/>
    <d v="2014-09-29T00:00:00"/>
    <x v="0"/>
    <x v="8"/>
    <x v="437"/>
    <x v="20"/>
    <x v="1"/>
    <x v="8"/>
    <x v="896"/>
    <x v="1062"/>
    <n v="4"/>
    <n v="36.380000000000003"/>
  </r>
  <r>
    <n v="1230"/>
    <d v="2014-09-29T00:00:00"/>
    <x v="0"/>
    <x v="8"/>
    <x v="437"/>
    <x v="20"/>
    <x v="0"/>
    <x v="1"/>
    <x v="897"/>
    <x v="282"/>
    <n v="3"/>
    <n v="8.69"/>
  </r>
  <r>
    <n v="1231"/>
    <d v="2014-09-29T00:00:00"/>
    <x v="0"/>
    <x v="8"/>
    <x v="437"/>
    <x v="20"/>
    <x v="0"/>
    <x v="0"/>
    <x v="655"/>
    <x v="1063"/>
    <n v="2"/>
    <n v="37.979999999999997"/>
  </r>
  <r>
    <n v="1232"/>
    <d v="2014-09-29T00:00:00"/>
    <x v="0"/>
    <x v="8"/>
    <x v="438"/>
    <x v="22"/>
    <x v="0"/>
    <x v="3"/>
    <x v="898"/>
    <x v="1064"/>
    <n v="2"/>
    <n v="3.14"/>
  </r>
  <r>
    <n v="1233"/>
    <d v="2014-09-29T00:00:00"/>
    <x v="0"/>
    <x v="8"/>
    <x v="438"/>
    <x v="22"/>
    <x v="0"/>
    <x v="2"/>
    <x v="899"/>
    <x v="1065"/>
    <n v="5"/>
    <n v="153.47"/>
  </r>
  <r>
    <n v="1234"/>
    <d v="2014-09-30T00:00:00"/>
    <x v="0"/>
    <x v="8"/>
    <x v="277"/>
    <x v="20"/>
    <x v="0"/>
    <x v="0"/>
    <x v="900"/>
    <x v="732"/>
    <n v="1"/>
    <n v="24.47"/>
  </r>
  <r>
    <n v="1235"/>
    <d v="2014-09-30T00:00:00"/>
    <x v="0"/>
    <x v="8"/>
    <x v="346"/>
    <x v="16"/>
    <x v="0"/>
    <x v="0"/>
    <x v="869"/>
    <x v="143"/>
    <n v="3"/>
    <n v="5.44"/>
  </r>
  <r>
    <n v="1236"/>
    <d v="2014-09-30T00:00:00"/>
    <x v="0"/>
    <x v="8"/>
    <x v="439"/>
    <x v="15"/>
    <x v="0"/>
    <x v="12"/>
    <x v="366"/>
    <x v="1066"/>
    <n v="6"/>
    <n v="11.25"/>
  </r>
  <r>
    <n v="1237"/>
    <d v="2014-09-30T00:00:00"/>
    <x v="0"/>
    <x v="8"/>
    <x v="440"/>
    <x v="22"/>
    <x v="0"/>
    <x v="3"/>
    <x v="483"/>
    <x v="1067"/>
    <n v="7"/>
    <n v="13.49"/>
  </r>
  <r>
    <n v="1238"/>
    <d v="2014-09-30T00:00:00"/>
    <x v="0"/>
    <x v="8"/>
    <x v="223"/>
    <x v="20"/>
    <x v="1"/>
    <x v="8"/>
    <x v="112"/>
    <x v="1068"/>
    <n v="3"/>
    <n v="5.18"/>
  </r>
  <r>
    <n v="1239"/>
    <d v="2014-09-30T00:00:00"/>
    <x v="0"/>
    <x v="8"/>
    <x v="441"/>
    <x v="10"/>
    <x v="0"/>
    <x v="12"/>
    <x v="901"/>
    <x v="1069"/>
    <n v="6"/>
    <n v="59.66"/>
  </r>
  <r>
    <n v="1240"/>
    <d v="2014-10-01T00:00:00"/>
    <x v="0"/>
    <x v="9"/>
    <x v="82"/>
    <x v="17"/>
    <x v="0"/>
    <x v="7"/>
    <x v="902"/>
    <x v="1070"/>
    <n v="1"/>
    <n v="0"/>
  </r>
  <r>
    <n v="1241"/>
    <d v="2014-10-02T00:00:00"/>
    <x v="0"/>
    <x v="9"/>
    <x v="442"/>
    <x v="12"/>
    <x v="0"/>
    <x v="0"/>
    <x v="903"/>
    <x v="1071"/>
    <n v="2"/>
    <n v="3.41"/>
  </r>
  <r>
    <n v="1242"/>
    <d v="2014-10-02T00:00:00"/>
    <x v="0"/>
    <x v="9"/>
    <x v="442"/>
    <x v="12"/>
    <x v="0"/>
    <x v="7"/>
    <x v="78"/>
    <x v="1072"/>
    <n v="2"/>
    <n v="1.46"/>
  </r>
  <r>
    <n v="1243"/>
    <d v="2014-10-02T00:00:00"/>
    <x v="0"/>
    <x v="9"/>
    <x v="442"/>
    <x v="12"/>
    <x v="2"/>
    <x v="6"/>
    <x v="904"/>
    <x v="1073"/>
    <n v="2"/>
    <n v="107.46"/>
  </r>
  <r>
    <n v="1244"/>
    <d v="2014-10-02T00:00:00"/>
    <x v="0"/>
    <x v="9"/>
    <x v="442"/>
    <x v="12"/>
    <x v="0"/>
    <x v="10"/>
    <x v="905"/>
    <x v="1074"/>
    <n v="6"/>
    <n v="4.63"/>
  </r>
  <r>
    <n v="1245"/>
    <d v="2014-10-02T00:00:00"/>
    <x v="0"/>
    <x v="9"/>
    <x v="442"/>
    <x v="12"/>
    <x v="0"/>
    <x v="14"/>
    <x v="906"/>
    <x v="1075"/>
    <n v="2"/>
    <n v="-3.26"/>
  </r>
  <r>
    <n v="1246"/>
    <d v="2014-10-02T00:00:00"/>
    <x v="0"/>
    <x v="9"/>
    <x v="442"/>
    <x v="12"/>
    <x v="2"/>
    <x v="6"/>
    <x v="307"/>
    <x v="1076"/>
    <n v="3"/>
    <n v="20.16"/>
  </r>
  <r>
    <n v="1247"/>
    <d v="2014-10-02T00:00:00"/>
    <x v="0"/>
    <x v="9"/>
    <x v="442"/>
    <x v="12"/>
    <x v="2"/>
    <x v="9"/>
    <x v="907"/>
    <x v="959"/>
    <n v="1"/>
    <n v="-0.09"/>
  </r>
  <r>
    <n v="1248"/>
    <d v="2014-10-03T00:00:00"/>
    <x v="0"/>
    <x v="9"/>
    <x v="443"/>
    <x v="1"/>
    <x v="1"/>
    <x v="5"/>
    <x v="561"/>
    <x v="1077"/>
    <n v="3"/>
    <n v="-70.099999999999994"/>
  </r>
  <r>
    <n v="1249"/>
    <d v="2014-10-03T00:00:00"/>
    <x v="0"/>
    <x v="9"/>
    <x v="444"/>
    <x v="3"/>
    <x v="1"/>
    <x v="13"/>
    <x v="125"/>
    <x v="1078"/>
    <n v="1"/>
    <n v="3.59"/>
  </r>
  <r>
    <n v="1250"/>
    <d v="2014-10-03T00:00:00"/>
    <x v="0"/>
    <x v="9"/>
    <x v="444"/>
    <x v="3"/>
    <x v="1"/>
    <x v="5"/>
    <x v="908"/>
    <x v="205"/>
    <n v="3"/>
    <n v="13.76"/>
  </r>
  <r>
    <n v="1251"/>
    <d v="2014-10-03T00:00:00"/>
    <x v="0"/>
    <x v="9"/>
    <x v="421"/>
    <x v="25"/>
    <x v="0"/>
    <x v="2"/>
    <x v="678"/>
    <x v="1079"/>
    <n v="2"/>
    <n v="4.62"/>
  </r>
  <r>
    <n v="1252"/>
    <d v="2014-10-03T00:00:00"/>
    <x v="0"/>
    <x v="9"/>
    <x v="421"/>
    <x v="25"/>
    <x v="0"/>
    <x v="4"/>
    <x v="491"/>
    <x v="1080"/>
    <n v="3"/>
    <n v="0.46"/>
  </r>
  <r>
    <n v="1253"/>
    <d v="2014-10-03T00:00:00"/>
    <x v="0"/>
    <x v="9"/>
    <x v="445"/>
    <x v="10"/>
    <x v="0"/>
    <x v="4"/>
    <x v="358"/>
    <x v="1081"/>
    <n v="2"/>
    <n v="4.2"/>
  </r>
  <r>
    <n v="1254"/>
    <d v="2014-10-03T00:00:00"/>
    <x v="0"/>
    <x v="9"/>
    <x v="445"/>
    <x v="10"/>
    <x v="0"/>
    <x v="10"/>
    <x v="909"/>
    <x v="1082"/>
    <n v="5"/>
    <n v="4.8899999999999997"/>
  </r>
  <r>
    <n v="1255"/>
    <d v="2014-10-03T00:00:00"/>
    <x v="0"/>
    <x v="9"/>
    <x v="445"/>
    <x v="10"/>
    <x v="2"/>
    <x v="9"/>
    <x v="910"/>
    <x v="1083"/>
    <n v="3"/>
    <n v="-3.56"/>
  </r>
  <r>
    <n v="1256"/>
    <d v="2014-10-03T00:00:00"/>
    <x v="0"/>
    <x v="9"/>
    <x v="446"/>
    <x v="0"/>
    <x v="0"/>
    <x v="7"/>
    <x v="710"/>
    <x v="1084"/>
    <n v="3"/>
    <n v="0.87"/>
  </r>
  <r>
    <n v="1257"/>
    <d v="2014-10-03T00:00:00"/>
    <x v="0"/>
    <x v="9"/>
    <x v="446"/>
    <x v="0"/>
    <x v="1"/>
    <x v="8"/>
    <x v="765"/>
    <x v="1085"/>
    <n v="3"/>
    <n v="-19.07"/>
  </r>
  <r>
    <n v="1258"/>
    <d v="2014-10-03T00:00:00"/>
    <x v="0"/>
    <x v="9"/>
    <x v="446"/>
    <x v="0"/>
    <x v="0"/>
    <x v="1"/>
    <x v="911"/>
    <x v="1086"/>
    <n v="2"/>
    <n v="1.72"/>
  </r>
  <r>
    <n v="1259"/>
    <d v="2014-10-03T00:00:00"/>
    <x v="0"/>
    <x v="9"/>
    <x v="446"/>
    <x v="0"/>
    <x v="0"/>
    <x v="3"/>
    <x v="566"/>
    <x v="1087"/>
    <n v="3"/>
    <n v="-3.04"/>
  </r>
  <r>
    <n v="1260"/>
    <d v="2014-10-03T00:00:00"/>
    <x v="0"/>
    <x v="9"/>
    <x v="446"/>
    <x v="0"/>
    <x v="0"/>
    <x v="7"/>
    <x v="902"/>
    <x v="1088"/>
    <n v="4"/>
    <n v="-3.77"/>
  </r>
  <r>
    <n v="1261"/>
    <d v="2014-10-04T00:00:00"/>
    <x v="0"/>
    <x v="9"/>
    <x v="447"/>
    <x v="3"/>
    <x v="0"/>
    <x v="1"/>
    <x v="912"/>
    <x v="1089"/>
    <n v="5"/>
    <n v="6.79"/>
  </r>
  <r>
    <n v="1262"/>
    <d v="2014-10-04T00:00:00"/>
    <x v="0"/>
    <x v="9"/>
    <x v="447"/>
    <x v="3"/>
    <x v="0"/>
    <x v="3"/>
    <x v="542"/>
    <x v="1090"/>
    <n v="2"/>
    <n v="31.09"/>
  </r>
  <r>
    <n v="1263"/>
    <d v="2014-10-04T00:00:00"/>
    <x v="0"/>
    <x v="9"/>
    <x v="448"/>
    <x v="22"/>
    <x v="0"/>
    <x v="1"/>
    <x v="913"/>
    <x v="1091"/>
    <n v="4"/>
    <n v="13.74"/>
  </r>
  <r>
    <n v="1264"/>
    <d v="2014-10-04T00:00:00"/>
    <x v="0"/>
    <x v="9"/>
    <x v="393"/>
    <x v="20"/>
    <x v="1"/>
    <x v="5"/>
    <x v="914"/>
    <x v="1092"/>
    <n v="5"/>
    <n v="-6.55"/>
  </r>
  <r>
    <n v="1265"/>
    <d v="2014-10-05T00:00:00"/>
    <x v="0"/>
    <x v="9"/>
    <x v="449"/>
    <x v="10"/>
    <x v="0"/>
    <x v="12"/>
    <x v="484"/>
    <x v="1093"/>
    <n v="5"/>
    <n v="11.49"/>
  </r>
  <r>
    <n v="1266"/>
    <d v="2014-10-05T00:00:00"/>
    <x v="0"/>
    <x v="9"/>
    <x v="348"/>
    <x v="3"/>
    <x v="2"/>
    <x v="9"/>
    <x v="399"/>
    <x v="287"/>
    <n v="2"/>
    <n v="34.99"/>
  </r>
  <r>
    <n v="1267"/>
    <d v="2014-10-06T00:00:00"/>
    <x v="0"/>
    <x v="9"/>
    <x v="21"/>
    <x v="3"/>
    <x v="2"/>
    <x v="9"/>
    <x v="915"/>
    <x v="1094"/>
    <n v="3"/>
    <n v="1.91"/>
  </r>
  <r>
    <n v="1268"/>
    <d v="2014-10-06T00:00:00"/>
    <x v="0"/>
    <x v="9"/>
    <x v="450"/>
    <x v="40"/>
    <x v="0"/>
    <x v="3"/>
    <x v="762"/>
    <x v="1075"/>
    <n v="2"/>
    <n v="7.68"/>
  </r>
  <r>
    <n v="1269"/>
    <d v="2014-10-06T00:00:00"/>
    <x v="0"/>
    <x v="9"/>
    <x v="448"/>
    <x v="2"/>
    <x v="0"/>
    <x v="2"/>
    <x v="916"/>
    <x v="894"/>
    <n v="5"/>
    <n v="-13.64"/>
  </r>
  <r>
    <n v="1270"/>
    <d v="2014-10-06T00:00:00"/>
    <x v="0"/>
    <x v="9"/>
    <x v="379"/>
    <x v="18"/>
    <x v="0"/>
    <x v="2"/>
    <x v="917"/>
    <x v="1095"/>
    <n v="2"/>
    <n v="54.09"/>
  </r>
  <r>
    <n v="1271"/>
    <d v="2014-10-07T00:00:00"/>
    <x v="0"/>
    <x v="9"/>
    <x v="376"/>
    <x v="2"/>
    <x v="1"/>
    <x v="8"/>
    <x v="831"/>
    <x v="1096"/>
    <n v="5"/>
    <n v="21.11"/>
  </r>
  <r>
    <n v="1272"/>
    <d v="2014-10-07T00:00:00"/>
    <x v="0"/>
    <x v="9"/>
    <x v="130"/>
    <x v="0"/>
    <x v="0"/>
    <x v="2"/>
    <x v="624"/>
    <x v="1097"/>
    <n v="10"/>
    <n v="10.74"/>
  </r>
  <r>
    <n v="1273"/>
    <d v="2014-10-08T00:00:00"/>
    <x v="0"/>
    <x v="9"/>
    <x v="419"/>
    <x v="25"/>
    <x v="2"/>
    <x v="9"/>
    <x v="918"/>
    <x v="1098"/>
    <n v="3"/>
    <n v="4.99"/>
  </r>
  <r>
    <n v="1274"/>
    <d v="2014-10-08T00:00:00"/>
    <x v="0"/>
    <x v="9"/>
    <x v="416"/>
    <x v="20"/>
    <x v="0"/>
    <x v="0"/>
    <x v="919"/>
    <x v="1099"/>
    <n v="4"/>
    <n v="55.76"/>
  </r>
  <r>
    <n v="1275"/>
    <d v="2014-10-09T00:00:00"/>
    <x v="0"/>
    <x v="9"/>
    <x v="244"/>
    <x v="25"/>
    <x v="0"/>
    <x v="0"/>
    <x v="267"/>
    <x v="1100"/>
    <n v="2"/>
    <n v="31.07"/>
  </r>
  <r>
    <n v="1276"/>
    <d v="2014-10-09T00:00:00"/>
    <x v="0"/>
    <x v="9"/>
    <x v="373"/>
    <x v="3"/>
    <x v="0"/>
    <x v="4"/>
    <x v="456"/>
    <x v="1101"/>
    <n v="3"/>
    <n v="41.93"/>
  </r>
  <r>
    <n v="1277"/>
    <d v="2014-10-09T00:00:00"/>
    <x v="0"/>
    <x v="9"/>
    <x v="373"/>
    <x v="3"/>
    <x v="2"/>
    <x v="6"/>
    <x v="585"/>
    <x v="1102"/>
    <n v="1"/>
    <n v="-3"/>
  </r>
  <r>
    <n v="1278"/>
    <d v="2014-10-10T00:00:00"/>
    <x v="0"/>
    <x v="9"/>
    <x v="451"/>
    <x v="3"/>
    <x v="1"/>
    <x v="5"/>
    <x v="908"/>
    <x v="205"/>
    <n v="3"/>
    <n v="13.76"/>
  </r>
  <r>
    <n v="1279"/>
    <d v="2014-10-10T00:00:00"/>
    <x v="0"/>
    <x v="9"/>
    <x v="451"/>
    <x v="3"/>
    <x v="0"/>
    <x v="10"/>
    <x v="920"/>
    <x v="510"/>
    <n v="2"/>
    <n v="7.49"/>
  </r>
  <r>
    <n v="1280"/>
    <d v="2014-10-10T00:00:00"/>
    <x v="0"/>
    <x v="9"/>
    <x v="26"/>
    <x v="12"/>
    <x v="1"/>
    <x v="8"/>
    <x v="598"/>
    <x v="1103"/>
    <n v="7"/>
    <n v="3.52"/>
  </r>
  <r>
    <n v="1281"/>
    <d v="2014-10-10T00:00:00"/>
    <x v="0"/>
    <x v="9"/>
    <x v="71"/>
    <x v="0"/>
    <x v="2"/>
    <x v="6"/>
    <x v="255"/>
    <x v="1104"/>
    <n v="6"/>
    <n v="72"/>
  </r>
  <r>
    <n v="1282"/>
    <d v="2014-10-10T00:00:00"/>
    <x v="0"/>
    <x v="9"/>
    <x v="71"/>
    <x v="0"/>
    <x v="2"/>
    <x v="6"/>
    <x v="197"/>
    <x v="1105"/>
    <n v="7"/>
    <n v="66.150000000000006"/>
  </r>
  <r>
    <n v="1283"/>
    <d v="2014-10-10T00:00:00"/>
    <x v="0"/>
    <x v="9"/>
    <x v="71"/>
    <x v="0"/>
    <x v="0"/>
    <x v="3"/>
    <x v="302"/>
    <x v="1106"/>
    <n v="5"/>
    <n v="-19.170000000000002"/>
  </r>
  <r>
    <n v="1284"/>
    <d v="2014-10-10T00:00:00"/>
    <x v="0"/>
    <x v="9"/>
    <x v="71"/>
    <x v="0"/>
    <x v="0"/>
    <x v="3"/>
    <x v="263"/>
    <x v="1107"/>
    <n v="1"/>
    <n v="-1.57"/>
  </r>
  <r>
    <n v="1285"/>
    <d v="2014-10-10T00:00:00"/>
    <x v="0"/>
    <x v="9"/>
    <x v="77"/>
    <x v="10"/>
    <x v="2"/>
    <x v="15"/>
    <x v="921"/>
    <x v="1108"/>
    <n v="2"/>
    <n v="-71.400000000000006"/>
  </r>
  <r>
    <n v="1286"/>
    <d v="2014-10-10T00:00:00"/>
    <x v="0"/>
    <x v="9"/>
    <x v="77"/>
    <x v="10"/>
    <x v="0"/>
    <x v="3"/>
    <x v="812"/>
    <x v="1109"/>
    <n v="2"/>
    <n v="-13.39"/>
  </r>
  <r>
    <n v="1287"/>
    <d v="2014-10-10T00:00:00"/>
    <x v="0"/>
    <x v="9"/>
    <x v="452"/>
    <x v="31"/>
    <x v="0"/>
    <x v="4"/>
    <x v="922"/>
    <x v="1110"/>
    <n v="7"/>
    <n v="112.57"/>
  </r>
  <r>
    <n v="1288"/>
    <d v="2014-10-11T00:00:00"/>
    <x v="0"/>
    <x v="9"/>
    <x v="453"/>
    <x v="2"/>
    <x v="0"/>
    <x v="2"/>
    <x v="923"/>
    <x v="1111"/>
    <n v="2"/>
    <n v="10.57"/>
  </r>
  <r>
    <n v="1289"/>
    <d v="2014-10-11T00:00:00"/>
    <x v="0"/>
    <x v="9"/>
    <x v="453"/>
    <x v="2"/>
    <x v="0"/>
    <x v="10"/>
    <x v="239"/>
    <x v="1112"/>
    <n v="3"/>
    <n v="67.98"/>
  </r>
  <r>
    <n v="1290"/>
    <d v="2014-10-11T00:00:00"/>
    <x v="0"/>
    <x v="9"/>
    <x v="222"/>
    <x v="22"/>
    <x v="1"/>
    <x v="8"/>
    <x v="924"/>
    <x v="1113"/>
    <n v="11"/>
    <n v="19.04"/>
  </r>
  <r>
    <n v="1291"/>
    <d v="2014-10-11T00:00:00"/>
    <x v="0"/>
    <x v="9"/>
    <x v="222"/>
    <x v="22"/>
    <x v="2"/>
    <x v="9"/>
    <x v="925"/>
    <x v="1114"/>
    <n v="5"/>
    <n v="58.65"/>
  </r>
  <r>
    <n v="1292"/>
    <d v="2014-10-11T00:00:00"/>
    <x v="0"/>
    <x v="9"/>
    <x v="454"/>
    <x v="3"/>
    <x v="0"/>
    <x v="2"/>
    <x v="926"/>
    <x v="1115"/>
    <n v="4"/>
    <n v="8.3000000000000007"/>
  </r>
  <r>
    <n v="1293"/>
    <d v="2014-10-11T00:00:00"/>
    <x v="0"/>
    <x v="9"/>
    <x v="454"/>
    <x v="3"/>
    <x v="1"/>
    <x v="5"/>
    <x v="927"/>
    <x v="1116"/>
    <n v="2"/>
    <n v="-65.040000000000006"/>
  </r>
  <r>
    <n v="1294"/>
    <d v="2014-10-11T00:00:00"/>
    <x v="0"/>
    <x v="9"/>
    <x v="159"/>
    <x v="13"/>
    <x v="0"/>
    <x v="1"/>
    <x v="645"/>
    <x v="1117"/>
    <n v="1"/>
    <n v="3.44"/>
  </r>
  <r>
    <n v="1295"/>
    <d v="2014-10-11T00:00:00"/>
    <x v="0"/>
    <x v="9"/>
    <x v="159"/>
    <x v="13"/>
    <x v="1"/>
    <x v="8"/>
    <x v="928"/>
    <x v="1118"/>
    <n v="4"/>
    <n v="3.92"/>
  </r>
  <r>
    <n v="1296"/>
    <d v="2014-10-11T00:00:00"/>
    <x v="0"/>
    <x v="9"/>
    <x v="83"/>
    <x v="3"/>
    <x v="0"/>
    <x v="10"/>
    <x v="920"/>
    <x v="228"/>
    <n v="1"/>
    <n v="3.74"/>
  </r>
  <r>
    <n v="1297"/>
    <d v="2014-10-12T00:00:00"/>
    <x v="0"/>
    <x v="9"/>
    <x v="416"/>
    <x v="3"/>
    <x v="0"/>
    <x v="4"/>
    <x v="614"/>
    <x v="1119"/>
    <n v="5"/>
    <n v="4.17"/>
  </r>
  <r>
    <n v="1298"/>
    <d v="2014-10-12T00:00:00"/>
    <x v="0"/>
    <x v="9"/>
    <x v="416"/>
    <x v="3"/>
    <x v="0"/>
    <x v="2"/>
    <x v="929"/>
    <x v="1120"/>
    <n v="1"/>
    <n v="6.2"/>
  </r>
  <r>
    <n v="1299"/>
    <d v="2014-10-12T00:00:00"/>
    <x v="0"/>
    <x v="9"/>
    <x v="455"/>
    <x v="1"/>
    <x v="0"/>
    <x v="14"/>
    <x v="930"/>
    <x v="1121"/>
    <n v="2"/>
    <n v="2.5"/>
  </r>
  <r>
    <n v="1300"/>
    <d v="2014-10-13T00:00:00"/>
    <x v="0"/>
    <x v="9"/>
    <x v="456"/>
    <x v="22"/>
    <x v="0"/>
    <x v="4"/>
    <x v="616"/>
    <x v="697"/>
    <n v="4"/>
    <n v="3.23"/>
  </r>
  <r>
    <n v="1301"/>
    <d v="2014-10-13T00:00:00"/>
    <x v="0"/>
    <x v="9"/>
    <x v="456"/>
    <x v="22"/>
    <x v="1"/>
    <x v="13"/>
    <x v="931"/>
    <x v="1122"/>
    <n v="5"/>
    <n v="311.64999999999998"/>
  </r>
  <r>
    <n v="1302"/>
    <d v="2014-10-13T00:00:00"/>
    <x v="0"/>
    <x v="9"/>
    <x v="456"/>
    <x v="22"/>
    <x v="0"/>
    <x v="12"/>
    <x v="316"/>
    <x v="1123"/>
    <n v="4"/>
    <n v="62.04"/>
  </r>
  <r>
    <n v="1303"/>
    <d v="2014-10-13T00:00:00"/>
    <x v="0"/>
    <x v="9"/>
    <x v="456"/>
    <x v="22"/>
    <x v="2"/>
    <x v="9"/>
    <x v="932"/>
    <x v="1124"/>
    <n v="2"/>
    <n v="2.58"/>
  </r>
  <r>
    <n v="1304"/>
    <d v="2014-10-13T00:00:00"/>
    <x v="0"/>
    <x v="9"/>
    <x v="44"/>
    <x v="23"/>
    <x v="1"/>
    <x v="5"/>
    <x v="561"/>
    <x v="1125"/>
    <n v="2"/>
    <n v="27.06"/>
  </r>
  <r>
    <n v="1305"/>
    <d v="2014-10-13T00:00:00"/>
    <x v="0"/>
    <x v="9"/>
    <x v="44"/>
    <x v="23"/>
    <x v="0"/>
    <x v="3"/>
    <x v="933"/>
    <x v="204"/>
    <n v="1"/>
    <n v="9.4700000000000006"/>
  </r>
  <r>
    <n v="1306"/>
    <d v="2014-10-13T00:00:00"/>
    <x v="0"/>
    <x v="9"/>
    <x v="457"/>
    <x v="20"/>
    <x v="0"/>
    <x v="3"/>
    <x v="309"/>
    <x v="1126"/>
    <n v="3"/>
    <n v="2.81"/>
  </r>
  <r>
    <n v="1307"/>
    <d v="2014-10-13T00:00:00"/>
    <x v="0"/>
    <x v="9"/>
    <x v="415"/>
    <x v="6"/>
    <x v="0"/>
    <x v="10"/>
    <x v="934"/>
    <x v="131"/>
    <n v="5"/>
    <n v="17.47"/>
  </r>
  <r>
    <n v="1308"/>
    <d v="2014-10-13T00:00:00"/>
    <x v="0"/>
    <x v="9"/>
    <x v="415"/>
    <x v="6"/>
    <x v="2"/>
    <x v="9"/>
    <x v="813"/>
    <x v="44"/>
    <n v="2"/>
    <n v="4.3600000000000003"/>
  </r>
  <r>
    <n v="1309"/>
    <d v="2014-10-13T00:00:00"/>
    <x v="0"/>
    <x v="9"/>
    <x v="415"/>
    <x v="6"/>
    <x v="0"/>
    <x v="2"/>
    <x v="935"/>
    <x v="1127"/>
    <n v="4"/>
    <n v="6.3"/>
  </r>
  <r>
    <n v="1310"/>
    <d v="2014-10-13T00:00:00"/>
    <x v="0"/>
    <x v="9"/>
    <x v="415"/>
    <x v="6"/>
    <x v="0"/>
    <x v="3"/>
    <x v="753"/>
    <x v="1128"/>
    <n v="3"/>
    <n v="7.13"/>
  </r>
  <r>
    <n v="1311"/>
    <d v="2014-10-14T00:00:00"/>
    <x v="0"/>
    <x v="9"/>
    <x v="458"/>
    <x v="38"/>
    <x v="0"/>
    <x v="3"/>
    <x v="31"/>
    <x v="1129"/>
    <n v="4"/>
    <n v="11"/>
  </r>
  <r>
    <n v="1312"/>
    <d v="2014-10-14T00:00:00"/>
    <x v="0"/>
    <x v="9"/>
    <x v="458"/>
    <x v="38"/>
    <x v="0"/>
    <x v="2"/>
    <x v="124"/>
    <x v="1130"/>
    <n v="5"/>
    <n v="16.190000000000001"/>
  </r>
  <r>
    <n v="1313"/>
    <d v="2014-10-14T00:00:00"/>
    <x v="0"/>
    <x v="9"/>
    <x v="459"/>
    <x v="0"/>
    <x v="0"/>
    <x v="12"/>
    <x v="936"/>
    <x v="1131"/>
    <n v="4"/>
    <n v="-8.5299999999999994"/>
  </r>
  <r>
    <n v="1314"/>
    <d v="2014-10-14T00:00:00"/>
    <x v="0"/>
    <x v="9"/>
    <x v="459"/>
    <x v="0"/>
    <x v="2"/>
    <x v="16"/>
    <x v="937"/>
    <x v="1132"/>
    <n v="5"/>
    <n v="624.99"/>
  </r>
  <r>
    <n v="1315"/>
    <d v="2014-10-14T00:00:00"/>
    <x v="0"/>
    <x v="9"/>
    <x v="32"/>
    <x v="1"/>
    <x v="0"/>
    <x v="0"/>
    <x v="214"/>
    <x v="1133"/>
    <n v="13"/>
    <n v="100.69"/>
  </r>
  <r>
    <n v="1316"/>
    <d v="2014-10-14T00:00:00"/>
    <x v="0"/>
    <x v="9"/>
    <x v="32"/>
    <x v="1"/>
    <x v="0"/>
    <x v="3"/>
    <x v="73"/>
    <x v="797"/>
    <n v="3"/>
    <n v="-4.8600000000000003"/>
  </r>
  <r>
    <n v="1317"/>
    <d v="2014-10-14T00:00:00"/>
    <x v="0"/>
    <x v="9"/>
    <x v="32"/>
    <x v="1"/>
    <x v="0"/>
    <x v="0"/>
    <x v="938"/>
    <x v="1134"/>
    <n v="4"/>
    <n v="6.94"/>
  </r>
  <r>
    <n v="1318"/>
    <d v="2014-10-14T00:00:00"/>
    <x v="0"/>
    <x v="9"/>
    <x v="460"/>
    <x v="32"/>
    <x v="2"/>
    <x v="9"/>
    <x v="818"/>
    <x v="1135"/>
    <n v="3"/>
    <n v="30.09"/>
  </r>
  <r>
    <n v="1319"/>
    <d v="2014-10-14T00:00:00"/>
    <x v="0"/>
    <x v="9"/>
    <x v="460"/>
    <x v="32"/>
    <x v="0"/>
    <x v="2"/>
    <x v="939"/>
    <x v="1136"/>
    <n v="7"/>
    <n v="22.25"/>
  </r>
  <r>
    <n v="1320"/>
    <d v="2014-10-14T00:00:00"/>
    <x v="0"/>
    <x v="9"/>
    <x v="460"/>
    <x v="32"/>
    <x v="1"/>
    <x v="5"/>
    <x v="940"/>
    <x v="1137"/>
    <n v="9"/>
    <n v="260.61"/>
  </r>
  <r>
    <n v="1321"/>
    <d v="2014-10-15T00:00:00"/>
    <x v="0"/>
    <x v="9"/>
    <x v="275"/>
    <x v="16"/>
    <x v="1"/>
    <x v="8"/>
    <x v="192"/>
    <x v="1138"/>
    <n v="1"/>
    <n v="4.04"/>
  </r>
  <r>
    <n v="1322"/>
    <d v="2014-10-15T00:00:00"/>
    <x v="0"/>
    <x v="9"/>
    <x v="461"/>
    <x v="10"/>
    <x v="1"/>
    <x v="5"/>
    <x v="799"/>
    <x v="1139"/>
    <n v="2"/>
    <n v="-7.86"/>
  </r>
  <r>
    <n v="1323"/>
    <d v="2014-10-15T00:00:00"/>
    <x v="0"/>
    <x v="9"/>
    <x v="461"/>
    <x v="10"/>
    <x v="0"/>
    <x v="0"/>
    <x v="602"/>
    <x v="1140"/>
    <n v="2"/>
    <n v="2.89"/>
  </r>
  <r>
    <n v="1324"/>
    <d v="2014-10-16T00:00:00"/>
    <x v="0"/>
    <x v="9"/>
    <x v="462"/>
    <x v="3"/>
    <x v="0"/>
    <x v="3"/>
    <x v="176"/>
    <x v="632"/>
    <n v="3"/>
    <n v="5.0199999999999996"/>
  </r>
  <r>
    <n v="1325"/>
    <d v="2014-10-16T00:00:00"/>
    <x v="0"/>
    <x v="9"/>
    <x v="462"/>
    <x v="3"/>
    <x v="2"/>
    <x v="9"/>
    <x v="941"/>
    <x v="1141"/>
    <n v="3"/>
    <n v="86.39"/>
  </r>
  <r>
    <n v="1326"/>
    <d v="2014-10-17T00:00:00"/>
    <x v="0"/>
    <x v="9"/>
    <x v="463"/>
    <x v="0"/>
    <x v="0"/>
    <x v="3"/>
    <x v="39"/>
    <x v="1142"/>
    <n v="5"/>
    <n v="-17.25"/>
  </r>
  <r>
    <n v="1327"/>
    <d v="2014-10-17T00:00:00"/>
    <x v="0"/>
    <x v="9"/>
    <x v="463"/>
    <x v="0"/>
    <x v="2"/>
    <x v="9"/>
    <x v="621"/>
    <x v="1143"/>
    <n v="3"/>
    <n v="-18"/>
  </r>
  <r>
    <n v="1328"/>
    <d v="2014-10-17T00:00:00"/>
    <x v="0"/>
    <x v="9"/>
    <x v="438"/>
    <x v="0"/>
    <x v="1"/>
    <x v="8"/>
    <x v="731"/>
    <x v="1144"/>
    <n v="2"/>
    <n v="-1.59"/>
  </r>
  <r>
    <n v="1329"/>
    <d v="2014-10-18T00:00:00"/>
    <x v="0"/>
    <x v="9"/>
    <x v="464"/>
    <x v="33"/>
    <x v="0"/>
    <x v="2"/>
    <x v="554"/>
    <x v="1145"/>
    <n v="3"/>
    <n v="11.04"/>
  </r>
  <r>
    <n v="1330"/>
    <d v="2014-10-18T00:00:00"/>
    <x v="0"/>
    <x v="9"/>
    <x v="464"/>
    <x v="33"/>
    <x v="2"/>
    <x v="6"/>
    <x v="942"/>
    <x v="1146"/>
    <n v="5"/>
    <n v="362.69"/>
  </r>
  <r>
    <n v="1331"/>
    <d v="2014-10-18T00:00:00"/>
    <x v="0"/>
    <x v="9"/>
    <x v="464"/>
    <x v="33"/>
    <x v="1"/>
    <x v="5"/>
    <x v="943"/>
    <x v="1147"/>
    <n v="6"/>
    <n v="70.959999999999994"/>
  </r>
  <r>
    <n v="1332"/>
    <d v="2014-10-18T00:00:00"/>
    <x v="0"/>
    <x v="9"/>
    <x v="150"/>
    <x v="2"/>
    <x v="0"/>
    <x v="10"/>
    <x v="944"/>
    <x v="1148"/>
    <n v="6"/>
    <n v="19.690000000000001"/>
  </r>
  <r>
    <n v="1333"/>
    <d v="2014-10-18T00:00:00"/>
    <x v="0"/>
    <x v="9"/>
    <x v="150"/>
    <x v="2"/>
    <x v="0"/>
    <x v="2"/>
    <x v="945"/>
    <x v="1149"/>
    <n v="6"/>
    <n v="-35.049999999999997"/>
  </r>
  <r>
    <n v="1334"/>
    <d v="2014-10-18T00:00:00"/>
    <x v="0"/>
    <x v="9"/>
    <x v="150"/>
    <x v="2"/>
    <x v="0"/>
    <x v="0"/>
    <x v="367"/>
    <x v="1064"/>
    <n v="4"/>
    <n v="3.14"/>
  </r>
  <r>
    <n v="1335"/>
    <d v="2014-10-18T00:00:00"/>
    <x v="0"/>
    <x v="9"/>
    <x v="465"/>
    <x v="13"/>
    <x v="1"/>
    <x v="5"/>
    <x v="946"/>
    <x v="1150"/>
    <n v="6"/>
    <n v="145.28"/>
  </r>
  <r>
    <n v="1336"/>
    <d v="2014-10-18T00:00:00"/>
    <x v="0"/>
    <x v="9"/>
    <x v="466"/>
    <x v="22"/>
    <x v="0"/>
    <x v="0"/>
    <x v="705"/>
    <x v="32"/>
    <n v="2"/>
    <n v="27.88"/>
  </r>
  <r>
    <n v="1337"/>
    <d v="2014-10-18T00:00:00"/>
    <x v="0"/>
    <x v="9"/>
    <x v="466"/>
    <x v="22"/>
    <x v="0"/>
    <x v="3"/>
    <x v="947"/>
    <x v="1151"/>
    <n v="1"/>
    <n v="0.47"/>
  </r>
  <r>
    <n v="1338"/>
    <d v="2014-10-19T00:00:00"/>
    <x v="0"/>
    <x v="9"/>
    <x v="467"/>
    <x v="3"/>
    <x v="0"/>
    <x v="0"/>
    <x v="948"/>
    <x v="1152"/>
    <n v="3"/>
    <n v="6.59"/>
  </r>
  <r>
    <n v="1339"/>
    <d v="2014-10-19T00:00:00"/>
    <x v="0"/>
    <x v="9"/>
    <x v="468"/>
    <x v="3"/>
    <x v="0"/>
    <x v="3"/>
    <x v="949"/>
    <x v="1153"/>
    <n v="1"/>
    <n v="1.1200000000000001"/>
  </r>
  <r>
    <n v="1340"/>
    <d v="2014-10-19T00:00:00"/>
    <x v="0"/>
    <x v="9"/>
    <x v="468"/>
    <x v="3"/>
    <x v="0"/>
    <x v="3"/>
    <x v="950"/>
    <x v="1154"/>
    <n v="6"/>
    <n v="7.02"/>
  </r>
  <r>
    <n v="1341"/>
    <d v="2014-10-19T00:00:00"/>
    <x v="0"/>
    <x v="9"/>
    <x v="468"/>
    <x v="3"/>
    <x v="0"/>
    <x v="0"/>
    <x v="951"/>
    <x v="1155"/>
    <n v="3"/>
    <n v="68.959999999999994"/>
  </r>
  <r>
    <n v="1342"/>
    <d v="2014-10-19T00:00:00"/>
    <x v="0"/>
    <x v="9"/>
    <x v="468"/>
    <x v="3"/>
    <x v="0"/>
    <x v="1"/>
    <x v="85"/>
    <x v="247"/>
    <n v="5"/>
    <n v="9"/>
  </r>
  <r>
    <n v="1343"/>
    <d v="2014-10-19T00:00:00"/>
    <x v="0"/>
    <x v="9"/>
    <x v="468"/>
    <x v="3"/>
    <x v="2"/>
    <x v="6"/>
    <x v="952"/>
    <x v="1156"/>
    <n v="3"/>
    <n v="11.76"/>
  </r>
  <r>
    <n v="1344"/>
    <d v="2014-10-19T00:00:00"/>
    <x v="0"/>
    <x v="9"/>
    <x v="469"/>
    <x v="3"/>
    <x v="2"/>
    <x v="6"/>
    <x v="292"/>
    <x v="1157"/>
    <n v="6"/>
    <n v="20.100000000000001"/>
  </r>
  <r>
    <n v="1345"/>
    <d v="2014-10-20T00:00:00"/>
    <x v="0"/>
    <x v="9"/>
    <x v="99"/>
    <x v="14"/>
    <x v="0"/>
    <x v="2"/>
    <x v="874"/>
    <x v="1028"/>
    <n v="4"/>
    <n v="8.48"/>
  </r>
  <r>
    <n v="1346"/>
    <d v="2014-10-20T00:00:00"/>
    <x v="0"/>
    <x v="9"/>
    <x v="470"/>
    <x v="15"/>
    <x v="1"/>
    <x v="13"/>
    <x v="953"/>
    <x v="1158"/>
    <n v="3"/>
    <n v="-147.87"/>
  </r>
  <r>
    <n v="1347"/>
    <d v="2014-10-20T00:00:00"/>
    <x v="0"/>
    <x v="9"/>
    <x v="470"/>
    <x v="15"/>
    <x v="0"/>
    <x v="2"/>
    <x v="147"/>
    <x v="1159"/>
    <n v="3"/>
    <n v="-24.59"/>
  </r>
  <r>
    <n v="1348"/>
    <d v="2014-10-20T00:00:00"/>
    <x v="0"/>
    <x v="9"/>
    <x v="471"/>
    <x v="1"/>
    <x v="2"/>
    <x v="9"/>
    <x v="439"/>
    <x v="1160"/>
    <n v="4"/>
    <n v="71.989999999999995"/>
  </r>
  <r>
    <n v="1349"/>
    <d v="2014-10-20T00:00:00"/>
    <x v="0"/>
    <x v="9"/>
    <x v="471"/>
    <x v="1"/>
    <x v="0"/>
    <x v="2"/>
    <x v="954"/>
    <x v="1161"/>
    <n v="3"/>
    <n v="31.58"/>
  </r>
  <r>
    <n v="1350"/>
    <d v="2014-10-20T00:00:00"/>
    <x v="0"/>
    <x v="9"/>
    <x v="471"/>
    <x v="1"/>
    <x v="0"/>
    <x v="0"/>
    <x v="955"/>
    <x v="674"/>
    <n v="1"/>
    <n v="1.24"/>
  </r>
  <r>
    <n v="1351"/>
    <d v="2014-10-20T00:00:00"/>
    <x v="0"/>
    <x v="9"/>
    <x v="471"/>
    <x v="1"/>
    <x v="0"/>
    <x v="3"/>
    <x v="715"/>
    <x v="1162"/>
    <n v="1"/>
    <n v="-14.76"/>
  </r>
  <r>
    <n v="1352"/>
    <d v="2014-10-20T00:00:00"/>
    <x v="0"/>
    <x v="9"/>
    <x v="471"/>
    <x v="1"/>
    <x v="0"/>
    <x v="1"/>
    <x v="956"/>
    <x v="1163"/>
    <n v="1"/>
    <n v="7.94"/>
  </r>
  <r>
    <n v="1353"/>
    <d v="2014-10-21T00:00:00"/>
    <x v="0"/>
    <x v="9"/>
    <x v="463"/>
    <x v="10"/>
    <x v="0"/>
    <x v="12"/>
    <x v="672"/>
    <x v="1164"/>
    <n v="4"/>
    <n v="13.7"/>
  </r>
  <r>
    <n v="1354"/>
    <d v="2014-10-21T00:00:00"/>
    <x v="0"/>
    <x v="9"/>
    <x v="463"/>
    <x v="10"/>
    <x v="1"/>
    <x v="13"/>
    <x v="957"/>
    <x v="1165"/>
    <n v="3"/>
    <n v="-122.88"/>
  </r>
  <r>
    <n v="1355"/>
    <d v="2014-10-21T00:00:00"/>
    <x v="0"/>
    <x v="9"/>
    <x v="472"/>
    <x v="3"/>
    <x v="0"/>
    <x v="3"/>
    <x v="958"/>
    <x v="1166"/>
    <n v="3"/>
    <n v="12.27"/>
  </r>
  <r>
    <n v="1356"/>
    <d v="2014-10-21T00:00:00"/>
    <x v="0"/>
    <x v="9"/>
    <x v="136"/>
    <x v="6"/>
    <x v="0"/>
    <x v="2"/>
    <x v="945"/>
    <x v="1167"/>
    <n v="5"/>
    <n v="9.74"/>
  </r>
  <r>
    <n v="1357"/>
    <d v="2014-10-21T00:00:00"/>
    <x v="0"/>
    <x v="9"/>
    <x v="136"/>
    <x v="6"/>
    <x v="1"/>
    <x v="13"/>
    <x v="848"/>
    <x v="1168"/>
    <n v="4"/>
    <n v="112.35"/>
  </r>
  <r>
    <n v="1358"/>
    <d v="2014-10-21T00:00:00"/>
    <x v="0"/>
    <x v="9"/>
    <x v="136"/>
    <x v="6"/>
    <x v="0"/>
    <x v="4"/>
    <x v="959"/>
    <x v="1169"/>
    <n v="1"/>
    <n v="0.88"/>
  </r>
  <r>
    <n v="1359"/>
    <d v="2014-10-22T00:00:00"/>
    <x v="0"/>
    <x v="9"/>
    <x v="473"/>
    <x v="10"/>
    <x v="1"/>
    <x v="8"/>
    <x v="896"/>
    <x v="1170"/>
    <n v="4"/>
    <n v="12.91"/>
  </r>
  <r>
    <n v="1360"/>
    <d v="2014-10-22T00:00:00"/>
    <x v="0"/>
    <x v="9"/>
    <x v="430"/>
    <x v="8"/>
    <x v="1"/>
    <x v="8"/>
    <x v="960"/>
    <x v="1096"/>
    <n v="4"/>
    <n v="10.39"/>
  </r>
  <r>
    <n v="1361"/>
    <d v="2014-10-24T00:00:00"/>
    <x v="0"/>
    <x v="9"/>
    <x v="474"/>
    <x v="16"/>
    <x v="0"/>
    <x v="0"/>
    <x v="801"/>
    <x v="320"/>
    <n v="2"/>
    <n v="3.63"/>
  </r>
  <r>
    <n v="1362"/>
    <d v="2014-10-24T00:00:00"/>
    <x v="0"/>
    <x v="9"/>
    <x v="158"/>
    <x v="3"/>
    <x v="0"/>
    <x v="3"/>
    <x v="496"/>
    <x v="1171"/>
    <n v="3"/>
    <n v="11.14"/>
  </r>
  <r>
    <n v="1363"/>
    <d v="2014-10-24T00:00:00"/>
    <x v="0"/>
    <x v="9"/>
    <x v="358"/>
    <x v="9"/>
    <x v="0"/>
    <x v="7"/>
    <x v="961"/>
    <x v="1172"/>
    <n v="3"/>
    <n v="3.79"/>
  </r>
  <r>
    <n v="1364"/>
    <d v="2014-10-25T00:00:00"/>
    <x v="0"/>
    <x v="9"/>
    <x v="160"/>
    <x v="3"/>
    <x v="0"/>
    <x v="3"/>
    <x v="962"/>
    <x v="1173"/>
    <n v="4"/>
    <n v="18.53"/>
  </r>
  <r>
    <n v="1365"/>
    <d v="2014-10-25T00:00:00"/>
    <x v="0"/>
    <x v="9"/>
    <x v="216"/>
    <x v="2"/>
    <x v="2"/>
    <x v="9"/>
    <x v="963"/>
    <x v="1174"/>
    <n v="3"/>
    <n v="0.51"/>
  </r>
  <r>
    <n v="1366"/>
    <d v="2014-10-25T00:00:00"/>
    <x v="0"/>
    <x v="9"/>
    <x v="216"/>
    <x v="2"/>
    <x v="0"/>
    <x v="3"/>
    <x v="185"/>
    <x v="1175"/>
    <n v="3"/>
    <n v="-9.59"/>
  </r>
  <r>
    <n v="1367"/>
    <d v="2014-10-26T00:00:00"/>
    <x v="0"/>
    <x v="9"/>
    <x v="475"/>
    <x v="22"/>
    <x v="1"/>
    <x v="8"/>
    <x v="964"/>
    <x v="935"/>
    <n v="4"/>
    <n v="3.2"/>
  </r>
  <r>
    <n v="1368"/>
    <d v="2014-10-26T00:00:00"/>
    <x v="0"/>
    <x v="9"/>
    <x v="475"/>
    <x v="22"/>
    <x v="2"/>
    <x v="6"/>
    <x v="827"/>
    <x v="1176"/>
    <n v="5"/>
    <n v="38.4"/>
  </r>
  <r>
    <n v="1369"/>
    <d v="2014-10-27T00:00:00"/>
    <x v="0"/>
    <x v="9"/>
    <x v="476"/>
    <x v="25"/>
    <x v="0"/>
    <x v="0"/>
    <x v="507"/>
    <x v="320"/>
    <n v="2"/>
    <n v="3.63"/>
  </r>
  <r>
    <n v="1370"/>
    <d v="2014-10-27T00:00:00"/>
    <x v="0"/>
    <x v="9"/>
    <x v="476"/>
    <x v="25"/>
    <x v="0"/>
    <x v="0"/>
    <x v="371"/>
    <x v="1177"/>
    <n v="3"/>
    <n v="4.03"/>
  </r>
  <r>
    <n v="1371"/>
    <d v="2014-10-28T00:00:00"/>
    <x v="0"/>
    <x v="9"/>
    <x v="477"/>
    <x v="3"/>
    <x v="0"/>
    <x v="3"/>
    <x v="263"/>
    <x v="285"/>
    <n v="2"/>
    <n v="2.25"/>
  </r>
  <r>
    <n v="1372"/>
    <d v="2014-10-28T00:00:00"/>
    <x v="0"/>
    <x v="9"/>
    <x v="477"/>
    <x v="3"/>
    <x v="0"/>
    <x v="14"/>
    <x v="965"/>
    <x v="839"/>
    <n v="2"/>
    <n v="0.06"/>
  </r>
  <r>
    <n v="1373"/>
    <d v="2014-10-28T00:00:00"/>
    <x v="0"/>
    <x v="9"/>
    <x v="477"/>
    <x v="3"/>
    <x v="0"/>
    <x v="14"/>
    <x v="966"/>
    <x v="1178"/>
    <n v="2"/>
    <n v="14.42"/>
  </r>
  <r>
    <n v="1374"/>
    <d v="2014-10-28T00:00:00"/>
    <x v="0"/>
    <x v="9"/>
    <x v="477"/>
    <x v="3"/>
    <x v="1"/>
    <x v="11"/>
    <x v="238"/>
    <x v="1179"/>
    <n v="6"/>
    <n v="-36.29"/>
  </r>
  <r>
    <n v="1375"/>
    <d v="2014-10-28T00:00:00"/>
    <x v="0"/>
    <x v="9"/>
    <x v="477"/>
    <x v="3"/>
    <x v="0"/>
    <x v="2"/>
    <x v="370"/>
    <x v="1180"/>
    <n v="5"/>
    <n v="38.18"/>
  </r>
  <r>
    <n v="1376"/>
    <d v="2014-10-28T00:00:00"/>
    <x v="0"/>
    <x v="9"/>
    <x v="478"/>
    <x v="42"/>
    <x v="2"/>
    <x v="6"/>
    <x v="967"/>
    <x v="1181"/>
    <n v="2"/>
    <n v="74.81"/>
  </r>
  <r>
    <n v="1377"/>
    <d v="2014-10-29T00:00:00"/>
    <x v="0"/>
    <x v="9"/>
    <x v="52"/>
    <x v="1"/>
    <x v="2"/>
    <x v="6"/>
    <x v="628"/>
    <x v="1182"/>
    <n v="6"/>
    <n v="341.99"/>
  </r>
  <r>
    <n v="1378"/>
    <d v="2014-10-29T00:00:00"/>
    <x v="0"/>
    <x v="9"/>
    <x v="479"/>
    <x v="18"/>
    <x v="2"/>
    <x v="9"/>
    <x v="968"/>
    <x v="1183"/>
    <n v="2"/>
    <n v="0.89"/>
  </r>
  <r>
    <n v="1379"/>
    <d v="2014-10-29T00:00:00"/>
    <x v="0"/>
    <x v="9"/>
    <x v="479"/>
    <x v="18"/>
    <x v="0"/>
    <x v="0"/>
    <x v="795"/>
    <x v="1184"/>
    <n v="2"/>
    <n v="35.659999999999997"/>
  </r>
  <r>
    <n v="1380"/>
    <d v="2014-10-31T00:00:00"/>
    <x v="0"/>
    <x v="9"/>
    <x v="480"/>
    <x v="3"/>
    <x v="0"/>
    <x v="7"/>
    <x v="78"/>
    <x v="1185"/>
    <n v="3"/>
    <n v="5.22"/>
  </r>
  <r>
    <n v="1381"/>
    <d v="2014-10-31T00:00:00"/>
    <x v="0"/>
    <x v="9"/>
    <x v="480"/>
    <x v="3"/>
    <x v="0"/>
    <x v="2"/>
    <x v="969"/>
    <x v="1186"/>
    <n v="5"/>
    <n v="20.88"/>
  </r>
  <r>
    <n v="1382"/>
    <d v="2014-10-31T00:00:00"/>
    <x v="0"/>
    <x v="9"/>
    <x v="480"/>
    <x v="3"/>
    <x v="0"/>
    <x v="3"/>
    <x v="970"/>
    <x v="1187"/>
    <n v="2"/>
    <n v="5.39"/>
  </r>
  <r>
    <n v="1383"/>
    <d v="2014-10-31T00:00:00"/>
    <x v="0"/>
    <x v="9"/>
    <x v="480"/>
    <x v="3"/>
    <x v="0"/>
    <x v="0"/>
    <x v="971"/>
    <x v="1188"/>
    <n v="13"/>
    <n v="30.43"/>
  </r>
  <r>
    <n v="1384"/>
    <d v="2014-10-31T00:00:00"/>
    <x v="0"/>
    <x v="9"/>
    <x v="480"/>
    <x v="3"/>
    <x v="0"/>
    <x v="3"/>
    <x v="274"/>
    <x v="50"/>
    <n v="3"/>
    <n v="6.03"/>
  </r>
  <r>
    <n v="1385"/>
    <d v="2014-10-31T00:00:00"/>
    <x v="0"/>
    <x v="9"/>
    <x v="480"/>
    <x v="3"/>
    <x v="0"/>
    <x v="2"/>
    <x v="972"/>
    <x v="1189"/>
    <n v="4"/>
    <n v="12.17"/>
  </r>
  <r>
    <n v="1386"/>
    <d v="2014-10-31T00:00:00"/>
    <x v="0"/>
    <x v="9"/>
    <x v="480"/>
    <x v="3"/>
    <x v="1"/>
    <x v="5"/>
    <x v="707"/>
    <x v="1190"/>
    <n v="3"/>
    <n v="-9.15"/>
  </r>
  <r>
    <n v="1387"/>
    <d v="2014-10-31T00:00:00"/>
    <x v="0"/>
    <x v="9"/>
    <x v="480"/>
    <x v="3"/>
    <x v="2"/>
    <x v="9"/>
    <x v="973"/>
    <x v="1191"/>
    <n v="9"/>
    <n v="47.86"/>
  </r>
  <r>
    <n v="1388"/>
    <d v="2014-10-31T00:00:00"/>
    <x v="0"/>
    <x v="9"/>
    <x v="480"/>
    <x v="3"/>
    <x v="0"/>
    <x v="4"/>
    <x v="974"/>
    <x v="1192"/>
    <n v="3"/>
    <n v="3.72"/>
  </r>
  <r>
    <n v="1389"/>
    <d v="2014-10-31T00:00:00"/>
    <x v="0"/>
    <x v="9"/>
    <x v="481"/>
    <x v="43"/>
    <x v="0"/>
    <x v="4"/>
    <x v="975"/>
    <x v="1193"/>
    <n v="5"/>
    <n v="18.72"/>
  </r>
  <r>
    <n v="1390"/>
    <d v="2014-10-31T00:00:00"/>
    <x v="0"/>
    <x v="9"/>
    <x v="481"/>
    <x v="43"/>
    <x v="0"/>
    <x v="0"/>
    <x v="976"/>
    <x v="1194"/>
    <n v="2"/>
    <n v="4.78"/>
  </r>
  <r>
    <n v="1391"/>
    <d v="2014-10-31T00:00:00"/>
    <x v="0"/>
    <x v="9"/>
    <x v="481"/>
    <x v="43"/>
    <x v="1"/>
    <x v="8"/>
    <x v="977"/>
    <x v="1195"/>
    <n v="2"/>
    <n v="4.28"/>
  </r>
  <r>
    <n v="1392"/>
    <d v="2014-10-31T00:00:00"/>
    <x v="0"/>
    <x v="9"/>
    <x v="481"/>
    <x v="43"/>
    <x v="0"/>
    <x v="3"/>
    <x v="978"/>
    <x v="1196"/>
    <n v="2"/>
    <n v="15.68"/>
  </r>
  <r>
    <n v="1393"/>
    <d v="2014-10-31T00:00:00"/>
    <x v="0"/>
    <x v="9"/>
    <x v="481"/>
    <x v="43"/>
    <x v="1"/>
    <x v="8"/>
    <x v="152"/>
    <x v="1197"/>
    <n v="3"/>
    <n v="7.77"/>
  </r>
  <r>
    <n v="1394"/>
    <d v="2014-10-31T00:00:00"/>
    <x v="0"/>
    <x v="9"/>
    <x v="481"/>
    <x v="43"/>
    <x v="1"/>
    <x v="5"/>
    <x v="389"/>
    <x v="1198"/>
    <n v="5"/>
    <n v="481.47"/>
  </r>
  <r>
    <n v="1395"/>
    <d v="2014-10-31T00:00:00"/>
    <x v="0"/>
    <x v="9"/>
    <x v="481"/>
    <x v="43"/>
    <x v="1"/>
    <x v="13"/>
    <x v="473"/>
    <x v="1199"/>
    <n v="1"/>
    <n v="-60.61"/>
  </r>
  <r>
    <n v="1396"/>
    <d v="2014-10-31T00:00:00"/>
    <x v="0"/>
    <x v="9"/>
    <x v="482"/>
    <x v="12"/>
    <x v="2"/>
    <x v="6"/>
    <x v="438"/>
    <x v="1200"/>
    <n v="8"/>
    <n v="83.51"/>
  </r>
  <r>
    <n v="1397"/>
    <d v="2014-10-31T00:00:00"/>
    <x v="0"/>
    <x v="9"/>
    <x v="8"/>
    <x v="10"/>
    <x v="1"/>
    <x v="13"/>
    <x v="230"/>
    <x v="1201"/>
    <n v="8"/>
    <n v="-734.53"/>
  </r>
  <r>
    <n v="1398"/>
    <d v="2014-10-31T00:00:00"/>
    <x v="0"/>
    <x v="9"/>
    <x v="483"/>
    <x v="3"/>
    <x v="2"/>
    <x v="6"/>
    <x v="422"/>
    <x v="1202"/>
    <n v="2"/>
    <n v="8.2799999999999994"/>
  </r>
  <r>
    <n v="1399"/>
    <d v="2014-11-01T00:00:00"/>
    <x v="0"/>
    <x v="10"/>
    <x v="277"/>
    <x v="26"/>
    <x v="0"/>
    <x v="4"/>
    <x v="373"/>
    <x v="1067"/>
    <n v="3"/>
    <n v="4.32"/>
  </r>
  <r>
    <n v="1400"/>
    <d v="2014-11-01T00:00:00"/>
    <x v="0"/>
    <x v="10"/>
    <x v="277"/>
    <x v="26"/>
    <x v="2"/>
    <x v="6"/>
    <x v="979"/>
    <x v="1203"/>
    <n v="4"/>
    <n v="248"/>
  </r>
  <r>
    <n v="1401"/>
    <d v="2014-11-01T00:00:00"/>
    <x v="0"/>
    <x v="10"/>
    <x v="11"/>
    <x v="11"/>
    <x v="0"/>
    <x v="2"/>
    <x v="351"/>
    <x v="1204"/>
    <n v="5"/>
    <n v="-94.33"/>
  </r>
  <r>
    <n v="1402"/>
    <d v="2014-11-01T00:00:00"/>
    <x v="0"/>
    <x v="10"/>
    <x v="11"/>
    <x v="11"/>
    <x v="2"/>
    <x v="6"/>
    <x v="980"/>
    <x v="1205"/>
    <n v="3"/>
    <n v="54.59"/>
  </r>
  <r>
    <n v="1403"/>
    <d v="2014-11-01T00:00:00"/>
    <x v="0"/>
    <x v="10"/>
    <x v="484"/>
    <x v="25"/>
    <x v="0"/>
    <x v="7"/>
    <x v="78"/>
    <x v="1206"/>
    <n v="5"/>
    <n v="1.41"/>
  </r>
  <r>
    <n v="1404"/>
    <d v="2014-11-01T00:00:00"/>
    <x v="0"/>
    <x v="10"/>
    <x v="484"/>
    <x v="25"/>
    <x v="0"/>
    <x v="4"/>
    <x v="806"/>
    <x v="1207"/>
    <n v="3"/>
    <n v="0.9"/>
  </r>
  <r>
    <n v="1405"/>
    <d v="2014-11-01T00:00:00"/>
    <x v="0"/>
    <x v="10"/>
    <x v="484"/>
    <x v="25"/>
    <x v="0"/>
    <x v="1"/>
    <x v="465"/>
    <x v="1208"/>
    <n v="12"/>
    <n v="15.54"/>
  </r>
  <r>
    <n v="1406"/>
    <d v="2014-11-01T00:00:00"/>
    <x v="0"/>
    <x v="10"/>
    <x v="484"/>
    <x v="25"/>
    <x v="2"/>
    <x v="6"/>
    <x v="981"/>
    <x v="1209"/>
    <n v="9"/>
    <n v="110.12"/>
  </r>
  <r>
    <n v="1407"/>
    <d v="2014-11-01T00:00:00"/>
    <x v="0"/>
    <x v="10"/>
    <x v="436"/>
    <x v="1"/>
    <x v="0"/>
    <x v="0"/>
    <x v="894"/>
    <x v="1210"/>
    <n v="3"/>
    <n v="5.0999999999999996"/>
  </r>
  <r>
    <n v="1408"/>
    <d v="2014-11-01T00:00:00"/>
    <x v="0"/>
    <x v="10"/>
    <x v="4"/>
    <x v="5"/>
    <x v="0"/>
    <x v="2"/>
    <x v="982"/>
    <x v="1211"/>
    <n v="2"/>
    <n v="19.47"/>
  </r>
  <r>
    <n v="1409"/>
    <d v="2014-11-01T00:00:00"/>
    <x v="0"/>
    <x v="10"/>
    <x v="4"/>
    <x v="5"/>
    <x v="0"/>
    <x v="4"/>
    <x v="513"/>
    <x v="24"/>
    <n v="3"/>
    <n v="1.64"/>
  </r>
  <r>
    <n v="1410"/>
    <d v="2014-11-01T00:00:00"/>
    <x v="0"/>
    <x v="10"/>
    <x v="485"/>
    <x v="3"/>
    <x v="0"/>
    <x v="1"/>
    <x v="983"/>
    <x v="255"/>
    <n v="3"/>
    <n v="22.2"/>
  </r>
  <r>
    <n v="1411"/>
    <d v="2014-11-01T00:00:00"/>
    <x v="0"/>
    <x v="10"/>
    <x v="485"/>
    <x v="3"/>
    <x v="0"/>
    <x v="0"/>
    <x v="371"/>
    <x v="369"/>
    <n v="5"/>
    <n v="9.6300000000000008"/>
  </r>
  <r>
    <n v="1412"/>
    <d v="2014-11-01T00:00:00"/>
    <x v="0"/>
    <x v="10"/>
    <x v="392"/>
    <x v="20"/>
    <x v="0"/>
    <x v="12"/>
    <x v="783"/>
    <x v="1212"/>
    <n v="3"/>
    <n v="154.84"/>
  </r>
  <r>
    <n v="1413"/>
    <d v="2014-11-01T00:00:00"/>
    <x v="0"/>
    <x v="10"/>
    <x v="392"/>
    <x v="20"/>
    <x v="0"/>
    <x v="0"/>
    <x v="657"/>
    <x v="1213"/>
    <n v="3"/>
    <n v="82.29"/>
  </r>
  <r>
    <n v="1414"/>
    <d v="2014-11-01T00:00:00"/>
    <x v="0"/>
    <x v="10"/>
    <x v="392"/>
    <x v="20"/>
    <x v="1"/>
    <x v="8"/>
    <x v="984"/>
    <x v="1214"/>
    <n v="6"/>
    <n v="9.82"/>
  </r>
  <r>
    <n v="1415"/>
    <d v="2014-11-01T00:00:00"/>
    <x v="0"/>
    <x v="10"/>
    <x v="486"/>
    <x v="23"/>
    <x v="0"/>
    <x v="12"/>
    <x v="672"/>
    <x v="767"/>
    <n v="2"/>
    <n v="22.07"/>
  </r>
  <r>
    <n v="1416"/>
    <d v="2014-11-01T00:00:00"/>
    <x v="0"/>
    <x v="10"/>
    <x v="400"/>
    <x v="10"/>
    <x v="1"/>
    <x v="8"/>
    <x v="985"/>
    <x v="1215"/>
    <n v="2"/>
    <n v="16.32"/>
  </r>
  <r>
    <n v="1417"/>
    <d v="2014-11-01T00:00:00"/>
    <x v="0"/>
    <x v="10"/>
    <x v="400"/>
    <x v="10"/>
    <x v="0"/>
    <x v="3"/>
    <x v="613"/>
    <x v="1216"/>
    <n v="2"/>
    <n v="-2.61"/>
  </r>
  <r>
    <n v="1418"/>
    <d v="2014-11-01T00:00:00"/>
    <x v="0"/>
    <x v="10"/>
    <x v="400"/>
    <x v="10"/>
    <x v="0"/>
    <x v="3"/>
    <x v="461"/>
    <x v="1217"/>
    <n v="3"/>
    <n v="-17.940000000000001"/>
  </r>
  <r>
    <n v="1419"/>
    <d v="2014-11-02T00:00:00"/>
    <x v="0"/>
    <x v="10"/>
    <x v="310"/>
    <x v="20"/>
    <x v="0"/>
    <x v="1"/>
    <x v="849"/>
    <x v="190"/>
    <n v="7"/>
    <n v="16.04"/>
  </r>
  <r>
    <n v="1420"/>
    <d v="2014-11-02T00:00:00"/>
    <x v="0"/>
    <x v="10"/>
    <x v="310"/>
    <x v="20"/>
    <x v="1"/>
    <x v="8"/>
    <x v="630"/>
    <x v="1218"/>
    <n v="6"/>
    <n v="24.12"/>
  </r>
  <r>
    <n v="1421"/>
    <d v="2014-11-02T00:00:00"/>
    <x v="0"/>
    <x v="10"/>
    <x v="487"/>
    <x v="0"/>
    <x v="2"/>
    <x v="6"/>
    <x v="550"/>
    <x v="1219"/>
    <n v="3"/>
    <n v="7.77"/>
  </r>
  <r>
    <n v="1422"/>
    <d v="2014-11-02T00:00:00"/>
    <x v="0"/>
    <x v="10"/>
    <x v="31"/>
    <x v="10"/>
    <x v="2"/>
    <x v="6"/>
    <x v="860"/>
    <x v="1220"/>
    <n v="6"/>
    <n v="-107.99"/>
  </r>
  <r>
    <n v="1423"/>
    <d v="2014-11-02T00:00:00"/>
    <x v="0"/>
    <x v="10"/>
    <x v="31"/>
    <x v="10"/>
    <x v="2"/>
    <x v="6"/>
    <x v="441"/>
    <x v="1221"/>
    <n v="7"/>
    <n v="-10.050000000000001"/>
  </r>
  <r>
    <n v="1424"/>
    <d v="2014-11-02T00:00:00"/>
    <x v="0"/>
    <x v="10"/>
    <x v="31"/>
    <x v="10"/>
    <x v="0"/>
    <x v="3"/>
    <x v="583"/>
    <x v="1222"/>
    <n v="3"/>
    <n v="-13.47"/>
  </r>
  <r>
    <n v="1425"/>
    <d v="2014-11-02T00:00:00"/>
    <x v="0"/>
    <x v="10"/>
    <x v="488"/>
    <x v="16"/>
    <x v="2"/>
    <x v="9"/>
    <x v="288"/>
    <x v="1223"/>
    <n v="10"/>
    <n v="239.98"/>
  </r>
  <r>
    <n v="1426"/>
    <d v="2014-11-02T00:00:00"/>
    <x v="0"/>
    <x v="10"/>
    <x v="489"/>
    <x v="3"/>
    <x v="2"/>
    <x v="6"/>
    <x v="87"/>
    <x v="1224"/>
    <n v="2"/>
    <n v="5.22"/>
  </r>
  <r>
    <n v="1427"/>
    <d v="2014-11-02T00:00:00"/>
    <x v="0"/>
    <x v="10"/>
    <x v="489"/>
    <x v="3"/>
    <x v="0"/>
    <x v="2"/>
    <x v="986"/>
    <x v="1225"/>
    <n v="2"/>
    <n v="105.25"/>
  </r>
  <r>
    <n v="1428"/>
    <d v="2014-11-02T00:00:00"/>
    <x v="0"/>
    <x v="10"/>
    <x v="490"/>
    <x v="22"/>
    <x v="2"/>
    <x v="9"/>
    <x v="606"/>
    <x v="686"/>
    <n v="2"/>
    <n v="15.1"/>
  </r>
  <r>
    <n v="1429"/>
    <d v="2014-11-02T00:00:00"/>
    <x v="0"/>
    <x v="10"/>
    <x v="490"/>
    <x v="22"/>
    <x v="2"/>
    <x v="6"/>
    <x v="987"/>
    <x v="1226"/>
    <n v="1"/>
    <n v="4.62"/>
  </r>
  <r>
    <n v="1430"/>
    <d v="2014-11-03T00:00:00"/>
    <x v="0"/>
    <x v="10"/>
    <x v="282"/>
    <x v="2"/>
    <x v="0"/>
    <x v="14"/>
    <x v="104"/>
    <x v="1227"/>
    <n v="3"/>
    <n v="-64.430000000000007"/>
  </r>
  <r>
    <n v="1431"/>
    <d v="2014-11-03T00:00:00"/>
    <x v="0"/>
    <x v="10"/>
    <x v="25"/>
    <x v="20"/>
    <x v="2"/>
    <x v="6"/>
    <x v="156"/>
    <x v="1228"/>
    <n v="4"/>
    <n v="219.51"/>
  </r>
  <r>
    <n v="1432"/>
    <d v="2014-11-03T00:00:00"/>
    <x v="0"/>
    <x v="10"/>
    <x v="25"/>
    <x v="20"/>
    <x v="0"/>
    <x v="3"/>
    <x v="79"/>
    <x v="1229"/>
    <n v="2"/>
    <n v="18.34"/>
  </r>
  <r>
    <n v="1433"/>
    <d v="2014-11-03T00:00:00"/>
    <x v="0"/>
    <x v="10"/>
    <x v="25"/>
    <x v="20"/>
    <x v="0"/>
    <x v="3"/>
    <x v="832"/>
    <x v="1230"/>
    <n v="2"/>
    <n v="2.85"/>
  </r>
  <r>
    <n v="1434"/>
    <d v="2014-11-03T00:00:00"/>
    <x v="0"/>
    <x v="10"/>
    <x v="218"/>
    <x v="37"/>
    <x v="0"/>
    <x v="14"/>
    <x v="532"/>
    <x v="1231"/>
    <n v="3"/>
    <n v="3.38"/>
  </r>
  <r>
    <n v="1435"/>
    <d v="2014-11-03T00:00:00"/>
    <x v="0"/>
    <x v="10"/>
    <x v="372"/>
    <x v="15"/>
    <x v="0"/>
    <x v="0"/>
    <x v="988"/>
    <x v="656"/>
    <n v="2"/>
    <n v="1.18"/>
  </r>
  <r>
    <n v="1436"/>
    <d v="2014-11-03T00:00:00"/>
    <x v="0"/>
    <x v="10"/>
    <x v="372"/>
    <x v="15"/>
    <x v="0"/>
    <x v="0"/>
    <x v="653"/>
    <x v="1232"/>
    <n v="9"/>
    <n v="48.55"/>
  </r>
  <r>
    <n v="1437"/>
    <d v="2014-11-03T00:00:00"/>
    <x v="0"/>
    <x v="10"/>
    <x v="489"/>
    <x v="25"/>
    <x v="0"/>
    <x v="2"/>
    <x v="90"/>
    <x v="679"/>
    <n v="2"/>
    <n v="-1.62"/>
  </r>
  <r>
    <n v="1438"/>
    <d v="2014-11-03T00:00:00"/>
    <x v="0"/>
    <x v="10"/>
    <x v="489"/>
    <x v="25"/>
    <x v="1"/>
    <x v="13"/>
    <x v="989"/>
    <x v="1233"/>
    <n v="6"/>
    <n v="-299.26"/>
  </r>
  <r>
    <n v="1439"/>
    <d v="2014-11-03T00:00:00"/>
    <x v="0"/>
    <x v="10"/>
    <x v="489"/>
    <x v="25"/>
    <x v="0"/>
    <x v="3"/>
    <x v="876"/>
    <x v="636"/>
    <n v="7"/>
    <n v="-10.49"/>
  </r>
  <r>
    <n v="1440"/>
    <d v="2014-11-03T00:00:00"/>
    <x v="0"/>
    <x v="10"/>
    <x v="489"/>
    <x v="25"/>
    <x v="1"/>
    <x v="8"/>
    <x v="990"/>
    <x v="1234"/>
    <n v="3"/>
    <n v="-51.29"/>
  </r>
  <r>
    <n v="1441"/>
    <d v="2014-11-03T00:00:00"/>
    <x v="0"/>
    <x v="10"/>
    <x v="491"/>
    <x v="23"/>
    <x v="0"/>
    <x v="3"/>
    <x v="549"/>
    <x v="1235"/>
    <n v="2"/>
    <n v="2.82"/>
  </r>
  <r>
    <n v="1442"/>
    <d v="2014-11-03T00:00:00"/>
    <x v="0"/>
    <x v="10"/>
    <x v="153"/>
    <x v="40"/>
    <x v="2"/>
    <x v="9"/>
    <x v="991"/>
    <x v="1236"/>
    <n v="3"/>
    <n v="18.89"/>
  </r>
  <r>
    <n v="1443"/>
    <d v="2014-11-03T00:00:00"/>
    <x v="0"/>
    <x v="10"/>
    <x v="492"/>
    <x v="3"/>
    <x v="0"/>
    <x v="4"/>
    <x v="321"/>
    <x v="1237"/>
    <n v="4"/>
    <n v="3.36"/>
  </r>
  <r>
    <n v="1444"/>
    <d v="2014-11-04T00:00:00"/>
    <x v="0"/>
    <x v="10"/>
    <x v="39"/>
    <x v="20"/>
    <x v="1"/>
    <x v="5"/>
    <x v="322"/>
    <x v="1238"/>
    <n v="1"/>
    <n v="24.16"/>
  </r>
  <r>
    <n v="1445"/>
    <d v="2014-11-04T00:00:00"/>
    <x v="0"/>
    <x v="10"/>
    <x v="39"/>
    <x v="20"/>
    <x v="2"/>
    <x v="15"/>
    <x v="992"/>
    <x v="1239"/>
    <n v="2"/>
    <n v="1995.99"/>
  </r>
  <r>
    <n v="1446"/>
    <d v="2014-11-04T00:00:00"/>
    <x v="0"/>
    <x v="10"/>
    <x v="39"/>
    <x v="20"/>
    <x v="2"/>
    <x v="6"/>
    <x v="527"/>
    <x v="1240"/>
    <n v="6"/>
    <n v="80.02"/>
  </r>
  <r>
    <n v="1447"/>
    <d v="2014-11-04T00:00:00"/>
    <x v="0"/>
    <x v="10"/>
    <x v="39"/>
    <x v="20"/>
    <x v="2"/>
    <x v="9"/>
    <x v="993"/>
    <x v="1241"/>
    <n v="4"/>
    <n v="129.6"/>
  </r>
  <r>
    <n v="1448"/>
    <d v="2014-11-04T00:00:00"/>
    <x v="0"/>
    <x v="10"/>
    <x v="39"/>
    <x v="20"/>
    <x v="0"/>
    <x v="2"/>
    <x v="994"/>
    <x v="1242"/>
    <n v="1"/>
    <n v="13.07"/>
  </r>
  <r>
    <n v="1449"/>
    <d v="2014-11-04T00:00:00"/>
    <x v="0"/>
    <x v="10"/>
    <x v="402"/>
    <x v="25"/>
    <x v="0"/>
    <x v="7"/>
    <x v="995"/>
    <x v="1243"/>
    <n v="3"/>
    <n v="2.72"/>
  </r>
  <r>
    <n v="1450"/>
    <d v="2014-11-04T00:00:00"/>
    <x v="0"/>
    <x v="10"/>
    <x v="402"/>
    <x v="25"/>
    <x v="0"/>
    <x v="12"/>
    <x v="460"/>
    <x v="1244"/>
    <n v="5"/>
    <n v="5.0999999999999996"/>
  </r>
  <r>
    <n v="1451"/>
    <d v="2014-11-04T00:00:00"/>
    <x v="0"/>
    <x v="10"/>
    <x v="493"/>
    <x v="3"/>
    <x v="1"/>
    <x v="8"/>
    <x v="837"/>
    <x v="976"/>
    <n v="2"/>
    <n v="13.43"/>
  </r>
  <r>
    <n v="1452"/>
    <d v="2014-11-04T00:00:00"/>
    <x v="0"/>
    <x v="10"/>
    <x v="494"/>
    <x v="3"/>
    <x v="2"/>
    <x v="6"/>
    <x v="996"/>
    <x v="1245"/>
    <n v="7"/>
    <n v="66.63"/>
  </r>
  <r>
    <n v="1453"/>
    <d v="2014-11-04T00:00:00"/>
    <x v="0"/>
    <x v="10"/>
    <x v="494"/>
    <x v="3"/>
    <x v="1"/>
    <x v="13"/>
    <x v="476"/>
    <x v="1246"/>
    <n v="4"/>
    <n v="-64.540000000000006"/>
  </r>
  <r>
    <n v="1454"/>
    <d v="2014-11-04T00:00:00"/>
    <x v="0"/>
    <x v="10"/>
    <x v="494"/>
    <x v="3"/>
    <x v="0"/>
    <x v="3"/>
    <x v="997"/>
    <x v="1247"/>
    <n v="3"/>
    <n v="8.23"/>
  </r>
  <r>
    <n v="1455"/>
    <d v="2014-11-04T00:00:00"/>
    <x v="0"/>
    <x v="10"/>
    <x v="494"/>
    <x v="3"/>
    <x v="0"/>
    <x v="0"/>
    <x v="768"/>
    <x v="5"/>
    <n v="3"/>
    <n v="9.33"/>
  </r>
  <r>
    <n v="1456"/>
    <d v="2014-11-04T00:00:00"/>
    <x v="0"/>
    <x v="10"/>
    <x v="494"/>
    <x v="3"/>
    <x v="2"/>
    <x v="15"/>
    <x v="998"/>
    <x v="1248"/>
    <n v="4"/>
    <n v="139.99"/>
  </r>
  <r>
    <n v="1457"/>
    <d v="2014-11-04T00:00:00"/>
    <x v="0"/>
    <x v="10"/>
    <x v="381"/>
    <x v="20"/>
    <x v="0"/>
    <x v="3"/>
    <x v="999"/>
    <x v="1249"/>
    <n v="4"/>
    <n v="18.87"/>
  </r>
  <r>
    <n v="1458"/>
    <d v="2014-11-04T00:00:00"/>
    <x v="0"/>
    <x v="10"/>
    <x v="495"/>
    <x v="3"/>
    <x v="0"/>
    <x v="4"/>
    <x v="1000"/>
    <x v="1250"/>
    <n v="1"/>
    <n v="0.79"/>
  </r>
  <r>
    <n v="1459"/>
    <d v="2014-11-05T00:00:00"/>
    <x v="0"/>
    <x v="10"/>
    <x v="354"/>
    <x v="3"/>
    <x v="1"/>
    <x v="8"/>
    <x v="1001"/>
    <x v="1251"/>
    <n v="6"/>
    <n v="8.82"/>
  </r>
  <r>
    <n v="1460"/>
    <d v="2014-11-05T00:00:00"/>
    <x v="0"/>
    <x v="10"/>
    <x v="50"/>
    <x v="6"/>
    <x v="2"/>
    <x v="9"/>
    <x v="357"/>
    <x v="382"/>
    <n v="3"/>
    <n v="16.25"/>
  </r>
  <r>
    <n v="1461"/>
    <d v="2014-11-05T00:00:00"/>
    <x v="0"/>
    <x v="10"/>
    <x v="496"/>
    <x v="2"/>
    <x v="1"/>
    <x v="8"/>
    <x v="990"/>
    <x v="1252"/>
    <n v="2"/>
    <n v="-34.200000000000003"/>
  </r>
  <r>
    <n v="1462"/>
    <d v="2014-11-05T00:00:00"/>
    <x v="0"/>
    <x v="10"/>
    <x v="496"/>
    <x v="2"/>
    <x v="0"/>
    <x v="3"/>
    <x v="372"/>
    <x v="1253"/>
    <n v="2"/>
    <n v="-8.8000000000000007"/>
  </r>
  <r>
    <n v="1463"/>
    <d v="2014-11-05T00:00:00"/>
    <x v="0"/>
    <x v="10"/>
    <x v="496"/>
    <x v="2"/>
    <x v="0"/>
    <x v="2"/>
    <x v="1002"/>
    <x v="1254"/>
    <n v="6"/>
    <n v="-94.51"/>
  </r>
  <r>
    <n v="1464"/>
    <d v="2014-11-05T00:00:00"/>
    <x v="0"/>
    <x v="10"/>
    <x v="496"/>
    <x v="2"/>
    <x v="2"/>
    <x v="9"/>
    <x v="932"/>
    <x v="1255"/>
    <n v="5"/>
    <n v="-6.45"/>
  </r>
  <r>
    <n v="1465"/>
    <d v="2014-11-05T00:00:00"/>
    <x v="0"/>
    <x v="10"/>
    <x v="496"/>
    <x v="2"/>
    <x v="2"/>
    <x v="9"/>
    <x v="1003"/>
    <x v="1256"/>
    <n v="2"/>
    <n v="16.79"/>
  </r>
  <r>
    <n v="1466"/>
    <d v="2014-11-05T00:00:00"/>
    <x v="0"/>
    <x v="10"/>
    <x v="497"/>
    <x v="6"/>
    <x v="1"/>
    <x v="5"/>
    <x v="1004"/>
    <x v="1257"/>
    <n v="5"/>
    <n v="40.47"/>
  </r>
  <r>
    <n v="1467"/>
    <d v="2014-11-06T00:00:00"/>
    <x v="0"/>
    <x v="10"/>
    <x v="208"/>
    <x v="4"/>
    <x v="0"/>
    <x v="0"/>
    <x v="126"/>
    <x v="1258"/>
    <n v="6"/>
    <n v="20.97"/>
  </r>
  <r>
    <n v="1468"/>
    <d v="2014-11-07T00:00:00"/>
    <x v="0"/>
    <x v="10"/>
    <x v="498"/>
    <x v="0"/>
    <x v="0"/>
    <x v="3"/>
    <x v="715"/>
    <x v="1259"/>
    <n v="3"/>
    <n v="-44.28"/>
  </r>
  <r>
    <n v="1469"/>
    <d v="2014-11-07T00:00:00"/>
    <x v="0"/>
    <x v="10"/>
    <x v="498"/>
    <x v="0"/>
    <x v="0"/>
    <x v="10"/>
    <x v="21"/>
    <x v="230"/>
    <n v="3"/>
    <n v="26.95"/>
  </r>
  <r>
    <n v="1470"/>
    <d v="2014-11-07T00:00:00"/>
    <x v="0"/>
    <x v="10"/>
    <x v="352"/>
    <x v="3"/>
    <x v="0"/>
    <x v="3"/>
    <x v="372"/>
    <x v="651"/>
    <n v="7"/>
    <n v="46.18"/>
  </r>
  <r>
    <n v="1471"/>
    <d v="2014-11-07T00:00:00"/>
    <x v="0"/>
    <x v="10"/>
    <x v="236"/>
    <x v="0"/>
    <x v="1"/>
    <x v="5"/>
    <x v="477"/>
    <x v="1260"/>
    <n v="4"/>
    <n v="0"/>
  </r>
  <r>
    <n v="1472"/>
    <d v="2014-11-07T00:00:00"/>
    <x v="0"/>
    <x v="10"/>
    <x v="236"/>
    <x v="0"/>
    <x v="0"/>
    <x v="3"/>
    <x v="1005"/>
    <x v="1261"/>
    <n v="3"/>
    <n v="-2.21"/>
  </r>
  <r>
    <n v="1473"/>
    <d v="2014-11-07T00:00:00"/>
    <x v="0"/>
    <x v="10"/>
    <x v="236"/>
    <x v="0"/>
    <x v="0"/>
    <x v="14"/>
    <x v="1006"/>
    <x v="1262"/>
    <n v="7"/>
    <n v="3.56"/>
  </r>
  <r>
    <n v="1474"/>
    <d v="2014-11-07T00:00:00"/>
    <x v="0"/>
    <x v="10"/>
    <x v="389"/>
    <x v="21"/>
    <x v="0"/>
    <x v="12"/>
    <x v="103"/>
    <x v="456"/>
    <n v="6"/>
    <n v="68.849999999999994"/>
  </r>
  <r>
    <n v="1475"/>
    <d v="2014-11-07T00:00:00"/>
    <x v="0"/>
    <x v="10"/>
    <x v="389"/>
    <x v="21"/>
    <x v="0"/>
    <x v="2"/>
    <x v="737"/>
    <x v="1263"/>
    <n v="3"/>
    <n v="9.89"/>
  </r>
  <r>
    <n v="1476"/>
    <d v="2014-11-07T00:00:00"/>
    <x v="0"/>
    <x v="10"/>
    <x v="389"/>
    <x v="21"/>
    <x v="0"/>
    <x v="2"/>
    <x v="350"/>
    <x v="1264"/>
    <n v="2"/>
    <n v="5.87"/>
  </r>
  <r>
    <n v="1477"/>
    <d v="2014-11-07T00:00:00"/>
    <x v="0"/>
    <x v="10"/>
    <x v="389"/>
    <x v="21"/>
    <x v="0"/>
    <x v="3"/>
    <x v="333"/>
    <x v="1192"/>
    <n v="3"/>
    <n v="5.82"/>
  </r>
  <r>
    <n v="1478"/>
    <d v="2014-11-07T00:00:00"/>
    <x v="0"/>
    <x v="10"/>
    <x v="244"/>
    <x v="20"/>
    <x v="0"/>
    <x v="7"/>
    <x v="293"/>
    <x v="1265"/>
    <n v="4"/>
    <n v="2.84"/>
  </r>
  <r>
    <n v="1479"/>
    <d v="2014-11-07T00:00:00"/>
    <x v="0"/>
    <x v="10"/>
    <x v="244"/>
    <x v="20"/>
    <x v="0"/>
    <x v="0"/>
    <x v="716"/>
    <x v="1266"/>
    <n v="3"/>
    <n v="13.88"/>
  </r>
  <r>
    <n v="1480"/>
    <d v="2014-11-07T00:00:00"/>
    <x v="0"/>
    <x v="10"/>
    <x v="47"/>
    <x v="11"/>
    <x v="0"/>
    <x v="0"/>
    <x v="537"/>
    <x v="499"/>
    <n v="5"/>
    <n v="9.07"/>
  </r>
  <r>
    <n v="1481"/>
    <d v="2014-11-07T00:00:00"/>
    <x v="0"/>
    <x v="10"/>
    <x v="47"/>
    <x v="11"/>
    <x v="0"/>
    <x v="4"/>
    <x v="1007"/>
    <x v="1267"/>
    <n v="4"/>
    <n v="9.06"/>
  </r>
  <r>
    <n v="1482"/>
    <d v="2014-11-08T00:00:00"/>
    <x v="0"/>
    <x v="10"/>
    <x v="185"/>
    <x v="3"/>
    <x v="2"/>
    <x v="6"/>
    <x v="1008"/>
    <x v="1268"/>
    <n v="3"/>
    <n v="25.02"/>
  </r>
  <r>
    <n v="1483"/>
    <d v="2014-11-09T00:00:00"/>
    <x v="0"/>
    <x v="10"/>
    <x v="355"/>
    <x v="3"/>
    <x v="0"/>
    <x v="2"/>
    <x v="2"/>
    <x v="1269"/>
    <n v="3"/>
    <n v="3.41"/>
  </r>
  <r>
    <n v="1484"/>
    <d v="2014-11-09T00:00:00"/>
    <x v="0"/>
    <x v="10"/>
    <x v="355"/>
    <x v="3"/>
    <x v="1"/>
    <x v="11"/>
    <x v="1009"/>
    <x v="1270"/>
    <n v="2"/>
    <n v="10.48"/>
  </r>
  <r>
    <n v="1485"/>
    <d v="2014-11-09T00:00:00"/>
    <x v="0"/>
    <x v="10"/>
    <x v="355"/>
    <x v="3"/>
    <x v="2"/>
    <x v="6"/>
    <x v="449"/>
    <x v="1271"/>
    <n v="4"/>
    <n v="88"/>
  </r>
  <r>
    <n v="1486"/>
    <d v="2014-11-09T00:00:00"/>
    <x v="0"/>
    <x v="10"/>
    <x v="355"/>
    <x v="3"/>
    <x v="0"/>
    <x v="2"/>
    <x v="847"/>
    <x v="860"/>
    <n v="6"/>
    <n v="24.98"/>
  </r>
  <r>
    <n v="1487"/>
    <d v="2014-11-09T00:00:00"/>
    <x v="0"/>
    <x v="10"/>
    <x v="355"/>
    <x v="3"/>
    <x v="0"/>
    <x v="0"/>
    <x v="1010"/>
    <x v="1272"/>
    <n v="7"/>
    <n v="28.82"/>
  </r>
  <r>
    <n v="1488"/>
    <d v="2014-11-09T00:00:00"/>
    <x v="0"/>
    <x v="10"/>
    <x v="355"/>
    <x v="3"/>
    <x v="0"/>
    <x v="0"/>
    <x v="1011"/>
    <x v="1273"/>
    <n v="5"/>
    <n v="45.53"/>
  </r>
  <r>
    <n v="1489"/>
    <d v="2014-11-09T00:00:00"/>
    <x v="0"/>
    <x v="10"/>
    <x v="499"/>
    <x v="20"/>
    <x v="1"/>
    <x v="8"/>
    <x v="1012"/>
    <x v="1274"/>
    <n v="9"/>
    <n v="21.48"/>
  </r>
  <r>
    <n v="1490"/>
    <d v="2014-11-10T00:00:00"/>
    <x v="0"/>
    <x v="10"/>
    <x v="131"/>
    <x v="3"/>
    <x v="2"/>
    <x v="6"/>
    <x v="67"/>
    <x v="1275"/>
    <n v="8"/>
    <n v="60.15"/>
  </r>
  <r>
    <n v="1491"/>
    <d v="2014-11-10T00:00:00"/>
    <x v="0"/>
    <x v="10"/>
    <x v="131"/>
    <x v="3"/>
    <x v="2"/>
    <x v="9"/>
    <x v="786"/>
    <x v="1276"/>
    <n v="1"/>
    <n v="4.29"/>
  </r>
  <r>
    <n v="1492"/>
    <d v="2014-11-10T00:00:00"/>
    <x v="0"/>
    <x v="10"/>
    <x v="131"/>
    <x v="3"/>
    <x v="1"/>
    <x v="8"/>
    <x v="1013"/>
    <x v="1277"/>
    <n v="2"/>
    <n v="11.17"/>
  </r>
  <r>
    <n v="1493"/>
    <d v="2014-11-10T00:00:00"/>
    <x v="0"/>
    <x v="10"/>
    <x v="131"/>
    <x v="3"/>
    <x v="0"/>
    <x v="0"/>
    <x v="154"/>
    <x v="1278"/>
    <n v="8"/>
    <n v="28.01"/>
  </r>
  <r>
    <n v="1494"/>
    <d v="2014-11-10T00:00:00"/>
    <x v="0"/>
    <x v="10"/>
    <x v="131"/>
    <x v="3"/>
    <x v="1"/>
    <x v="8"/>
    <x v="1014"/>
    <x v="1279"/>
    <n v="5"/>
    <n v="14.9"/>
  </r>
  <r>
    <n v="1495"/>
    <d v="2014-11-10T00:00:00"/>
    <x v="0"/>
    <x v="10"/>
    <x v="131"/>
    <x v="3"/>
    <x v="0"/>
    <x v="1"/>
    <x v="1015"/>
    <x v="1280"/>
    <n v="8"/>
    <n v="18.329999999999998"/>
  </r>
  <r>
    <n v="1496"/>
    <d v="2014-11-10T00:00:00"/>
    <x v="0"/>
    <x v="10"/>
    <x v="66"/>
    <x v="14"/>
    <x v="0"/>
    <x v="4"/>
    <x v="1016"/>
    <x v="1281"/>
    <n v="2"/>
    <n v="1.52"/>
  </r>
  <r>
    <n v="1497"/>
    <d v="2014-11-10T00:00:00"/>
    <x v="0"/>
    <x v="10"/>
    <x v="66"/>
    <x v="14"/>
    <x v="0"/>
    <x v="0"/>
    <x v="1017"/>
    <x v="1282"/>
    <n v="3"/>
    <n v="5.78"/>
  </r>
  <r>
    <n v="1498"/>
    <d v="2014-11-10T00:00:00"/>
    <x v="0"/>
    <x v="10"/>
    <x v="66"/>
    <x v="14"/>
    <x v="0"/>
    <x v="0"/>
    <x v="1018"/>
    <x v="254"/>
    <n v="3"/>
    <n v="7.13"/>
  </r>
  <r>
    <n v="1499"/>
    <d v="2014-11-10T00:00:00"/>
    <x v="0"/>
    <x v="10"/>
    <x v="66"/>
    <x v="14"/>
    <x v="1"/>
    <x v="5"/>
    <x v="612"/>
    <x v="1283"/>
    <n v="3"/>
    <n v="112.79"/>
  </r>
  <r>
    <n v="1500"/>
    <d v="2014-11-10T00:00:00"/>
    <x v="0"/>
    <x v="10"/>
    <x v="66"/>
    <x v="14"/>
    <x v="0"/>
    <x v="2"/>
    <x v="1019"/>
    <x v="801"/>
    <n v="3"/>
    <n v="11.96"/>
  </r>
  <r>
    <n v="1501"/>
    <d v="2014-11-10T00:00:00"/>
    <x v="0"/>
    <x v="10"/>
    <x v="66"/>
    <x v="14"/>
    <x v="0"/>
    <x v="2"/>
    <x v="168"/>
    <x v="688"/>
    <n v="3"/>
    <n v="160.62"/>
  </r>
  <r>
    <n v="1502"/>
    <d v="2014-11-11T00:00:00"/>
    <x v="0"/>
    <x v="10"/>
    <x v="500"/>
    <x v="21"/>
    <x v="0"/>
    <x v="2"/>
    <x v="1020"/>
    <x v="1284"/>
    <n v="6"/>
    <n v="13.32"/>
  </r>
  <r>
    <n v="1503"/>
    <d v="2014-11-11T00:00:00"/>
    <x v="0"/>
    <x v="10"/>
    <x v="501"/>
    <x v="26"/>
    <x v="0"/>
    <x v="4"/>
    <x v="224"/>
    <x v="561"/>
    <n v="1"/>
    <n v="0.81"/>
  </r>
  <r>
    <n v="1504"/>
    <d v="2014-11-11T00:00:00"/>
    <x v="0"/>
    <x v="10"/>
    <x v="501"/>
    <x v="26"/>
    <x v="2"/>
    <x v="6"/>
    <x v="1021"/>
    <x v="1285"/>
    <n v="2"/>
    <n v="56"/>
  </r>
  <r>
    <n v="1505"/>
    <d v="2014-11-11T00:00:00"/>
    <x v="0"/>
    <x v="10"/>
    <x v="501"/>
    <x v="26"/>
    <x v="1"/>
    <x v="5"/>
    <x v="1022"/>
    <x v="1044"/>
    <n v="5"/>
    <n v="75.489999999999995"/>
  </r>
  <r>
    <n v="1506"/>
    <d v="2014-11-11T00:00:00"/>
    <x v="0"/>
    <x v="10"/>
    <x v="502"/>
    <x v="0"/>
    <x v="0"/>
    <x v="3"/>
    <x v="717"/>
    <x v="822"/>
    <n v="5"/>
    <n v="-1480.03"/>
  </r>
  <r>
    <n v="1507"/>
    <d v="2014-11-11T00:00:00"/>
    <x v="0"/>
    <x v="10"/>
    <x v="502"/>
    <x v="0"/>
    <x v="0"/>
    <x v="3"/>
    <x v="1023"/>
    <x v="1286"/>
    <n v="1"/>
    <n v="-1.97"/>
  </r>
  <r>
    <n v="1508"/>
    <d v="2014-11-11T00:00:00"/>
    <x v="0"/>
    <x v="10"/>
    <x v="502"/>
    <x v="0"/>
    <x v="0"/>
    <x v="4"/>
    <x v="1024"/>
    <x v="1287"/>
    <n v="3"/>
    <n v="6.76"/>
  </r>
  <r>
    <n v="1509"/>
    <d v="2014-11-11T00:00:00"/>
    <x v="0"/>
    <x v="10"/>
    <x v="502"/>
    <x v="0"/>
    <x v="0"/>
    <x v="0"/>
    <x v="850"/>
    <x v="990"/>
    <n v="5"/>
    <n v="7.87"/>
  </r>
  <r>
    <n v="1510"/>
    <d v="2014-11-11T00:00:00"/>
    <x v="0"/>
    <x v="10"/>
    <x v="502"/>
    <x v="0"/>
    <x v="0"/>
    <x v="0"/>
    <x v="1025"/>
    <x v="1288"/>
    <n v="8"/>
    <n v="95.1"/>
  </r>
  <r>
    <n v="1511"/>
    <d v="2014-11-11T00:00:00"/>
    <x v="0"/>
    <x v="10"/>
    <x v="502"/>
    <x v="0"/>
    <x v="2"/>
    <x v="6"/>
    <x v="446"/>
    <x v="1289"/>
    <n v="2"/>
    <n v="16.7"/>
  </r>
  <r>
    <n v="1512"/>
    <d v="2014-11-11T00:00:00"/>
    <x v="0"/>
    <x v="10"/>
    <x v="502"/>
    <x v="0"/>
    <x v="2"/>
    <x v="6"/>
    <x v="1026"/>
    <x v="1290"/>
    <n v="3"/>
    <n v="15.07"/>
  </r>
  <r>
    <n v="1513"/>
    <d v="2014-11-11T00:00:00"/>
    <x v="0"/>
    <x v="10"/>
    <x v="358"/>
    <x v="3"/>
    <x v="0"/>
    <x v="4"/>
    <x v="1027"/>
    <x v="1291"/>
    <n v="3"/>
    <n v="7.92"/>
  </r>
  <r>
    <n v="1514"/>
    <d v="2014-11-11T00:00:00"/>
    <x v="0"/>
    <x v="10"/>
    <x v="358"/>
    <x v="3"/>
    <x v="1"/>
    <x v="5"/>
    <x v="433"/>
    <x v="1292"/>
    <n v="1"/>
    <n v="11.26"/>
  </r>
  <r>
    <n v="1515"/>
    <d v="2014-11-11T00:00:00"/>
    <x v="0"/>
    <x v="10"/>
    <x v="324"/>
    <x v="2"/>
    <x v="1"/>
    <x v="8"/>
    <x v="330"/>
    <x v="1293"/>
    <n v="2"/>
    <n v="7.79"/>
  </r>
  <r>
    <n v="1516"/>
    <d v="2014-11-11T00:00:00"/>
    <x v="0"/>
    <x v="10"/>
    <x v="324"/>
    <x v="2"/>
    <x v="1"/>
    <x v="11"/>
    <x v="1028"/>
    <x v="1294"/>
    <n v="4"/>
    <n v="-250.54"/>
  </r>
  <r>
    <n v="1517"/>
    <d v="2014-11-11T00:00:00"/>
    <x v="0"/>
    <x v="10"/>
    <x v="338"/>
    <x v="3"/>
    <x v="2"/>
    <x v="6"/>
    <x v="463"/>
    <x v="1295"/>
    <n v="9"/>
    <n v="57.59"/>
  </r>
  <r>
    <n v="1518"/>
    <d v="2014-11-11T00:00:00"/>
    <x v="0"/>
    <x v="10"/>
    <x v="338"/>
    <x v="3"/>
    <x v="0"/>
    <x v="12"/>
    <x v="468"/>
    <x v="1296"/>
    <n v="2"/>
    <n v="2.02"/>
  </r>
  <r>
    <n v="1519"/>
    <d v="2014-11-11T00:00:00"/>
    <x v="0"/>
    <x v="10"/>
    <x v="338"/>
    <x v="3"/>
    <x v="0"/>
    <x v="0"/>
    <x v="1029"/>
    <x v="1099"/>
    <n v="4"/>
    <n v="55.76"/>
  </r>
  <r>
    <n v="1520"/>
    <d v="2014-11-11T00:00:00"/>
    <x v="0"/>
    <x v="10"/>
    <x v="126"/>
    <x v="22"/>
    <x v="0"/>
    <x v="12"/>
    <x v="484"/>
    <x v="1297"/>
    <n v="1"/>
    <n v="6.89"/>
  </r>
  <r>
    <n v="1521"/>
    <d v="2014-11-11T00:00:00"/>
    <x v="0"/>
    <x v="10"/>
    <x v="126"/>
    <x v="22"/>
    <x v="2"/>
    <x v="9"/>
    <x v="774"/>
    <x v="1298"/>
    <n v="7"/>
    <n v="15.32"/>
  </r>
  <r>
    <n v="1522"/>
    <d v="2014-11-11T00:00:00"/>
    <x v="0"/>
    <x v="10"/>
    <x v="126"/>
    <x v="22"/>
    <x v="0"/>
    <x v="3"/>
    <x v="1030"/>
    <x v="1299"/>
    <n v="2"/>
    <n v="762.59"/>
  </r>
  <r>
    <n v="1523"/>
    <d v="2014-11-11T00:00:00"/>
    <x v="0"/>
    <x v="10"/>
    <x v="248"/>
    <x v="1"/>
    <x v="1"/>
    <x v="8"/>
    <x v="1031"/>
    <x v="1300"/>
    <n v="2"/>
    <n v="-7.96"/>
  </r>
  <r>
    <n v="1524"/>
    <d v="2014-11-11T00:00:00"/>
    <x v="0"/>
    <x v="10"/>
    <x v="248"/>
    <x v="1"/>
    <x v="1"/>
    <x v="5"/>
    <x v="160"/>
    <x v="550"/>
    <n v="4"/>
    <n v="-57"/>
  </r>
  <r>
    <n v="1525"/>
    <d v="2014-11-11T00:00:00"/>
    <x v="0"/>
    <x v="10"/>
    <x v="61"/>
    <x v="20"/>
    <x v="0"/>
    <x v="0"/>
    <x v="1032"/>
    <x v="1301"/>
    <n v="5"/>
    <n v="21.78"/>
  </r>
  <r>
    <n v="1526"/>
    <d v="2014-11-11T00:00:00"/>
    <x v="0"/>
    <x v="10"/>
    <x v="61"/>
    <x v="20"/>
    <x v="0"/>
    <x v="0"/>
    <x v="1033"/>
    <x v="1302"/>
    <n v="4"/>
    <n v="109.72"/>
  </r>
  <r>
    <n v="1527"/>
    <d v="2014-11-11T00:00:00"/>
    <x v="0"/>
    <x v="10"/>
    <x v="61"/>
    <x v="20"/>
    <x v="0"/>
    <x v="14"/>
    <x v="817"/>
    <x v="948"/>
    <n v="2"/>
    <n v="2.19"/>
  </r>
  <r>
    <n v="1528"/>
    <d v="2014-11-12T00:00:00"/>
    <x v="0"/>
    <x v="10"/>
    <x v="503"/>
    <x v="0"/>
    <x v="0"/>
    <x v="2"/>
    <x v="1034"/>
    <x v="147"/>
    <n v="4"/>
    <n v="4.96"/>
  </r>
  <r>
    <n v="1529"/>
    <d v="2014-11-12T00:00:00"/>
    <x v="0"/>
    <x v="10"/>
    <x v="409"/>
    <x v="3"/>
    <x v="0"/>
    <x v="0"/>
    <x v="1035"/>
    <x v="687"/>
    <n v="2"/>
    <n v="5.86"/>
  </r>
  <r>
    <n v="1530"/>
    <d v="2014-11-12T00:00:00"/>
    <x v="0"/>
    <x v="10"/>
    <x v="409"/>
    <x v="3"/>
    <x v="1"/>
    <x v="13"/>
    <x v="1036"/>
    <x v="1303"/>
    <n v="3"/>
    <n v="31.45"/>
  </r>
  <r>
    <n v="1531"/>
    <d v="2014-11-12T00:00:00"/>
    <x v="0"/>
    <x v="10"/>
    <x v="491"/>
    <x v="25"/>
    <x v="0"/>
    <x v="4"/>
    <x v="368"/>
    <x v="1304"/>
    <n v="3"/>
    <n v="0.89"/>
  </r>
  <r>
    <n v="1532"/>
    <d v="2014-11-12T00:00:00"/>
    <x v="0"/>
    <x v="10"/>
    <x v="504"/>
    <x v="0"/>
    <x v="0"/>
    <x v="4"/>
    <x v="191"/>
    <x v="1305"/>
    <n v="1"/>
    <n v="0.33"/>
  </r>
  <r>
    <n v="1533"/>
    <d v="2014-11-12T00:00:00"/>
    <x v="0"/>
    <x v="10"/>
    <x v="504"/>
    <x v="0"/>
    <x v="0"/>
    <x v="14"/>
    <x v="700"/>
    <x v="1306"/>
    <n v="6"/>
    <n v="-3.12"/>
  </r>
  <r>
    <n v="1534"/>
    <d v="2014-11-12T00:00:00"/>
    <x v="0"/>
    <x v="10"/>
    <x v="504"/>
    <x v="0"/>
    <x v="2"/>
    <x v="9"/>
    <x v="1037"/>
    <x v="1307"/>
    <n v="3"/>
    <n v="20.87"/>
  </r>
  <r>
    <n v="1535"/>
    <d v="2014-11-12T00:00:00"/>
    <x v="0"/>
    <x v="10"/>
    <x v="504"/>
    <x v="0"/>
    <x v="0"/>
    <x v="0"/>
    <x v="757"/>
    <x v="1308"/>
    <n v="7"/>
    <n v="12.7"/>
  </r>
  <r>
    <n v="1536"/>
    <d v="2014-11-12T00:00:00"/>
    <x v="0"/>
    <x v="10"/>
    <x v="504"/>
    <x v="0"/>
    <x v="1"/>
    <x v="11"/>
    <x v="384"/>
    <x v="1309"/>
    <n v="1"/>
    <n v="-13"/>
  </r>
  <r>
    <n v="1537"/>
    <d v="2014-11-12T00:00:00"/>
    <x v="0"/>
    <x v="10"/>
    <x v="0"/>
    <x v="0"/>
    <x v="1"/>
    <x v="8"/>
    <x v="61"/>
    <x v="1310"/>
    <n v="3"/>
    <n v="-6.91"/>
  </r>
  <r>
    <n v="1538"/>
    <d v="2014-11-12T00:00:00"/>
    <x v="0"/>
    <x v="10"/>
    <x v="0"/>
    <x v="0"/>
    <x v="2"/>
    <x v="9"/>
    <x v="615"/>
    <x v="1311"/>
    <n v="2"/>
    <n v="25.6"/>
  </r>
  <r>
    <n v="1539"/>
    <d v="2014-11-14T00:00:00"/>
    <x v="0"/>
    <x v="10"/>
    <x v="505"/>
    <x v="37"/>
    <x v="2"/>
    <x v="6"/>
    <x v="996"/>
    <x v="1312"/>
    <n v="7"/>
    <n v="233.22"/>
  </r>
  <r>
    <n v="1540"/>
    <d v="2014-11-14T00:00:00"/>
    <x v="0"/>
    <x v="10"/>
    <x v="505"/>
    <x v="37"/>
    <x v="0"/>
    <x v="3"/>
    <x v="878"/>
    <x v="1313"/>
    <n v="10"/>
    <n v="21.02"/>
  </r>
  <r>
    <n v="1541"/>
    <d v="2014-11-14T00:00:00"/>
    <x v="0"/>
    <x v="10"/>
    <x v="506"/>
    <x v="14"/>
    <x v="0"/>
    <x v="3"/>
    <x v="505"/>
    <x v="1314"/>
    <n v="3"/>
    <n v="6.36"/>
  </r>
  <r>
    <n v="1542"/>
    <d v="2014-11-14T00:00:00"/>
    <x v="0"/>
    <x v="10"/>
    <x v="506"/>
    <x v="14"/>
    <x v="0"/>
    <x v="3"/>
    <x v="549"/>
    <x v="697"/>
    <n v="4"/>
    <n v="5.64"/>
  </r>
  <r>
    <n v="1543"/>
    <d v="2014-11-14T00:00:00"/>
    <x v="0"/>
    <x v="10"/>
    <x v="507"/>
    <x v="0"/>
    <x v="0"/>
    <x v="0"/>
    <x v="1038"/>
    <x v="1315"/>
    <n v="4"/>
    <n v="7.26"/>
  </r>
  <r>
    <n v="1544"/>
    <d v="2014-11-14T00:00:00"/>
    <x v="0"/>
    <x v="10"/>
    <x v="508"/>
    <x v="20"/>
    <x v="0"/>
    <x v="0"/>
    <x v="1039"/>
    <x v="21"/>
    <n v="2"/>
    <n v="5.23"/>
  </r>
  <r>
    <n v="1545"/>
    <d v="2014-11-14T00:00:00"/>
    <x v="0"/>
    <x v="10"/>
    <x v="508"/>
    <x v="20"/>
    <x v="1"/>
    <x v="5"/>
    <x v="578"/>
    <x v="1316"/>
    <n v="2"/>
    <n v="14.62"/>
  </r>
  <r>
    <n v="1546"/>
    <d v="2014-11-14T00:00:00"/>
    <x v="0"/>
    <x v="10"/>
    <x v="393"/>
    <x v="6"/>
    <x v="0"/>
    <x v="0"/>
    <x v="1040"/>
    <x v="331"/>
    <n v="5"/>
    <n v="15.55"/>
  </r>
  <r>
    <n v="1547"/>
    <d v="2014-11-15T00:00:00"/>
    <x v="0"/>
    <x v="10"/>
    <x v="509"/>
    <x v="15"/>
    <x v="0"/>
    <x v="4"/>
    <x v="1041"/>
    <x v="829"/>
    <n v="3"/>
    <n v="0.48"/>
  </r>
  <r>
    <n v="1548"/>
    <d v="2014-11-15T00:00:00"/>
    <x v="0"/>
    <x v="10"/>
    <x v="509"/>
    <x v="15"/>
    <x v="0"/>
    <x v="12"/>
    <x v="425"/>
    <x v="1317"/>
    <n v="2"/>
    <n v="29.14"/>
  </r>
  <r>
    <n v="1549"/>
    <d v="2014-11-15T00:00:00"/>
    <x v="0"/>
    <x v="10"/>
    <x v="509"/>
    <x v="15"/>
    <x v="0"/>
    <x v="0"/>
    <x v="154"/>
    <x v="236"/>
    <n v="4"/>
    <n v="7.78"/>
  </r>
  <r>
    <n v="1550"/>
    <d v="2014-11-15T00:00:00"/>
    <x v="0"/>
    <x v="10"/>
    <x v="510"/>
    <x v="0"/>
    <x v="0"/>
    <x v="10"/>
    <x v="1042"/>
    <x v="1318"/>
    <n v="9"/>
    <n v="204.07"/>
  </r>
  <r>
    <n v="1551"/>
    <d v="2014-11-15T00:00:00"/>
    <x v="0"/>
    <x v="10"/>
    <x v="228"/>
    <x v="3"/>
    <x v="1"/>
    <x v="8"/>
    <x v="1043"/>
    <x v="1319"/>
    <n v="3"/>
    <n v="3.24"/>
  </r>
  <r>
    <n v="1552"/>
    <d v="2014-11-15T00:00:00"/>
    <x v="0"/>
    <x v="10"/>
    <x v="228"/>
    <x v="3"/>
    <x v="2"/>
    <x v="9"/>
    <x v="1044"/>
    <x v="1320"/>
    <n v="3"/>
    <n v="146.77000000000001"/>
  </r>
  <r>
    <n v="1553"/>
    <d v="2014-11-15T00:00:00"/>
    <x v="0"/>
    <x v="10"/>
    <x v="228"/>
    <x v="3"/>
    <x v="0"/>
    <x v="14"/>
    <x v="654"/>
    <x v="1321"/>
    <n v="2"/>
    <n v="5.32"/>
  </r>
  <r>
    <n v="1554"/>
    <d v="2014-11-15T00:00:00"/>
    <x v="0"/>
    <x v="10"/>
    <x v="134"/>
    <x v="3"/>
    <x v="0"/>
    <x v="14"/>
    <x v="817"/>
    <x v="1322"/>
    <n v="3"/>
    <n v="3.29"/>
  </r>
  <r>
    <n v="1555"/>
    <d v="2014-11-16T00:00:00"/>
    <x v="0"/>
    <x v="10"/>
    <x v="511"/>
    <x v="42"/>
    <x v="2"/>
    <x v="6"/>
    <x v="687"/>
    <x v="1323"/>
    <n v="2"/>
    <n v="10.96"/>
  </r>
  <r>
    <n v="1556"/>
    <d v="2014-11-16T00:00:00"/>
    <x v="0"/>
    <x v="10"/>
    <x v="50"/>
    <x v="18"/>
    <x v="0"/>
    <x v="10"/>
    <x v="858"/>
    <x v="1005"/>
    <n v="5"/>
    <n v="36.82"/>
  </r>
  <r>
    <n v="1557"/>
    <d v="2014-11-16T00:00:00"/>
    <x v="0"/>
    <x v="10"/>
    <x v="50"/>
    <x v="18"/>
    <x v="0"/>
    <x v="0"/>
    <x v="875"/>
    <x v="1214"/>
    <n v="6"/>
    <n v="14.26"/>
  </r>
  <r>
    <n v="1558"/>
    <d v="2014-11-16T00:00:00"/>
    <x v="0"/>
    <x v="10"/>
    <x v="50"/>
    <x v="18"/>
    <x v="0"/>
    <x v="3"/>
    <x v="1045"/>
    <x v="852"/>
    <n v="4"/>
    <n v="14.27"/>
  </r>
  <r>
    <n v="1559"/>
    <d v="2014-11-16T00:00:00"/>
    <x v="0"/>
    <x v="10"/>
    <x v="50"/>
    <x v="18"/>
    <x v="0"/>
    <x v="2"/>
    <x v="865"/>
    <x v="1014"/>
    <n v="5"/>
    <n v="42.36"/>
  </r>
  <r>
    <n v="1560"/>
    <d v="2014-11-16T00:00:00"/>
    <x v="0"/>
    <x v="10"/>
    <x v="512"/>
    <x v="3"/>
    <x v="0"/>
    <x v="1"/>
    <x v="1046"/>
    <x v="1324"/>
    <n v="2"/>
    <n v="2.4"/>
  </r>
  <r>
    <n v="1561"/>
    <d v="2014-11-16T00:00:00"/>
    <x v="0"/>
    <x v="10"/>
    <x v="513"/>
    <x v="1"/>
    <x v="1"/>
    <x v="5"/>
    <x v="1047"/>
    <x v="1325"/>
    <n v="2"/>
    <n v="-1.07"/>
  </r>
  <r>
    <n v="1562"/>
    <d v="2014-11-16T00:00:00"/>
    <x v="0"/>
    <x v="10"/>
    <x v="514"/>
    <x v="3"/>
    <x v="2"/>
    <x v="6"/>
    <x v="1048"/>
    <x v="1326"/>
    <n v="4"/>
    <n v="-17.989999999999998"/>
  </r>
  <r>
    <n v="1563"/>
    <d v="2014-11-16T00:00:00"/>
    <x v="0"/>
    <x v="10"/>
    <x v="514"/>
    <x v="3"/>
    <x v="1"/>
    <x v="11"/>
    <x v="1049"/>
    <x v="1327"/>
    <n v="3"/>
    <n v="25.2"/>
  </r>
  <r>
    <n v="1564"/>
    <d v="2014-11-16T00:00:00"/>
    <x v="0"/>
    <x v="10"/>
    <x v="514"/>
    <x v="3"/>
    <x v="0"/>
    <x v="2"/>
    <x v="75"/>
    <x v="818"/>
    <n v="3"/>
    <n v="10.35"/>
  </r>
  <r>
    <n v="1565"/>
    <d v="2014-11-17T00:00:00"/>
    <x v="0"/>
    <x v="10"/>
    <x v="114"/>
    <x v="28"/>
    <x v="1"/>
    <x v="5"/>
    <x v="796"/>
    <x v="1328"/>
    <n v="5"/>
    <n v="81.58"/>
  </r>
  <r>
    <n v="1566"/>
    <d v="2014-11-17T00:00:00"/>
    <x v="0"/>
    <x v="10"/>
    <x v="515"/>
    <x v="7"/>
    <x v="0"/>
    <x v="2"/>
    <x v="650"/>
    <x v="1329"/>
    <n v="7"/>
    <n v="792.27"/>
  </r>
  <r>
    <n v="1567"/>
    <d v="2014-11-17T00:00:00"/>
    <x v="0"/>
    <x v="10"/>
    <x v="515"/>
    <x v="7"/>
    <x v="1"/>
    <x v="8"/>
    <x v="1050"/>
    <x v="1330"/>
    <n v="3"/>
    <n v="14.93"/>
  </r>
  <r>
    <n v="1568"/>
    <d v="2014-11-17T00:00:00"/>
    <x v="0"/>
    <x v="10"/>
    <x v="515"/>
    <x v="7"/>
    <x v="0"/>
    <x v="4"/>
    <x v="489"/>
    <x v="867"/>
    <n v="5"/>
    <n v="26.57"/>
  </r>
  <r>
    <n v="1569"/>
    <d v="2014-11-17T00:00:00"/>
    <x v="0"/>
    <x v="10"/>
    <x v="93"/>
    <x v="3"/>
    <x v="2"/>
    <x v="9"/>
    <x v="621"/>
    <x v="287"/>
    <n v="2"/>
    <n v="8"/>
  </r>
  <r>
    <n v="1570"/>
    <d v="2014-11-17T00:00:00"/>
    <x v="0"/>
    <x v="10"/>
    <x v="93"/>
    <x v="3"/>
    <x v="0"/>
    <x v="0"/>
    <x v="539"/>
    <x v="1331"/>
    <n v="7"/>
    <n v="352.3"/>
  </r>
  <r>
    <n v="1571"/>
    <d v="2014-11-17T00:00:00"/>
    <x v="0"/>
    <x v="10"/>
    <x v="93"/>
    <x v="3"/>
    <x v="0"/>
    <x v="12"/>
    <x v="1051"/>
    <x v="1332"/>
    <n v="3"/>
    <n v="72.430000000000007"/>
  </r>
  <r>
    <n v="1572"/>
    <d v="2014-11-17T00:00:00"/>
    <x v="0"/>
    <x v="10"/>
    <x v="516"/>
    <x v="2"/>
    <x v="0"/>
    <x v="0"/>
    <x v="154"/>
    <x v="1333"/>
    <n v="2"/>
    <n v="3.89"/>
  </r>
  <r>
    <n v="1573"/>
    <d v="2014-11-17T00:00:00"/>
    <x v="0"/>
    <x v="10"/>
    <x v="516"/>
    <x v="2"/>
    <x v="1"/>
    <x v="5"/>
    <x v="612"/>
    <x v="693"/>
    <n v="5"/>
    <n v="-93.99"/>
  </r>
  <r>
    <n v="1574"/>
    <d v="2014-11-17T00:00:00"/>
    <x v="0"/>
    <x v="10"/>
    <x v="92"/>
    <x v="0"/>
    <x v="0"/>
    <x v="10"/>
    <x v="732"/>
    <x v="1334"/>
    <n v="3"/>
    <n v="2.48"/>
  </r>
  <r>
    <n v="1575"/>
    <d v="2014-11-17T00:00:00"/>
    <x v="0"/>
    <x v="10"/>
    <x v="217"/>
    <x v="20"/>
    <x v="0"/>
    <x v="3"/>
    <x v="717"/>
    <x v="1335"/>
    <n v="3"/>
    <n v="726.56"/>
  </r>
  <r>
    <n v="1576"/>
    <d v="2014-11-17T00:00:00"/>
    <x v="0"/>
    <x v="10"/>
    <x v="217"/>
    <x v="20"/>
    <x v="1"/>
    <x v="11"/>
    <x v="853"/>
    <x v="1336"/>
    <n v="10"/>
    <n v="-50.1"/>
  </r>
  <r>
    <n v="1577"/>
    <d v="2014-11-17T00:00:00"/>
    <x v="0"/>
    <x v="10"/>
    <x v="215"/>
    <x v="20"/>
    <x v="0"/>
    <x v="0"/>
    <x v="1052"/>
    <x v="1337"/>
    <n v="3"/>
    <n v="17.22"/>
  </r>
  <r>
    <n v="1578"/>
    <d v="2014-11-18T00:00:00"/>
    <x v="0"/>
    <x v="10"/>
    <x v="517"/>
    <x v="26"/>
    <x v="1"/>
    <x v="13"/>
    <x v="1053"/>
    <x v="1338"/>
    <n v="2"/>
    <n v="-99.27"/>
  </r>
  <r>
    <n v="1579"/>
    <d v="2014-11-18T00:00:00"/>
    <x v="0"/>
    <x v="10"/>
    <x v="517"/>
    <x v="26"/>
    <x v="0"/>
    <x v="0"/>
    <x v="150"/>
    <x v="1339"/>
    <n v="4"/>
    <n v="12.53"/>
  </r>
  <r>
    <n v="1580"/>
    <d v="2014-11-18T00:00:00"/>
    <x v="0"/>
    <x v="10"/>
    <x v="246"/>
    <x v="2"/>
    <x v="0"/>
    <x v="3"/>
    <x v="313"/>
    <x v="1340"/>
    <n v="1"/>
    <n v="-40.799999999999997"/>
  </r>
  <r>
    <n v="1581"/>
    <d v="2014-11-18T00:00:00"/>
    <x v="0"/>
    <x v="10"/>
    <x v="246"/>
    <x v="2"/>
    <x v="0"/>
    <x v="2"/>
    <x v="1054"/>
    <x v="1341"/>
    <n v="1"/>
    <n v="-16.32"/>
  </r>
  <r>
    <n v="1582"/>
    <d v="2014-11-18T00:00:00"/>
    <x v="0"/>
    <x v="10"/>
    <x v="246"/>
    <x v="2"/>
    <x v="2"/>
    <x v="6"/>
    <x v="255"/>
    <x v="1220"/>
    <n v="6"/>
    <n v="-107.99"/>
  </r>
  <r>
    <n v="1583"/>
    <d v="2014-11-18T00:00:00"/>
    <x v="0"/>
    <x v="10"/>
    <x v="246"/>
    <x v="2"/>
    <x v="1"/>
    <x v="8"/>
    <x v="1055"/>
    <x v="1342"/>
    <n v="3"/>
    <n v="5.28"/>
  </r>
  <r>
    <n v="1584"/>
    <d v="2014-11-18T00:00:00"/>
    <x v="0"/>
    <x v="10"/>
    <x v="246"/>
    <x v="2"/>
    <x v="0"/>
    <x v="3"/>
    <x v="1056"/>
    <x v="1343"/>
    <n v="3"/>
    <n v="-1.43"/>
  </r>
  <r>
    <n v="1585"/>
    <d v="2014-11-18T00:00:00"/>
    <x v="0"/>
    <x v="10"/>
    <x v="518"/>
    <x v="1"/>
    <x v="0"/>
    <x v="3"/>
    <x v="1057"/>
    <x v="1082"/>
    <n v="5"/>
    <n v="-23.89"/>
  </r>
  <r>
    <n v="1586"/>
    <d v="2014-11-18T00:00:00"/>
    <x v="0"/>
    <x v="10"/>
    <x v="493"/>
    <x v="10"/>
    <x v="0"/>
    <x v="3"/>
    <x v="1058"/>
    <x v="211"/>
    <n v="8"/>
    <n v="-8.66"/>
  </r>
  <r>
    <n v="1587"/>
    <d v="2014-11-18T00:00:00"/>
    <x v="0"/>
    <x v="10"/>
    <x v="493"/>
    <x v="10"/>
    <x v="2"/>
    <x v="6"/>
    <x v="1059"/>
    <x v="1344"/>
    <n v="2"/>
    <n v="-2.08"/>
  </r>
  <r>
    <n v="1588"/>
    <d v="2014-11-18T00:00:00"/>
    <x v="0"/>
    <x v="10"/>
    <x v="130"/>
    <x v="27"/>
    <x v="0"/>
    <x v="0"/>
    <x v="367"/>
    <x v="1345"/>
    <n v="7"/>
    <n v="9.89"/>
  </r>
  <r>
    <n v="1589"/>
    <d v="2014-11-18T00:00:00"/>
    <x v="0"/>
    <x v="10"/>
    <x v="519"/>
    <x v="1"/>
    <x v="1"/>
    <x v="13"/>
    <x v="1060"/>
    <x v="1346"/>
    <n v="4"/>
    <n v="-175.26"/>
  </r>
  <r>
    <n v="1590"/>
    <d v="2014-11-18T00:00:00"/>
    <x v="0"/>
    <x v="10"/>
    <x v="519"/>
    <x v="1"/>
    <x v="1"/>
    <x v="8"/>
    <x v="863"/>
    <x v="1009"/>
    <n v="2"/>
    <n v="-7.48"/>
  </r>
  <r>
    <n v="1591"/>
    <d v="2014-11-18T00:00:00"/>
    <x v="0"/>
    <x v="10"/>
    <x v="519"/>
    <x v="1"/>
    <x v="1"/>
    <x v="11"/>
    <x v="1061"/>
    <x v="1347"/>
    <n v="6"/>
    <n v="-30.29"/>
  </r>
  <r>
    <n v="1592"/>
    <d v="2014-11-18T00:00:00"/>
    <x v="0"/>
    <x v="10"/>
    <x v="519"/>
    <x v="1"/>
    <x v="0"/>
    <x v="3"/>
    <x v="96"/>
    <x v="18"/>
    <n v="3"/>
    <n v="-4.92"/>
  </r>
  <r>
    <n v="1593"/>
    <d v="2014-11-18T00:00:00"/>
    <x v="0"/>
    <x v="10"/>
    <x v="519"/>
    <x v="1"/>
    <x v="0"/>
    <x v="2"/>
    <x v="25"/>
    <x v="1348"/>
    <n v="5"/>
    <n v="-66.8"/>
  </r>
  <r>
    <n v="1594"/>
    <d v="2014-11-18T00:00:00"/>
    <x v="0"/>
    <x v="10"/>
    <x v="520"/>
    <x v="28"/>
    <x v="0"/>
    <x v="2"/>
    <x v="1062"/>
    <x v="1349"/>
    <n v="5"/>
    <n v="16.79"/>
  </r>
  <r>
    <n v="1595"/>
    <d v="2014-11-18T00:00:00"/>
    <x v="0"/>
    <x v="10"/>
    <x v="521"/>
    <x v="21"/>
    <x v="1"/>
    <x v="5"/>
    <x v="215"/>
    <x v="1350"/>
    <n v="3"/>
    <n v="43.22"/>
  </r>
  <r>
    <n v="1596"/>
    <d v="2014-11-18T00:00:00"/>
    <x v="0"/>
    <x v="10"/>
    <x v="223"/>
    <x v="22"/>
    <x v="1"/>
    <x v="8"/>
    <x v="1063"/>
    <x v="1351"/>
    <n v="2"/>
    <n v="55.02"/>
  </r>
  <r>
    <n v="1597"/>
    <d v="2014-11-18T00:00:00"/>
    <x v="0"/>
    <x v="10"/>
    <x v="223"/>
    <x v="22"/>
    <x v="1"/>
    <x v="13"/>
    <x v="953"/>
    <x v="1352"/>
    <n v="4"/>
    <n v="94.93"/>
  </r>
  <r>
    <n v="1598"/>
    <d v="2014-11-19T00:00:00"/>
    <x v="0"/>
    <x v="10"/>
    <x v="508"/>
    <x v="8"/>
    <x v="2"/>
    <x v="6"/>
    <x v="231"/>
    <x v="1353"/>
    <n v="4"/>
    <n v="131.03"/>
  </r>
  <r>
    <n v="1599"/>
    <d v="2014-11-19T00:00:00"/>
    <x v="0"/>
    <x v="10"/>
    <x v="508"/>
    <x v="8"/>
    <x v="2"/>
    <x v="6"/>
    <x v="1064"/>
    <x v="33"/>
    <n v="5"/>
    <n v="41.99"/>
  </r>
  <r>
    <n v="1600"/>
    <d v="2014-11-19T00:00:00"/>
    <x v="0"/>
    <x v="10"/>
    <x v="508"/>
    <x v="8"/>
    <x v="2"/>
    <x v="9"/>
    <x v="1065"/>
    <x v="1354"/>
    <n v="2"/>
    <n v="7.25"/>
  </r>
  <r>
    <n v="1601"/>
    <d v="2014-11-19T00:00:00"/>
    <x v="0"/>
    <x v="10"/>
    <x v="522"/>
    <x v="20"/>
    <x v="2"/>
    <x v="6"/>
    <x v="402"/>
    <x v="1355"/>
    <n v="7"/>
    <n v="1228.18"/>
  </r>
  <r>
    <n v="1602"/>
    <d v="2014-11-19T00:00:00"/>
    <x v="0"/>
    <x v="10"/>
    <x v="523"/>
    <x v="7"/>
    <x v="0"/>
    <x v="1"/>
    <x v="85"/>
    <x v="1356"/>
    <n v="6"/>
    <n v="10.8"/>
  </r>
  <r>
    <n v="1603"/>
    <d v="2014-11-19T00:00:00"/>
    <x v="0"/>
    <x v="10"/>
    <x v="523"/>
    <x v="7"/>
    <x v="0"/>
    <x v="1"/>
    <x v="849"/>
    <x v="967"/>
    <n v="2"/>
    <n v="4.58"/>
  </r>
  <r>
    <n v="1604"/>
    <d v="2014-11-19T00:00:00"/>
    <x v="0"/>
    <x v="10"/>
    <x v="523"/>
    <x v="7"/>
    <x v="0"/>
    <x v="3"/>
    <x v="812"/>
    <x v="1357"/>
    <n v="7"/>
    <n v="102.28"/>
  </r>
  <r>
    <n v="1605"/>
    <d v="2014-11-19T00:00:00"/>
    <x v="0"/>
    <x v="10"/>
    <x v="523"/>
    <x v="7"/>
    <x v="1"/>
    <x v="11"/>
    <x v="430"/>
    <x v="1358"/>
    <n v="6"/>
    <n v="235.95"/>
  </r>
  <r>
    <n v="1606"/>
    <d v="2014-11-19T00:00:00"/>
    <x v="0"/>
    <x v="10"/>
    <x v="524"/>
    <x v="27"/>
    <x v="0"/>
    <x v="0"/>
    <x v="1066"/>
    <x v="920"/>
    <n v="3"/>
    <n v="79.89"/>
  </r>
  <r>
    <n v="1607"/>
    <d v="2014-11-19T00:00:00"/>
    <x v="0"/>
    <x v="10"/>
    <x v="131"/>
    <x v="2"/>
    <x v="2"/>
    <x v="9"/>
    <x v="910"/>
    <x v="1359"/>
    <n v="1"/>
    <n v="-1.19"/>
  </r>
  <r>
    <n v="1608"/>
    <d v="2014-11-19T00:00:00"/>
    <x v="0"/>
    <x v="10"/>
    <x v="363"/>
    <x v="28"/>
    <x v="0"/>
    <x v="2"/>
    <x v="346"/>
    <x v="1360"/>
    <n v="4"/>
    <n v="57.5"/>
  </r>
  <r>
    <n v="1609"/>
    <d v="2014-11-19T00:00:00"/>
    <x v="0"/>
    <x v="10"/>
    <x v="363"/>
    <x v="28"/>
    <x v="2"/>
    <x v="6"/>
    <x v="67"/>
    <x v="1361"/>
    <n v="3"/>
    <n v="78.95"/>
  </r>
  <r>
    <n v="1610"/>
    <d v="2014-11-19T00:00:00"/>
    <x v="0"/>
    <x v="10"/>
    <x v="525"/>
    <x v="2"/>
    <x v="0"/>
    <x v="0"/>
    <x v="1067"/>
    <x v="911"/>
    <n v="1"/>
    <n v="1.98"/>
  </r>
  <r>
    <n v="1611"/>
    <d v="2014-11-20T00:00:00"/>
    <x v="0"/>
    <x v="10"/>
    <x v="121"/>
    <x v="20"/>
    <x v="0"/>
    <x v="10"/>
    <x v="1068"/>
    <x v="1362"/>
    <n v="3"/>
    <n v="17.37"/>
  </r>
  <r>
    <n v="1612"/>
    <d v="2014-11-20T00:00:00"/>
    <x v="0"/>
    <x v="10"/>
    <x v="121"/>
    <x v="20"/>
    <x v="2"/>
    <x v="6"/>
    <x v="1008"/>
    <x v="1363"/>
    <n v="6"/>
    <n v="216.82"/>
  </r>
  <r>
    <n v="1613"/>
    <d v="2014-11-20T00:00:00"/>
    <x v="0"/>
    <x v="10"/>
    <x v="121"/>
    <x v="20"/>
    <x v="0"/>
    <x v="3"/>
    <x v="1069"/>
    <x v="115"/>
    <n v="3"/>
    <n v="4.54"/>
  </r>
  <r>
    <n v="1614"/>
    <d v="2014-11-20T00:00:00"/>
    <x v="0"/>
    <x v="10"/>
    <x v="121"/>
    <x v="20"/>
    <x v="0"/>
    <x v="0"/>
    <x v="768"/>
    <x v="499"/>
    <n v="4"/>
    <n v="12.44"/>
  </r>
  <r>
    <n v="1615"/>
    <d v="2014-11-21T00:00:00"/>
    <x v="0"/>
    <x v="10"/>
    <x v="526"/>
    <x v="5"/>
    <x v="2"/>
    <x v="6"/>
    <x v="550"/>
    <x v="1364"/>
    <n v="1"/>
    <n v="9.99"/>
  </r>
  <r>
    <n v="1616"/>
    <d v="2014-11-21T00:00:00"/>
    <x v="0"/>
    <x v="10"/>
    <x v="526"/>
    <x v="5"/>
    <x v="0"/>
    <x v="0"/>
    <x v="1070"/>
    <x v="1365"/>
    <n v="6"/>
    <n v="301.97000000000003"/>
  </r>
  <r>
    <n v="1617"/>
    <d v="2014-11-21T00:00:00"/>
    <x v="0"/>
    <x v="10"/>
    <x v="526"/>
    <x v="5"/>
    <x v="0"/>
    <x v="2"/>
    <x v="242"/>
    <x v="1366"/>
    <n v="3"/>
    <n v="9.6999999999999993"/>
  </r>
  <r>
    <n v="1618"/>
    <d v="2014-11-21T00:00:00"/>
    <x v="0"/>
    <x v="10"/>
    <x v="526"/>
    <x v="5"/>
    <x v="0"/>
    <x v="4"/>
    <x v="481"/>
    <x v="943"/>
    <n v="3"/>
    <n v="1.47"/>
  </r>
  <r>
    <n v="1619"/>
    <d v="2014-11-21T00:00:00"/>
    <x v="0"/>
    <x v="10"/>
    <x v="523"/>
    <x v="3"/>
    <x v="0"/>
    <x v="0"/>
    <x v="284"/>
    <x v="115"/>
    <n v="2"/>
    <n v="6.22"/>
  </r>
  <r>
    <n v="1620"/>
    <d v="2014-11-21T00:00:00"/>
    <x v="0"/>
    <x v="10"/>
    <x v="527"/>
    <x v="0"/>
    <x v="0"/>
    <x v="10"/>
    <x v="229"/>
    <x v="1367"/>
    <n v="1"/>
    <n v="0.55000000000000004"/>
  </r>
  <r>
    <n v="1621"/>
    <d v="2014-11-21T00:00:00"/>
    <x v="0"/>
    <x v="10"/>
    <x v="527"/>
    <x v="0"/>
    <x v="2"/>
    <x v="6"/>
    <x v="292"/>
    <x v="1368"/>
    <n v="5"/>
    <n v="16.75"/>
  </r>
  <r>
    <n v="1622"/>
    <d v="2014-11-21T00:00:00"/>
    <x v="0"/>
    <x v="10"/>
    <x v="528"/>
    <x v="3"/>
    <x v="0"/>
    <x v="0"/>
    <x v="1071"/>
    <x v="1369"/>
    <n v="2"/>
    <n v="3.03"/>
  </r>
  <r>
    <n v="1623"/>
    <d v="2014-11-21T00:00:00"/>
    <x v="0"/>
    <x v="10"/>
    <x v="528"/>
    <x v="3"/>
    <x v="2"/>
    <x v="9"/>
    <x v="324"/>
    <x v="1370"/>
    <n v="1"/>
    <n v="28.5"/>
  </r>
  <r>
    <n v="1624"/>
    <d v="2014-11-22T00:00:00"/>
    <x v="0"/>
    <x v="10"/>
    <x v="141"/>
    <x v="4"/>
    <x v="0"/>
    <x v="10"/>
    <x v="1072"/>
    <x v="1371"/>
    <n v="3"/>
    <n v="7.95"/>
  </r>
  <r>
    <n v="1625"/>
    <d v="2014-11-22T00:00:00"/>
    <x v="0"/>
    <x v="10"/>
    <x v="141"/>
    <x v="4"/>
    <x v="0"/>
    <x v="3"/>
    <x v="413"/>
    <x v="1372"/>
    <n v="5"/>
    <n v="156.75"/>
  </r>
  <r>
    <n v="1626"/>
    <d v="2014-11-22T00:00:00"/>
    <x v="0"/>
    <x v="10"/>
    <x v="141"/>
    <x v="4"/>
    <x v="0"/>
    <x v="10"/>
    <x v="21"/>
    <x v="21"/>
    <n v="2"/>
    <n v="5.34"/>
  </r>
  <r>
    <n v="1627"/>
    <d v="2014-11-22T00:00:00"/>
    <x v="0"/>
    <x v="10"/>
    <x v="141"/>
    <x v="4"/>
    <x v="0"/>
    <x v="12"/>
    <x v="1073"/>
    <x v="1373"/>
    <n v="3"/>
    <n v="290.3"/>
  </r>
  <r>
    <n v="1628"/>
    <d v="2014-11-22T00:00:00"/>
    <x v="0"/>
    <x v="10"/>
    <x v="216"/>
    <x v="0"/>
    <x v="0"/>
    <x v="3"/>
    <x v="459"/>
    <x v="1374"/>
    <n v="1"/>
    <n v="-11.08"/>
  </r>
  <r>
    <n v="1629"/>
    <d v="2014-11-22T00:00:00"/>
    <x v="0"/>
    <x v="10"/>
    <x v="529"/>
    <x v="1"/>
    <x v="0"/>
    <x v="3"/>
    <x v="970"/>
    <x v="1375"/>
    <n v="5"/>
    <n v="-16.47"/>
  </r>
  <r>
    <n v="1630"/>
    <d v="2014-11-22T00:00:00"/>
    <x v="0"/>
    <x v="10"/>
    <x v="530"/>
    <x v="3"/>
    <x v="0"/>
    <x v="0"/>
    <x v="563"/>
    <x v="1376"/>
    <n v="9"/>
    <n v="24.22"/>
  </r>
  <r>
    <n v="1631"/>
    <d v="2014-11-22T00:00:00"/>
    <x v="0"/>
    <x v="10"/>
    <x v="357"/>
    <x v="4"/>
    <x v="0"/>
    <x v="0"/>
    <x v="1074"/>
    <x v="967"/>
    <n v="2"/>
    <n v="4.88"/>
  </r>
  <r>
    <n v="1632"/>
    <d v="2014-11-23T00:00:00"/>
    <x v="0"/>
    <x v="10"/>
    <x v="42"/>
    <x v="3"/>
    <x v="1"/>
    <x v="5"/>
    <x v="120"/>
    <x v="1044"/>
    <n v="5"/>
    <n v="-67.94"/>
  </r>
  <r>
    <n v="1633"/>
    <d v="2014-11-23T00:00:00"/>
    <x v="0"/>
    <x v="10"/>
    <x v="42"/>
    <x v="3"/>
    <x v="0"/>
    <x v="10"/>
    <x v="934"/>
    <x v="617"/>
    <n v="3"/>
    <n v="10.48"/>
  </r>
  <r>
    <n v="1634"/>
    <d v="2014-11-23T00:00:00"/>
    <x v="0"/>
    <x v="10"/>
    <x v="42"/>
    <x v="3"/>
    <x v="2"/>
    <x v="9"/>
    <x v="991"/>
    <x v="1377"/>
    <n v="1"/>
    <n v="6.3"/>
  </r>
  <r>
    <n v="1635"/>
    <d v="2014-11-23T00:00:00"/>
    <x v="0"/>
    <x v="10"/>
    <x v="42"/>
    <x v="3"/>
    <x v="1"/>
    <x v="5"/>
    <x v="1075"/>
    <x v="1378"/>
    <n v="2"/>
    <n v="23.84"/>
  </r>
  <r>
    <n v="1636"/>
    <d v="2014-11-23T00:00:00"/>
    <x v="0"/>
    <x v="10"/>
    <x v="341"/>
    <x v="0"/>
    <x v="0"/>
    <x v="1"/>
    <x v="798"/>
    <x v="1379"/>
    <n v="2"/>
    <n v="8.8800000000000008"/>
  </r>
  <r>
    <n v="1637"/>
    <d v="2014-11-23T00:00:00"/>
    <x v="0"/>
    <x v="10"/>
    <x v="531"/>
    <x v="0"/>
    <x v="1"/>
    <x v="8"/>
    <x v="626"/>
    <x v="1380"/>
    <n v="2"/>
    <n v="-2.5499999999999998"/>
  </r>
  <r>
    <n v="1638"/>
    <d v="2014-11-23T00:00:00"/>
    <x v="0"/>
    <x v="10"/>
    <x v="531"/>
    <x v="0"/>
    <x v="0"/>
    <x v="12"/>
    <x v="1076"/>
    <x v="1381"/>
    <n v="3"/>
    <n v="-87.15"/>
  </r>
  <r>
    <n v="1639"/>
    <d v="2014-11-23T00:00:00"/>
    <x v="0"/>
    <x v="10"/>
    <x v="531"/>
    <x v="0"/>
    <x v="2"/>
    <x v="9"/>
    <x v="589"/>
    <x v="1382"/>
    <n v="7"/>
    <n v="1.66"/>
  </r>
  <r>
    <n v="1640"/>
    <d v="2014-11-23T00:00:00"/>
    <x v="0"/>
    <x v="10"/>
    <x v="532"/>
    <x v="2"/>
    <x v="0"/>
    <x v="10"/>
    <x v="1077"/>
    <x v="1383"/>
    <n v="3"/>
    <n v="21.2"/>
  </r>
  <r>
    <n v="1641"/>
    <d v="2014-11-23T00:00:00"/>
    <x v="0"/>
    <x v="10"/>
    <x v="533"/>
    <x v="12"/>
    <x v="0"/>
    <x v="10"/>
    <x v="21"/>
    <x v="1098"/>
    <n v="3"/>
    <n v="8.8000000000000007"/>
  </r>
  <r>
    <n v="1642"/>
    <d v="2014-11-23T00:00:00"/>
    <x v="0"/>
    <x v="10"/>
    <x v="105"/>
    <x v="0"/>
    <x v="1"/>
    <x v="5"/>
    <x v="1078"/>
    <x v="1384"/>
    <n v="2"/>
    <n v="-35.51"/>
  </r>
  <r>
    <n v="1643"/>
    <d v="2014-11-23T00:00:00"/>
    <x v="0"/>
    <x v="10"/>
    <x v="239"/>
    <x v="14"/>
    <x v="0"/>
    <x v="3"/>
    <x v="1079"/>
    <x v="1385"/>
    <n v="3"/>
    <n v="6.75"/>
  </r>
  <r>
    <n v="1644"/>
    <d v="2014-11-24T00:00:00"/>
    <x v="0"/>
    <x v="10"/>
    <x v="534"/>
    <x v="10"/>
    <x v="0"/>
    <x v="4"/>
    <x v="268"/>
    <x v="1386"/>
    <n v="1"/>
    <n v="0.43"/>
  </r>
  <r>
    <n v="1645"/>
    <d v="2014-11-24T00:00:00"/>
    <x v="0"/>
    <x v="10"/>
    <x v="339"/>
    <x v="3"/>
    <x v="1"/>
    <x v="8"/>
    <x v="676"/>
    <x v="1387"/>
    <n v="4"/>
    <n v="27.31"/>
  </r>
  <r>
    <n v="1646"/>
    <d v="2014-11-24T00:00:00"/>
    <x v="0"/>
    <x v="10"/>
    <x v="535"/>
    <x v="22"/>
    <x v="0"/>
    <x v="3"/>
    <x v="1056"/>
    <x v="1388"/>
    <n v="7"/>
    <n v="4.2300000000000004"/>
  </r>
  <r>
    <n v="1647"/>
    <d v="2014-11-24T00:00:00"/>
    <x v="0"/>
    <x v="10"/>
    <x v="535"/>
    <x v="22"/>
    <x v="0"/>
    <x v="2"/>
    <x v="144"/>
    <x v="914"/>
    <n v="6"/>
    <n v="9.7200000000000006"/>
  </r>
  <r>
    <n v="1648"/>
    <d v="2014-11-24T00:00:00"/>
    <x v="0"/>
    <x v="10"/>
    <x v="535"/>
    <x v="22"/>
    <x v="0"/>
    <x v="0"/>
    <x v="114"/>
    <x v="499"/>
    <n v="4"/>
    <n v="12.44"/>
  </r>
  <r>
    <n v="1649"/>
    <d v="2014-11-24T00:00:00"/>
    <x v="0"/>
    <x v="10"/>
    <x v="535"/>
    <x v="22"/>
    <x v="0"/>
    <x v="2"/>
    <x v="1080"/>
    <x v="1389"/>
    <n v="2"/>
    <n v="53.35"/>
  </r>
  <r>
    <n v="1650"/>
    <d v="2014-11-24T00:00:00"/>
    <x v="0"/>
    <x v="10"/>
    <x v="77"/>
    <x v="24"/>
    <x v="2"/>
    <x v="9"/>
    <x v="1081"/>
    <x v="1390"/>
    <n v="7"/>
    <n v="43.6"/>
  </r>
  <r>
    <n v="1651"/>
    <d v="2014-11-24T00:00:00"/>
    <x v="0"/>
    <x v="10"/>
    <x v="15"/>
    <x v="3"/>
    <x v="1"/>
    <x v="5"/>
    <x v="1082"/>
    <x v="1391"/>
    <n v="1"/>
    <n v="-18.11"/>
  </r>
  <r>
    <n v="1652"/>
    <d v="2014-11-24T00:00:00"/>
    <x v="0"/>
    <x v="10"/>
    <x v="168"/>
    <x v="10"/>
    <x v="2"/>
    <x v="6"/>
    <x v="1021"/>
    <x v="1392"/>
    <n v="5"/>
    <n v="-209.99"/>
  </r>
  <r>
    <n v="1653"/>
    <d v="2014-11-24T00:00:00"/>
    <x v="0"/>
    <x v="10"/>
    <x v="168"/>
    <x v="10"/>
    <x v="1"/>
    <x v="5"/>
    <x v="1083"/>
    <x v="1393"/>
    <n v="3"/>
    <n v="-34.92"/>
  </r>
  <r>
    <n v="1654"/>
    <d v="2014-11-24T00:00:00"/>
    <x v="0"/>
    <x v="10"/>
    <x v="536"/>
    <x v="1"/>
    <x v="0"/>
    <x v="2"/>
    <x v="899"/>
    <x v="1394"/>
    <n v="5"/>
    <n v="-8.08"/>
  </r>
  <r>
    <n v="1655"/>
    <d v="2014-11-24T00:00:00"/>
    <x v="0"/>
    <x v="10"/>
    <x v="433"/>
    <x v="10"/>
    <x v="1"/>
    <x v="8"/>
    <x v="1084"/>
    <x v="1395"/>
    <n v="7"/>
    <n v="9.67"/>
  </r>
  <r>
    <n v="1656"/>
    <d v="2014-11-24T00:00:00"/>
    <x v="0"/>
    <x v="10"/>
    <x v="433"/>
    <x v="10"/>
    <x v="2"/>
    <x v="6"/>
    <x v="1085"/>
    <x v="1396"/>
    <n v="4"/>
    <n v="-250.4"/>
  </r>
  <r>
    <n v="1657"/>
    <d v="2014-11-24T00:00:00"/>
    <x v="0"/>
    <x v="10"/>
    <x v="537"/>
    <x v="14"/>
    <x v="0"/>
    <x v="4"/>
    <x v="794"/>
    <x v="1397"/>
    <n v="4"/>
    <n v="45.58"/>
  </r>
  <r>
    <n v="1658"/>
    <d v="2014-11-24T00:00:00"/>
    <x v="0"/>
    <x v="10"/>
    <x v="537"/>
    <x v="14"/>
    <x v="0"/>
    <x v="1"/>
    <x v="493"/>
    <x v="1398"/>
    <n v="2"/>
    <n v="96.34"/>
  </r>
  <r>
    <n v="1659"/>
    <d v="2014-11-24T00:00:00"/>
    <x v="0"/>
    <x v="10"/>
    <x v="537"/>
    <x v="14"/>
    <x v="0"/>
    <x v="0"/>
    <x v="1086"/>
    <x v="1399"/>
    <n v="3"/>
    <n v="69.180000000000007"/>
  </r>
  <r>
    <n v="1660"/>
    <d v="2014-11-24T00:00:00"/>
    <x v="0"/>
    <x v="10"/>
    <x v="537"/>
    <x v="14"/>
    <x v="0"/>
    <x v="0"/>
    <x v="452"/>
    <x v="763"/>
    <n v="2"/>
    <n v="7.98"/>
  </r>
  <r>
    <n v="1661"/>
    <d v="2014-11-24T00:00:00"/>
    <x v="0"/>
    <x v="10"/>
    <x v="187"/>
    <x v="6"/>
    <x v="1"/>
    <x v="8"/>
    <x v="1087"/>
    <x v="1400"/>
    <n v="5"/>
    <n v="48.91"/>
  </r>
  <r>
    <n v="1662"/>
    <d v="2014-11-24T00:00:00"/>
    <x v="0"/>
    <x v="10"/>
    <x v="538"/>
    <x v="10"/>
    <x v="0"/>
    <x v="3"/>
    <x v="1088"/>
    <x v="1401"/>
    <n v="3"/>
    <n v="-4.59"/>
  </r>
  <r>
    <n v="1663"/>
    <d v="2014-11-25T00:00:00"/>
    <x v="0"/>
    <x v="10"/>
    <x v="230"/>
    <x v="3"/>
    <x v="0"/>
    <x v="12"/>
    <x v="316"/>
    <x v="1402"/>
    <n v="6"/>
    <n v="93.06"/>
  </r>
  <r>
    <n v="1664"/>
    <d v="2014-11-25T00:00:00"/>
    <x v="0"/>
    <x v="10"/>
    <x v="230"/>
    <x v="3"/>
    <x v="1"/>
    <x v="8"/>
    <x v="626"/>
    <x v="1403"/>
    <n v="3"/>
    <n v="10.51"/>
  </r>
  <r>
    <n v="1665"/>
    <d v="2014-11-25T00:00:00"/>
    <x v="0"/>
    <x v="10"/>
    <x v="230"/>
    <x v="3"/>
    <x v="0"/>
    <x v="0"/>
    <x v="1089"/>
    <x v="1404"/>
    <n v="4"/>
    <n v="12.31"/>
  </r>
  <r>
    <n v="1666"/>
    <d v="2014-11-25T00:00:00"/>
    <x v="0"/>
    <x v="10"/>
    <x v="212"/>
    <x v="0"/>
    <x v="2"/>
    <x v="9"/>
    <x v="754"/>
    <x v="1405"/>
    <n v="3"/>
    <n v="0"/>
  </r>
  <r>
    <n v="1667"/>
    <d v="2014-11-25T00:00:00"/>
    <x v="0"/>
    <x v="10"/>
    <x v="212"/>
    <x v="0"/>
    <x v="0"/>
    <x v="1"/>
    <x v="1090"/>
    <x v="1406"/>
    <n v="1"/>
    <n v="0.88"/>
  </r>
  <r>
    <n v="1668"/>
    <d v="2014-11-25T00:00:00"/>
    <x v="0"/>
    <x v="10"/>
    <x v="212"/>
    <x v="0"/>
    <x v="1"/>
    <x v="13"/>
    <x v="1091"/>
    <x v="1407"/>
    <n v="5"/>
    <n v="-121.87"/>
  </r>
  <r>
    <n v="1669"/>
    <d v="2014-11-25T00:00:00"/>
    <x v="0"/>
    <x v="10"/>
    <x v="212"/>
    <x v="0"/>
    <x v="0"/>
    <x v="1"/>
    <x v="1092"/>
    <x v="1408"/>
    <n v="2"/>
    <n v="1.99"/>
  </r>
  <r>
    <n v="1670"/>
    <d v="2014-11-25T00:00:00"/>
    <x v="0"/>
    <x v="10"/>
    <x v="212"/>
    <x v="0"/>
    <x v="0"/>
    <x v="0"/>
    <x v="13"/>
    <x v="1210"/>
    <n v="3"/>
    <n v="5.0999999999999996"/>
  </r>
  <r>
    <n v="1671"/>
    <d v="2014-11-25T00:00:00"/>
    <x v="0"/>
    <x v="10"/>
    <x v="212"/>
    <x v="0"/>
    <x v="1"/>
    <x v="8"/>
    <x v="112"/>
    <x v="675"/>
    <n v="3"/>
    <n v="-3.96"/>
  </r>
  <r>
    <n v="1672"/>
    <d v="2014-11-25T00:00:00"/>
    <x v="0"/>
    <x v="10"/>
    <x v="539"/>
    <x v="43"/>
    <x v="1"/>
    <x v="8"/>
    <x v="34"/>
    <x v="1409"/>
    <n v="2"/>
    <n v="20.12"/>
  </r>
  <r>
    <n v="1673"/>
    <d v="2014-11-25T00:00:00"/>
    <x v="0"/>
    <x v="10"/>
    <x v="109"/>
    <x v="20"/>
    <x v="0"/>
    <x v="2"/>
    <x v="479"/>
    <x v="1410"/>
    <n v="4"/>
    <n v="55.9"/>
  </r>
  <r>
    <n v="1674"/>
    <d v="2014-11-25T00:00:00"/>
    <x v="0"/>
    <x v="10"/>
    <x v="109"/>
    <x v="20"/>
    <x v="1"/>
    <x v="11"/>
    <x v="1093"/>
    <x v="1411"/>
    <n v="3"/>
    <n v="-37.94"/>
  </r>
  <r>
    <n v="1675"/>
    <d v="2014-11-25T00:00:00"/>
    <x v="0"/>
    <x v="10"/>
    <x v="145"/>
    <x v="11"/>
    <x v="0"/>
    <x v="4"/>
    <x v="72"/>
    <x v="1412"/>
    <n v="7"/>
    <n v="8.2899999999999991"/>
  </r>
  <r>
    <n v="1676"/>
    <d v="2014-11-25T00:00:00"/>
    <x v="0"/>
    <x v="10"/>
    <x v="77"/>
    <x v="3"/>
    <x v="2"/>
    <x v="6"/>
    <x v="1094"/>
    <x v="1413"/>
    <n v="5"/>
    <n v="47.24"/>
  </r>
  <r>
    <n v="1677"/>
    <d v="2014-11-25T00:00:00"/>
    <x v="0"/>
    <x v="10"/>
    <x v="77"/>
    <x v="3"/>
    <x v="1"/>
    <x v="5"/>
    <x v="668"/>
    <x v="1414"/>
    <n v="4"/>
    <n v="54.4"/>
  </r>
  <r>
    <n v="1678"/>
    <d v="2014-11-25T00:00:00"/>
    <x v="0"/>
    <x v="10"/>
    <x v="77"/>
    <x v="3"/>
    <x v="0"/>
    <x v="4"/>
    <x v="108"/>
    <x v="1415"/>
    <n v="3"/>
    <n v="2.6"/>
  </r>
  <r>
    <n v="1679"/>
    <d v="2014-11-26T00:00:00"/>
    <x v="0"/>
    <x v="10"/>
    <x v="264"/>
    <x v="0"/>
    <x v="1"/>
    <x v="8"/>
    <x v="45"/>
    <x v="50"/>
    <n v="5"/>
    <n v="-14.48"/>
  </r>
  <r>
    <n v="1680"/>
    <d v="2014-11-26T00:00:00"/>
    <x v="0"/>
    <x v="10"/>
    <x v="262"/>
    <x v="11"/>
    <x v="0"/>
    <x v="0"/>
    <x v="507"/>
    <x v="143"/>
    <n v="3"/>
    <n v="5.44"/>
  </r>
  <r>
    <n v="1681"/>
    <d v="2014-11-26T00:00:00"/>
    <x v="0"/>
    <x v="10"/>
    <x v="262"/>
    <x v="11"/>
    <x v="0"/>
    <x v="2"/>
    <x v="525"/>
    <x v="1416"/>
    <n v="5"/>
    <n v="-167.27"/>
  </r>
  <r>
    <n v="1682"/>
    <d v="2014-11-26T00:00:00"/>
    <x v="0"/>
    <x v="10"/>
    <x v="262"/>
    <x v="11"/>
    <x v="2"/>
    <x v="6"/>
    <x v="687"/>
    <x v="1417"/>
    <n v="4"/>
    <n v="-87.67"/>
  </r>
  <r>
    <n v="1683"/>
    <d v="2014-11-26T00:00:00"/>
    <x v="0"/>
    <x v="10"/>
    <x v="471"/>
    <x v="3"/>
    <x v="0"/>
    <x v="0"/>
    <x v="1025"/>
    <x v="1045"/>
    <n v="2"/>
    <n v="40.17"/>
  </r>
  <r>
    <n v="1684"/>
    <d v="2014-11-26T00:00:00"/>
    <x v="0"/>
    <x v="10"/>
    <x v="462"/>
    <x v="20"/>
    <x v="2"/>
    <x v="6"/>
    <x v="1095"/>
    <x v="1418"/>
    <n v="4"/>
    <n v="78.39"/>
  </r>
  <r>
    <n v="1685"/>
    <d v="2014-11-26T00:00:00"/>
    <x v="0"/>
    <x v="10"/>
    <x v="462"/>
    <x v="20"/>
    <x v="0"/>
    <x v="3"/>
    <x v="374"/>
    <x v="1419"/>
    <n v="3"/>
    <n v="4.68"/>
  </r>
  <r>
    <n v="1686"/>
    <d v="2014-11-26T00:00:00"/>
    <x v="0"/>
    <x v="10"/>
    <x v="462"/>
    <x v="20"/>
    <x v="0"/>
    <x v="3"/>
    <x v="105"/>
    <x v="272"/>
    <n v="4"/>
    <n v="5.77"/>
  </r>
  <r>
    <n v="1687"/>
    <d v="2014-11-26T00:00:00"/>
    <x v="0"/>
    <x v="10"/>
    <x v="462"/>
    <x v="20"/>
    <x v="0"/>
    <x v="1"/>
    <x v="1096"/>
    <x v="1420"/>
    <n v="9"/>
    <n v="44.71"/>
  </r>
  <r>
    <n v="1688"/>
    <d v="2014-11-26T00:00:00"/>
    <x v="0"/>
    <x v="10"/>
    <x v="462"/>
    <x v="20"/>
    <x v="0"/>
    <x v="1"/>
    <x v="349"/>
    <x v="697"/>
    <n v="4"/>
    <n v="5.64"/>
  </r>
  <r>
    <n v="1689"/>
    <d v="2014-11-26T00:00:00"/>
    <x v="0"/>
    <x v="10"/>
    <x v="465"/>
    <x v="3"/>
    <x v="0"/>
    <x v="3"/>
    <x v="106"/>
    <x v="1421"/>
    <n v="3"/>
    <n v="1.51"/>
  </r>
  <r>
    <n v="1690"/>
    <d v="2014-11-26T00:00:00"/>
    <x v="0"/>
    <x v="10"/>
    <x v="465"/>
    <x v="3"/>
    <x v="0"/>
    <x v="0"/>
    <x v="1097"/>
    <x v="98"/>
    <n v="3"/>
    <n v="7.02"/>
  </r>
  <r>
    <n v="1691"/>
    <d v="2014-11-26T00:00:00"/>
    <x v="0"/>
    <x v="10"/>
    <x v="465"/>
    <x v="3"/>
    <x v="0"/>
    <x v="12"/>
    <x v="38"/>
    <x v="1422"/>
    <n v="2"/>
    <n v="11.35"/>
  </r>
  <r>
    <n v="1692"/>
    <d v="2014-11-26T00:00:00"/>
    <x v="0"/>
    <x v="10"/>
    <x v="465"/>
    <x v="3"/>
    <x v="0"/>
    <x v="3"/>
    <x v="529"/>
    <x v="1117"/>
    <n v="1"/>
    <n v="2.56"/>
  </r>
  <r>
    <n v="1693"/>
    <d v="2014-11-27T00:00:00"/>
    <x v="0"/>
    <x v="10"/>
    <x v="282"/>
    <x v="20"/>
    <x v="0"/>
    <x v="7"/>
    <x v="78"/>
    <x v="572"/>
    <n v="2"/>
    <n v="1.32"/>
  </r>
  <r>
    <n v="1694"/>
    <d v="2014-11-27T00:00:00"/>
    <x v="0"/>
    <x v="10"/>
    <x v="4"/>
    <x v="20"/>
    <x v="1"/>
    <x v="8"/>
    <x v="1098"/>
    <x v="1423"/>
    <n v="5"/>
    <n v="39.979999999999997"/>
  </r>
  <r>
    <n v="1695"/>
    <d v="2014-11-28T00:00:00"/>
    <x v="0"/>
    <x v="10"/>
    <x v="540"/>
    <x v="33"/>
    <x v="0"/>
    <x v="4"/>
    <x v="1099"/>
    <x v="1385"/>
    <n v="3"/>
    <n v="3.96"/>
  </r>
  <r>
    <n v="1696"/>
    <d v="2014-11-28T00:00:00"/>
    <x v="0"/>
    <x v="10"/>
    <x v="541"/>
    <x v="20"/>
    <x v="0"/>
    <x v="3"/>
    <x v="39"/>
    <x v="86"/>
    <n v="2"/>
    <n v="6.04"/>
  </r>
  <r>
    <n v="1697"/>
    <d v="2014-11-28T00:00:00"/>
    <x v="0"/>
    <x v="10"/>
    <x v="10"/>
    <x v="9"/>
    <x v="1"/>
    <x v="8"/>
    <x v="1100"/>
    <x v="1424"/>
    <n v="5"/>
    <n v="43.74"/>
  </r>
  <r>
    <n v="1698"/>
    <d v="2014-11-28T00:00:00"/>
    <x v="0"/>
    <x v="10"/>
    <x v="10"/>
    <x v="9"/>
    <x v="0"/>
    <x v="0"/>
    <x v="369"/>
    <x v="1425"/>
    <n v="7"/>
    <n v="40.4"/>
  </r>
  <r>
    <n v="1699"/>
    <d v="2014-11-28T00:00:00"/>
    <x v="0"/>
    <x v="10"/>
    <x v="10"/>
    <x v="9"/>
    <x v="0"/>
    <x v="4"/>
    <x v="268"/>
    <x v="342"/>
    <n v="4"/>
    <n v="4.33"/>
  </r>
  <r>
    <n v="1700"/>
    <d v="2014-11-28T00:00:00"/>
    <x v="0"/>
    <x v="10"/>
    <x v="10"/>
    <x v="9"/>
    <x v="0"/>
    <x v="3"/>
    <x v="185"/>
    <x v="1426"/>
    <n v="3"/>
    <n v="22.37"/>
  </r>
  <r>
    <n v="1701"/>
    <d v="2014-11-28T00:00:00"/>
    <x v="0"/>
    <x v="10"/>
    <x v="347"/>
    <x v="3"/>
    <x v="0"/>
    <x v="14"/>
    <x v="488"/>
    <x v="541"/>
    <n v="2"/>
    <n v="0.15"/>
  </r>
  <r>
    <n v="1702"/>
    <d v="2014-11-28T00:00:00"/>
    <x v="0"/>
    <x v="10"/>
    <x v="347"/>
    <x v="3"/>
    <x v="0"/>
    <x v="1"/>
    <x v="1101"/>
    <x v="554"/>
    <n v="4"/>
    <n v="19.87"/>
  </r>
  <r>
    <n v="1703"/>
    <d v="2014-11-28T00:00:00"/>
    <x v="0"/>
    <x v="10"/>
    <x v="347"/>
    <x v="3"/>
    <x v="1"/>
    <x v="11"/>
    <x v="1102"/>
    <x v="1427"/>
    <n v="4"/>
    <n v="-4.84"/>
  </r>
  <r>
    <n v="1704"/>
    <d v="2014-11-28T00:00:00"/>
    <x v="0"/>
    <x v="10"/>
    <x v="320"/>
    <x v="3"/>
    <x v="0"/>
    <x v="12"/>
    <x v="460"/>
    <x v="1258"/>
    <n v="3"/>
    <n v="11.79"/>
  </r>
  <r>
    <n v="1705"/>
    <d v="2014-11-28T00:00:00"/>
    <x v="0"/>
    <x v="10"/>
    <x v="320"/>
    <x v="3"/>
    <x v="2"/>
    <x v="9"/>
    <x v="1103"/>
    <x v="1428"/>
    <n v="7"/>
    <n v="34.979999999999997"/>
  </r>
  <r>
    <n v="1706"/>
    <d v="2014-11-28T00:00:00"/>
    <x v="0"/>
    <x v="10"/>
    <x v="542"/>
    <x v="0"/>
    <x v="2"/>
    <x v="15"/>
    <x v="766"/>
    <x v="1429"/>
    <n v="5"/>
    <n v="-199.77"/>
  </r>
  <r>
    <n v="1707"/>
    <d v="2014-11-28T00:00:00"/>
    <x v="0"/>
    <x v="10"/>
    <x v="543"/>
    <x v="18"/>
    <x v="0"/>
    <x v="10"/>
    <x v="1104"/>
    <x v="1430"/>
    <n v="6"/>
    <n v="29.45"/>
  </r>
  <r>
    <n v="1708"/>
    <d v="2014-11-29T00:00:00"/>
    <x v="0"/>
    <x v="10"/>
    <x v="261"/>
    <x v="2"/>
    <x v="0"/>
    <x v="1"/>
    <x v="348"/>
    <x v="466"/>
    <n v="2"/>
    <n v="1.76"/>
  </r>
  <r>
    <n v="1709"/>
    <d v="2014-11-29T00:00:00"/>
    <x v="0"/>
    <x v="10"/>
    <x v="544"/>
    <x v="1"/>
    <x v="0"/>
    <x v="7"/>
    <x v="78"/>
    <x v="112"/>
    <n v="2"/>
    <n v="3.95"/>
  </r>
  <r>
    <n v="1710"/>
    <d v="2014-11-29T00:00:00"/>
    <x v="0"/>
    <x v="10"/>
    <x v="545"/>
    <x v="3"/>
    <x v="2"/>
    <x v="6"/>
    <x v="548"/>
    <x v="612"/>
    <n v="2"/>
    <n v="71.989999999999995"/>
  </r>
  <r>
    <n v="1711"/>
    <d v="2014-11-29T00:00:00"/>
    <x v="0"/>
    <x v="10"/>
    <x v="545"/>
    <x v="3"/>
    <x v="0"/>
    <x v="7"/>
    <x v="78"/>
    <x v="1431"/>
    <n v="5"/>
    <n v="15.2"/>
  </r>
  <r>
    <n v="1712"/>
    <d v="2014-11-29T00:00:00"/>
    <x v="0"/>
    <x v="10"/>
    <x v="300"/>
    <x v="20"/>
    <x v="0"/>
    <x v="1"/>
    <x v="634"/>
    <x v="1432"/>
    <n v="2"/>
    <n v="11.78"/>
  </r>
  <r>
    <n v="1713"/>
    <d v="2014-11-30T00:00:00"/>
    <x v="0"/>
    <x v="10"/>
    <x v="506"/>
    <x v="20"/>
    <x v="0"/>
    <x v="10"/>
    <x v="1105"/>
    <x v="1433"/>
    <n v="4"/>
    <n v="29.27"/>
  </r>
  <r>
    <n v="1714"/>
    <d v="2014-11-30T00:00:00"/>
    <x v="0"/>
    <x v="10"/>
    <x v="211"/>
    <x v="16"/>
    <x v="0"/>
    <x v="3"/>
    <x v="1005"/>
    <x v="1434"/>
    <n v="9"/>
    <n v="-4.43"/>
  </r>
  <r>
    <n v="1715"/>
    <d v="2014-11-30T00:00:00"/>
    <x v="0"/>
    <x v="10"/>
    <x v="300"/>
    <x v="12"/>
    <x v="0"/>
    <x v="14"/>
    <x v="472"/>
    <x v="1435"/>
    <n v="7"/>
    <n v="3.6"/>
  </r>
  <r>
    <n v="1716"/>
    <d v="2014-11-30T00:00:00"/>
    <x v="0"/>
    <x v="10"/>
    <x v="300"/>
    <x v="12"/>
    <x v="2"/>
    <x v="9"/>
    <x v="1106"/>
    <x v="1436"/>
    <n v="4"/>
    <n v="-16.61"/>
  </r>
  <r>
    <n v="1717"/>
    <d v="2014-12-01T00:00:00"/>
    <x v="0"/>
    <x v="11"/>
    <x v="218"/>
    <x v="21"/>
    <x v="1"/>
    <x v="5"/>
    <x v="1107"/>
    <x v="1437"/>
    <n v="8"/>
    <n v="673.88"/>
  </r>
  <r>
    <n v="1718"/>
    <d v="2014-12-01T00:00:00"/>
    <x v="0"/>
    <x v="11"/>
    <x v="218"/>
    <x v="21"/>
    <x v="0"/>
    <x v="4"/>
    <x v="536"/>
    <x v="1438"/>
    <n v="4"/>
    <n v="12.59"/>
  </r>
  <r>
    <n v="1719"/>
    <d v="2014-12-01T00:00:00"/>
    <x v="0"/>
    <x v="11"/>
    <x v="546"/>
    <x v="3"/>
    <x v="1"/>
    <x v="8"/>
    <x v="1108"/>
    <x v="1439"/>
    <n v="3"/>
    <n v="28.52"/>
  </r>
  <r>
    <n v="1720"/>
    <d v="2014-12-01T00:00:00"/>
    <x v="0"/>
    <x v="11"/>
    <x v="263"/>
    <x v="25"/>
    <x v="2"/>
    <x v="6"/>
    <x v="1109"/>
    <x v="574"/>
    <n v="4"/>
    <n v="9.6"/>
  </r>
  <r>
    <n v="1721"/>
    <d v="2014-12-01T00:00:00"/>
    <x v="0"/>
    <x v="11"/>
    <x v="519"/>
    <x v="10"/>
    <x v="2"/>
    <x v="16"/>
    <x v="679"/>
    <x v="1440"/>
    <n v="2"/>
    <n v="110"/>
  </r>
  <r>
    <n v="1722"/>
    <d v="2014-12-01T00:00:00"/>
    <x v="0"/>
    <x v="11"/>
    <x v="519"/>
    <x v="10"/>
    <x v="1"/>
    <x v="8"/>
    <x v="112"/>
    <x v="265"/>
    <n v="2"/>
    <n v="1.42"/>
  </r>
  <r>
    <n v="1723"/>
    <d v="2014-12-01T00:00:00"/>
    <x v="0"/>
    <x v="11"/>
    <x v="519"/>
    <x v="10"/>
    <x v="0"/>
    <x v="0"/>
    <x v="1110"/>
    <x v="1308"/>
    <n v="7"/>
    <n v="12.7"/>
  </r>
  <r>
    <n v="1724"/>
    <d v="2014-12-01T00:00:00"/>
    <x v="0"/>
    <x v="11"/>
    <x v="519"/>
    <x v="10"/>
    <x v="1"/>
    <x v="5"/>
    <x v="395"/>
    <x v="1441"/>
    <n v="6"/>
    <n v="-51.98"/>
  </r>
  <r>
    <n v="1725"/>
    <d v="2014-12-01T00:00:00"/>
    <x v="0"/>
    <x v="11"/>
    <x v="91"/>
    <x v="0"/>
    <x v="1"/>
    <x v="5"/>
    <x v="1111"/>
    <x v="1442"/>
    <n v="3"/>
    <n v="-19.260000000000002"/>
  </r>
  <r>
    <n v="1726"/>
    <d v="2014-12-01T00:00:00"/>
    <x v="0"/>
    <x v="11"/>
    <x v="266"/>
    <x v="32"/>
    <x v="2"/>
    <x v="6"/>
    <x v="981"/>
    <x v="1443"/>
    <n v="2"/>
    <n v="78.849999999999994"/>
  </r>
  <r>
    <n v="1727"/>
    <d v="2014-12-01T00:00:00"/>
    <x v="0"/>
    <x v="11"/>
    <x v="266"/>
    <x v="32"/>
    <x v="1"/>
    <x v="8"/>
    <x v="1112"/>
    <x v="1444"/>
    <n v="3"/>
    <n v="15.59"/>
  </r>
  <r>
    <n v="1728"/>
    <d v="2014-12-01T00:00:00"/>
    <x v="0"/>
    <x v="11"/>
    <x v="266"/>
    <x v="32"/>
    <x v="1"/>
    <x v="8"/>
    <x v="55"/>
    <x v="1445"/>
    <n v="2"/>
    <n v="3.24"/>
  </r>
  <r>
    <n v="1729"/>
    <d v="2014-12-02T00:00:00"/>
    <x v="0"/>
    <x v="11"/>
    <x v="547"/>
    <x v="20"/>
    <x v="2"/>
    <x v="9"/>
    <x v="33"/>
    <x v="1446"/>
    <n v="4"/>
    <n v="52.78"/>
  </r>
  <r>
    <n v="1730"/>
    <d v="2014-12-02T00:00:00"/>
    <x v="0"/>
    <x v="11"/>
    <x v="547"/>
    <x v="20"/>
    <x v="1"/>
    <x v="11"/>
    <x v="469"/>
    <x v="1447"/>
    <n v="5"/>
    <n v="-110.49"/>
  </r>
  <r>
    <n v="1731"/>
    <d v="2014-12-02T00:00:00"/>
    <x v="0"/>
    <x v="11"/>
    <x v="547"/>
    <x v="20"/>
    <x v="0"/>
    <x v="3"/>
    <x v="772"/>
    <x v="1448"/>
    <n v="8"/>
    <n v="15.77"/>
  </r>
  <r>
    <n v="1732"/>
    <d v="2014-12-02T00:00:00"/>
    <x v="0"/>
    <x v="11"/>
    <x v="548"/>
    <x v="0"/>
    <x v="1"/>
    <x v="8"/>
    <x v="886"/>
    <x v="1449"/>
    <n v="5"/>
    <n v="-24.8"/>
  </r>
  <r>
    <n v="1733"/>
    <d v="2014-12-02T00:00:00"/>
    <x v="0"/>
    <x v="11"/>
    <x v="548"/>
    <x v="0"/>
    <x v="0"/>
    <x v="4"/>
    <x v="1000"/>
    <x v="1450"/>
    <n v="7"/>
    <n v="1.44"/>
  </r>
  <r>
    <n v="1734"/>
    <d v="2014-12-02T00:00:00"/>
    <x v="0"/>
    <x v="11"/>
    <x v="548"/>
    <x v="0"/>
    <x v="1"/>
    <x v="8"/>
    <x v="1113"/>
    <x v="418"/>
    <n v="5"/>
    <n v="-23.98"/>
  </r>
  <r>
    <n v="1735"/>
    <d v="2014-12-02T00:00:00"/>
    <x v="0"/>
    <x v="11"/>
    <x v="549"/>
    <x v="10"/>
    <x v="2"/>
    <x v="9"/>
    <x v="1114"/>
    <x v="1451"/>
    <n v="5"/>
    <n v="29.95"/>
  </r>
  <r>
    <n v="1736"/>
    <d v="2014-12-02T00:00:00"/>
    <x v="0"/>
    <x v="11"/>
    <x v="550"/>
    <x v="1"/>
    <x v="0"/>
    <x v="12"/>
    <x v="394"/>
    <x v="1452"/>
    <n v="1"/>
    <n v="-6.34"/>
  </r>
  <r>
    <n v="1737"/>
    <d v="2014-12-02T00:00:00"/>
    <x v="0"/>
    <x v="11"/>
    <x v="402"/>
    <x v="36"/>
    <x v="1"/>
    <x v="8"/>
    <x v="1115"/>
    <x v="1453"/>
    <n v="3"/>
    <n v="23.68"/>
  </r>
  <r>
    <n v="1738"/>
    <d v="2014-12-02T00:00:00"/>
    <x v="0"/>
    <x v="11"/>
    <x v="402"/>
    <x v="36"/>
    <x v="0"/>
    <x v="0"/>
    <x v="819"/>
    <x v="1454"/>
    <n v="3"/>
    <n v="73.41"/>
  </r>
  <r>
    <n v="1739"/>
    <d v="2014-12-02T00:00:00"/>
    <x v="0"/>
    <x v="11"/>
    <x v="402"/>
    <x v="36"/>
    <x v="1"/>
    <x v="5"/>
    <x v="1004"/>
    <x v="1455"/>
    <n v="8"/>
    <n v="64.760000000000005"/>
  </r>
  <r>
    <n v="1740"/>
    <d v="2014-12-02T00:00:00"/>
    <x v="0"/>
    <x v="11"/>
    <x v="402"/>
    <x v="36"/>
    <x v="0"/>
    <x v="1"/>
    <x v="1116"/>
    <x v="1456"/>
    <n v="6"/>
    <n v="7.2"/>
  </r>
  <r>
    <n v="1741"/>
    <d v="2014-12-02T00:00:00"/>
    <x v="0"/>
    <x v="11"/>
    <x v="551"/>
    <x v="4"/>
    <x v="2"/>
    <x v="9"/>
    <x v="1117"/>
    <x v="1457"/>
    <n v="1"/>
    <n v="0.83"/>
  </r>
  <r>
    <n v="1742"/>
    <d v="2014-12-02T00:00:00"/>
    <x v="0"/>
    <x v="11"/>
    <x v="551"/>
    <x v="4"/>
    <x v="0"/>
    <x v="0"/>
    <x v="976"/>
    <x v="1068"/>
    <n v="3"/>
    <n v="7.16"/>
  </r>
  <r>
    <n v="1743"/>
    <d v="2014-12-03T00:00:00"/>
    <x v="0"/>
    <x v="11"/>
    <x v="534"/>
    <x v="39"/>
    <x v="2"/>
    <x v="6"/>
    <x v="1118"/>
    <x v="1458"/>
    <n v="4"/>
    <n v="134.38999999999999"/>
  </r>
  <r>
    <n v="1744"/>
    <d v="2014-12-03T00:00:00"/>
    <x v="0"/>
    <x v="11"/>
    <x v="543"/>
    <x v="24"/>
    <x v="0"/>
    <x v="0"/>
    <x v="1110"/>
    <x v="499"/>
    <n v="4"/>
    <n v="12.44"/>
  </r>
  <r>
    <n v="1745"/>
    <d v="2014-12-04T00:00:00"/>
    <x v="0"/>
    <x v="11"/>
    <x v="552"/>
    <x v="20"/>
    <x v="2"/>
    <x v="6"/>
    <x v="980"/>
    <x v="1459"/>
    <n v="2"/>
    <n v="62.39"/>
  </r>
  <r>
    <n v="1746"/>
    <d v="2014-12-05T00:00:00"/>
    <x v="0"/>
    <x v="11"/>
    <x v="14"/>
    <x v="12"/>
    <x v="0"/>
    <x v="4"/>
    <x v="1119"/>
    <x v="1460"/>
    <n v="8"/>
    <n v="111.3"/>
  </r>
  <r>
    <n v="1747"/>
    <d v="2014-12-05T00:00:00"/>
    <x v="0"/>
    <x v="11"/>
    <x v="14"/>
    <x v="12"/>
    <x v="2"/>
    <x v="6"/>
    <x v="432"/>
    <x v="410"/>
    <n v="4"/>
    <n v="62.99"/>
  </r>
  <r>
    <n v="1748"/>
    <d v="2014-12-05T00:00:00"/>
    <x v="0"/>
    <x v="11"/>
    <x v="553"/>
    <x v="1"/>
    <x v="0"/>
    <x v="2"/>
    <x v="271"/>
    <x v="1461"/>
    <n v="2"/>
    <n v="1.86"/>
  </r>
  <r>
    <n v="1749"/>
    <d v="2014-12-05T00:00:00"/>
    <x v="0"/>
    <x v="11"/>
    <x v="553"/>
    <x v="1"/>
    <x v="2"/>
    <x v="9"/>
    <x v="279"/>
    <x v="1462"/>
    <n v="7"/>
    <n v="76.64"/>
  </r>
  <r>
    <n v="1750"/>
    <d v="2014-12-05T00:00:00"/>
    <x v="0"/>
    <x v="11"/>
    <x v="554"/>
    <x v="6"/>
    <x v="0"/>
    <x v="2"/>
    <x v="512"/>
    <x v="396"/>
    <n v="2"/>
    <n v="6.88"/>
  </r>
  <r>
    <n v="1751"/>
    <d v="2014-12-05T00:00:00"/>
    <x v="0"/>
    <x v="11"/>
    <x v="555"/>
    <x v="2"/>
    <x v="0"/>
    <x v="10"/>
    <x v="323"/>
    <x v="1463"/>
    <n v="7"/>
    <n v="117.61"/>
  </r>
  <r>
    <n v="1752"/>
    <d v="2014-12-05T00:00:00"/>
    <x v="0"/>
    <x v="11"/>
    <x v="555"/>
    <x v="2"/>
    <x v="0"/>
    <x v="2"/>
    <x v="124"/>
    <x v="1464"/>
    <n v="4"/>
    <n v="-30.23"/>
  </r>
  <r>
    <n v="1753"/>
    <d v="2014-12-05T00:00:00"/>
    <x v="0"/>
    <x v="11"/>
    <x v="400"/>
    <x v="10"/>
    <x v="0"/>
    <x v="0"/>
    <x v="1025"/>
    <x v="1465"/>
    <n v="3"/>
    <n v="35.659999999999997"/>
  </r>
  <r>
    <n v="1754"/>
    <d v="2014-12-05T00:00:00"/>
    <x v="0"/>
    <x v="11"/>
    <x v="400"/>
    <x v="10"/>
    <x v="0"/>
    <x v="3"/>
    <x v="276"/>
    <x v="1466"/>
    <n v="4"/>
    <n v="-23.95"/>
  </r>
  <r>
    <n v="1755"/>
    <d v="2014-12-05T00:00:00"/>
    <x v="0"/>
    <x v="11"/>
    <x v="400"/>
    <x v="10"/>
    <x v="0"/>
    <x v="0"/>
    <x v="121"/>
    <x v="124"/>
    <n v="3"/>
    <n v="5.68"/>
  </r>
  <r>
    <n v="1756"/>
    <d v="2014-12-05T00:00:00"/>
    <x v="0"/>
    <x v="11"/>
    <x v="400"/>
    <x v="10"/>
    <x v="2"/>
    <x v="6"/>
    <x v="1120"/>
    <x v="1467"/>
    <n v="1"/>
    <n v="-9.18"/>
  </r>
  <r>
    <n v="1757"/>
    <d v="2014-12-05T00:00:00"/>
    <x v="0"/>
    <x v="11"/>
    <x v="400"/>
    <x v="10"/>
    <x v="2"/>
    <x v="6"/>
    <x v="1121"/>
    <x v="1468"/>
    <n v="2"/>
    <n v="-44.99"/>
  </r>
  <r>
    <n v="1758"/>
    <d v="2014-12-05T00:00:00"/>
    <x v="0"/>
    <x v="11"/>
    <x v="556"/>
    <x v="3"/>
    <x v="0"/>
    <x v="4"/>
    <x v="793"/>
    <x v="1469"/>
    <n v="9"/>
    <n v="11.91"/>
  </r>
  <r>
    <n v="1759"/>
    <d v="2014-12-05T00:00:00"/>
    <x v="0"/>
    <x v="11"/>
    <x v="556"/>
    <x v="3"/>
    <x v="0"/>
    <x v="0"/>
    <x v="369"/>
    <x v="644"/>
    <n v="4"/>
    <n v="23.09"/>
  </r>
  <r>
    <n v="1760"/>
    <d v="2014-12-05T00:00:00"/>
    <x v="0"/>
    <x v="11"/>
    <x v="556"/>
    <x v="3"/>
    <x v="0"/>
    <x v="7"/>
    <x v="790"/>
    <x v="87"/>
    <n v="3"/>
    <n v="7.2"/>
  </r>
  <r>
    <n v="1761"/>
    <d v="2014-12-05T00:00:00"/>
    <x v="0"/>
    <x v="11"/>
    <x v="557"/>
    <x v="3"/>
    <x v="0"/>
    <x v="12"/>
    <x v="810"/>
    <x v="1470"/>
    <n v="6"/>
    <n v="72.58"/>
  </r>
  <r>
    <n v="1762"/>
    <d v="2014-12-06T00:00:00"/>
    <x v="0"/>
    <x v="11"/>
    <x v="321"/>
    <x v="0"/>
    <x v="1"/>
    <x v="8"/>
    <x v="1113"/>
    <x v="837"/>
    <n v="3"/>
    <n v="-14.39"/>
  </r>
  <r>
    <n v="1763"/>
    <d v="2014-12-06T00:00:00"/>
    <x v="0"/>
    <x v="11"/>
    <x v="361"/>
    <x v="11"/>
    <x v="0"/>
    <x v="2"/>
    <x v="1122"/>
    <x v="1471"/>
    <n v="3"/>
    <n v="4.67"/>
  </r>
  <r>
    <n v="1764"/>
    <d v="2014-12-06T00:00:00"/>
    <x v="0"/>
    <x v="11"/>
    <x v="361"/>
    <x v="11"/>
    <x v="1"/>
    <x v="13"/>
    <x v="473"/>
    <x v="1472"/>
    <n v="1"/>
    <n v="-170.8"/>
  </r>
  <r>
    <n v="1765"/>
    <d v="2014-12-06T00:00:00"/>
    <x v="0"/>
    <x v="11"/>
    <x v="328"/>
    <x v="1"/>
    <x v="0"/>
    <x v="12"/>
    <x v="1123"/>
    <x v="1473"/>
    <n v="4"/>
    <n v="-31.54"/>
  </r>
  <r>
    <n v="1766"/>
    <d v="2014-12-06T00:00:00"/>
    <x v="0"/>
    <x v="11"/>
    <x v="328"/>
    <x v="1"/>
    <x v="1"/>
    <x v="13"/>
    <x v="278"/>
    <x v="1474"/>
    <n v="5"/>
    <n v="-120.37"/>
  </r>
  <r>
    <n v="1767"/>
    <d v="2014-12-06T00:00:00"/>
    <x v="0"/>
    <x v="11"/>
    <x v="328"/>
    <x v="1"/>
    <x v="2"/>
    <x v="6"/>
    <x v="1124"/>
    <x v="1475"/>
    <n v="4"/>
    <n v="-7.01"/>
  </r>
  <r>
    <n v="1768"/>
    <d v="2014-12-06T00:00:00"/>
    <x v="0"/>
    <x v="11"/>
    <x v="328"/>
    <x v="1"/>
    <x v="1"/>
    <x v="8"/>
    <x v="682"/>
    <x v="1142"/>
    <n v="3"/>
    <n v="-4.8499999999999996"/>
  </r>
  <r>
    <n v="1769"/>
    <d v="2014-12-06T00:00:00"/>
    <x v="0"/>
    <x v="11"/>
    <x v="328"/>
    <x v="1"/>
    <x v="0"/>
    <x v="3"/>
    <x v="873"/>
    <x v="1476"/>
    <n v="2"/>
    <n v="-8.0500000000000007"/>
  </r>
  <r>
    <n v="1770"/>
    <d v="2014-12-06T00:00:00"/>
    <x v="0"/>
    <x v="11"/>
    <x v="328"/>
    <x v="1"/>
    <x v="0"/>
    <x v="2"/>
    <x v="1125"/>
    <x v="1395"/>
    <n v="2"/>
    <n v="-8.35"/>
  </r>
  <r>
    <n v="1771"/>
    <d v="2014-12-06T00:00:00"/>
    <x v="0"/>
    <x v="11"/>
    <x v="138"/>
    <x v="3"/>
    <x v="0"/>
    <x v="2"/>
    <x v="1126"/>
    <x v="1477"/>
    <n v="7"/>
    <n v="327.95"/>
  </r>
  <r>
    <n v="1772"/>
    <d v="2014-12-06T00:00:00"/>
    <x v="0"/>
    <x v="11"/>
    <x v="497"/>
    <x v="15"/>
    <x v="0"/>
    <x v="0"/>
    <x v="189"/>
    <x v="1478"/>
    <n v="2"/>
    <n v="13.72"/>
  </r>
  <r>
    <n v="1773"/>
    <d v="2014-12-07T00:00:00"/>
    <x v="0"/>
    <x v="11"/>
    <x v="487"/>
    <x v="6"/>
    <x v="0"/>
    <x v="0"/>
    <x v="189"/>
    <x v="1479"/>
    <n v="4"/>
    <n v="48.54"/>
  </r>
  <r>
    <n v="1774"/>
    <d v="2014-12-07T00:00:00"/>
    <x v="0"/>
    <x v="11"/>
    <x v="558"/>
    <x v="3"/>
    <x v="0"/>
    <x v="4"/>
    <x v="616"/>
    <x v="406"/>
    <n v="3"/>
    <n v="2.42"/>
  </r>
  <r>
    <n v="1775"/>
    <d v="2014-12-07T00:00:00"/>
    <x v="0"/>
    <x v="11"/>
    <x v="326"/>
    <x v="22"/>
    <x v="0"/>
    <x v="2"/>
    <x v="678"/>
    <x v="1480"/>
    <n v="7"/>
    <n v="70.03"/>
  </r>
  <r>
    <n v="1776"/>
    <d v="2014-12-07T00:00:00"/>
    <x v="0"/>
    <x v="11"/>
    <x v="200"/>
    <x v="3"/>
    <x v="0"/>
    <x v="0"/>
    <x v="1127"/>
    <x v="1481"/>
    <n v="3"/>
    <n v="80.790000000000006"/>
  </r>
  <r>
    <n v="1777"/>
    <d v="2014-12-08T00:00:00"/>
    <x v="0"/>
    <x v="11"/>
    <x v="559"/>
    <x v="0"/>
    <x v="0"/>
    <x v="2"/>
    <x v="1128"/>
    <x v="1482"/>
    <n v="2"/>
    <n v="6.04"/>
  </r>
  <r>
    <n v="1778"/>
    <d v="2014-12-08T00:00:00"/>
    <x v="0"/>
    <x v="11"/>
    <x v="560"/>
    <x v="11"/>
    <x v="0"/>
    <x v="1"/>
    <x v="849"/>
    <x v="1483"/>
    <n v="7"/>
    <n v="9.06"/>
  </r>
  <r>
    <n v="1779"/>
    <d v="2014-12-08T00:00:00"/>
    <x v="0"/>
    <x v="11"/>
    <x v="560"/>
    <x v="11"/>
    <x v="0"/>
    <x v="3"/>
    <x v="1129"/>
    <x v="1484"/>
    <n v="4"/>
    <n v="-4.5199999999999996"/>
  </r>
  <r>
    <n v="1780"/>
    <d v="2014-12-08T00:00:00"/>
    <x v="0"/>
    <x v="11"/>
    <x v="560"/>
    <x v="11"/>
    <x v="2"/>
    <x v="6"/>
    <x v="1130"/>
    <x v="1485"/>
    <n v="3"/>
    <n v="19.760000000000002"/>
  </r>
  <r>
    <n v="1781"/>
    <d v="2014-12-08T00:00:00"/>
    <x v="0"/>
    <x v="11"/>
    <x v="560"/>
    <x v="11"/>
    <x v="0"/>
    <x v="14"/>
    <x v="700"/>
    <x v="1486"/>
    <n v="5"/>
    <n v="-2.6"/>
  </r>
  <r>
    <n v="1782"/>
    <d v="2014-12-08T00:00:00"/>
    <x v="0"/>
    <x v="11"/>
    <x v="560"/>
    <x v="11"/>
    <x v="2"/>
    <x v="9"/>
    <x v="410"/>
    <x v="1487"/>
    <n v="10"/>
    <n v="-18.190000000000001"/>
  </r>
  <r>
    <n v="1783"/>
    <d v="2014-12-08T00:00:00"/>
    <x v="0"/>
    <x v="11"/>
    <x v="560"/>
    <x v="11"/>
    <x v="0"/>
    <x v="1"/>
    <x v="206"/>
    <x v="697"/>
    <n v="5"/>
    <n v="3.74"/>
  </r>
  <r>
    <n v="1784"/>
    <d v="2014-12-08T00:00:00"/>
    <x v="0"/>
    <x v="11"/>
    <x v="560"/>
    <x v="11"/>
    <x v="0"/>
    <x v="0"/>
    <x v="327"/>
    <x v="320"/>
    <n v="2"/>
    <n v="3.63"/>
  </r>
  <r>
    <n v="1785"/>
    <d v="2014-12-08T00:00:00"/>
    <x v="0"/>
    <x v="11"/>
    <x v="560"/>
    <x v="11"/>
    <x v="0"/>
    <x v="2"/>
    <x v="272"/>
    <x v="340"/>
    <n v="3"/>
    <n v="2.93"/>
  </r>
  <r>
    <n v="1786"/>
    <d v="2014-12-08T00:00:00"/>
    <x v="0"/>
    <x v="11"/>
    <x v="232"/>
    <x v="22"/>
    <x v="0"/>
    <x v="0"/>
    <x v="1131"/>
    <x v="1488"/>
    <n v="2"/>
    <n v="21.01"/>
  </r>
  <r>
    <n v="1787"/>
    <d v="2014-12-08T00:00:00"/>
    <x v="0"/>
    <x v="11"/>
    <x v="232"/>
    <x v="22"/>
    <x v="1"/>
    <x v="5"/>
    <x v="322"/>
    <x v="1044"/>
    <n v="5"/>
    <n v="45.29"/>
  </r>
  <r>
    <n v="1788"/>
    <d v="2014-12-08T00:00:00"/>
    <x v="0"/>
    <x v="11"/>
    <x v="561"/>
    <x v="3"/>
    <x v="1"/>
    <x v="8"/>
    <x v="1013"/>
    <x v="1277"/>
    <n v="2"/>
    <n v="11.17"/>
  </r>
  <r>
    <n v="1789"/>
    <d v="2014-12-08T00:00:00"/>
    <x v="0"/>
    <x v="11"/>
    <x v="561"/>
    <x v="3"/>
    <x v="1"/>
    <x v="8"/>
    <x v="765"/>
    <x v="1489"/>
    <n v="3"/>
    <n v="28.6"/>
  </r>
  <r>
    <n v="1790"/>
    <d v="2014-12-09T00:00:00"/>
    <x v="0"/>
    <x v="11"/>
    <x v="38"/>
    <x v="3"/>
    <x v="0"/>
    <x v="0"/>
    <x v="1132"/>
    <x v="1490"/>
    <n v="6"/>
    <n v="16.989999999999998"/>
  </r>
  <r>
    <n v="1791"/>
    <d v="2014-12-09T00:00:00"/>
    <x v="0"/>
    <x v="11"/>
    <x v="441"/>
    <x v="12"/>
    <x v="0"/>
    <x v="2"/>
    <x v="1019"/>
    <x v="1491"/>
    <n v="6"/>
    <n v="-1.26"/>
  </r>
  <r>
    <n v="1792"/>
    <d v="2014-12-09T00:00:00"/>
    <x v="0"/>
    <x v="11"/>
    <x v="379"/>
    <x v="0"/>
    <x v="0"/>
    <x v="0"/>
    <x v="59"/>
    <x v="1048"/>
    <n v="2"/>
    <n v="3.74"/>
  </r>
  <r>
    <n v="1793"/>
    <d v="2014-12-09T00:00:00"/>
    <x v="0"/>
    <x v="11"/>
    <x v="379"/>
    <x v="0"/>
    <x v="0"/>
    <x v="2"/>
    <x v="1080"/>
    <x v="1492"/>
    <n v="3"/>
    <n v="20.75"/>
  </r>
  <r>
    <n v="1794"/>
    <d v="2014-12-09T00:00:00"/>
    <x v="0"/>
    <x v="11"/>
    <x v="93"/>
    <x v="1"/>
    <x v="0"/>
    <x v="0"/>
    <x v="1133"/>
    <x v="174"/>
    <n v="2"/>
    <n v="2.96"/>
  </r>
  <r>
    <n v="1795"/>
    <d v="2014-12-09T00:00:00"/>
    <x v="0"/>
    <x v="11"/>
    <x v="93"/>
    <x v="1"/>
    <x v="0"/>
    <x v="12"/>
    <x v="704"/>
    <x v="1493"/>
    <n v="2"/>
    <n v="-53.01"/>
  </r>
  <r>
    <n v="1796"/>
    <d v="2014-12-09T00:00:00"/>
    <x v="0"/>
    <x v="11"/>
    <x v="558"/>
    <x v="2"/>
    <x v="0"/>
    <x v="10"/>
    <x v="681"/>
    <x v="1494"/>
    <n v="3"/>
    <n v="9.59"/>
  </r>
  <r>
    <n v="1797"/>
    <d v="2014-12-09T00:00:00"/>
    <x v="0"/>
    <x v="11"/>
    <x v="558"/>
    <x v="2"/>
    <x v="2"/>
    <x v="16"/>
    <x v="1134"/>
    <x v="1495"/>
    <n v="4"/>
    <n v="126"/>
  </r>
  <r>
    <n v="1798"/>
    <d v="2014-12-10T00:00:00"/>
    <x v="0"/>
    <x v="11"/>
    <x v="533"/>
    <x v="20"/>
    <x v="0"/>
    <x v="0"/>
    <x v="1039"/>
    <x v="21"/>
    <n v="2"/>
    <n v="5.23"/>
  </r>
  <r>
    <n v="1799"/>
    <d v="2014-12-10T00:00:00"/>
    <x v="0"/>
    <x v="11"/>
    <x v="533"/>
    <x v="20"/>
    <x v="0"/>
    <x v="3"/>
    <x v="1135"/>
    <x v="1496"/>
    <n v="7"/>
    <n v="37.22"/>
  </r>
  <r>
    <n v="1800"/>
    <d v="2014-12-10T00:00:00"/>
    <x v="0"/>
    <x v="11"/>
    <x v="562"/>
    <x v="34"/>
    <x v="1"/>
    <x v="5"/>
    <x v="1136"/>
    <x v="1497"/>
    <n v="3"/>
    <n v="4.2300000000000004"/>
  </r>
  <r>
    <n v="1801"/>
    <d v="2014-12-10T00:00:00"/>
    <x v="0"/>
    <x v="11"/>
    <x v="562"/>
    <x v="34"/>
    <x v="0"/>
    <x v="0"/>
    <x v="727"/>
    <x v="499"/>
    <n v="4"/>
    <n v="12.44"/>
  </r>
  <r>
    <n v="1802"/>
    <d v="2014-12-10T00:00:00"/>
    <x v="0"/>
    <x v="11"/>
    <x v="562"/>
    <x v="34"/>
    <x v="0"/>
    <x v="0"/>
    <x v="1137"/>
    <x v="802"/>
    <n v="4"/>
    <n v="42.03"/>
  </r>
  <r>
    <n v="1803"/>
    <d v="2014-12-12T00:00:00"/>
    <x v="0"/>
    <x v="11"/>
    <x v="377"/>
    <x v="3"/>
    <x v="1"/>
    <x v="13"/>
    <x v="1138"/>
    <x v="1498"/>
    <n v="6"/>
    <n v="95.59"/>
  </r>
  <r>
    <n v="1804"/>
    <d v="2014-12-12T00:00:00"/>
    <x v="0"/>
    <x v="11"/>
    <x v="377"/>
    <x v="3"/>
    <x v="1"/>
    <x v="13"/>
    <x v="177"/>
    <x v="1499"/>
    <n v="12"/>
    <n v="135.41"/>
  </r>
  <r>
    <n v="1805"/>
    <d v="2014-12-12T00:00:00"/>
    <x v="0"/>
    <x v="11"/>
    <x v="377"/>
    <x v="3"/>
    <x v="1"/>
    <x v="11"/>
    <x v="384"/>
    <x v="1500"/>
    <n v="3"/>
    <n v="12"/>
  </r>
  <r>
    <n v="1806"/>
    <d v="2014-12-12T00:00:00"/>
    <x v="0"/>
    <x v="11"/>
    <x v="494"/>
    <x v="3"/>
    <x v="1"/>
    <x v="8"/>
    <x v="1139"/>
    <x v="1501"/>
    <n v="1"/>
    <n v="4.33"/>
  </r>
  <r>
    <n v="1807"/>
    <d v="2014-12-12T00:00:00"/>
    <x v="0"/>
    <x v="11"/>
    <x v="563"/>
    <x v="0"/>
    <x v="0"/>
    <x v="3"/>
    <x v="1140"/>
    <x v="1502"/>
    <n v="2"/>
    <n v="-336.63"/>
  </r>
  <r>
    <n v="1808"/>
    <d v="2014-12-12T00:00:00"/>
    <x v="0"/>
    <x v="11"/>
    <x v="564"/>
    <x v="3"/>
    <x v="1"/>
    <x v="8"/>
    <x v="1141"/>
    <x v="1503"/>
    <n v="3"/>
    <n v="4.51"/>
  </r>
  <r>
    <n v="1809"/>
    <d v="2014-12-12T00:00:00"/>
    <x v="0"/>
    <x v="11"/>
    <x v="564"/>
    <x v="3"/>
    <x v="0"/>
    <x v="2"/>
    <x v="1142"/>
    <x v="1504"/>
    <n v="3"/>
    <n v="0.63"/>
  </r>
  <r>
    <n v="1810"/>
    <d v="2014-12-12T00:00:00"/>
    <x v="0"/>
    <x v="11"/>
    <x v="564"/>
    <x v="3"/>
    <x v="1"/>
    <x v="8"/>
    <x v="895"/>
    <x v="703"/>
    <n v="3"/>
    <n v="4.4400000000000004"/>
  </r>
  <r>
    <n v="1811"/>
    <d v="2014-12-12T00:00:00"/>
    <x v="0"/>
    <x v="11"/>
    <x v="300"/>
    <x v="16"/>
    <x v="0"/>
    <x v="10"/>
    <x v="21"/>
    <x v="1098"/>
    <n v="3"/>
    <n v="7.63"/>
  </r>
  <r>
    <n v="1812"/>
    <d v="2014-12-13T00:00:00"/>
    <x v="0"/>
    <x v="11"/>
    <x v="375"/>
    <x v="3"/>
    <x v="0"/>
    <x v="0"/>
    <x v="887"/>
    <x v="1505"/>
    <n v="6"/>
    <n v="41.51"/>
  </r>
  <r>
    <n v="1813"/>
    <d v="2014-12-13T00:00:00"/>
    <x v="0"/>
    <x v="11"/>
    <x v="565"/>
    <x v="0"/>
    <x v="0"/>
    <x v="14"/>
    <x v="817"/>
    <x v="885"/>
    <n v="1"/>
    <n v="0.37"/>
  </r>
  <r>
    <n v="1814"/>
    <d v="2014-12-13T00:00:00"/>
    <x v="0"/>
    <x v="11"/>
    <x v="227"/>
    <x v="1"/>
    <x v="1"/>
    <x v="8"/>
    <x v="1143"/>
    <x v="1506"/>
    <n v="3"/>
    <n v="-42.49"/>
  </r>
  <r>
    <n v="1815"/>
    <d v="2014-12-13T00:00:00"/>
    <x v="0"/>
    <x v="11"/>
    <x v="211"/>
    <x v="12"/>
    <x v="1"/>
    <x v="8"/>
    <x v="428"/>
    <x v="1507"/>
    <n v="3"/>
    <n v="7.7"/>
  </r>
  <r>
    <n v="1816"/>
    <d v="2014-12-13T00:00:00"/>
    <x v="0"/>
    <x v="11"/>
    <x v="211"/>
    <x v="12"/>
    <x v="0"/>
    <x v="3"/>
    <x v="592"/>
    <x v="1508"/>
    <n v="2"/>
    <n v="-4.17"/>
  </r>
  <r>
    <n v="1817"/>
    <d v="2014-12-13T00:00:00"/>
    <x v="0"/>
    <x v="11"/>
    <x v="566"/>
    <x v="5"/>
    <x v="0"/>
    <x v="3"/>
    <x v="333"/>
    <x v="1192"/>
    <n v="3"/>
    <n v="5.82"/>
  </r>
  <r>
    <n v="1818"/>
    <d v="2014-12-14T00:00:00"/>
    <x v="0"/>
    <x v="11"/>
    <x v="448"/>
    <x v="1"/>
    <x v="0"/>
    <x v="3"/>
    <x v="405"/>
    <x v="1509"/>
    <n v="4"/>
    <n v="-8.68"/>
  </r>
  <r>
    <n v="1819"/>
    <d v="2014-12-14T00:00:00"/>
    <x v="0"/>
    <x v="11"/>
    <x v="448"/>
    <x v="1"/>
    <x v="0"/>
    <x v="7"/>
    <x v="1144"/>
    <x v="1510"/>
    <n v="2"/>
    <n v="0.47"/>
  </r>
  <r>
    <n v="1820"/>
    <d v="2014-12-14T00:00:00"/>
    <x v="0"/>
    <x v="11"/>
    <x v="448"/>
    <x v="1"/>
    <x v="2"/>
    <x v="9"/>
    <x v="774"/>
    <x v="1511"/>
    <n v="3"/>
    <n v="-2.19"/>
  </r>
  <r>
    <n v="1821"/>
    <d v="2014-12-14T00:00:00"/>
    <x v="0"/>
    <x v="11"/>
    <x v="240"/>
    <x v="16"/>
    <x v="1"/>
    <x v="5"/>
    <x v="221"/>
    <x v="1512"/>
    <n v="4"/>
    <n v="13.97"/>
  </r>
  <r>
    <n v="1822"/>
    <d v="2014-12-14T00:00:00"/>
    <x v="0"/>
    <x v="11"/>
    <x v="567"/>
    <x v="10"/>
    <x v="0"/>
    <x v="4"/>
    <x v="175"/>
    <x v="1386"/>
    <n v="1"/>
    <n v="0.3"/>
  </r>
  <r>
    <n v="1823"/>
    <d v="2014-12-14T00:00:00"/>
    <x v="0"/>
    <x v="11"/>
    <x v="567"/>
    <x v="10"/>
    <x v="1"/>
    <x v="13"/>
    <x v="1145"/>
    <x v="1513"/>
    <n v="1"/>
    <n v="-52.34"/>
  </r>
  <r>
    <n v="1824"/>
    <d v="2014-12-14T00:00:00"/>
    <x v="0"/>
    <x v="11"/>
    <x v="567"/>
    <x v="10"/>
    <x v="2"/>
    <x v="9"/>
    <x v="1146"/>
    <x v="592"/>
    <n v="1"/>
    <n v="42.89"/>
  </r>
  <r>
    <n v="1825"/>
    <d v="2014-12-14T00:00:00"/>
    <x v="0"/>
    <x v="11"/>
    <x v="23"/>
    <x v="20"/>
    <x v="2"/>
    <x v="15"/>
    <x v="846"/>
    <x v="1514"/>
    <n v="4"/>
    <n v="2239.9899999999998"/>
  </r>
  <r>
    <n v="1826"/>
    <d v="2014-12-14T00:00:00"/>
    <x v="0"/>
    <x v="11"/>
    <x v="568"/>
    <x v="1"/>
    <x v="0"/>
    <x v="3"/>
    <x v="962"/>
    <x v="1515"/>
    <n v="3"/>
    <n v="-13.9"/>
  </r>
  <r>
    <n v="1827"/>
    <d v="2014-12-15T00:00:00"/>
    <x v="0"/>
    <x v="11"/>
    <x v="260"/>
    <x v="0"/>
    <x v="2"/>
    <x v="6"/>
    <x v="1147"/>
    <x v="1015"/>
    <n v="3"/>
    <n v="-9.15"/>
  </r>
  <r>
    <n v="1828"/>
    <d v="2014-12-15T00:00:00"/>
    <x v="0"/>
    <x v="11"/>
    <x v="260"/>
    <x v="0"/>
    <x v="1"/>
    <x v="5"/>
    <x v="376"/>
    <x v="1516"/>
    <n v="5"/>
    <n v="-21.81"/>
  </r>
  <r>
    <n v="1829"/>
    <d v="2014-12-15T00:00:00"/>
    <x v="0"/>
    <x v="11"/>
    <x v="117"/>
    <x v="3"/>
    <x v="1"/>
    <x v="8"/>
    <x v="1148"/>
    <x v="1059"/>
    <n v="2"/>
    <n v="1.97"/>
  </r>
  <r>
    <n v="1830"/>
    <d v="2014-12-15T00:00:00"/>
    <x v="0"/>
    <x v="11"/>
    <x v="569"/>
    <x v="1"/>
    <x v="1"/>
    <x v="8"/>
    <x v="863"/>
    <x v="1009"/>
    <n v="2"/>
    <n v="-7.48"/>
  </r>
  <r>
    <n v="1831"/>
    <d v="2014-12-15T00:00:00"/>
    <x v="0"/>
    <x v="11"/>
    <x v="290"/>
    <x v="2"/>
    <x v="1"/>
    <x v="5"/>
    <x v="943"/>
    <x v="1517"/>
    <n v="7"/>
    <n v="-108.27"/>
  </r>
  <r>
    <n v="1832"/>
    <d v="2014-12-16T00:00:00"/>
    <x v="0"/>
    <x v="11"/>
    <x v="148"/>
    <x v="16"/>
    <x v="0"/>
    <x v="3"/>
    <x v="1149"/>
    <x v="1518"/>
    <n v="1"/>
    <n v="-0.86"/>
  </r>
  <r>
    <n v="1833"/>
    <d v="2014-12-16T00:00:00"/>
    <x v="0"/>
    <x v="11"/>
    <x v="570"/>
    <x v="3"/>
    <x v="1"/>
    <x v="8"/>
    <x v="1150"/>
    <x v="1519"/>
    <n v="2"/>
    <n v="14.67"/>
  </r>
  <r>
    <n v="1834"/>
    <d v="2014-12-16T00:00:00"/>
    <x v="0"/>
    <x v="11"/>
    <x v="570"/>
    <x v="3"/>
    <x v="1"/>
    <x v="5"/>
    <x v="322"/>
    <x v="1520"/>
    <n v="2"/>
    <n v="18.12"/>
  </r>
  <r>
    <n v="1835"/>
    <d v="2014-12-16T00:00:00"/>
    <x v="0"/>
    <x v="11"/>
    <x v="570"/>
    <x v="3"/>
    <x v="2"/>
    <x v="9"/>
    <x v="1151"/>
    <x v="1521"/>
    <n v="5"/>
    <n v="39.5"/>
  </r>
  <r>
    <n v="1836"/>
    <d v="2014-12-16T00:00:00"/>
    <x v="0"/>
    <x v="11"/>
    <x v="570"/>
    <x v="3"/>
    <x v="2"/>
    <x v="6"/>
    <x v="10"/>
    <x v="1522"/>
    <n v="4"/>
    <n v="70.56"/>
  </r>
  <r>
    <n v="1837"/>
    <d v="2014-12-16T00:00:00"/>
    <x v="0"/>
    <x v="11"/>
    <x v="127"/>
    <x v="16"/>
    <x v="1"/>
    <x v="5"/>
    <x v="433"/>
    <x v="1523"/>
    <n v="9"/>
    <n v="101.38"/>
  </r>
  <r>
    <n v="1838"/>
    <d v="2014-12-16T00:00:00"/>
    <x v="0"/>
    <x v="11"/>
    <x v="127"/>
    <x v="16"/>
    <x v="0"/>
    <x v="7"/>
    <x v="1152"/>
    <x v="1183"/>
    <n v="2"/>
    <n v="0.67"/>
  </r>
  <r>
    <n v="1839"/>
    <d v="2014-12-16T00:00:00"/>
    <x v="0"/>
    <x v="11"/>
    <x v="28"/>
    <x v="0"/>
    <x v="0"/>
    <x v="0"/>
    <x v="300"/>
    <x v="1308"/>
    <n v="7"/>
    <n v="12.7"/>
  </r>
  <r>
    <n v="1840"/>
    <d v="2014-12-16T00:00:00"/>
    <x v="0"/>
    <x v="11"/>
    <x v="28"/>
    <x v="0"/>
    <x v="1"/>
    <x v="8"/>
    <x v="759"/>
    <x v="1524"/>
    <n v="2"/>
    <n v="-74.95"/>
  </r>
  <r>
    <n v="1841"/>
    <d v="2014-12-16T00:00:00"/>
    <x v="0"/>
    <x v="11"/>
    <x v="571"/>
    <x v="14"/>
    <x v="0"/>
    <x v="0"/>
    <x v="709"/>
    <x v="809"/>
    <n v="5"/>
    <n v="52.53"/>
  </r>
  <r>
    <n v="1842"/>
    <d v="2014-12-16T00:00:00"/>
    <x v="0"/>
    <x v="11"/>
    <x v="572"/>
    <x v="3"/>
    <x v="1"/>
    <x v="5"/>
    <x v="1107"/>
    <x v="1525"/>
    <n v="5"/>
    <n v="70.2"/>
  </r>
  <r>
    <n v="1843"/>
    <d v="2014-12-16T00:00:00"/>
    <x v="0"/>
    <x v="11"/>
    <x v="224"/>
    <x v="6"/>
    <x v="2"/>
    <x v="9"/>
    <x v="621"/>
    <x v="287"/>
    <n v="2"/>
    <n v="8"/>
  </r>
  <r>
    <n v="1844"/>
    <d v="2014-12-16T00:00:00"/>
    <x v="0"/>
    <x v="11"/>
    <x v="224"/>
    <x v="6"/>
    <x v="1"/>
    <x v="8"/>
    <x v="55"/>
    <x v="1526"/>
    <n v="6"/>
    <n v="9.7200000000000006"/>
  </r>
  <r>
    <n v="1845"/>
    <d v="2014-12-16T00:00:00"/>
    <x v="0"/>
    <x v="11"/>
    <x v="573"/>
    <x v="0"/>
    <x v="2"/>
    <x v="9"/>
    <x v="288"/>
    <x v="1160"/>
    <n v="4"/>
    <n v="95.99"/>
  </r>
  <r>
    <n v="1846"/>
    <d v="2014-12-16T00:00:00"/>
    <x v="0"/>
    <x v="11"/>
    <x v="573"/>
    <x v="0"/>
    <x v="1"/>
    <x v="8"/>
    <x v="895"/>
    <x v="1527"/>
    <n v="7"/>
    <n v="-2.59"/>
  </r>
  <r>
    <n v="1847"/>
    <d v="2014-12-17T00:00:00"/>
    <x v="0"/>
    <x v="11"/>
    <x v="503"/>
    <x v="4"/>
    <x v="0"/>
    <x v="4"/>
    <x v="273"/>
    <x v="1528"/>
    <n v="3"/>
    <n v="11.21"/>
  </r>
  <r>
    <n v="1848"/>
    <d v="2014-12-17T00:00:00"/>
    <x v="0"/>
    <x v="11"/>
    <x v="574"/>
    <x v="10"/>
    <x v="0"/>
    <x v="3"/>
    <x v="573"/>
    <x v="9"/>
    <n v="4"/>
    <n v="-4.0199999999999996"/>
  </r>
  <r>
    <n v="1849"/>
    <d v="2014-12-19T00:00:00"/>
    <x v="0"/>
    <x v="11"/>
    <x v="575"/>
    <x v="16"/>
    <x v="0"/>
    <x v="3"/>
    <x v="170"/>
    <x v="1529"/>
    <n v="2"/>
    <n v="-3.69"/>
  </r>
  <r>
    <n v="1850"/>
    <d v="2014-12-19T00:00:00"/>
    <x v="0"/>
    <x v="11"/>
    <x v="575"/>
    <x v="16"/>
    <x v="2"/>
    <x v="9"/>
    <x v="1153"/>
    <x v="1530"/>
    <n v="5"/>
    <n v="-18.59"/>
  </r>
  <r>
    <n v="1851"/>
    <d v="2014-12-19T00:00:00"/>
    <x v="0"/>
    <x v="11"/>
    <x v="576"/>
    <x v="33"/>
    <x v="0"/>
    <x v="3"/>
    <x v="1154"/>
    <x v="1531"/>
    <n v="6"/>
    <n v="74.849999999999994"/>
  </r>
  <r>
    <n v="1852"/>
    <d v="2014-12-19T00:00:00"/>
    <x v="0"/>
    <x v="11"/>
    <x v="576"/>
    <x v="33"/>
    <x v="0"/>
    <x v="14"/>
    <x v="1006"/>
    <x v="1532"/>
    <n v="1"/>
    <n v="1.96"/>
  </r>
  <r>
    <n v="1853"/>
    <d v="2014-12-19T00:00:00"/>
    <x v="0"/>
    <x v="11"/>
    <x v="576"/>
    <x v="33"/>
    <x v="1"/>
    <x v="5"/>
    <x v="1155"/>
    <x v="1533"/>
    <n v="14"/>
    <n v="163.79"/>
  </r>
  <r>
    <n v="1854"/>
    <d v="2014-12-19T00:00:00"/>
    <x v="0"/>
    <x v="11"/>
    <x v="244"/>
    <x v="3"/>
    <x v="0"/>
    <x v="1"/>
    <x v="553"/>
    <x v="471"/>
    <n v="2"/>
    <n v="6.87"/>
  </r>
  <r>
    <n v="1855"/>
    <d v="2014-12-19T00:00:00"/>
    <x v="0"/>
    <x v="11"/>
    <x v="244"/>
    <x v="3"/>
    <x v="0"/>
    <x v="7"/>
    <x v="1156"/>
    <x v="1534"/>
    <n v="5"/>
    <n v="8.7899999999999991"/>
  </r>
  <r>
    <n v="1856"/>
    <d v="2014-12-19T00:00:00"/>
    <x v="0"/>
    <x v="11"/>
    <x v="244"/>
    <x v="3"/>
    <x v="2"/>
    <x v="6"/>
    <x v="1157"/>
    <x v="1535"/>
    <n v="5"/>
    <n v="72.98"/>
  </r>
  <r>
    <n v="1857"/>
    <d v="2014-12-19T00:00:00"/>
    <x v="0"/>
    <x v="11"/>
    <x v="244"/>
    <x v="3"/>
    <x v="2"/>
    <x v="6"/>
    <x v="1158"/>
    <x v="1536"/>
    <n v="4"/>
    <n v="15.84"/>
  </r>
  <r>
    <n v="1858"/>
    <d v="2014-12-19T00:00:00"/>
    <x v="0"/>
    <x v="11"/>
    <x v="25"/>
    <x v="1"/>
    <x v="2"/>
    <x v="6"/>
    <x v="1159"/>
    <x v="210"/>
    <n v="3"/>
    <n v="36.450000000000003"/>
  </r>
  <r>
    <n v="1859"/>
    <d v="2014-12-19T00:00:00"/>
    <x v="0"/>
    <x v="11"/>
    <x v="25"/>
    <x v="1"/>
    <x v="0"/>
    <x v="0"/>
    <x v="697"/>
    <x v="143"/>
    <n v="3"/>
    <n v="5.44"/>
  </r>
  <r>
    <n v="1860"/>
    <d v="2014-12-19T00:00:00"/>
    <x v="0"/>
    <x v="11"/>
    <x v="25"/>
    <x v="1"/>
    <x v="0"/>
    <x v="2"/>
    <x v="1160"/>
    <x v="1537"/>
    <n v="3"/>
    <n v="-7.74"/>
  </r>
  <r>
    <n v="1861"/>
    <d v="2014-12-20T00:00:00"/>
    <x v="0"/>
    <x v="11"/>
    <x v="577"/>
    <x v="6"/>
    <x v="0"/>
    <x v="2"/>
    <x v="62"/>
    <x v="1538"/>
    <n v="2"/>
    <n v="0"/>
  </r>
  <r>
    <n v="1862"/>
    <d v="2014-12-20T00:00:00"/>
    <x v="0"/>
    <x v="11"/>
    <x v="577"/>
    <x v="6"/>
    <x v="1"/>
    <x v="13"/>
    <x v="1161"/>
    <x v="1539"/>
    <n v="7"/>
    <n v="493.79"/>
  </r>
  <r>
    <n v="1863"/>
    <d v="2014-12-20T00:00:00"/>
    <x v="0"/>
    <x v="11"/>
    <x v="577"/>
    <x v="6"/>
    <x v="0"/>
    <x v="3"/>
    <x v="471"/>
    <x v="113"/>
    <n v="3"/>
    <n v="29.29"/>
  </r>
  <r>
    <n v="1864"/>
    <d v="2014-12-20T00:00:00"/>
    <x v="0"/>
    <x v="11"/>
    <x v="577"/>
    <x v="6"/>
    <x v="1"/>
    <x v="13"/>
    <x v="957"/>
    <x v="1540"/>
    <n v="2"/>
    <n v="100.12"/>
  </r>
  <r>
    <n v="1865"/>
    <d v="2014-12-20T00:00:00"/>
    <x v="0"/>
    <x v="11"/>
    <x v="348"/>
    <x v="22"/>
    <x v="0"/>
    <x v="1"/>
    <x v="1101"/>
    <x v="1541"/>
    <n v="3"/>
    <n v="14.9"/>
  </r>
  <r>
    <n v="1866"/>
    <d v="2014-12-20T00:00:00"/>
    <x v="0"/>
    <x v="11"/>
    <x v="578"/>
    <x v="15"/>
    <x v="0"/>
    <x v="12"/>
    <x v="1162"/>
    <x v="1542"/>
    <n v="7"/>
    <n v="3.81"/>
  </r>
  <r>
    <n v="1867"/>
    <d v="2014-12-20T00:00:00"/>
    <x v="0"/>
    <x v="11"/>
    <x v="578"/>
    <x v="15"/>
    <x v="1"/>
    <x v="5"/>
    <x v="782"/>
    <x v="1543"/>
    <n v="3"/>
    <n v="74.569999999999993"/>
  </r>
  <r>
    <n v="1868"/>
    <d v="2014-12-20T00:00:00"/>
    <x v="0"/>
    <x v="11"/>
    <x v="578"/>
    <x v="15"/>
    <x v="0"/>
    <x v="0"/>
    <x v="381"/>
    <x v="499"/>
    <n v="5"/>
    <n v="9.07"/>
  </r>
  <r>
    <n v="1869"/>
    <d v="2014-12-20T00:00:00"/>
    <x v="0"/>
    <x v="11"/>
    <x v="283"/>
    <x v="3"/>
    <x v="0"/>
    <x v="3"/>
    <x v="8"/>
    <x v="1544"/>
    <n v="2"/>
    <n v="152.5"/>
  </r>
  <r>
    <n v="1870"/>
    <d v="2014-12-20T00:00:00"/>
    <x v="0"/>
    <x v="11"/>
    <x v="283"/>
    <x v="3"/>
    <x v="0"/>
    <x v="4"/>
    <x v="286"/>
    <x v="1545"/>
    <n v="2"/>
    <n v="12.3"/>
  </r>
  <r>
    <n v="1871"/>
    <d v="2014-12-20T00:00:00"/>
    <x v="0"/>
    <x v="11"/>
    <x v="283"/>
    <x v="3"/>
    <x v="0"/>
    <x v="4"/>
    <x v="1163"/>
    <x v="1546"/>
    <n v="1"/>
    <n v="1.1599999999999999"/>
  </r>
  <r>
    <n v="1872"/>
    <d v="2014-12-20T00:00:00"/>
    <x v="0"/>
    <x v="11"/>
    <x v="283"/>
    <x v="3"/>
    <x v="0"/>
    <x v="3"/>
    <x v="164"/>
    <x v="1547"/>
    <n v="5"/>
    <n v="50.41"/>
  </r>
  <r>
    <n v="1873"/>
    <d v="2014-12-20T00:00:00"/>
    <x v="0"/>
    <x v="11"/>
    <x v="460"/>
    <x v="26"/>
    <x v="2"/>
    <x v="9"/>
    <x v="1164"/>
    <x v="1548"/>
    <n v="7"/>
    <n v="89.59"/>
  </r>
  <r>
    <n v="1874"/>
    <d v="2014-12-20T00:00:00"/>
    <x v="0"/>
    <x v="11"/>
    <x v="579"/>
    <x v="18"/>
    <x v="0"/>
    <x v="1"/>
    <x v="1165"/>
    <x v="1549"/>
    <n v="1"/>
    <n v="1.73"/>
  </r>
  <r>
    <n v="1875"/>
    <d v="2014-12-20T00:00:00"/>
    <x v="0"/>
    <x v="11"/>
    <x v="579"/>
    <x v="18"/>
    <x v="0"/>
    <x v="3"/>
    <x v="688"/>
    <x v="1550"/>
    <n v="3"/>
    <n v="496.79"/>
  </r>
  <r>
    <n v="1876"/>
    <d v="2014-12-20T00:00:00"/>
    <x v="0"/>
    <x v="11"/>
    <x v="294"/>
    <x v="10"/>
    <x v="1"/>
    <x v="8"/>
    <x v="1100"/>
    <x v="1551"/>
    <n v="3"/>
    <n v="-21.47"/>
  </r>
  <r>
    <n v="1877"/>
    <d v="2014-12-20T00:00:00"/>
    <x v="0"/>
    <x v="11"/>
    <x v="189"/>
    <x v="12"/>
    <x v="1"/>
    <x v="8"/>
    <x v="866"/>
    <x v="1552"/>
    <n v="2"/>
    <n v="10.39"/>
  </r>
  <r>
    <n v="1878"/>
    <d v="2014-12-20T00:00:00"/>
    <x v="0"/>
    <x v="11"/>
    <x v="189"/>
    <x v="12"/>
    <x v="2"/>
    <x v="9"/>
    <x v="33"/>
    <x v="1553"/>
    <n v="3"/>
    <n v="21.59"/>
  </r>
  <r>
    <n v="1879"/>
    <d v="2014-12-20T00:00:00"/>
    <x v="0"/>
    <x v="11"/>
    <x v="189"/>
    <x v="12"/>
    <x v="1"/>
    <x v="5"/>
    <x v="1166"/>
    <x v="1554"/>
    <n v="3"/>
    <n v="-42.41"/>
  </r>
  <r>
    <n v="1880"/>
    <d v="2014-12-20T00:00:00"/>
    <x v="0"/>
    <x v="11"/>
    <x v="189"/>
    <x v="12"/>
    <x v="0"/>
    <x v="0"/>
    <x v="1066"/>
    <x v="1555"/>
    <n v="5"/>
    <n v="77.67"/>
  </r>
  <r>
    <n v="1881"/>
    <d v="2014-12-20T00:00:00"/>
    <x v="0"/>
    <x v="11"/>
    <x v="189"/>
    <x v="12"/>
    <x v="0"/>
    <x v="0"/>
    <x v="875"/>
    <x v="174"/>
    <n v="2"/>
    <n v="2.64"/>
  </r>
  <r>
    <n v="1882"/>
    <d v="2014-12-20T00:00:00"/>
    <x v="0"/>
    <x v="11"/>
    <x v="494"/>
    <x v="0"/>
    <x v="0"/>
    <x v="12"/>
    <x v="1167"/>
    <x v="1556"/>
    <n v="2"/>
    <n v="-49.55"/>
  </r>
  <r>
    <n v="1883"/>
    <d v="2014-12-20T00:00:00"/>
    <x v="0"/>
    <x v="11"/>
    <x v="494"/>
    <x v="0"/>
    <x v="2"/>
    <x v="9"/>
    <x v="665"/>
    <x v="1557"/>
    <n v="5"/>
    <n v="-8.18"/>
  </r>
  <r>
    <n v="1884"/>
    <d v="2014-12-20T00:00:00"/>
    <x v="0"/>
    <x v="11"/>
    <x v="436"/>
    <x v="20"/>
    <x v="1"/>
    <x v="5"/>
    <x v="1168"/>
    <x v="1558"/>
    <n v="3"/>
    <n v="36.299999999999997"/>
  </r>
  <r>
    <n v="1885"/>
    <d v="2014-12-21T00:00:00"/>
    <x v="0"/>
    <x v="11"/>
    <x v="95"/>
    <x v="3"/>
    <x v="1"/>
    <x v="5"/>
    <x v="782"/>
    <x v="1559"/>
    <n v="6"/>
    <n v="149.15"/>
  </r>
  <r>
    <n v="1886"/>
    <d v="2014-12-21T00:00:00"/>
    <x v="0"/>
    <x v="11"/>
    <x v="95"/>
    <x v="3"/>
    <x v="1"/>
    <x v="5"/>
    <x v="1075"/>
    <x v="1560"/>
    <n v="3"/>
    <n v="35.76"/>
  </r>
  <r>
    <n v="1887"/>
    <d v="2014-12-21T00:00:00"/>
    <x v="0"/>
    <x v="11"/>
    <x v="285"/>
    <x v="15"/>
    <x v="0"/>
    <x v="3"/>
    <x v="417"/>
    <x v="459"/>
    <n v="2"/>
    <n v="-14.59"/>
  </r>
  <r>
    <n v="1888"/>
    <d v="2014-12-21T00:00:00"/>
    <x v="0"/>
    <x v="11"/>
    <x v="405"/>
    <x v="7"/>
    <x v="0"/>
    <x v="1"/>
    <x v="206"/>
    <x v="1561"/>
    <n v="6"/>
    <n v="7.95"/>
  </r>
  <r>
    <n v="1889"/>
    <d v="2014-12-22T00:00:00"/>
    <x v="0"/>
    <x v="11"/>
    <x v="580"/>
    <x v="3"/>
    <x v="0"/>
    <x v="4"/>
    <x v="1169"/>
    <x v="1562"/>
    <n v="4"/>
    <n v="3.18"/>
  </r>
  <r>
    <n v="1890"/>
    <d v="2014-12-22T00:00:00"/>
    <x v="0"/>
    <x v="11"/>
    <x v="214"/>
    <x v="20"/>
    <x v="0"/>
    <x v="2"/>
    <x v="1170"/>
    <x v="1563"/>
    <n v="4"/>
    <n v="56.26"/>
  </r>
  <r>
    <n v="1891"/>
    <d v="2014-12-22T00:00:00"/>
    <x v="0"/>
    <x v="11"/>
    <x v="377"/>
    <x v="1"/>
    <x v="0"/>
    <x v="2"/>
    <x v="216"/>
    <x v="1564"/>
    <n v="1"/>
    <n v="9.91"/>
  </r>
  <r>
    <n v="1892"/>
    <d v="2014-12-22T00:00:00"/>
    <x v="0"/>
    <x v="11"/>
    <x v="377"/>
    <x v="1"/>
    <x v="0"/>
    <x v="3"/>
    <x v="1171"/>
    <x v="558"/>
    <n v="6"/>
    <n v="-31.33"/>
  </r>
  <r>
    <n v="1893"/>
    <d v="2014-12-22T00:00:00"/>
    <x v="0"/>
    <x v="11"/>
    <x v="377"/>
    <x v="1"/>
    <x v="0"/>
    <x v="0"/>
    <x v="655"/>
    <x v="1565"/>
    <n v="4"/>
    <n v="44.96"/>
  </r>
  <r>
    <n v="1894"/>
    <d v="2014-12-22T00:00:00"/>
    <x v="0"/>
    <x v="11"/>
    <x v="581"/>
    <x v="20"/>
    <x v="0"/>
    <x v="3"/>
    <x v="1172"/>
    <x v="1566"/>
    <n v="13"/>
    <n v="100.14"/>
  </r>
  <r>
    <n v="1895"/>
    <d v="2014-12-23T00:00:00"/>
    <x v="0"/>
    <x v="11"/>
    <x v="582"/>
    <x v="18"/>
    <x v="0"/>
    <x v="12"/>
    <x v="1173"/>
    <x v="1567"/>
    <n v="11"/>
    <n v="58.03"/>
  </r>
  <r>
    <n v="1896"/>
    <d v="2014-12-23T00:00:00"/>
    <x v="0"/>
    <x v="11"/>
    <x v="495"/>
    <x v="20"/>
    <x v="1"/>
    <x v="13"/>
    <x v="1174"/>
    <x v="1568"/>
    <n v="2"/>
    <n v="-19.55"/>
  </r>
  <r>
    <n v="1897"/>
    <d v="2014-12-23T00:00:00"/>
    <x v="0"/>
    <x v="11"/>
    <x v="495"/>
    <x v="20"/>
    <x v="0"/>
    <x v="12"/>
    <x v="1173"/>
    <x v="1274"/>
    <n v="3"/>
    <n v="15.83"/>
  </r>
  <r>
    <n v="1898"/>
    <d v="2014-12-23T00:00:00"/>
    <x v="0"/>
    <x v="11"/>
    <x v="311"/>
    <x v="0"/>
    <x v="0"/>
    <x v="0"/>
    <x v="768"/>
    <x v="193"/>
    <n v="1"/>
    <n v="1.81"/>
  </r>
  <r>
    <n v="1899"/>
    <d v="2014-12-23T00:00:00"/>
    <x v="0"/>
    <x v="11"/>
    <x v="583"/>
    <x v="16"/>
    <x v="0"/>
    <x v="0"/>
    <x v="1175"/>
    <x v="1569"/>
    <n v="3"/>
    <n v="15.93"/>
  </r>
  <r>
    <n v="1900"/>
    <d v="2014-12-23T00:00:00"/>
    <x v="0"/>
    <x v="11"/>
    <x v="583"/>
    <x v="16"/>
    <x v="1"/>
    <x v="5"/>
    <x v="526"/>
    <x v="876"/>
    <n v="1"/>
    <n v="6.48"/>
  </r>
  <r>
    <n v="1901"/>
    <d v="2014-12-23T00:00:00"/>
    <x v="0"/>
    <x v="11"/>
    <x v="583"/>
    <x v="16"/>
    <x v="0"/>
    <x v="2"/>
    <x v="27"/>
    <x v="1570"/>
    <n v="2"/>
    <n v="-10.61"/>
  </r>
  <r>
    <n v="1902"/>
    <d v="2014-12-23T00:00:00"/>
    <x v="0"/>
    <x v="11"/>
    <x v="583"/>
    <x v="16"/>
    <x v="0"/>
    <x v="4"/>
    <x v="321"/>
    <x v="1151"/>
    <n v="1"/>
    <n v="0.5"/>
  </r>
  <r>
    <n v="1903"/>
    <d v="2014-12-23T00:00:00"/>
    <x v="0"/>
    <x v="11"/>
    <x v="583"/>
    <x v="16"/>
    <x v="0"/>
    <x v="2"/>
    <x v="1019"/>
    <x v="894"/>
    <n v="5"/>
    <n v="-1.05"/>
  </r>
  <r>
    <n v="1904"/>
    <d v="2014-12-24T00:00:00"/>
    <x v="0"/>
    <x v="11"/>
    <x v="321"/>
    <x v="16"/>
    <x v="0"/>
    <x v="0"/>
    <x v="1035"/>
    <x v="1571"/>
    <n v="2"/>
    <n v="3.47"/>
  </r>
  <r>
    <n v="1905"/>
    <d v="2014-12-24T00:00:00"/>
    <x v="0"/>
    <x v="11"/>
    <x v="218"/>
    <x v="10"/>
    <x v="1"/>
    <x v="8"/>
    <x v="1176"/>
    <x v="1572"/>
    <n v="5"/>
    <n v="8.73"/>
  </r>
  <r>
    <n v="1906"/>
    <d v="2014-12-24T00:00:00"/>
    <x v="0"/>
    <x v="11"/>
    <x v="520"/>
    <x v="3"/>
    <x v="0"/>
    <x v="2"/>
    <x v="597"/>
    <x v="1573"/>
    <n v="1"/>
    <n v="41.43"/>
  </r>
  <r>
    <n v="1907"/>
    <d v="2014-12-24T00:00:00"/>
    <x v="0"/>
    <x v="11"/>
    <x v="520"/>
    <x v="3"/>
    <x v="1"/>
    <x v="5"/>
    <x v="94"/>
    <x v="1574"/>
    <n v="6"/>
    <n v="18.27"/>
  </r>
  <r>
    <n v="1908"/>
    <d v="2014-12-24T00:00:00"/>
    <x v="0"/>
    <x v="11"/>
    <x v="151"/>
    <x v="3"/>
    <x v="2"/>
    <x v="6"/>
    <x v="1177"/>
    <x v="1575"/>
    <n v="7"/>
    <n v="17.37"/>
  </r>
  <r>
    <n v="1909"/>
    <d v="2014-12-24T00:00:00"/>
    <x v="0"/>
    <x v="11"/>
    <x v="151"/>
    <x v="3"/>
    <x v="0"/>
    <x v="12"/>
    <x v="1178"/>
    <x v="1576"/>
    <n v="2"/>
    <n v="101.35"/>
  </r>
  <r>
    <n v="1910"/>
    <d v="2014-12-24T00:00:00"/>
    <x v="0"/>
    <x v="11"/>
    <x v="151"/>
    <x v="3"/>
    <x v="2"/>
    <x v="9"/>
    <x v="1179"/>
    <x v="1577"/>
    <n v="3"/>
    <n v="13.2"/>
  </r>
  <r>
    <n v="1911"/>
    <d v="2014-12-24T00:00:00"/>
    <x v="0"/>
    <x v="11"/>
    <x v="151"/>
    <x v="3"/>
    <x v="2"/>
    <x v="6"/>
    <x v="686"/>
    <x v="1578"/>
    <n v="3"/>
    <n v="51.15"/>
  </r>
  <r>
    <n v="1912"/>
    <d v="2014-12-24T00:00:00"/>
    <x v="0"/>
    <x v="11"/>
    <x v="151"/>
    <x v="3"/>
    <x v="0"/>
    <x v="2"/>
    <x v="204"/>
    <x v="1579"/>
    <n v="1"/>
    <n v="0.2"/>
  </r>
  <r>
    <n v="1913"/>
    <d v="2014-12-24T00:00:00"/>
    <x v="0"/>
    <x v="11"/>
    <x v="151"/>
    <x v="3"/>
    <x v="1"/>
    <x v="8"/>
    <x v="1180"/>
    <x v="664"/>
    <n v="1"/>
    <n v="5.52"/>
  </r>
  <r>
    <n v="1914"/>
    <d v="2014-12-24T00:00:00"/>
    <x v="0"/>
    <x v="11"/>
    <x v="423"/>
    <x v="3"/>
    <x v="0"/>
    <x v="12"/>
    <x v="1181"/>
    <x v="1580"/>
    <n v="1"/>
    <n v="3.63"/>
  </r>
  <r>
    <n v="1915"/>
    <d v="2014-12-26T00:00:00"/>
    <x v="0"/>
    <x v="11"/>
    <x v="525"/>
    <x v="0"/>
    <x v="1"/>
    <x v="5"/>
    <x v="7"/>
    <x v="1581"/>
    <n v="3"/>
    <n v="-8.58"/>
  </r>
  <r>
    <n v="1916"/>
    <d v="2014-12-26T00:00:00"/>
    <x v="0"/>
    <x v="11"/>
    <x v="254"/>
    <x v="26"/>
    <x v="1"/>
    <x v="8"/>
    <x v="317"/>
    <x v="1582"/>
    <n v="8"/>
    <n v="78.86"/>
  </r>
  <r>
    <n v="1917"/>
    <d v="2014-12-26T00:00:00"/>
    <x v="0"/>
    <x v="11"/>
    <x v="254"/>
    <x v="26"/>
    <x v="1"/>
    <x v="5"/>
    <x v="1182"/>
    <x v="1583"/>
    <n v="3"/>
    <n v="20.16"/>
  </r>
  <r>
    <n v="1918"/>
    <d v="2014-12-26T00:00:00"/>
    <x v="0"/>
    <x v="11"/>
    <x v="254"/>
    <x v="26"/>
    <x v="1"/>
    <x v="8"/>
    <x v="50"/>
    <x v="1584"/>
    <n v="3"/>
    <n v="-24.56"/>
  </r>
  <r>
    <n v="1919"/>
    <d v="2014-12-26T00:00:00"/>
    <x v="0"/>
    <x v="11"/>
    <x v="254"/>
    <x v="26"/>
    <x v="0"/>
    <x v="3"/>
    <x v="81"/>
    <x v="1585"/>
    <n v="5"/>
    <n v="-62.88"/>
  </r>
  <r>
    <n v="1920"/>
    <d v="2014-12-26T00:00:00"/>
    <x v="0"/>
    <x v="11"/>
    <x v="254"/>
    <x v="26"/>
    <x v="0"/>
    <x v="7"/>
    <x v="693"/>
    <x v="1586"/>
    <n v="3"/>
    <n v="9.3000000000000007"/>
  </r>
  <r>
    <n v="1921"/>
    <d v="2014-12-26T00:00:00"/>
    <x v="0"/>
    <x v="11"/>
    <x v="103"/>
    <x v="1"/>
    <x v="0"/>
    <x v="3"/>
    <x v="592"/>
    <x v="1587"/>
    <n v="5"/>
    <n v="-14.77"/>
  </r>
  <r>
    <n v="1922"/>
    <d v="2014-12-26T00:00:00"/>
    <x v="0"/>
    <x v="11"/>
    <x v="584"/>
    <x v="3"/>
    <x v="0"/>
    <x v="14"/>
    <x v="1183"/>
    <x v="1588"/>
    <n v="3"/>
    <n v="0.12"/>
  </r>
  <r>
    <n v="1923"/>
    <d v="2014-12-26T00:00:00"/>
    <x v="0"/>
    <x v="11"/>
    <x v="584"/>
    <x v="3"/>
    <x v="1"/>
    <x v="8"/>
    <x v="365"/>
    <x v="1589"/>
    <n v="2"/>
    <n v="1.1100000000000001"/>
  </r>
  <r>
    <n v="1924"/>
    <d v="2014-12-26T00:00:00"/>
    <x v="0"/>
    <x v="11"/>
    <x v="585"/>
    <x v="2"/>
    <x v="0"/>
    <x v="0"/>
    <x v="605"/>
    <x v="1109"/>
    <n v="3"/>
    <n v="6.16"/>
  </r>
  <r>
    <n v="1925"/>
    <d v="2014-12-26T00:00:00"/>
    <x v="0"/>
    <x v="11"/>
    <x v="585"/>
    <x v="2"/>
    <x v="0"/>
    <x v="12"/>
    <x v="1184"/>
    <x v="1590"/>
    <n v="2"/>
    <n v="5.63"/>
  </r>
  <r>
    <n v="1926"/>
    <d v="2014-12-26T00:00:00"/>
    <x v="0"/>
    <x v="11"/>
    <x v="585"/>
    <x v="2"/>
    <x v="0"/>
    <x v="12"/>
    <x v="704"/>
    <x v="1591"/>
    <n v="2"/>
    <n v="8.16"/>
  </r>
  <r>
    <n v="1927"/>
    <d v="2014-12-26T00:00:00"/>
    <x v="0"/>
    <x v="11"/>
    <x v="585"/>
    <x v="2"/>
    <x v="0"/>
    <x v="2"/>
    <x v="135"/>
    <x v="1592"/>
    <n v="4"/>
    <n v="-42.59"/>
  </r>
  <r>
    <n v="1928"/>
    <d v="2014-12-26T00:00:00"/>
    <x v="0"/>
    <x v="11"/>
    <x v="463"/>
    <x v="20"/>
    <x v="0"/>
    <x v="2"/>
    <x v="555"/>
    <x v="1593"/>
    <n v="6"/>
    <n v="19.190000000000001"/>
  </r>
  <r>
    <n v="1929"/>
    <d v="2014-12-26T00:00:00"/>
    <x v="0"/>
    <x v="11"/>
    <x v="135"/>
    <x v="2"/>
    <x v="0"/>
    <x v="4"/>
    <x v="1185"/>
    <x v="202"/>
    <n v="3"/>
    <n v="1.1000000000000001"/>
  </r>
  <r>
    <n v="1930"/>
    <d v="2014-12-27T00:00:00"/>
    <x v="0"/>
    <x v="11"/>
    <x v="538"/>
    <x v="3"/>
    <x v="0"/>
    <x v="1"/>
    <x v="115"/>
    <x v="825"/>
    <n v="4"/>
    <n v="5.43"/>
  </r>
  <r>
    <n v="1931"/>
    <d v="2014-12-27T00:00:00"/>
    <x v="0"/>
    <x v="11"/>
    <x v="261"/>
    <x v="1"/>
    <x v="1"/>
    <x v="8"/>
    <x v="211"/>
    <x v="226"/>
    <n v="6"/>
    <n v="-19.77"/>
  </r>
  <r>
    <n v="1932"/>
    <d v="2014-12-27T00:00:00"/>
    <x v="0"/>
    <x v="11"/>
    <x v="261"/>
    <x v="1"/>
    <x v="0"/>
    <x v="2"/>
    <x v="163"/>
    <x v="1594"/>
    <n v="4"/>
    <n v="3"/>
  </r>
  <r>
    <n v="1933"/>
    <d v="2014-12-27T00:00:00"/>
    <x v="0"/>
    <x v="11"/>
    <x v="467"/>
    <x v="3"/>
    <x v="1"/>
    <x v="5"/>
    <x v="342"/>
    <x v="367"/>
    <n v="3"/>
    <n v="23.03"/>
  </r>
  <r>
    <n v="1934"/>
    <d v="2014-12-27T00:00:00"/>
    <x v="0"/>
    <x v="11"/>
    <x v="467"/>
    <x v="3"/>
    <x v="0"/>
    <x v="0"/>
    <x v="1186"/>
    <x v="1282"/>
    <n v="3"/>
    <n v="5.78"/>
  </r>
  <r>
    <n v="1935"/>
    <d v="2014-12-27T00:00:00"/>
    <x v="0"/>
    <x v="11"/>
    <x v="586"/>
    <x v="20"/>
    <x v="1"/>
    <x v="5"/>
    <x v="142"/>
    <x v="1595"/>
    <n v="14"/>
    <n v="161.97"/>
  </r>
  <r>
    <n v="1936"/>
    <d v="2014-12-27T00:00:00"/>
    <x v="0"/>
    <x v="11"/>
    <x v="33"/>
    <x v="3"/>
    <x v="0"/>
    <x v="12"/>
    <x v="394"/>
    <x v="1300"/>
    <n v="1"/>
    <n v="2.96"/>
  </r>
  <r>
    <n v="1937"/>
    <d v="2014-12-27T00:00:00"/>
    <x v="0"/>
    <x v="11"/>
    <x v="33"/>
    <x v="3"/>
    <x v="0"/>
    <x v="7"/>
    <x v="78"/>
    <x v="1230"/>
    <n v="3"/>
    <n v="3.62"/>
  </r>
  <r>
    <n v="1938"/>
    <d v="2014-12-27T00:00:00"/>
    <x v="0"/>
    <x v="11"/>
    <x v="33"/>
    <x v="3"/>
    <x v="0"/>
    <x v="2"/>
    <x v="1187"/>
    <x v="1596"/>
    <n v="3"/>
    <n v="13.89"/>
  </r>
  <r>
    <n v="1939"/>
    <d v="2014-12-27T00:00:00"/>
    <x v="0"/>
    <x v="11"/>
    <x v="33"/>
    <x v="3"/>
    <x v="0"/>
    <x v="3"/>
    <x v="962"/>
    <x v="1597"/>
    <n v="3"/>
    <n v="13.9"/>
  </r>
  <r>
    <n v="1940"/>
    <d v="2014-12-27T00:00:00"/>
    <x v="0"/>
    <x v="11"/>
    <x v="498"/>
    <x v="33"/>
    <x v="0"/>
    <x v="0"/>
    <x v="1188"/>
    <x v="635"/>
    <n v="4"/>
    <n v="11.72"/>
  </r>
  <r>
    <n v="1941"/>
    <d v="2014-12-27T00:00:00"/>
    <x v="0"/>
    <x v="11"/>
    <x v="498"/>
    <x v="33"/>
    <x v="2"/>
    <x v="9"/>
    <x v="1189"/>
    <x v="1598"/>
    <n v="5"/>
    <n v="184.26"/>
  </r>
  <r>
    <n v="1942"/>
    <d v="2014-12-27T00:00:00"/>
    <x v="0"/>
    <x v="11"/>
    <x v="180"/>
    <x v="0"/>
    <x v="0"/>
    <x v="3"/>
    <x v="461"/>
    <x v="1599"/>
    <n v="1"/>
    <n v="-8.4700000000000006"/>
  </r>
  <r>
    <n v="1943"/>
    <d v="2014-12-27T00:00:00"/>
    <x v="0"/>
    <x v="11"/>
    <x v="366"/>
    <x v="10"/>
    <x v="1"/>
    <x v="8"/>
    <x v="1190"/>
    <x v="1600"/>
    <n v="3"/>
    <n v="-18.239999999999998"/>
  </r>
  <r>
    <n v="1944"/>
    <d v="2014-12-27T00:00:00"/>
    <x v="0"/>
    <x v="11"/>
    <x v="366"/>
    <x v="10"/>
    <x v="0"/>
    <x v="2"/>
    <x v="1191"/>
    <x v="1601"/>
    <n v="2"/>
    <n v="-25.11"/>
  </r>
  <r>
    <n v="1945"/>
    <d v="2014-12-27T00:00:00"/>
    <x v="0"/>
    <x v="11"/>
    <x v="218"/>
    <x v="12"/>
    <x v="0"/>
    <x v="3"/>
    <x v="1140"/>
    <x v="1602"/>
    <n v="6"/>
    <n v="-694.29"/>
  </r>
  <r>
    <n v="1946"/>
    <d v="2014-12-28T00:00:00"/>
    <x v="0"/>
    <x v="11"/>
    <x v="569"/>
    <x v="2"/>
    <x v="0"/>
    <x v="4"/>
    <x v="1192"/>
    <x v="1603"/>
    <n v="4"/>
    <n v="8.67"/>
  </r>
  <r>
    <n v="1947"/>
    <d v="2014-12-28T00:00:00"/>
    <x v="0"/>
    <x v="11"/>
    <x v="8"/>
    <x v="32"/>
    <x v="0"/>
    <x v="12"/>
    <x v="1193"/>
    <x v="1604"/>
    <n v="6"/>
    <n v="503.78"/>
  </r>
  <r>
    <n v="1948"/>
    <d v="2014-12-28T00:00:00"/>
    <x v="0"/>
    <x v="11"/>
    <x v="8"/>
    <x v="32"/>
    <x v="0"/>
    <x v="2"/>
    <x v="1194"/>
    <x v="1605"/>
    <n v="5"/>
    <n v="84.51"/>
  </r>
  <r>
    <n v="1949"/>
    <d v="2014-12-28T00:00:00"/>
    <x v="0"/>
    <x v="11"/>
    <x v="8"/>
    <x v="32"/>
    <x v="0"/>
    <x v="0"/>
    <x v="1195"/>
    <x v="1606"/>
    <n v="4"/>
    <n v="66.63"/>
  </r>
  <r>
    <n v="1950"/>
    <d v="2014-12-28T00:00:00"/>
    <x v="0"/>
    <x v="11"/>
    <x v="496"/>
    <x v="3"/>
    <x v="0"/>
    <x v="2"/>
    <x v="351"/>
    <x v="1607"/>
    <n v="9"/>
    <n v="29.96"/>
  </r>
  <r>
    <n v="1951"/>
    <d v="2014-12-28T00:00:00"/>
    <x v="0"/>
    <x v="11"/>
    <x v="496"/>
    <x v="3"/>
    <x v="0"/>
    <x v="14"/>
    <x v="654"/>
    <x v="1608"/>
    <n v="5"/>
    <n v="13.3"/>
  </r>
  <r>
    <n v="1952"/>
    <d v="2014-12-29T00:00:00"/>
    <x v="0"/>
    <x v="11"/>
    <x v="587"/>
    <x v="28"/>
    <x v="0"/>
    <x v="2"/>
    <x v="512"/>
    <x v="396"/>
    <n v="2"/>
    <n v="6.88"/>
  </r>
  <r>
    <n v="1953"/>
    <d v="2014-12-29T00:00:00"/>
    <x v="0"/>
    <x v="11"/>
    <x v="587"/>
    <x v="28"/>
    <x v="2"/>
    <x v="9"/>
    <x v="1114"/>
    <x v="1451"/>
    <n v="4"/>
    <n v="47.92"/>
  </r>
  <r>
    <n v="1954"/>
    <d v="2014-12-29T00:00:00"/>
    <x v="0"/>
    <x v="11"/>
    <x v="202"/>
    <x v="3"/>
    <x v="1"/>
    <x v="8"/>
    <x v="517"/>
    <x v="236"/>
    <n v="5"/>
    <n v="8.2200000000000006"/>
  </r>
  <r>
    <n v="1955"/>
    <d v="2014-12-29T00:00:00"/>
    <x v="0"/>
    <x v="11"/>
    <x v="202"/>
    <x v="3"/>
    <x v="0"/>
    <x v="0"/>
    <x v="1196"/>
    <x v="1609"/>
    <n v="4"/>
    <n v="9.5"/>
  </r>
  <r>
    <n v="1956"/>
    <d v="2014-12-29T00:00:00"/>
    <x v="0"/>
    <x v="11"/>
    <x v="202"/>
    <x v="3"/>
    <x v="2"/>
    <x v="15"/>
    <x v="1197"/>
    <x v="1610"/>
    <n v="6"/>
    <n v="287.98"/>
  </r>
  <r>
    <n v="1957"/>
    <d v="2014-12-29T00:00:00"/>
    <x v="0"/>
    <x v="11"/>
    <x v="202"/>
    <x v="3"/>
    <x v="0"/>
    <x v="3"/>
    <x v="1198"/>
    <x v="632"/>
    <n v="3"/>
    <n v="4.66"/>
  </r>
  <r>
    <n v="1958"/>
    <d v="2014-12-29T00:00:00"/>
    <x v="0"/>
    <x v="11"/>
    <x v="202"/>
    <x v="3"/>
    <x v="2"/>
    <x v="6"/>
    <x v="463"/>
    <x v="1611"/>
    <n v="3"/>
    <n v="19.2"/>
  </r>
  <r>
    <n v="1959"/>
    <d v="2014-12-29T00:00:00"/>
    <x v="0"/>
    <x v="11"/>
    <x v="202"/>
    <x v="3"/>
    <x v="0"/>
    <x v="1"/>
    <x v="1199"/>
    <x v="1612"/>
    <n v="9"/>
    <n v="126.39"/>
  </r>
  <r>
    <n v="1960"/>
    <d v="2014-12-29T00:00:00"/>
    <x v="0"/>
    <x v="11"/>
    <x v="202"/>
    <x v="3"/>
    <x v="1"/>
    <x v="8"/>
    <x v="1200"/>
    <x v="672"/>
    <n v="6"/>
    <n v="23.99"/>
  </r>
  <r>
    <n v="1961"/>
    <d v="2014-12-29T00:00:00"/>
    <x v="0"/>
    <x v="11"/>
    <x v="43"/>
    <x v="31"/>
    <x v="2"/>
    <x v="6"/>
    <x v="1201"/>
    <x v="837"/>
    <n v="3"/>
    <n v="-5.69"/>
  </r>
  <r>
    <n v="1962"/>
    <d v="2014-12-29T00:00:00"/>
    <x v="0"/>
    <x v="11"/>
    <x v="43"/>
    <x v="31"/>
    <x v="0"/>
    <x v="2"/>
    <x v="53"/>
    <x v="1613"/>
    <n v="1"/>
    <n v="7.99"/>
  </r>
  <r>
    <n v="1963"/>
    <d v="2014-12-29T00:00:00"/>
    <x v="0"/>
    <x v="11"/>
    <x v="456"/>
    <x v="1"/>
    <x v="1"/>
    <x v="8"/>
    <x v="960"/>
    <x v="1614"/>
    <n v="3"/>
    <n v="-50.67"/>
  </r>
  <r>
    <n v="1964"/>
    <d v="2014-12-29T00:00:00"/>
    <x v="0"/>
    <x v="11"/>
    <x v="588"/>
    <x v="1"/>
    <x v="1"/>
    <x v="8"/>
    <x v="91"/>
    <x v="1615"/>
    <n v="3"/>
    <n v="-4.8"/>
  </r>
  <r>
    <n v="1965"/>
    <d v="2014-12-29T00:00:00"/>
    <x v="0"/>
    <x v="11"/>
    <x v="170"/>
    <x v="3"/>
    <x v="0"/>
    <x v="1"/>
    <x v="798"/>
    <x v="1616"/>
    <n v="6"/>
    <n v="44.4"/>
  </r>
  <r>
    <n v="1966"/>
    <d v="2014-12-29T00:00:00"/>
    <x v="0"/>
    <x v="11"/>
    <x v="170"/>
    <x v="3"/>
    <x v="2"/>
    <x v="6"/>
    <x v="1202"/>
    <x v="1160"/>
    <n v="4"/>
    <n v="36"/>
  </r>
  <r>
    <n v="1967"/>
    <d v="2014-12-29T00:00:00"/>
    <x v="0"/>
    <x v="11"/>
    <x v="589"/>
    <x v="10"/>
    <x v="0"/>
    <x v="12"/>
    <x v="639"/>
    <x v="1617"/>
    <n v="5"/>
    <n v="6.05"/>
  </r>
  <r>
    <n v="1968"/>
    <d v="2014-12-30T00:00:00"/>
    <x v="0"/>
    <x v="11"/>
    <x v="590"/>
    <x v="14"/>
    <x v="0"/>
    <x v="4"/>
    <x v="368"/>
    <x v="1026"/>
    <n v="3"/>
    <n v="2.85"/>
  </r>
  <r>
    <n v="1969"/>
    <d v="2014-12-30T00:00:00"/>
    <x v="0"/>
    <x v="11"/>
    <x v="386"/>
    <x v="0"/>
    <x v="0"/>
    <x v="10"/>
    <x v="1072"/>
    <x v="1618"/>
    <n v="3"/>
    <n v="4.71"/>
  </r>
  <r>
    <n v="1970"/>
    <d v="2014-12-30T00:00:00"/>
    <x v="0"/>
    <x v="11"/>
    <x v="386"/>
    <x v="0"/>
    <x v="2"/>
    <x v="6"/>
    <x v="669"/>
    <x v="1619"/>
    <n v="2"/>
    <n v="19.04"/>
  </r>
  <r>
    <n v="1971"/>
    <d v="2014-12-30T00:00:00"/>
    <x v="0"/>
    <x v="11"/>
    <x v="386"/>
    <x v="0"/>
    <x v="2"/>
    <x v="6"/>
    <x v="308"/>
    <x v="1620"/>
    <n v="3"/>
    <n v="28.77"/>
  </r>
  <r>
    <n v="1972"/>
    <d v="2014-12-30T00:00:00"/>
    <x v="0"/>
    <x v="11"/>
    <x v="386"/>
    <x v="0"/>
    <x v="0"/>
    <x v="3"/>
    <x v="595"/>
    <x v="1621"/>
    <n v="3"/>
    <n v="-3.66"/>
  </r>
  <r>
    <n v="1973"/>
    <d v="2014-12-30T00:00:00"/>
    <x v="0"/>
    <x v="11"/>
    <x v="386"/>
    <x v="0"/>
    <x v="2"/>
    <x v="9"/>
    <x v="33"/>
    <x v="972"/>
    <n v="2"/>
    <n v="14.4"/>
  </r>
  <r>
    <n v="1974"/>
    <d v="2014-12-30T00:00:00"/>
    <x v="0"/>
    <x v="11"/>
    <x v="591"/>
    <x v="12"/>
    <x v="0"/>
    <x v="3"/>
    <x v="688"/>
    <x v="1622"/>
    <n v="5"/>
    <n v="-459.99"/>
  </r>
  <r>
    <n v="1975"/>
    <d v="2014-12-30T00:00:00"/>
    <x v="0"/>
    <x v="11"/>
    <x v="41"/>
    <x v="2"/>
    <x v="2"/>
    <x v="9"/>
    <x v="885"/>
    <x v="1623"/>
    <n v="2"/>
    <n v="6.99"/>
  </r>
  <r>
    <n v="1976"/>
    <d v="2014-12-30T00:00:00"/>
    <x v="0"/>
    <x v="11"/>
    <x v="592"/>
    <x v="2"/>
    <x v="2"/>
    <x v="6"/>
    <x v="1095"/>
    <x v="1624"/>
    <n v="6"/>
    <n v="-50.39"/>
  </r>
  <r>
    <n v="1977"/>
    <d v="2014-12-30T00:00:00"/>
    <x v="0"/>
    <x v="11"/>
    <x v="592"/>
    <x v="2"/>
    <x v="1"/>
    <x v="13"/>
    <x v="576"/>
    <x v="1625"/>
    <n v="3"/>
    <n v="-192.05"/>
  </r>
  <r>
    <n v="1978"/>
    <d v="2014-12-30T00:00:00"/>
    <x v="0"/>
    <x v="11"/>
    <x v="404"/>
    <x v="20"/>
    <x v="0"/>
    <x v="12"/>
    <x v="1203"/>
    <x v="224"/>
    <n v="3"/>
    <n v="30.74"/>
  </r>
  <r>
    <n v="1979"/>
    <d v="2014-12-30T00:00:00"/>
    <x v="0"/>
    <x v="11"/>
    <x v="404"/>
    <x v="20"/>
    <x v="0"/>
    <x v="3"/>
    <x v="130"/>
    <x v="1626"/>
    <n v="7"/>
    <n v="12.85"/>
  </r>
  <r>
    <n v="1980"/>
    <d v="2014-12-30T00:00:00"/>
    <x v="0"/>
    <x v="11"/>
    <x v="118"/>
    <x v="15"/>
    <x v="0"/>
    <x v="2"/>
    <x v="1204"/>
    <x v="1627"/>
    <n v="1"/>
    <n v="-8.8000000000000007"/>
  </r>
  <r>
    <n v="1981"/>
    <d v="2014-12-31T00:00:00"/>
    <x v="0"/>
    <x v="11"/>
    <x v="593"/>
    <x v="20"/>
    <x v="1"/>
    <x v="11"/>
    <x v="1205"/>
    <x v="1628"/>
    <n v="7"/>
    <n v="196.69"/>
  </r>
  <r>
    <n v="1982"/>
    <d v="2014-12-31T00:00:00"/>
    <x v="0"/>
    <x v="11"/>
    <x v="274"/>
    <x v="24"/>
    <x v="0"/>
    <x v="4"/>
    <x v="224"/>
    <x v="1629"/>
    <n v="7"/>
    <n v="11.58"/>
  </r>
  <r>
    <n v="1983"/>
    <d v="2014-12-31T00:00:00"/>
    <x v="0"/>
    <x v="11"/>
    <x v="274"/>
    <x v="24"/>
    <x v="2"/>
    <x v="9"/>
    <x v="1206"/>
    <x v="1630"/>
    <n v="7"/>
    <n v="16.16"/>
  </r>
  <r>
    <n v="1984"/>
    <d v="2014-12-31T00:00:00"/>
    <x v="0"/>
    <x v="11"/>
    <x v="146"/>
    <x v="32"/>
    <x v="1"/>
    <x v="8"/>
    <x v="805"/>
    <x v="1631"/>
    <n v="5"/>
    <n v="23.38"/>
  </r>
  <r>
    <n v="1985"/>
    <d v="2014-12-31T00:00:00"/>
    <x v="0"/>
    <x v="11"/>
    <x v="146"/>
    <x v="32"/>
    <x v="2"/>
    <x v="9"/>
    <x v="1207"/>
    <x v="1632"/>
    <n v="3"/>
    <n v="27.35"/>
  </r>
  <r>
    <n v="1986"/>
    <d v="2014-12-31T00:00:00"/>
    <x v="0"/>
    <x v="11"/>
    <x v="507"/>
    <x v="0"/>
    <x v="0"/>
    <x v="10"/>
    <x v="21"/>
    <x v="827"/>
    <n v="2"/>
    <n v="17.97"/>
  </r>
  <r>
    <n v="1987"/>
    <d v="2014-12-31T00:00:00"/>
    <x v="0"/>
    <x v="11"/>
    <x v="307"/>
    <x v="43"/>
    <x v="0"/>
    <x v="0"/>
    <x v="951"/>
    <x v="1633"/>
    <n v="4"/>
    <n v="91.95"/>
  </r>
  <r>
    <n v="1988"/>
    <d v="2014-12-31T00:00:00"/>
    <x v="0"/>
    <x v="11"/>
    <x v="307"/>
    <x v="43"/>
    <x v="0"/>
    <x v="0"/>
    <x v="1097"/>
    <x v="98"/>
    <n v="3"/>
    <n v="7.02"/>
  </r>
  <r>
    <n v="1989"/>
    <d v="2014-12-31T00:00:00"/>
    <x v="0"/>
    <x v="11"/>
    <x v="307"/>
    <x v="43"/>
    <x v="2"/>
    <x v="9"/>
    <x v="1208"/>
    <x v="1634"/>
    <n v="4"/>
    <n v="742.63"/>
  </r>
  <r>
    <n v="1990"/>
    <d v="2014-12-31T00:00:00"/>
    <x v="0"/>
    <x v="11"/>
    <x v="307"/>
    <x v="43"/>
    <x v="1"/>
    <x v="11"/>
    <x v="430"/>
    <x v="1635"/>
    <n v="2"/>
    <n v="78.650000000000006"/>
  </r>
  <r>
    <n v="1991"/>
    <d v="2014-12-31T00:00:00"/>
    <x v="0"/>
    <x v="11"/>
    <x v="307"/>
    <x v="43"/>
    <x v="1"/>
    <x v="5"/>
    <x v="1209"/>
    <x v="1636"/>
    <n v="6"/>
    <n v="151.47"/>
  </r>
  <r>
    <n v="1992"/>
    <d v="2014-12-31T00:00:00"/>
    <x v="0"/>
    <x v="11"/>
    <x v="594"/>
    <x v="17"/>
    <x v="2"/>
    <x v="6"/>
    <x v="1210"/>
    <x v="871"/>
    <n v="7"/>
    <n v="59.49"/>
  </r>
  <r>
    <n v="1993"/>
    <d v="2014-12-31T00:00:00"/>
    <x v="0"/>
    <x v="11"/>
    <x v="160"/>
    <x v="20"/>
    <x v="2"/>
    <x v="9"/>
    <x v="1211"/>
    <x v="1637"/>
    <n v="3"/>
    <n v="11.47"/>
  </r>
  <r>
    <n v="1994"/>
    <d v="2014-12-31T00:00:00"/>
    <x v="0"/>
    <x v="11"/>
    <x v="160"/>
    <x v="20"/>
    <x v="0"/>
    <x v="1"/>
    <x v="821"/>
    <x v="282"/>
    <n v="3"/>
    <n v="8.69"/>
  </r>
  <r>
    <n v="1995"/>
    <d v="2015-01-02T00:00:00"/>
    <x v="1"/>
    <x v="0"/>
    <x v="197"/>
    <x v="10"/>
    <x v="0"/>
    <x v="1"/>
    <x v="210"/>
    <x v="1379"/>
    <n v="2"/>
    <n v="8.8800000000000008"/>
  </r>
  <r>
    <n v="1996"/>
    <d v="2015-01-02T00:00:00"/>
    <x v="1"/>
    <x v="0"/>
    <x v="197"/>
    <x v="10"/>
    <x v="1"/>
    <x v="11"/>
    <x v="1212"/>
    <x v="1638"/>
    <n v="5"/>
    <n v="-244.32"/>
  </r>
  <r>
    <n v="1997"/>
    <d v="2015-01-02T00:00:00"/>
    <x v="1"/>
    <x v="0"/>
    <x v="197"/>
    <x v="10"/>
    <x v="2"/>
    <x v="6"/>
    <x v="1213"/>
    <x v="1639"/>
    <n v="3"/>
    <n v="-14.7"/>
  </r>
  <r>
    <n v="1998"/>
    <d v="2015-01-02T00:00:00"/>
    <x v="1"/>
    <x v="0"/>
    <x v="197"/>
    <x v="10"/>
    <x v="2"/>
    <x v="15"/>
    <x v="1214"/>
    <x v="1640"/>
    <n v="9"/>
    <n v="-950.4"/>
  </r>
  <r>
    <n v="1999"/>
    <d v="2015-01-02T00:00:00"/>
    <x v="1"/>
    <x v="0"/>
    <x v="197"/>
    <x v="10"/>
    <x v="2"/>
    <x v="9"/>
    <x v="378"/>
    <x v="1641"/>
    <n v="2"/>
    <n v="4.4800000000000004"/>
  </r>
  <r>
    <n v="2000"/>
    <d v="2015-01-02T00:00:00"/>
    <x v="1"/>
    <x v="0"/>
    <x v="595"/>
    <x v="7"/>
    <x v="0"/>
    <x v="2"/>
    <x v="434"/>
    <x v="1642"/>
    <n v="2"/>
    <n v="22.24"/>
  </r>
  <r>
    <n v="2001"/>
    <d v="2015-01-02T00:00:00"/>
    <x v="1"/>
    <x v="0"/>
    <x v="595"/>
    <x v="7"/>
    <x v="0"/>
    <x v="4"/>
    <x v="839"/>
    <x v="1026"/>
    <n v="3"/>
    <n v="2.66"/>
  </r>
  <r>
    <n v="2002"/>
    <d v="2015-01-02T00:00:00"/>
    <x v="1"/>
    <x v="0"/>
    <x v="595"/>
    <x v="7"/>
    <x v="0"/>
    <x v="0"/>
    <x v="1215"/>
    <x v="1251"/>
    <n v="3"/>
    <n v="9.6199999999999992"/>
  </r>
  <r>
    <n v="2003"/>
    <d v="2015-01-03T00:00:00"/>
    <x v="1"/>
    <x v="0"/>
    <x v="472"/>
    <x v="0"/>
    <x v="0"/>
    <x v="0"/>
    <x v="684"/>
    <x v="320"/>
    <n v="2"/>
    <n v="3.63"/>
  </r>
  <r>
    <n v="2004"/>
    <d v="2015-01-03T00:00:00"/>
    <x v="1"/>
    <x v="0"/>
    <x v="596"/>
    <x v="0"/>
    <x v="2"/>
    <x v="9"/>
    <x v="1189"/>
    <x v="1643"/>
    <n v="5"/>
    <n v="84.66"/>
  </r>
  <r>
    <n v="2005"/>
    <d v="2015-01-03T00:00:00"/>
    <x v="1"/>
    <x v="0"/>
    <x v="596"/>
    <x v="0"/>
    <x v="0"/>
    <x v="4"/>
    <x v="421"/>
    <x v="1644"/>
    <n v="3"/>
    <n v="0.79"/>
  </r>
  <r>
    <n v="2006"/>
    <d v="2015-01-03T00:00:00"/>
    <x v="1"/>
    <x v="0"/>
    <x v="596"/>
    <x v="0"/>
    <x v="1"/>
    <x v="11"/>
    <x v="469"/>
    <x v="1645"/>
    <n v="9"/>
    <n v="-437.54"/>
  </r>
  <r>
    <n v="2007"/>
    <d v="2015-01-04T00:00:00"/>
    <x v="1"/>
    <x v="0"/>
    <x v="10"/>
    <x v="28"/>
    <x v="0"/>
    <x v="3"/>
    <x v="39"/>
    <x v="39"/>
    <n v="3"/>
    <n v="15.52"/>
  </r>
  <r>
    <n v="2008"/>
    <d v="2015-01-04T00:00:00"/>
    <x v="1"/>
    <x v="0"/>
    <x v="10"/>
    <x v="28"/>
    <x v="0"/>
    <x v="0"/>
    <x v="452"/>
    <x v="1646"/>
    <n v="5"/>
    <n v="19.95"/>
  </r>
  <r>
    <n v="2009"/>
    <d v="2015-01-04T00:00:00"/>
    <x v="1"/>
    <x v="0"/>
    <x v="597"/>
    <x v="6"/>
    <x v="1"/>
    <x v="8"/>
    <x v="211"/>
    <x v="1647"/>
    <n v="14"/>
    <n v="69.2"/>
  </r>
  <r>
    <n v="2010"/>
    <d v="2015-01-05T00:00:00"/>
    <x v="1"/>
    <x v="0"/>
    <x v="50"/>
    <x v="22"/>
    <x v="1"/>
    <x v="5"/>
    <x v="415"/>
    <x v="1648"/>
    <n v="1"/>
    <n v="-6.93"/>
  </r>
  <r>
    <n v="2011"/>
    <d v="2015-01-05T00:00:00"/>
    <x v="1"/>
    <x v="0"/>
    <x v="196"/>
    <x v="20"/>
    <x v="0"/>
    <x v="4"/>
    <x v="859"/>
    <x v="144"/>
    <n v="3"/>
    <n v="15.48"/>
  </r>
  <r>
    <n v="2012"/>
    <d v="2015-01-05T00:00:00"/>
    <x v="1"/>
    <x v="0"/>
    <x v="196"/>
    <x v="20"/>
    <x v="0"/>
    <x v="10"/>
    <x v="474"/>
    <x v="1649"/>
    <n v="2"/>
    <n v="8.2200000000000006"/>
  </r>
  <r>
    <n v="2013"/>
    <d v="2015-01-05T00:00:00"/>
    <x v="1"/>
    <x v="0"/>
    <x v="196"/>
    <x v="20"/>
    <x v="0"/>
    <x v="3"/>
    <x v="647"/>
    <x v="1650"/>
    <n v="2"/>
    <n v="4.6100000000000003"/>
  </r>
  <r>
    <n v="2014"/>
    <d v="2015-01-05T00:00:00"/>
    <x v="1"/>
    <x v="0"/>
    <x v="594"/>
    <x v="3"/>
    <x v="0"/>
    <x v="12"/>
    <x v="460"/>
    <x v="1651"/>
    <n v="6"/>
    <n v="23.59"/>
  </r>
  <r>
    <n v="2015"/>
    <d v="2015-01-05T00:00:00"/>
    <x v="1"/>
    <x v="0"/>
    <x v="594"/>
    <x v="3"/>
    <x v="0"/>
    <x v="3"/>
    <x v="363"/>
    <x v="1652"/>
    <n v="6"/>
    <n v="17.55"/>
  </r>
  <r>
    <n v="2016"/>
    <d v="2015-01-06T00:00:00"/>
    <x v="1"/>
    <x v="0"/>
    <x v="386"/>
    <x v="26"/>
    <x v="0"/>
    <x v="0"/>
    <x v="1216"/>
    <x v="271"/>
    <n v="5"/>
    <n v="9.25"/>
  </r>
  <r>
    <n v="2017"/>
    <d v="2015-01-06T00:00:00"/>
    <x v="1"/>
    <x v="0"/>
    <x v="386"/>
    <x v="26"/>
    <x v="0"/>
    <x v="3"/>
    <x v="309"/>
    <x v="1343"/>
    <n v="2"/>
    <n v="-1.36"/>
  </r>
  <r>
    <n v="2018"/>
    <d v="2015-01-09T00:00:00"/>
    <x v="1"/>
    <x v="0"/>
    <x v="96"/>
    <x v="5"/>
    <x v="0"/>
    <x v="0"/>
    <x v="371"/>
    <x v="1653"/>
    <n v="3"/>
    <n v="49.97"/>
  </r>
  <r>
    <n v="2019"/>
    <d v="2015-01-09T00:00:00"/>
    <x v="1"/>
    <x v="0"/>
    <x v="96"/>
    <x v="5"/>
    <x v="0"/>
    <x v="12"/>
    <x v="1217"/>
    <x v="1654"/>
    <n v="3"/>
    <n v="45.76"/>
  </r>
  <r>
    <n v="2020"/>
    <d v="2015-01-09T00:00:00"/>
    <x v="1"/>
    <x v="0"/>
    <x v="96"/>
    <x v="5"/>
    <x v="0"/>
    <x v="4"/>
    <x v="1218"/>
    <x v="1655"/>
    <n v="2"/>
    <n v="11.12"/>
  </r>
  <r>
    <n v="2021"/>
    <d v="2015-01-09T00:00:00"/>
    <x v="1"/>
    <x v="0"/>
    <x v="96"/>
    <x v="5"/>
    <x v="0"/>
    <x v="0"/>
    <x v="1219"/>
    <x v="1656"/>
    <n v="5"/>
    <n v="24.23"/>
  </r>
  <r>
    <n v="2022"/>
    <d v="2015-01-10T00:00:00"/>
    <x v="1"/>
    <x v="0"/>
    <x v="13"/>
    <x v="20"/>
    <x v="1"/>
    <x v="13"/>
    <x v="233"/>
    <x v="1657"/>
    <n v="4"/>
    <n v="-373.3"/>
  </r>
  <r>
    <n v="2023"/>
    <d v="2015-01-12T00:00:00"/>
    <x v="1"/>
    <x v="0"/>
    <x v="598"/>
    <x v="7"/>
    <x v="0"/>
    <x v="2"/>
    <x v="880"/>
    <x v="1658"/>
    <n v="3"/>
    <n v="120.95"/>
  </r>
  <r>
    <n v="2024"/>
    <d v="2015-01-12T00:00:00"/>
    <x v="1"/>
    <x v="0"/>
    <x v="599"/>
    <x v="10"/>
    <x v="0"/>
    <x v="4"/>
    <x v="136"/>
    <x v="320"/>
    <n v="2"/>
    <n v="1.56"/>
  </r>
  <r>
    <n v="2025"/>
    <d v="2015-01-12T00:00:00"/>
    <x v="1"/>
    <x v="0"/>
    <x v="599"/>
    <x v="10"/>
    <x v="2"/>
    <x v="6"/>
    <x v="10"/>
    <x v="1659"/>
    <n v="2"/>
    <n v="-43.12"/>
  </r>
  <r>
    <n v="2026"/>
    <d v="2015-01-12T00:00:00"/>
    <x v="1"/>
    <x v="0"/>
    <x v="599"/>
    <x v="10"/>
    <x v="2"/>
    <x v="6"/>
    <x v="1220"/>
    <x v="1660"/>
    <n v="4"/>
    <n v="2.64"/>
  </r>
  <r>
    <n v="2027"/>
    <d v="2015-01-12T00:00:00"/>
    <x v="1"/>
    <x v="0"/>
    <x v="599"/>
    <x v="10"/>
    <x v="2"/>
    <x v="9"/>
    <x v="1221"/>
    <x v="1661"/>
    <n v="2"/>
    <n v="2.21"/>
  </r>
  <r>
    <n v="2028"/>
    <d v="2015-01-12T00:00:00"/>
    <x v="1"/>
    <x v="0"/>
    <x v="599"/>
    <x v="10"/>
    <x v="2"/>
    <x v="6"/>
    <x v="1222"/>
    <x v="1662"/>
    <n v="3"/>
    <n v="-21.42"/>
  </r>
  <r>
    <n v="2029"/>
    <d v="2015-01-13T00:00:00"/>
    <x v="1"/>
    <x v="0"/>
    <x v="300"/>
    <x v="3"/>
    <x v="0"/>
    <x v="3"/>
    <x v="1223"/>
    <x v="1663"/>
    <n v="3"/>
    <n v="24.5"/>
  </r>
  <r>
    <n v="2030"/>
    <d v="2015-01-13T00:00:00"/>
    <x v="1"/>
    <x v="0"/>
    <x v="300"/>
    <x v="3"/>
    <x v="1"/>
    <x v="8"/>
    <x v="1108"/>
    <x v="1664"/>
    <n v="4"/>
    <n v="38.020000000000003"/>
  </r>
  <r>
    <n v="2031"/>
    <d v="2015-01-13T00:00:00"/>
    <x v="1"/>
    <x v="0"/>
    <x v="300"/>
    <x v="3"/>
    <x v="1"/>
    <x v="8"/>
    <x v="1224"/>
    <x v="1665"/>
    <n v="9"/>
    <n v="92.97"/>
  </r>
  <r>
    <n v="2032"/>
    <d v="2015-01-13T00:00:00"/>
    <x v="1"/>
    <x v="0"/>
    <x v="600"/>
    <x v="4"/>
    <x v="0"/>
    <x v="1"/>
    <x v="1"/>
    <x v="1445"/>
    <n v="2"/>
    <n v="4.8099999999999996"/>
  </r>
  <r>
    <n v="2033"/>
    <d v="2015-01-17T00:00:00"/>
    <x v="1"/>
    <x v="0"/>
    <x v="179"/>
    <x v="1"/>
    <x v="1"/>
    <x v="8"/>
    <x v="50"/>
    <x v="1666"/>
    <n v="7"/>
    <n v="-312.06"/>
  </r>
  <r>
    <n v="2034"/>
    <d v="2015-01-17T00:00:00"/>
    <x v="1"/>
    <x v="0"/>
    <x v="134"/>
    <x v="32"/>
    <x v="0"/>
    <x v="4"/>
    <x v="191"/>
    <x v="1667"/>
    <n v="2"/>
    <n v="2"/>
  </r>
  <r>
    <n v="2035"/>
    <d v="2015-01-17T00:00:00"/>
    <x v="1"/>
    <x v="0"/>
    <x v="596"/>
    <x v="15"/>
    <x v="0"/>
    <x v="14"/>
    <x v="930"/>
    <x v="1668"/>
    <n v="8"/>
    <n v="10.01"/>
  </r>
  <r>
    <n v="2036"/>
    <d v="2015-01-19T00:00:00"/>
    <x v="1"/>
    <x v="0"/>
    <x v="181"/>
    <x v="0"/>
    <x v="1"/>
    <x v="13"/>
    <x v="582"/>
    <x v="1669"/>
    <n v="1"/>
    <n v="-13.17"/>
  </r>
  <r>
    <n v="2037"/>
    <d v="2015-01-19T00:00:00"/>
    <x v="1"/>
    <x v="0"/>
    <x v="181"/>
    <x v="0"/>
    <x v="1"/>
    <x v="5"/>
    <x v="1168"/>
    <x v="1670"/>
    <n v="4"/>
    <n v="-8.5399999999999991"/>
  </r>
  <r>
    <n v="2038"/>
    <d v="2015-01-23T00:00:00"/>
    <x v="1"/>
    <x v="0"/>
    <x v="249"/>
    <x v="35"/>
    <x v="0"/>
    <x v="0"/>
    <x v="48"/>
    <x v="1671"/>
    <n v="3"/>
    <n v="13.94"/>
  </r>
  <r>
    <n v="2039"/>
    <d v="2015-01-23T00:00:00"/>
    <x v="1"/>
    <x v="0"/>
    <x v="249"/>
    <x v="35"/>
    <x v="0"/>
    <x v="1"/>
    <x v="1225"/>
    <x v="471"/>
    <n v="2"/>
    <n v="6.87"/>
  </r>
  <r>
    <n v="2040"/>
    <d v="2015-01-24T00:00:00"/>
    <x v="1"/>
    <x v="0"/>
    <x v="601"/>
    <x v="16"/>
    <x v="0"/>
    <x v="4"/>
    <x v="268"/>
    <x v="342"/>
    <n v="5"/>
    <n v="2.13"/>
  </r>
  <r>
    <n v="2041"/>
    <d v="2015-01-26T00:00:00"/>
    <x v="1"/>
    <x v="0"/>
    <x v="551"/>
    <x v="3"/>
    <x v="0"/>
    <x v="0"/>
    <x v="1226"/>
    <x v="1672"/>
    <n v="8"/>
    <n v="84.05"/>
  </r>
  <r>
    <n v="2042"/>
    <d v="2015-01-27T00:00:00"/>
    <x v="1"/>
    <x v="0"/>
    <x v="9"/>
    <x v="10"/>
    <x v="1"/>
    <x v="5"/>
    <x v="1155"/>
    <x v="1673"/>
    <n v="2"/>
    <n v="-54.6"/>
  </r>
  <r>
    <n v="2043"/>
    <d v="2015-01-27T00:00:00"/>
    <x v="1"/>
    <x v="0"/>
    <x v="9"/>
    <x v="10"/>
    <x v="2"/>
    <x v="6"/>
    <x v="570"/>
    <x v="1674"/>
    <n v="4"/>
    <n v="-100.79"/>
  </r>
  <r>
    <n v="2044"/>
    <d v="2015-01-27T00:00:00"/>
    <x v="1"/>
    <x v="0"/>
    <x v="9"/>
    <x v="10"/>
    <x v="2"/>
    <x v="6"/>
    <x v="1227"/>
    <x v="1384"/>
    <n v="1"/>
    <n v="-36.25"/>
  </r>
  <r>
    <n v="2045"/>
    <d v="2015-01-27T00:00:00"/>
    <x v="1"/>
    <x v="0"/>
    <x v="573"/>
    <x v="3"/>
    <x v="1"/>
    <x v="5"/>
    <x v="599"/>
    <x v="1675"/>
    <n v="5"/>
    <n v="0"/>
  </r>
  <r>
    <n v="2046"/>
    <d v="2015-01-28T00:00:00"/>
    <x v="1"/>
    <x v="0"/>
    <x v="343"/>
    <x v="25"/>
    <x v="1"/>
    <x v="13"/>
    <x v="232"/>
    <x v="1676"/>
    <n v="13"/>
    <n v="-1862.31"/>
  </r>
  <r>
    <n v="2047"/>
    <d v="2015-01-30T00:00:00"/>
    <x v="1"/>
    <x v="0"/>
    <x v="355"/>
    <x v="0"/>
    <x v="0"/>
    <x v="0"/>
    <x v="1228"/>
    <x v="636"/>
    <n v="6"/>
    <n v="5.01"/>
  </r>
  <r>
    <n v="2048"/>
    <d v="2015-01-30T00:00:00"/>
    <x v="1"/>
    <x v="0"/>
    <x v="309"/>
    <x v="3"/>
    <x v="1"/>
    <x v="8"/>
    <x v="866"/>
    <x v="1677"/>
    <n v="7"/>
    <n v="81.849999999999994"/>
  </r>
  <r>
    <n v="2049"/>
    <d v="2015-01-30T00:00:00"/>
    <x v="1"/>
    <x v="0"/>
    <x v="309"/>
    <x v="3"/>
    <x v="2"/>
    <x v="15"/>
    <x v="1229"/>
    <x v="1678"/>
    <n v="3"/>
    <n v="216"/>
  </r>
  <r>
    <n v="2050"/>
    <d v="2015-01-31T00:00:00"/>
    <x v="1"/>
    <x v="0"/>
    <x v="366"/>
    <x v="28"/>
    <x v="0"/>
    <x v="0"/>
    <x v="423"/>
    <x v="115"/>
    <n v="2"/>
    <n v="6.22"/>
  </r>
  <r>
    <n v="2051"/>
    <d v="2015-01-31T00:00:00"/>
    <x v="1"/>
    <x v="0"/>
    <x v="366"/>
    <x v="28"/>
    <x v="1"/>
    <x v="8"/>
    <x v="1230"/>
    <x v="1679"/>
    <n v="3"/>
    <n v="16.54"/>
  </r>
  <r>
    <n v="2052"/>
    <d v="2015-01-31T00:00:00"/>
    <x v="1"/>
    <x v="0"/>
    <x v="366"/>
    <x v="28"/>
    <x v="0"/>
    <x v="3"/>
    <x v="275"/>
    <x v="164"/>
    <n v="2"/>
    <n v="16.149999999999999"/>
  </r>
  <r>
    <n v="2053"/>
    <d v="2015-02-03T00:00:00"/>
    <x v="1"/>
    <x v="1"/>
    <x v="158"/>
    <x v="40"/>
    <x v="1"/>
    <x v="8"/>
    <x v="1231"/>
    <x v="1680"/>
    <n v="2"/>
    <n v="11.08"/>
  </r>
  <r>
    <n v="2054"/>
    <d v="2015-02-03T00:00:00"/>
    <x v="1"/>
    <x v="1"/>
    <x v="158"/>
    <x v="40"/>
    <x v="2"/>
    <x v="9"/>
    <x v="247"/>
    <x v="434"/>
    <n v="3"/>
    <n v="50.99"/>
  </r>
  <r>
    <n v="2055"/>
    <d v="2015-02-03T00:00:00"/>
    <x v="1"/>
    <x v="1"/>
    <x v="602"/>
    <x v="3"/>
    <x v="1"/>
    <x v="8"/>
    <x v="1232"/>
    <x v="1681"/>
    <n v="4"/>
    <n v="41.08"/>
  </r>
  <r>
    <n v="2056"/>
    <d v="2015-02-03T00:00:00"/>
    <x v="1"/>
    <x v="1"/>
    <x v="484"/>
    <x v="27"/>
    <x v="0"/>
    <x v="3"/>
    <x v="753"/>
    <x v="1682"/>
    <n v="3"/>
    <n v="4.0999999999999996"/>
  </r>
  <r>
    <n v="2057"/>
    <d v="2015-02-03T00:00:00"/>
    <x v="1"/>
    <x v="1"/>
    <x v="251"/>
    <x v="4"/>
    <x v="0"/>
    <x v="10"/>
    <x v="21"/>
    <x v="1683"/>
    <n v="9"/>
    <n v="35.020000000000003"/>
  </r>
  <r>
    <n v="2058"/>
    <d v="2015-02-03T00:00:00"/>
    <x v="1"/>
    <x v="1"/>
    <x v="203"/>
    <x v="20"/>
    <x v="1"/>
    <x v="5"/>
    <x v="1209"/>
    <x v="1684"/>
    <n v="1"/>
    <n v="15.15"/>
  </r>
  <r>
    <n v="2059"/>
    <d v="2015-02-06T00:00:00"/>
    <x v="1"/>
    <x v="1"/>
    <x v="197"/>
    <x v="22"/>
    <x v="0"/>
    <x v="4"/>
    <x v="1041"/>
    <x v="1685"/>
    <n v="3"/>
    <n v="1.53"/>
  </r>
  <r>
    <n v="2060"/>
    <d v="2015-02-06T00:00:00"/>
    <x v="1"/>
    <x v="1"/>
    <x v="325"/>
    <x v="7"/>
    <x v="1"/>
    <x v="5"/>
    <x v="1136"/>
    <x v="1686"/>
    <n v="9"/>
    <n v="266.45"/>
  </r>
  <r>
    <n v="2061"/>
    <d v="2015-02-06T00:00:00"/>
    <x v="1"/>
    <x v="1"/>
    <x v="325"/>
    <x v="7"/>
    <x v="1"/>
    <x v="11"/>
    <x v="1233"/>
    <x v="1687"/>
    <n v="4"/>
    <n v="82.34"/>
  </r>
  <r>
    <n v="2062"/>
    <d v="2015-02-06T00:00:00"/>
    <x v="1"/>
    <x v="1"/>
    <x v="325"/>
    <x v="7"/>
    <x v="0"/>
    <x v="4"/>
    <x v="959"/>
    <x v="739"/>
    <n v="2"/>
    <n v="1.76"/>
  </r>
  <r>
    <n v="2063"/>
    <d v="2015-02-06T00:00:00"/>
    <x v="1"/>
    <x v="1"/>
    <x v="603"/>
    <x v="0"/>
    <x v="0"/>
    <x v="3"/>
    <x v="1079"/>
    <x v="1688"/>
    <n v="3"/>
    <n v="-4.99"/>
  </r>
  <r>
    <n v="2064"/>
    <d v="2015-02-06T00:00:00"/>
    <x v="1"/>
    <x v="1"/>
    <x v="603"/>
    <x v="0"/>
    <x v="2"/>
    <x v="9"/>
    <x v="1234"/>
    <x v="1689"/>
    <n v="2"/>
    <n v="4.4000000000000004"/>
  </r>
  <r>
    <n v="2065"/>
    <d v="2015-02-06T00:00:00"/>
    <x v="1"/>
    <x v="1"/>
    <x v="603"/>
    <x v="0"/>
    <x v="0"/>
    <x v="2"/>
    <x v="479"/>
    <x v="1690"/>
    <n v="3"/>
    <n v="-125.77"/>
  </r>
  <r>
    <n v="2066"/>
    <d v="2015-02-06T00:00:00"/>
    <x v="1"/>
    <x v="1"/>
    <x v="604"/>
    <x v="6"/>
    <x v="0"/>
    <x v="2"/>
    <x v="1204"/>
    <x v="1155"/>
    <n v="3"/>
    <n v="2.93"/>
  </r>
  <r>
    <n v="2067"/>
    <d v="2015-02-06T00:00:00"/>
    <x v="1"/>
    <x v="1"/>
    <x v="604"/>
    <x v="6"/>
    <x v="0"/>
    <x v="0"/>
    <x v="1235"/>
    <x v="1691"/>
    <n v="5"/>
    <n v="13.46"/>
  </r>
  <r>
    <n v="2068"/>
    <d v="2015-02-07T00:00:00"/>
    <x v="1"/>
    <x v="1"/>
    <x v="105"/>
    <x v="6"/>
    <x v="0"/>
    <x v="10"/>
    <x v="323"/>
    <x v="1692"/>
    <n v="5"/>
    <n v="146.24"/>
  </r>
  <r>
    <n v="2069"/>
    <d v="2015-02-07T00:00:00"/>
    <x v="1"/>
    <x v="1"/>
    <x v="105"/>
    <x v="6"/>
    <x v="0"/>
    <x v="0"/>
    <x v="186"/>
    <x v="115"/>
    <n v="2"/>
    <n v="6.35"/>
  </r>
  <r>
    <n v="2070"/>
    <d v="2015-02-08T00:00:00"/>
    <x v="1"/>
    <x v="1"/>
    <x v="384"/>
    <x v="10"/>
    <x v="2"/>
    <x v="6"/>
    <x v="784"/>
    <x v="1693"/>
    <n v="3"/>
    <n v="-27"/>
  </r>
  <r>
    <n v="2071"/>
    <d v="2015-02-08T00:00:00"/>
    <x v="1"/>
    <x v="1"/>
    <x v="248"/>
    <x v="42"/>
    <x v="0"/>
    <x v="0"/>
    <x v="1236"/>
    <x v="1694"/>
    <n v="2"/>
    <n v="4.29"/>
  </r>
  <r>
    <n v="2072"/>
    <d v="2015-02-08T00:00:00"/>
    <x v="1"/>
    <x v="1"/>
    <x v="248"/>
    <x v="42"/>
    <x v="0"/>
    <x v="7"/>
    <x v="320"/>
    <x v="1695"/>
    <n v="1"/>
    <n v="1.8"/>
  </r>
  <r>
    <n v="2073"/>
    <d v="2015-02-08T00:00:00"/>
    <x v="1"/>
    <x v="1"/>
    <x v="248"/>
    <x v="42"/>
    <x v="0"/>
    <x v="4"/>
    <x v="1237"/>
    <x v="1235"/>
    <n v="2"/>
    <n v="1.73"/>
  </r>
  <r>
    <n v="2074"/>
    <d v="2015-02-09T00:00:00"/>
    <x v="1"/>
    <x v="1"/>
    <x v="279"/>
    <x v="0"/>
    <x v="2"/>
    <x v="9"/>
    <x v="17"/>
    <x v="1696"/>
    <n v="2"/>
    <n v="6.5"/>
  </r>
  <r>
    <n v="2075"/>
    <d v="2015-02-09T00:00:00"/>
    <x v="1"/>
    <x v="1"/>
    <x v="410"/>
    <x v="0"/>
    <x v="0"/>
    <x v="1"/>
    <x v="37"/>
    <x v="835"/>
    <n v="4"/>
    <n v="13.53"/>
  </r>
  <r>
    <n v="2076"/>
    <d v="2015-02-09T00:00:00"/>
    <x v="1"/>
    <x v="1"/>
    <x v="410"/>
    <x v="0"/>
    <x v="1"/>
    <x v="8"/>
    <x v="193"/>
    <x v="1174"/>
    <n v="2"/>
    <n v="-30.59"/>
  </r>
  <r>
    <n v="2077"/>
    <d v="2015-02-09T00:00:00"/>
    <x v="1"/>
    <x v="1"/>
    <x v="605"/>
    <x v="3"/>
    <x v="1"/>
    <x v="5"/>
    <x v="908"/>
    <x v="1697"/>
    <n v="5"/>
    <n v="22.94"/>
  </r>
  <r>
    <n v="2078"/>
    <d v="2015-02-09T00:00:00"/>
    <x v="1"/>
    <x v="1"/>
    <x v="453"/>
    <x v="1"/>
    <x v="2"/>
    <x v="9"/>
    <x v="297"/>
    <x v="1698"/>
    <n v="6"/>
    <n v="89.99"/>
  </r>
  <r>
    <n v="2079"/>
    <d v="2015-02-10T00:00:00"/>
    <x v="1"/>
    <x v="1"/>
    <x v="555"/>
    <x v="2"/>
    <x v="0"/>
    <x v="2"/>
    <x v="836"/>
    <x v="1699"/>
    <n v="5"/>
    <n v="7.72"/>
  </r>
  <r>
    <n v="2080"/>
    <d v="2015-02-14T00:00:00"/>
    <x v="1"/>
    <x v="1"/>
    <x v="366"/>
    <x v="10"/>
    <x v="0"/>
    <x v="3"/>
    <x v="461"/>
    <x v="1700"/>
    <n v="2"/>
    <n v="-11.96"/>
  </r>
  <r>
    <n v="2081"/>
    <d v="2015-02-14T00:00:00"/>
    <x v="1"/>
    <x v="1"/>
    <x v="366"/>
    <x v="10"/>
    <x v="2"/>
    <x v="6"/>
    <x v="1238"/>
    <x v="210"/>
    <n v="3"/>
    <n v="-81"/>
  </r>
  <r>
    <n v="2082"/>
    <d v="2015-02-14T00:00:00"/>
    <x v="1"/>
    <x v="1"/>
    <x v="366"/>
    <x v="10"/>
    <x v="0"/>
    <x v="3"/>
    <x v="595"/>
    <x v="1621"/>
    <n v="2"/>
    <n v="-1.68"/>
  </r>
  <r>
    <n v="2083"/>
    <d v="2015-02-14T00:00:00"/>
    <x v="1"/>
    <x v="1"/>
    <x v="366"/>
    <x v="10"/>
    <x v="0"/>
    <x v="4"/>
    <x v="588"/>
    <x v="632"/>
    <n v="3"/>
    <n v="0.9"/>
  </r>
  <r>
    <n v="2084"/>
    <d v="2015-02-14T00:00:00"/>
    <x v="1"/>
    <x v="1"/>
    <x v="366"/>
    <x v="10"/>
    <x v="2"/>
    <x v="9"/>
    <x v="991"/>
    <x v="1553"/>
    <n v="3"/>
    <n v="0.9"/>
  </r>
  <r>
    <n v="2085"/>
    <d v="2015-02-14T00:00:00"/>
    <x v="1"/>
    <x v="1"/>
    <x v="207"/>
    <x v="20"/>
    <x v="0"/>
    <x v="3"/>
    <x v="1239"/>
    <x v="1701"/>
    <n v="9"/>
    <n v="9.58"/>
  </r>
  <r>
    <n v="2086"/>
    <d v="2015-02-14T00:00:00"/>
    <x v="1"/>
    <x v="1"/>
    <x v="207"/>
    <x v="20"/>
    <x v="2"/>
    <x v="6"/>
    <x v="1085"/>
    <x v="1702"/>
    <n v="1"/>
    <n v="187.8"/>
  </r>
  <r>
    <n v="2087"/>
    <d v="2015-02-15T00:00:00"/>
    <x v="1"/>
    <x v="1"/>
    <x v="132"/>
    <x v="21"/>
    <x v="2"/>
    <x v="6"/>
    <x v="240"/>
    <x v="1703"/>
    <n v="3"/>
    <n v="64.790000000000006"/>
  </r>
  <r>
    <n v="2088"/>
    <d v="2015-02-15T00:00:00"/>
    <x v="1"/>
    <x v="1"/>
    <x v="132"/>
    <x v="21"/>
    <x v="2"/>
    <x v="6"/>
    <x v="1021"/>
    <x v="1704"/>
    <n v="2"/>
    <n v="195.99"/>
  </r>
  <r>
    <n v="2089"/>
    <d v="2015-02-15T00:00:00"/>
    <x v="1"/>
    <x v="1"/>
    <x v="132"/>
    <x v="21"/>
    <x v="2"/>
    <x v="9"/>
    <x v="973"/>
    <x v="1705"/>
    <n v="5"/>
    <n v="26.59"/>
  </r>
  <r>
    <n v="2090"/>
    <d v="2015-02-15T00:00:00"/>
    <x v="1"/>
    <x v="1"/>
    <x v="176"/>
    <x v="3"/>
    <x v="0"/>
    <x v="0"/>
    <x v="1215"/>
    <x v="518"/>
    <n v="2"/>
    <n v="6.41"/>
  </r>
  <r>
    <n v="2091"/>
    <d v="2015-02-15T00:00:00"/>
    <x v="1"/>
    <x v="1"/>
    <x v="176"/>
    <x v="3"/>
    <x v="0"/>
    <x v="3"/>
    <x v="345"/>
    <x v="1706"/>
    <n v="5"/>
    <n v="13.04"/>
  </r>
  <r>
    <n v="2092"/>
    <d v="2015-02-15T00:00:00"/>
    <x v="1"/>
    <x v="1"/>
    <x v="176"/>
    <x v="3"/>
    <x v="0"/>
    <x v="3"/>
    <x v="549"/>
    <x v="697"/>
    <n v="5"/>
    <n v="4.18"/>
  </r>
  <r>
    <n v="2093"/>
    <d v="2015-02-15T00:00:00"/>
    <x v="1"/>
    <x v="1"/>
    <x v="176"/>
    <x v="3"/>
    <x v="0"/>
    <x v="12"/>
    <x v="340"/>
    <x v="1707"/>
    <n v="6"/>
    <n v="157.02000000000001"/>
  </r>
  <r>
    <n v="2094"/>
    <d v="2015-02-15T00:00:00"/>
    <x v="1"/>
    <x v="1"/>
    <x v="176"/>
    <x v="3"/>
    <x v="0"/>
    <x v="0"/>
    <x v="1240"/>
    <x v="5"/>
    <n v="3"/>
    <n v="9.33"/>
  </r>
  <r>
    <n v="2095"/>
    <d v="2015-02-16T00:00:00"/>
    <x v="1"/>
    <x v="1"/>
    <x v="569"/>
    <x v="38"/>
    <x v="0"/>
    <x v="0"/>
    <x v="1235"/>
    <x v="186"/>
    <n v="6"/>
    <n v="16.149999999999999"/>
  </r>
  <r>
    <n v="2096"/>
    <d v="2015-02-16T00:00:00"/>
    <x v="1"/>
    <x v="1"/>
    <x v="122"/>
    <x v="3"/>
    <x v="0"/>
    <x v="0"/>
    <x v="572"/>
    <x v="570"/>
    <n v="3"/>
    <n v="17.309999999999999"/>
  </r>
  <r>
    <n v="2097"/>
    <d v="2015-02-16T00:00:00"/>
    <x v="1"/>
    <x v="1"/>
    <x v="122"/>
    <x v="3"/>
    <x v="0"/>
    <x v="1"/>
    <x v="634"/>
    <x v="1708"/>
    <n v="7"/>
    <n v="41.22"/>
  </r>
  <r>
    <n v="2098"/>
    <d v="2015-02-18T00:00:00"/>
    <x v="1"/>
    <x v="1"/>
    <x v="518"/>
    <x v="3"/>
    <x v="0"/>
    <x v="1"/>
    <x v="911"/>
    <x v="703"/>
    <n v="3"/>
    <n v="4.4400000000000004"/>
  </r>
  <r>
    <n v="2099"/>
    <d v="2015-02-18T00:00:00"/>
    <x v="1"/>
    <x v="1"/>
    <x v="606"/>
    <x v="3"/>
    <x v="0"/>
    <x v="1"/>
    <x v="956"/>
    <x v="1709"/>
    <n v="2"/>
    <n v="28.09"/>
  </r>
  <r>
    <n v="2100"/>
    <d v="2015-02-18T00:00:00"/>
    <x v="1"/>
    <x v="1"/>
    <x v="606"/>
    <x v="3"/>
    <x v="1"/>
    <x v="13"/>
    <x v="1174"/>
    <x v="1710"/>
    <n v="1"/>
    <n v="-0.89"/>
  </r>
  <r>
    <n v="2101"/>
    <d v="2015-02-20T00:00:00"/>
    <x v="1"/>
    <x v="1"/>
    <x v="272"/>
    <x v="13"/>
    <x v="2"/>
    <x v="9"/>
    <x v="1241"/>
    <x v="1377"/>
    <n v="1"/>
    <n v="3"/>
  </r>
  <r>
    <n v="2102"/>
    <d v="2015-02-20T00:00:00"/>
    <x v="1"/>
    <x v="1"/>
    <x v="75"/>
    <x v="23"/>
    <x v="0"/>
    <x v="4"/>
    <x v="692"/>
    <x v="1711"/>
    <n v="7"/>
    <n v="74.569999999999993"/>
  </r>
  <r>
    <n v="2103"/>
    <d v="2015-02-21T00:00:00"/>
    <x v="1"/>
    <x v="1"/>
    <x v="364"/>
    <x v="31"/>
    <x v="0"/>
    <x v="0"/>
    <x v="371"/>
    <x v="644"/>
    <n v="4"/>
    <n v="23.09"/>
  </r>
  <r>
    <n v="2104"/>
    <d v="2015-02-21T00:00:00"/>
    <x v="1"/>
    <x v="1"/>
    <x v="517"/>
    <x v="36"/>
    <x v="0"/>
    <x v="3"/>
    <x v="1030"/>
    <x v="1712"/>
    <n v="2"/>
    <n v="1270.99"/>
  </r>
  <r>
    <n v="2105"/>
    <d v="2015-02-22T00:00:00"/>
    <x v="1"/>
    <x v="1"/>
    <x v="577"/>
    <x v="14"/>
    <x v="0"/>
    <x v="4"/>
    <x v="859"/>
    <x v="284"/>
    <n v="4"/>
    <n v="20.63"/>
  </r>
  <r>
    <n v="2106"/>
    <d v="2015-02-23T00:00:00"/>
    <x v="1"/>
    <x v="1"/>
    <x v="607"/>
    <x v="20"/>
    <x v="0"/>
    <x v="12"/>
    <x v="1242"/>
    <x v="1713"/>
    <n v="6"/>
    <n v="6.72"/>
  </r>
  <r>
    <n v="2107"/>
    <d v="2015-02-23T00:00:00"/>
    <x v="1"/>
    <x v="1"/>
    <x v="607"/>
    <x v="20"/>
    <x v="0"/>
    <x v="3"/>
    <x v="876"/>
    <x v="389"/>
    <n v="2"/>
    <n v="3.81"/>
  </r>
  <r>
    <n v="2108"/>
    <d v="2015-02-25T00:00:00"/>
    <x v="1"/>
    <x v="1"/>
    <x v="567"/>
    <x v="32"/>
    <x v="0"/>
    <x v="1"/>
    <x v="260"/>
    <x v="374"/>
    <n v="1"/>
    <n v="1.51"/>
  </r>
  <r>
    <n v="2109"/>
    <d v="2015-02-25T00:00:00"/>
    <x v="1"/>
    <x v="1"/>
    <x v="567"/>
    <x v="32"/>
    <x v="0"/>
    <x v="0"/>
    <x v="1243"/>
    <x v="850"/>
    <n v="4"/>
    <n v="10.220000000000001"/>
  </r>
  <r>
    <n v="2110"/>
    <d v="2015-02-27T00:00:00"/>
    <x v="1"/>
    <x v="1"/>
    <x v="478"/>
    <x v="2"/>
    <x v="0"/>
    <x v="3"/>
    <x v="73"/>
    <x v="1714"/>
    <n v="3"/>
    <n v="-3.39"/>
  </r>
  <r>
    <n v="2111"/>
    <d v="2015-02-27T00:00:00"/>
    <x v="1"/>
    <x v="1"/>
    <x v="478"/>
    <x v="2"/>
    <x v="0"/>
    <x v="4"/>
    <x v="1185"/>
    <x v="658"/>
    <n v="6"/>
    <n v="2.2000000000000002"/>
  </r>
  <r>
    <n v="2112"/>
    <d v="2015-02-27T00:00:00"/>
    <x v="1"/>
    <x v="1"/>
    <x v="442"/>
    <x v="43"/>
    <x v="2"/>
    <x v="6"/>
    <x v="1244"/>
    <x v="1715"/>
    <n v="2"/>
    <n v="1.06"/>
  </r>
  <r>
    <n v="2113"/>
    <d v="2015-02-27T00:00:00"/>
    <x v="1"/>
    <x v="1"/>
    <x v="442"/>
    <x v="43"/>
    <x v="1"/>
    <x v="13"/>
    <x v="593"/>
    <x v="1716"/>
    <n v="7"/>
    <n v="-28.22"/>
  </r>
  <r>
    <n v="2114"/>
    <d v="2015-02-27T00:00:00"/>
    <x v="1"/>
    <x v="1"/>
    <x v="608"/>
    <x v="22"/>
    <x v="2"/>
    <x v="9"/>
    <x v="620"/>
    <x v="1717"/>
    <n v="9"/>
    <n v="80.84"/>
  </r>
  <r>
    <n v="2115"/>
    <d v="2015-02-28T00:00:00"/>
    <x v="1"/>
    <x v="1"/>
    <x v="329"/>
    <x v="15"/>
    <x v="1"/>
    <x v="5"/>
    <x v="1166"/>
    <x v="1718"/>
    <n v="2"/>
    <n v="-28.27"/>
  </r>
  <r>
    <n v="2116"/>
    <d v="2015-02-28T00:00:00"/>
    <x v="1"/>
    <x v="1"/>
    <x v="329"/>
    <x v="15"/>
    <x v="1"/>
    <x v="5"/>
    <x v="142"/>
    <x v="1719"/>
    <n v="8"/>
    <n v="43.84"/>
  </r>
  <r>
    <n v="2117"/>
    <d v="2015-03-01T00:00:00"/>
    <x v="1"/>
    <x v="2"/>
    <x v="43"/>
    <x v="4"/>
    <x v="0"/>
    <x v="3"/>
    <x v="1245"/>
    <x v="1720"/>
    <n v="4"/>
    <n v="27.01"/>
  </r>
  <r>
    <n v="2118"/>
    <d v="2015-03-01T00:00:00"/>
    <x v="1"/>
    <x v="2"/>
    <x v="526"/>
    <x v="3"/>
    <x v="2"/>
    <x v="6"/>
    <x v="356"/>
    <x v="1721"/>
    <n v="2"/>
    <n v="1.2"/>
  </r>
  <r>
    <n v="2119"/>
    <d v="2015-03-01T00:00:00"/>
    <x v="1"/>
    <x v="2"/>
    <x v="526"/>
    <x v="3"/>
    <x v="1"/>
    <x v="5"/>
    <x v="415"/>
    <x v="1722"/>
    <n v="3"/>
    <n v="-20.78"/>
  </r>
  <r>
    <n v="2120"/>
    <d v="2015-03-01T00:00:00"/>
    <x v="1"/>
    <x v="2"/>
    <x v="218"/>
    <x v="2"/>
    <x v="0"/>
    <x v="12"/>
    <x v="1246"/>
    <x v="1723"/>
    <n v="2"/>
    <n v="0.44"/>
  </r>
  <r>
    <n v="2121"/>
    <d v="2015-03-01T00:00:00"/>
    <x v="1"/>
    <x v="2"/>
    <x v="71"/>
    <x v="0"/>
    <x v="0"/>
    <x v="4"/>
    <x v="1247"/>
    <x v="1724"/>
    <n v="2"/>
    <n v="6.22"/>
  </r>
  <r>
    <n v="2122"/>
    <d v="2015-03-01T00:00:00"/>
    <x v="1"/>
    <x v="2"/>
    <x v="71"/>
    <x v="0"/>
    <x v="1"/>
    <x v="11"/>
    <x v="1248"/>
    <x v="1725"/>
    <n v="6"/>
    <n v="-36.119999999999997"/>
  </r>
  <r>
    <n v="2123"/>
    <d v="2015-03-01T00:00:00"/>
    <x v="1"/>
    <x v="2"/>
    <x v="609"/>
    <x v="0"/>
    <x v="2"/>
    <x v="6"/>
    <x v="1249"/>
    <x v="1726"/>
    <n v="4"/>
    <n v="34.74"/>
  </r>
  <r>
    <n v="2124"/>
    <d v="2015-03-02T00:00:00"/>
    <x v="1"/>
    <x v="2"/>
    <x v="610"/>
    <x v="22"/>
    <x v="1"/>
    <x v="13"/>
    <x v="989"/>
    <x v="1727"/>
    <n v="3"/>
    <n v="165.38"/>
  </r>
  <r>
    <n v="2125"/>
    <d v="2015-03-02T00:00:00"/>
    <x v="1"/>
    <x v="2"/>
    <x v="205"/>
    <x v="18"/>
    <x v="0"/>
    <x v="4"/>
    <x v="1027"/>
    <x v="1194"/>
    <n v="1"/>
    <n v="2.64"/>
  </r>
  <r>
    <n v="2126"/>
    <d v="2015-03-02T00:00:00"/>
    <x v="1"/>
    <x v="2"/>
    <x v="205"/>
    <x v="18"/>
    <x v="0"/>
    <x v="10"/>
    <x v="22"/>
    <x v="1728"/>
    <n v="6"/>
    <n v="50.94"/>
  </r>
  <r>
    <n v="2127"/>
    <d v="2015-03-05T00:00:00"/>
    <x v="1"/>
    <x v="2"/>
    <x v="321"/>
    <x v="20"/>
    <x v="0"/>
    <x v="10"/>
    <x v="21"/>
    <x v="1729"/>
    <n v="3"/>
    <n v="14.67"/>
  </r>
  <r>
    <n v="2128"/>
    <d v="2015-03-05T00:00:00"/>
    <x v="1"/>
    <x v="2"/>
    <x v="321"/>
    <x v="20"/>
    <x v="1"/>
    <x v="5"/>
    <x v="94"/>
    <x v="1730"/>
    <n v="7"/>
    <n v="63.93"/>
  </r>
  <r>
    <n v="2129"/>
    <d v="2015-03-05T00:00:00"/>
    <x v="1"/>
    <x v="2"/>
    <x v="321"/>
    <x v="20"/>
    <x v="0"/>
    <x v="2"/>
    <x v="1194"/>
    <x v="1731"/>
    <n v="4"/>
    <n v="67.61"/>
  </r>
  <r>
    <n v="2130"/>
    <d v="2015-03-05T00:00:00"/>
    <x v="1"/>
    <x v="2"/>
    <x v="582"/>
    <x v="18"/>
    <x v="2"/>
    <x v="6"/>
    <x v="441"/>
    <x v="635"/>
    <n v="2"/>
    <n v="6.7"/>
  </r>
  <r>
    <n v="2131"/>
    <d v="2015-03-05T00:00:00"/>
    <x v="1"/>
    <x v="2"/>
    <x v="582"/>
    <x v="18"/>
    <x v="0"/>
    <x v="12"/>
    <x v="394"/>
    <x v="1732"/>
    <n v="7"/>
    <n v="16.39"/>
  </r>
  <r>
    <n v="2132"/>
    <d v="2015-03-05T00:00:00"/>
    <x v="1"/>
    <x v="2"/>
    <x v="549"/>
    <x v="2"/>
    <x v="2"/>
    <x v="6"/>
    <x v="1250"/>
    <x v="1733"/>
    <n v="7"/>
    <n v="-93.23"/>
  </r>
  <r>
    <n v="2133"/>
    <d v="2015-03-05T00:00:00"/>
    <x v="1"/>
    <x v="2"/>
    <x v="549"/>
    <x v="2"/>
    <x v="2"/>
    <x v="9"/>
    <x v="932"/>
    <x v="1734"/>
    <n v="1"/>
    <n v="-1.29"/>
  </r>
  <r>
    <n v="2134"/>
    <d v="2015-03-05T00:00:00"/>
    <x v="1"/>
    <x v="2"/>
    <x v="549"/>
    <x v="2"/>
    <x v="0"/>
    <x v="3"/>
    <x v="245"/>
    <x v="1735"/>
    <n v="3"/>
    <n v="-1.79"/>
  </r>
  <r>
    <n v="2135"/>
    <d v="2015-03-05T00:00:00"/>
    <x v="1"/>
    <x v="2"/>
    <x v="611"/>
    <x v="2"/>
    <x v="1"/>
    <x v="5"/>
    <x v="478"/>
    <x v="1736"/>
    <n v="2"/>
    <n v="-7.1"/>
  </r>
  <r>
    <n v="2136"/>
    <d v="2015-03-05T00:00:00"/>
    <x v="1"/>
    <x v="2"/>
    <x v="611"/>
    <x v="2"/>
    <x v="1"/>
    <x v="8"/>
    <x v="1251"/>
    <x v="213"/>
    <n v="2"/>
    <n v="-5.45"/>
  </r>
  <r>
    <n v="2137"/>
    <d v="2015-03-05T00:00:00"/>
    <x v="1"/>
    <x v="2"/>
    <x v="30"/>
    <x v="0"/>
    <x v="2"/>
    <x v="6"/>
    <x v="726"/>
    <x v="1115"/>
    <n v="2"/>
    <n v="2.39"/>
  </r>
  <r>
    <n v="2138"/>
    <d v="2015-03-05T00:00:00"/>
    <x v="1"/>
    <x v="2"/>
    <x v="612"/>
    <x v="1"/>
    <x v="0"/>
    <x v="7"/>
    <x v="293"/>
    <x v="432"/>
    <n v="6"/>
    <n v="2.4900000000000002"/>
  </r>
  <r>
    <n v="2139"/>
    <d v="2015-03-05T00:00:00"/>
    <x v="1"/>
    <x v="2"/>
    <x v="389"/>
    <x v="1"/>
    <x v="0"/>
    <x v="3"/>
    <x v="695"/>
    <x v="1737"/>
    <n v="2"/>
    <n v="-16.82"/>
  </r>
  <r>
    <n v="2140"/>
    <d v="2015-03-05T00:00:00"/>
    <x v="1"/>
    <x v="2"/>
    <x v="389"/>
    <x v="1"/>
    <x v="1"/>
    <x v="8"/>
    <x v="152"/>
    <x v="1070"/>
    <n v="2"/>
    <n v="-1.88"/>
  </r>
  <r>
    <n v="2141"/>
    <d v="2015-03-05T00:00:00"/>
    <x v="1"/>
    <x v="2"/>
    <x v="389"/>
    <x v="1"/>
    <x v="0"/>
    <x v="12"/>
    <x v="1178"/>
    <x v="1738"/>
    <n v="5"/>
    <n v="-470.55"/>
  </r>
  <r>
    <n v="2142"/>
    <d v="2015-03-05T00:00:00"/>
    <x v="1"/>
    <x v="2"/>
    <x v="389"/>
    <x v="1"/>
    <x v="0"/>
    <x v="2"/>
    <x v="1128"/>
    <x v="1482"/>
    <n v="2"/>
    <n v="6.04"/>
  </r>
  <r>
    <n v="2143"/>
    <d v="2015-03-06T00:00:00"/>
    <x v="1"/>
    <x v="2"/>
    <x v="315"/>
    <x v="3"/>
    <x v="1"/>
    <x v="8"/>
    <x v="403"/>
    <x v="1739"/>
    <n v="7"/>
    <n v="95.76"/>
  </r>
  <r>
    <n v="2144"/>
    <d v="2015-03-06T00:00:00"/>
    <x v="1"/>
    <x v="2"/>
    <x v="315"/>
    <x v="3"/>
    <x v="2"/>
    <x v="16"/>
    <x v="1252"/>
    <x v="1740"/>
    <n v="2"/>
    <n v="377.99"/>
  </r>
  <r>
    <n v="2145"/>
    <d v="2015-03-07T00:00:00"/>
    <x v="1"/>
    <x v="2"/>
    <x v="306"/>
    <x v="7"/>
    <x v="2"/>
    <x v="9"/>
    <x v="1253"/>
    <x v="1741"/>
    <n v="3"/>
    <n v="52.73"/>
  </r>
  <r>
    <n v="2146"/>
    <d v="2015-03-07T00:00:00"/>
    <x v="1"/>
    <x v="2"/>
    <x v="306"/>
    <x v="7"/>
    <x v="0"/>
    <x v="3"/>
    <x v="185"/>
    <x v="195"/>
    <n v="2"/>
    <n v="14.92"/>
  </r>
  <r>
    <n v="2147"/>
    <d v="2015-03-07T00:00:00"/>
    <x v="1"/>
    <x v="2"/>
    <x v="306"/>
    <x v="7"/>
    <x v="0"/>
    <x v="3"/>
    <x v="459"/>
    <x v="1742"/>
    <n v="2"/>
    <n v="33.25"/>
  </r>
  <r>
    <n v="2148"/>
    <d v="2015-03-07T00:00:00"/>
    <x v="1"/>
    <x v="2"/>
    <x v="306"/>
    <x v="7"/>
    <x v="2"/>
    <x v="6"/>
    <x v="1254"/>
    <x v="165"/>
    <n v="3"/>
    <n v="170.51"/>
  </r>
  <r>
    <n v="2149"/>
    <d v="2015-03-08T00:00:00"/>
    <x v="1"/>
    <x v="2"/>
    <x v="613"/>
    <x v="21"/>
    <x v="1"/>
    <x v="11"/>
    <x v="644"/>
    <x v="1743"/>
    <n v="3"/>
    <n v="97.46"/>
  </r>
  <r>
    <n v="2150"/>
    <d v="2015-03-08T00:00:00"/>
    <x v="1"/>
    <x v="2"/>
    <x v="613"/>
    <x v="21"/>
    <x v="1"/>
    <x v="5"/>
    <x v="1255"/>
    <x v="1744"/>
    <n v="7"/>
    <n v="189.4"/>
  </r>
  <r>
    <n v="2151"/>
    <d v="2015-03-08T00:00:00"/>
    <x v="1"/>
    <x v="2"/>
    <x v="613"/>
    <x v="21"/>
    <x v="2"/>
    <x v="6"/>
    <x v="855"/>
    <x v="1745"/>
    <n v="5"/>
    <n v="223.29"/>
  </r>
  <r>
    <n v="2152"/>
    <d v="2015-03-08T00:00:00"/>
    <x v="1"/>
    <x v="2"/>
    <x v="613"/>
    <x v="21"/>
    <x v="0"/>
    <x v="4"/>
    <x v="1256"/>
    <x v="1746"/>
    <n v="1"/>
    <n v="4.49"/>
  </r>
  <r>
    <n v="2153"/>
    <d v="2015-03-08T00:00:00"/>
    <x v="1"/>
    <x v="2"/>
    <x v="613"/>
    <x v="21"/>
    <x v="1"/>
    <x v="8"/>
    <x v="403"/>
    <x v="1747"/>
    <n v="6"/>
    <n v="82.08"/>
  </r>
  <r>
    <n v="2154"/>
    <d v="2015-03-08T00:00:00"/>
    <x v="1"/>
    <x v="2"/>
    <x v="278"/>
    <x v="20"/>
    <x v="0"/>
    <x v="0"/>
    <x v="1257"/>
    <x v="5"/>
    <n v="3"/>
    <n v="9.33"/>
  </r>
  <r>
    <n v="2155"/>
    <d v="2015-03-08T00:00:00"/>
    <x v="1"/>
    <x v="2"/>
    <x v="452"/>
    <x v="26"/>
    <x v="0"/>
    <x v="4"/>
    <x v="6"/>
    <x v="1748"/>
    <n v="1"/>
    <n v="0.89"/>
  </r>
  <r>
    <n v="2156"/>
    <d v="2015-03-08T00:00:00"/>
    <x v="1"/>
    <x v="2"/>
    <x v="251"/>
    <x v="1"/>
    <x v="0"/>
    <x v="3"/>
    <x v="496"/>
    <x v="551"/>
    <n v="3"/>
    <n v="-14.57"/>
  </r>
  <r>
    <n v="2157"/>
    <d v="2015-03-09T00:00:00"/>
    <x v="1"/>
    <x v="2"/>
    <x v="270"/>
    <x v="0"/>
    <x v="2"/>
    <x v="9"/>
    <x v="662"/>
    <x v="1749"/>
    <n v="5"/>
    <n v="29.8"/>
  </r>
  <r>
    <n v="2158"/>
    <d v="2015-03-09T00:00:00"/>
    <x v="1"/>
    <x v="2"/>
    <x v="270"/>
    <x v="0"/>
    <x v="2"/>
    <x v="6"/>
    <x v="1121"/>
    <x v="1750"/>
    <n v="3"/>
    <n v="22.49"/>
  </r>
  <r>
    <n v="2159"/>
    <d v="2015-03-09T00:00:00"/>
    <x v="1"/>
    <x v="2"/>
    <x v="614"/>
    <x v="25"/>
    <x v="0"/>
    <x v="1"/>
    <x v="569"/>
    <x v="1012"/>
    <n v="2"/>
    <n v="1.67"/>
  </r>
  <r>
    <n v="2160"/>
    <d v="2015-03-10T00:00:00"/>
    <x v="1"/>
    <x v="2"/>
    <x v="18"/>
    <x v="0"/>
    <x v="0"/>
    <x v="3"/>
    <x v="816"/>
    <x v="1751"/>
    <n v="2"/>
    <n v="-1.89"/>
  </r>
  <r>
    <n v="2161"/>
    <d v="2015-03-10T00:00:00"/>
    <x v="1"/>
    <x v="2"/>
    <x v="127"/>
    <x v="36"/>
    <x v="0"/>
    <x v="2"/>
    <x v="788"/>
    <x v="1752"/>
    <n v="6"/>
    <n v="25.15"/>
  </r>
  <r>
    <n v="2162"/>
    <d v="2015-03-12T00:00:00"/>
    <x v="1"/>
    <x v="2"/>
    <x v="615"/>
    <x v="16"/>
    <x v="0"/>
    <x v="10"/>
    <x v="909"/>
    <x v="1587"/>
    <n v="3"/>
    <n v="2.93"/>
  </r>
  <r>
    <n v="2163"/>
    <d v="2015-03-12T00:00:00"/>
    <x v="1"/>
    <x v="2"/>
    <x v="615"/>
    <x v="16"/>
    <x v="1"/>
    <x v="8"/>
    <x v="45"/>
    <x v="1753"/>
    <n v="4"/>
    <n v="3.86"/>
  </r>
  <r>
    <n v="2164"/>
    <d v="2015-03-12T00:00:00"/>
    <x v="1"/>
    <x v="2"/>
    <x v="615"/>
    <x v="16"/>
    <x v="1"/>
    <x v="8"/>
    <x v="533"/>
    <x v="1754"/>
    <n v="3"/>
    <n v="1.44"/>
  </r>
  <r>
    <n v="2165"/>
    <d v="2015-03-12T00:00:00"/>
    <x v="1"/>
    <x v="2"/>
    <x v="438"/>
    <x v="25"/>
    <x v="0"/>
    <x v="1"/>
    <x v="260"/>
    <x v="466"/>
    <n v="2"/>
    <n v="1.76"/>
  </r>
  <r>
    <n v="2166"/>
    <d v="2015-03-13T00:00:00"/>
    <x v="1"/>
    <x v="2"/>
    <x v="387"/>
    <x v="22"/>
    <x v="1"/>
    <x v="11"/>
    <x v="69"/>
    <x v="70"/>
    <n v="2"/>
    <n v="39.75"/>
  </r>
  <r>
    <n v="2167"/>
    <d v="2015-03-13T00:00:00"/>
    <x v="1"/>
    <x v="2"/>
    <x v="155"/>
    <x v="3"/>
    <x v="1"/>
    <x v="5"/>
    <x v="7"/>
    <x v="1755"/>
    <n v="4"/>
    <n v="102.95"/>
  </r>
  <r>
    <n v="2168"/>
    <d v="2015-03-13T00:00:00"/>
    <x v="1"/>
    <x v="2"/>
    <x v="155"/>
    <x v="3"/>
    <x v="1"/>
    <x v="8"/>
    <x v="675"/>
    <x v="770"/>
    <n v="8"/>
    <n v="91.77"/>
  </r>
  <r>
    <n v="2169"/>
    <d v="2015-03-14T00:00:00"/>
    <x v="1"/>
    <x v="2"/>
    <x v="287"/>
    <x v="38"/>
    <x v="0"/>
    <x v="1"/>
    <x v="218"/>
    <x v="356"/>
    <n v="4"/>
    <n v="7.6"/>
  </r>
  <r>
    <n v="2170"/>
    <d v="2015-03-14T00:00:00"/>
    <x v="1"/>
    <x v="2"/>
    <x v="287"/>
    <x v="38"/>
    <x v="0"/>
    <x v="3"/>
    <x v="57"/>
    <x v="1756"/>
    <n v="3"/>
    <n v="315.81"/>
  </r>
  <r>
    <n v="2171"/>
    <d v="2015-03-14T00:00:00"/>
    <x v="1"/>
    <x v="2"/>
    <x v="170"/>
    <x v="3"/>
    <x v="0"/>
    <x v="0"/>
    <x v="890"/>
    <x v="5"/>
    <n v="3"/>
    <n v="9.33"/>
  </r>
  <r>
    <n v="2172"/>
    <d v="2015-03-15T00:00:00"/>
    <x v="1"/>
    <x v="2"/>
    <x v="600"/>
    <x v="27"/>
    <x v="2"/>
    <x v="6"/>
    <x v="1258"/>
    <x v="723"/>
    <n v="3"/>
    <n v="1.68"/>
  </r>
  <r>
    <n v="2173"/>
    <d v="2015-03-16T00:00:00"/>
    <x v="1"/>
    <x v="2"/>
    <x v="616"/>
    <x v="4"/>
    <x v="0"/>
    <x v="4"/>
    <x v="9"/>
    <x v="1757"/>
    <n v="1"/>
    <n v="0.74"/>
  </r>
  <r>
    <n v="2174"/>
    <d v="2015-03-16T00:00:00"/>
    <x v="1"/>
    <x v="2"/>
    <x v="616"/>
    <x v="4"/>
    <x v="0"/>
    <x v="4"/>
    <x v="1259"/>
    <x v="1758"/>
    <n v="3"/>
    <n v="2.17"/>
  </r>
  <r>
    <n v="2175"/>
    <d v="2015-03-16T00:00:00"/>
    <x v="1"/>
    <x v="2"/>
    <x v="616"/>
    <x v="4"/>
    <x v="0"/>
    <x v="2"/>
    <x v="1260"/>
    <x v="1759"/>
    <n v="3"/>
    <n v="11.69"/>
  </r>
  <r>
    <n v="2176"/>
    <d v="2015-03-16T00:00:00"/>
    <x v="1"/>
    <x v="2"/>
    <x v="616"/>
    <x v="4"/>
    <x v="0"/>
    <x v="3"/>
    <x v="1030"/>
    <x v="1760"/>
    <n v="5"/>
    <n v="3177.48"/>
  </r>
  <r>
    <n v="2177"/>
    <d v="2015-03-16T00:00:00"/>
    <x v="1"/>
    <x v="2"/>
    <x v="617"/>
    <x v="22"/>
    <x v="1"/>
    <x v="13"/>
    <x v="278"/>
    <x v="1761"/>
    <n v="2"/>
    <n v="44.71"/>
  </r>
  <r>
    <n v="2178"/>
    <d v="2015-03-16T00:00:00"/>
    <x v="1"/>
    <x v="2"/>
    <x v="407"/>
    <x v="3"/>
    <x v="1"/>
    <x v="8"/>
    <x v="1261"/>
    <x v="1762"/>
    <n v="1"/>
    <n v="18.11"/>
  </r>
  <r>
    <n v="2179"/>
    <d v="2015-03-16T00:00:00"/>
    <x v="1"/>
    <x v="2"/>
    <x v="279"/>
    <x v="20"/>
    <x v="2"/>
    <x v="6"/>
    <x v="1262"/>
    <x v="1763"/>
    <n v="2"/>
    <n v="2.58"/>
  </r>
  <r>
    <n v="2180"/>
    <d v="2015-03-16T00:00:00"/>
    <x v="1"/>
    <x v="2"/>
    <x v="102"/>
    <x v="33"/>
    <x v="0"/>
    <x v="1"/>
    <x v="493"/>
    <x v="547"/>
    <n v="5"/>
    <n v="240.86"/>
  </r>
  <r>
    <n v="2181"/>
    <d v="2015-03-16T00:00:00"/>
    <x v="1"/>
    <x v="2"/>
    <x v="102"/>
    <x v="33"/>
    <x v="0"/>
    <x v="10"/>
    <x v="822"/>
    <x v="1764"/>
    <n v="2"/>
    <n v="3.39"/>
  </r>
  <r>
    <n v="2182"/>
    <d v="2015-03-16T00:00:00"/>
    <x v="1"/>
    <x v="2"/>
    <x v="412"/>
    <x v="20"/>
    <x v="0"/>
    <x v="4"/>
    <x v="1263"/>
    <x v="1765"/>
    <n v="3"/>
    <n v="6.31"/>
  </r>
  <r>
    <n v="2183"/>
    <d v="2015-03-17T00:00:00"/>
    <x v="1"/>
    <x v="2"/>
    <x v="535"/>
    <x v="20"/>
    <x v="2"/>
    <x v="9"/>
    <x v="1264"/>
    <x v="1766"/>
    <n v="1"/>
    <n v="2.7"/>
  </r>
  <r>
    <n v="2184"/>
    <d v="2015-03-17T00:00:00"/>
    <x v="1"/>
    <x v="2"/>
    <x v="535"/>
    <x v="20"/>
    <x v="0"/>
    <x v="2"/>
    <x v="1265"/>
    <x v="1767"/>
    <n v="2"/>
    <n v="9.1300000000000008"/>
  </r>
  <r>
    <n v="2185"/>
    <d v="2015-03-19T00:00:00"/>
    <x v="1"/>
    <x v="2"/>
    <x v="618"/>
    <x v="22"/>
    <x v="2"/>
    <x v="6"/>
    <x v="11"/>
    <x v="1768"/>
    <n v="3"/>
    <n v="39.69"/>
  </r>
  <r>
    <n v="2186"/>
    <d v="2015-03-19T00:00:00"/>
    <x v="1"/>
    <x v="2"/>
    <x v="470"/>
    <x v="22"/>
    <x v="0"/>
    <x v="2"/>
    <x v="1266"/>
    <x v="1769"/>
    <n v="3"/>
    <n v="349.34"/>
  </r>
  <r>
    <n v="2187"/>
    <d v="2015-03-19T00:00:00"/>
    <x v="1"/>
    <x v="2"/>
    <x v="470"/>
    <x v="22"/>
    <x v="2"/>
    <x v="16"/>
    <x v="1134"/>
    <x v="1770"/>
    <n v="7"/>
    <n v="1480.47"/>
  </r>
  <r>
    <n v="2188"/>
    <d v="2015-03-19T00:00:00"/>
    <x v="1"/>
    <x v="2"/>
    <x v="470"/>
    <x v="22"/>
    <x v="0"/>
    <x v="0"/>
    <x v="1070"/>
    <x v="1771"/>
    <n v="2"/>
    <n v="100.66"/>
  </r>
  <r>
    <n v="2189"/>
    <d v="2015-03-19T00:00:00"/>
    <x v="1"/>
    <x v="2"/>
    <x v="328"/>
    <x v="3"/>
    <x v="0"/>
    <x v="3"/>
    <x v="1267"/>
    <x v="1772"/>
    <n v="2"/>
    <n v="6.37"/>
  </r>
  <r>
    <n v="2190"/>
    <d v="2015-03-19T00:00:00"/>
    <x v="1"/>
    <x v="2"/>
    <x v="328"/>
    <x v="3"/>
    <x v="0"/>
    <x v="1"/>
    <x v="645"/>
    <x v="471"/>
    <n v="2"/>
    <n v="6.87"/>
  </r>
  <r>
    <n v="2191"/>
    <d v="2015-03-19T00:00:00"/>
    <x v="1"/>
    <x v="2"/>
    <x v="328"/>
    <x v="3"/>
    <x v="0"/>
    <x v="14"/>
    <x v="1268"/>
    <x v="1773"/>
    <n v="4"/>
    <n v="8.67"/>
  </r>
  <r>
    <n v="2192"/>
    <d v="2015-03-19T00:00:00"/>
    <x v="1"/>
    <x v="2"/>
    <x v="328"/>
    <x v="3"/>
    <x v="0"/>
    <x v="0"/>
    <x v="1269"/>
    <x v="1774"/>
    <n v="6"/>
    <n v="19.670000000000002"/>
  </r>
  <r>
    <n v="2193"/>
    <d v="2015-03-19T00:00:00"/>
    <x v="1"/>
    <x v="2"/>
    <x v="284"/>
    <x v="16"/>
    <x v="0"/>
    <x v="0"/>
    <x v="416"/>
    <x v="1775"/>
    <n v="3"/>
    <n v="4.8899999999999997"/>
  </r>
  <r>
    <n v="2194"/>
    <d v="2015-03-19T00:00:00"/>
    <x v="1"/>
    <x v="2"/>
    <x v="411"/>
    <x v="3"/>
    <x v="0"/>
    <x v="0"/>
    <x v="1035"/>
    <x v="687"/>
    <n v="2"/>
    <n v="5.86"/>
  </r>
  <r>
    <n v="2195"/>
    <d v="2015-03-19T00:00:00"/>
    <x v="1"/>
    <x v="2"/>
    <x v="41"/>
    <x v="3"/>
    <x v="0"/>
    <x v="7"/>
    <x v="153"/>
    <x v="389"/>
    <n v="5"/>
    <n v="3.6"/>
  </r>
  <r>
    <n v="2196"/>
    <d v="2015-03-19T00:00:00"/>
    <x v="1"/>
    <x v="2"/>
    <x v="619"/>
    <x v="0"/>
    <x v="0"/>
    <x v="0"/>
    <x v="207"/>
    <x v="1776"/>
    <n v="2"/>
    <n v="23.77"/>
  </r>
  <r>
    <n v="2197"/>
    <d v="2015-03-19T00:00:00"/>
    <x v="1"/>
    <x v="2"/>
    <x v="619"/>
    <x v="0"/>
    <x v="1"/>
    <x v="11"/>
    <x v="194"/>
    <x v="1777"/>
    <n v="4"/>
    <n v="-67.67"/>
  </r>
  <r>
    <n v="2198"/>
    <d v="2015-03-20T00:00:00"/>
    <x v="1"/>
    <x v="2"/>
    <x v="620"/>
    <x v="21"/>
    <x v="0"/>
    <x v="0"/>
    <x v="454"/>
    <x v="1778"/>
    <n v="8"/>
    <n v="24.88"/>
  </r>
  <r>
    <n v="2199"/>
    <d v="2015-03-20T00:00:00"/>
    <x v="1"/>
    <x v="2"/>
    <x v="519"/>
    <x v="0"/>
    <x v="0"/>
    <x v="3"/>
    <x v="898"/>
    <x v="1779"/>
    <n v="2"/>
    <n v="-4.4000000000000004"/>
  </r>
  <r>
    <n v="2200"/>
    <d v="2015-03-20T00:00:00"/>
    <x v="1"/>
    <x v="2"/>
    <x v="519"/>
    <x v="0"/>
    <x v="0"/>
    <x v="7"/>
    <x v="78"/>
    <x v="1780"/>
    <n v="9"/>
    <n v="6.13"/>
  </r>
  <r>
    <n v="2201"/>
    <d v="2015-03-20T00:00:00"/>
    <x v="1"/>
    <x v="2"/>
    <x v="240"/>
    <x v="11"/>
    <x v="0"/>
    <x v="2"/>
    <x v="737"/>
    <x v="1781"/>
    <n v="3"/>
    <n v="2.56"/>
  </r>
  <r>
    <n v="2202"/>
    <d v="2015-03-20T00:00:00"/>
    <x v="1"/>
    <x v="2"/>
    <x v="526"/>
    <x v="20"/>
    <x v="0"/>
    <x v="3"/>
    <x v="471"/>
    <x v="1782"/>
    <n v="3"/>
    <n v="16.82"/>
  </r>
  <r>
    <n v="2203"/>
    <d v="2015-03-20T00:00:00"/>
    <x v="1"/>
    <x v="2"/>
    <x v="526"/>
    <x v="20"/>
    <x v="0"/>
    <x v="10"/>
    <x v="1270"/>
    <x v="664"/>
    <n v="1"/>
    <n v="12"/>
  </r>
  <r>
    <n v="2204"/>
    <d v="2015-03-20T00:00:00"/>
    <x v="1"/>
    <x v="2"/>
    <x v="526"/>
    <x v="20"/>
    <x v="0"/>
    <x v="3"/>
    <x v="313"/>
    <x v="1783"/>
    <n v="8"/>
    <n v="353.58"/>
  </r>
  <r>
    <n v="2205"/>
    <d v="2015-03-20T00:00:00"/>
    <x v="1"/>
    <x v="2"/>
    <x v="526"/>
    <x v="20"/>
    <x v="2"/>
    <x v="6"/>
    <x v="659"/>
    <x v="766"/>
    <n v="2"/>
    <n v="53.99"/>
  </r>
  <r>
    <n v="2206"/>
    <d v="2015-03-20T00:00:00"/>
    <x v="1"/>
    <x v="2"/>
    <x v="526"/>
    <x v="20"/>
    <x v="0"/>
    <x v="2"/>
    <x v="1271"/>
    <x v="894"/>
    <n v="4"/>
    <n v="20.14"/>
  </r>
  <r>
    <n v="2207"/>
    <d v="2015-03-21T00:00:00"/>
    <x v="1"/>
    <x v="2"/>
    <x v="621"/>
    <x v="25"/>
    <x v="0"/>
    <x v="12"/>
    <x v="453"/>
    <x v="1784"/>
    <n v="4"/>
    <n v="156.34"/>
  </r>
  <r>
    <n v="2208"/>
    <d v="2015-03-21T00:00:00"/>
    <x v="1"/>
    <x v="2"/>
    <x v="621"/>
    <x v="25"/>
    <x v="0"/>
    <x v="3"/>
    <x v="767"/>
    <x v="1282"/>
    <n v="3"/>
    <n v="-9.85"/>
  </r>
  <r>
    <n v="2209"/>
    <d v="2015-03-21T00:00:00"/>
    <x v="1"/>
    <x v="2"/>
    <x v="621"/>
    <x v="25"/>
    <x v="0"/>
    <x v="0"/>
    <x v="1272"/>
    <x v="1785"/>
    <n v="14"/>
    <n v="96.02"/>
  </r>
  <r>
    <n v="2210"/>
    <d v="2015-03-22T00:00:00"/>
    <x v="1"/>
    <x v="2"/>
    <x v="622"/>
    <x v="0"/>
    <x v="2"/>
    <x v="9"/>
    <x v="1273"/>
    <x v="1786"/>
    <n v="1"/>
    <n v="5.29"/>
  </r>
  <r>
    <n v="2211"/>
    <d v="2015-03-22T00:00:00"/>
    <x v="1"/>
    <x v="2"/>
    <x v="622"/>
    <x v="0"/>
    <x v="0"/>
    <x v="2"/>
    <x v="161"/>
    <x v="102"/>
    <n v="2"/>
    <n v="-25.91"/>
  </r>
  <r>
    <n v="2212"/>
    <d v="2015-03-22T00:00:00"/>
    <x v="1"/>
    <x v="2"/>
    <x v="622"/>
    <x v="0"/>
    <x v="0"/>
    <x v="3"/>
    <x v="1274"/>
    <x v="1787"/>
    <n v="9"/>
    <n v="-21.17"/>
  </r>
  <r>
    <n v="2213"/>
    <d v="2015-03-22T00:00:00"/>
    <x v="1"/>
    <x v="2"/>
    <x v="131"/>
    <x v="3"/>
    <x v="2"/>
    <x v="6"/>
    <x v="356"/>
    <x v="1721"/>
    <n v="2"/>
    <n v="1.2"/>
  </r>
  <r>
    <n v="2214"/>
    <d v="2015-03-22T00:00:00"/>
    <x v="1"/>
    <x v="2"/>
    <x v="514"/>
    <x v="3"/>
    <x v="0"/>
    <x v="0"/>
    <x v="371"/>
    <x v="1479"/>
    <n v="4"/>
    <n v="48.54"/>
  </r>
  <r>
    <n v="2215"/>
    <d v="2015-03-22T00:00:00"/>
    <x v="1"/>
    <x v="2"/>
    <x v="514"/>
    <x v="3"/>
    <x v="1"/>
    <x v="8"/>
    <x v="282"/>
    <x v="302"/>
    <n v="2"/>
    <n v="15.63"/>
  </r>
  <r>
    <n v="2216"/>
    <d v="2015-03-22T00:00:00"/>
    <x v="1"/>
    <x v="2"/>
    <x v="514"/>
    <x v="3"/>
    <x v="2"/>
    <x v="6"/>
    <x v="979"/>
    <x v="1788"/>
    <n v="3"/>
    <n v="186"/>
  </r>
  <r>
    <n v="2217"/>
    <d v="2015-03-22T00:00:00"/>
    <x v="1"/>
    <x v="2"/>
    <x v="623"/>
    <x v="33"/>
    <x v="0"/>
    <x v="4"/>
    <x v="1275"/>
    <x v="1789"/>
    <n v="4"/>
    <n v="5.48"/>
  </r>
  <r>
    <n v="2218"/>
    <d v="2015-03-22T00:00:00"/>
    <x v="1"/>
    <x v="2"/>
    <x v="587"/>
    <x v="16"/>
    <x v="2"/>
    <x v="9"/>
    <x v="615"/>
    <x v="1548"/>
    <n v="7"/>
    <n v="89.59"/>
  </r>
  <r>
    <n v="2219"/>
    <d v="2015-03-22T00:00:00"/>
    <x v="1"/>
    <x v="2"/>
    <x v="587"/>
    <x v="16"/>
    <x v="0"/>
    <x v="2"/>
    <x v="1276"/>
    <x v="1790"/>
    <n v="9"/>
    <n v="-33.840000000000003"/>
  </r>
  <r>
    <n v="2220"/>
    <d v="2015-03-23T00:00:00"/>
    <x v="1"/>
    <x v="2"/>
    <x v="427"/>
    <x v="0"/>
    <x v="1"/>
    <x v="5"/>
    <x v="415"/>
    <x v="457"/>
    <n v="2"/>
    <n v="-29.25"/>
  </r>
  <r>
    <n v="2221"/>
    <d v="2015-03-23T00:00:00"/>
    <x v="1"/>
    <x v="2"/>
    <x v="320"/>
    <x v="9"/>
    <x v="0"/>
    <x v="7"/>
    <x v="78"/>
    <x v="1791"/>
    <n v="4"/>
    <n v="14.2"/>
  </r>
  <r>
    <n v="2222"/>
    <d v="2015-03-23T00:00:00"/>
    <x v="1"/>
    <x v="2"/>
    <x v="320"/>
    <x v="9"/>
    <x v="0"/>
    <x v="2"/>
    <x v="132"/>
    <x v="1792"/>
    <n v="4"/>
    <n v="0.56000000000000005"/>
  </r>
  <r>
    <n v="2223"/>
    <d v="2015-03-23T00:00:00"/>
    <x v="1"/>
    <x v="2"/>
    <x v="244"/>
    <x v="3"/>
    <x v="0"/>
    <x v="0"/>
    <x v="64"/>
    <x v="1773"/>
    <n v="4"/>
    <n v="16.68"/>
  </r>
  <r>
    <n v="2224"/>
    <d v="2015-03-23T00:00:00"/>
    <x v="1"/>
    <x v="2"/>
    <x v="450"/>
    <x v="3"/>
    <x v="0"/>
    <x v="0"/>
    <x v="40"/>
    <x v="1793"/>
    <n v="11"/>
    <n v="92.51"/>
  </r>
  <r>
    <n v="2225"/>
    <d v="2015-03-23T00:00:00"/>
    <x v="1"/>
    <x v="2"/>
    <x v="450"/>
    <x v="3"/>
    <x v="2"/>
    <x v="9"/>
    <x v="102"/>
    <x v="104"/>
    <n v="3"/>
    <n v="86.39"/>
  </r>
  <r>
    <n v="2226"/>
    <d v="2015-03-24T00:00:00"/>
    <x v="1"/>
    <x v="2"/>
    <x v="285"/>
    <x v="1"/>
    <x v="1"/>
    <x v="11"/>
    <x v="430"/>
    <x v="1794"/>
    <n v="3"/>
    <n v="-35.909999999999997"/>
  </r>
  <r>
    <n v="2227"/>
    <d v="2015-03-24T00:00:00"/>
    <x v="1"/>
    <x v="2"/>
    <x v="624"/>
    <x v="16"/>
    <x v="0"/>
    <x v="12"/>
    <x v="1277"/>
    <x v="1795"/>
    <n v="2"/>
    <n v="0.52"/>
  </r>
  <r>
    <n v="2228"/>
    <d v="2015-03-24T00:00:00"/>
    <x v="1"/>
    <x v="2"/>
    <x v="552"/>
    <x v="22"/>
    <x v="1"/>
    <x v="8"/>
    <x v="1278"/>
    <x v="1796"/>
    <n v="5"/>
    <n v="13.13"/>
  </r>
  <r>
    <n v="2229"/>
    <d v="2015-03-26T00:00:00"/>
    <x v="1"/>
    <x v="2"/>
    <x v="625"/>
    <x v="16"/>
    <x v="0"/>
    <x v="0"/>
    <x v="728"/>
    <x v="230"/>
    <n v="3"/>
    <n v="23.24"/>
  </r>
  <r>
    <n v="2230"/>
    <d v="2015-03-26T00:00:00"/>
    <x v="1"/>
    <x v="2"/>
    <x v="344"/>
    <x v="2"/>
    <x v="0"/>
    <x v="0"/>
    <x v="1279"/>
    <x v="1797"/>
    <n v="6"/>
    <n v="12.51"/>
  </r>
  <r>
    <n v="2231"/>
    <d v="2015-03-26T00:00:00"/>
    <x v="1"/>
    <x v="2"/>
    <x v="344"/>
    <x v="2"/>
    <x v="2"/>
    <x v="9"/>
    <x v="843"/>
    <x v="723"/>
    <n v="3"/>
    <n v="5.03"/>
  </r>
  <r>
    <n v="2232"/>
    <d v="2015-03-26T00:00:00"/>
    <x v="1"/>
    <x v="2"/>
    <x v="227"/>
    <x v="22"/>
    <x v="1"/>
    <x v="13"/>
    <x v="233"/>
    <x v="1798"/>
    <n v="8"/>
    <n v="610.86"/>
  </r>
  <r>
    <n v="2233"/>
    <d v="2015-03-26T00:00:00"/>
    <x v="1"/>
    <x v="2"/>
    <x v="436"/>
    <x v="20"/>
    <x v="0"/>
    <x v="2"/>
    <x v="880"/>
    <x v="1799"/>
    <n v="7"/>
    <n v="282.20999999999998"/>
  </r>
  <r>
    <n v="2234"/>
    <d v="2015-03-26T00:00:00"/>
    <x v="1"/>
    <x v="2"/>
    <x v="436"/>
    <x v="20"/>
    <x v="0"/>
    <x v="12"/>
    <x v="1280"/>
    <x v="1800"/>
    <n v="3"/>
    <n v="3.41"/>
  </r>
  <r>
    <n v="2235"/>
    <d v="2015-03-27T00:00:00"/>
    <x v="1"/>
    <x v="2"/>
    <x v="20"/>
    <x v="22"/>
    <x v="0"/>
    <x v="2"/>
    <x v="252"/>
    <x v="1801"/>
    <n v="5"/>
    <n v="3.35"/>
  </r>
  <r>
    <n v="2236"/>
    <d v="2015-03-28T00:00:00"/>
    <x v="1"/>
    <x v="2"/>
    <x v="513"/>
    <x v="3"/>
    <x v="2"/>
    <x v="9"/>
    <x v="1281"/>
    <x v="1802"/>
    <n v="1"/>
    <n v="24.94"/>
  </r>
  <r>
    <n v="2237"/>
    <d v="2015-03-28T00:00:00"/>
    <x v="1"/>
    <x v="2"/>
    <x v="513"/>
    <x v="3"/>
    <x v="0"/>
    <x v="0"/>
    <x v="1282"/>
    <x v="1803"/>
    <n v="5"/>
    <n v="16.03"/>
  </r>
  <r>
    <n v="2238"/>
    <d v="2015-03-28T00:00:00"/>
    <x v="1"/>
    <x v="2"/>
    <x v="74"/>
    <x v="2"/>
    <x v="0"/>
    <x v="0"/>
    <x v="423"/>
    <x v="143"/>
    <n v="3"/>
    <n v="5.44"/>
  </r>
  <r>
    <n v="2239"/>
    <d v="2015-03-28T00:00:00"/>
    <x v="1"/>
    <x v="2"/>
    <x v="74"/>
    <x v="2"/>
    <x v="0"/>
    <x v="0"/>
    <x v="894"/>
    <x v="1804"/>
    <n v="1"/>
    <n v="1.7"/>
  </r>
  <r>
    <n v="2240"/>
    <d v="2015-03-28T00:00:00"/>
    <x v="1"/>
    <x v="2"/>
    <x v="209"/>
    <x v="20"/>
    <x v="0"/>
    <x v="10"/>
    <x v="464"/>
    <x v="1129"/>
    <n v="3"/>
    <n v="11.23"/>
  </r>
  <r>
    <n v="2241"/>
    <d v="2015-03-29T00:00:00"/>
    <x v="1"/>
    <x v="2"/>
    <x v="421"/>
    <x v="16"/>
    <x v="1"/>
    <x v="5"/>
    <x v="1283"/>
    <x v="1805"/>
    <n v="5"/>
    <n v="131.28"/>
  </r>
  <r>
    <n v="2242"/>
    <d v="2015-03-29T00:00:00"/>
    <x v="1"/>
    <x v="2"/>
    <x v="445"/>
    <x v="22"/>
    <x v="0"/>
    <x v="12"/>
    <x v="1284"/>
    <x v="1806"/>
    <n v="4"/>
    <n v="21.25"/>
  </r>
  <r>
    <n v="2243"/>
    <d v="2015-03-29T00:00:00"/>
    <x v="1"/>
    <x v="2"/>
    <x v="77"/>
    <x v="3"/>
    <x v="0"/>
    <x v="0"/>
    <x v="1285"/>
    <x v="1807"/>
    <n v="6"/>
    <n v="99.94"/>
  </r>
  <r>
    <n v="2244"/>
    <d v="2015-03-29T00:00:00"/>
    <x v="1"/>
    <x v="2"/>
    <x v="77"/>
    <x v="3"/>
    <x v="0"/>
    <x v="0"/>
    <x v="1071"/>
    <x v="1808"/>
    <n v="3"/>
    <n v="4.54"/>
  </r>
  <r>
    <n v="2245"/>
    <d v="2015-03-29T00:00:00"/>
    <x v="1"/>
    <x v="2"/>
    <x v="77"/>
    <x v="3"/>
    <x v="2"/>
    <x v="9"/>
    <x v="1286"/>
    <x v="1809"/>
    <n v="3"/>
    <n v="20.77"/>
  </r>
  <r>
    <n v="2246"/>
    <d v="2015-03-29T00:00:00"/>
    <x v="1"/>
    <x v="2"/>
    <x v="77"/>
    <x v="3"/>
    <x v="1"/>
    <x v="8"/>
    <x v="731"/>
    <x v="611"/>
    <n v="3"/>
    <n v="9.56"/>
  </r>
  <r>
    <n v="2247"/>
    <d v="2015-03-29T00:00:00"/>
    <x v="1"/>
    <x v="2"/>
    <x v="83"/>
    <x v="6"/>
    <x v="0"/>
    <x v="4"/>
    <x v="182"/>
    <x v="638"/>
    <n v="2"/>
    <n v="1.45"/>
  </r>
  <r>
    <n v="2248"/>
    <d v="2015-03-29T00:00:00"/>
    <x v="1"/>
    <x v="2"/>
    <x v="626"/>
    <x v="20"/>
    <x v="0"/>
    <x v="0"/>
    <x v="1287"/>
    <x v="1810"/>
    <n v="4"/>
    <n v="8.11"/>
  </r>
  <r>
    <n v="2249"/>
    <d v="2015-03-30T00:00:00"/>
    <x v="1"/>
    <x v="2"/>
    <x v="452"/>
    <x v="1"/>
    <x v="0"/>
    <x v="0"/>
    <x v="903"/>
    <x v="1811"/>
    <n v="5"/>
    <n v="8.5299999999999994"/>
  </r>
  <r>
    <n v="2250"/>
    <d v="2015-03-30T00:00:00"/>
    <x v="1"/>
    <x v="2"/>
    <x v="452"/>
    <x v="1"/>
    <x v="2"/>
    <x v="6"/>
    <x v="80"/>
    <x v="81"/>
    <n v="5"/>
    <n v="13.57"/>
  </r>
  <r>
    <n v="2251"/>
    <d v="2015-03-30T00:00:00"/>
    <x v="1"/>
    <x v="2"/>
    <x v="108"/>
    <x v="1"/>
    <x v="1"/>
    <x v="5"/>
    <x v="914"/>
    <x v="1812"/>
    <n v="4"/>
    <n v="-110.02"/>
  </r>
  <r>
    <n v="2252"/>
    <d v="2015-03-31T00:00:00"/>
    <x v="1"/>
    <x v="2"/>
    <x v="134"/>
    <x v="16"/>
    <x v="2"/>
    <x v="6"/>
    <x v="1288"/>
    <x v="1813"/>
    <n v="5"/>
    <n v="27.99"/>
  </r>
  <r>
    <n v="2253"/>
    <d v="2015-03-31T00:00:00"/>
    <x v="1"/>
    <x v="2"/>
    <x v="290"/>
    <x v="0"/>
    <x v="0"/>
    <x v="0"/>
    <x v="1289"/>
    <x v="1465"/>
    <n v="3"/>
    <n v="35.659999999999997"/>
  </r>
  <r>
    <n v="2254"/>
    <d v="2015-03-31T00:00:00"/>
    <x v="1"/>
    <x v="2"/>
    <x v="290"/>
    <x v="0"/>
    <x v="1"/>
    <x v="8"/>
    <x v="1290"/>
    <x v="157"/>
    <n v="3"/>
    <n v="-7.83"/>
  </r>
  <r>
    <n v="2255"/>
    <d v="2015-04-02T00:00:00"/>
    <x v="1"/>
    <x v="3"/>
    <x v="627"/>
    <x v="0"/>
    <x v="0"/>
    <x v="12"/>
    <x v="1051"/>
    <x v="1814"/>
    <n v="2"/>
    <n v="-80.48"/>
  </r>
  <r>
    <n v="2256"/>
    <d v="2015-04-02T00:00:00"/>
    <x v="1"/>
    <x v="3"/>
    <x v="627"/>
    <x v="0"/>
    <x v="2"/>
    <x v="9"/>
    <x v="907"/>
    <x v="1815"/>
    <n v="7"/>
    <n v="-0.63"/>
  </r>
  <r>
    <n v="2257"/>
    <d v="2015-04-02T00:00:00"/>
    <x v="1"/>
    <x v="3"/>
    <x v="627"/>
    <x v="0"/>
    <x v="2"/>
    <x v="9"/>
    <x v="1291"/>
    <x v="972"/>
    <n v="3"/>
    <n v="1.8"/>
  </r>
  <r>
    <n v="2258"/>
    <d v="2015-04-02T00:00:00"/>
    <x v="1"/>
    <x v="3"/>
    <x v="568"/>
    <x v="0"/>
    <x v="0"/>
    <x v="3"/>
    <x v="1292"/>
    <x v="1816"/>
    <n v="3"/>
    <n v="-13.73"/>
  </r>
  <r>
    <n v="2259"/>
    <d v="2015-04-02T00:00:00"/>
    <x v="1"/>
    <x v="3"/>
    <x v="628"/>
    <x v="3"/>
    <x v="2"/>
    <x v="15"/>
    <x v="1293"/>
    <x v="1553"/>
    <n v="3"/>
    <n v="24.29"/>
  </r>
  <r>
    <n v="2260"/>
    <d v="2015-04-02T00:00:00"/>
    <x v="1"/>
    <x v="3"/>
    <x v="315"/>
    <x v="12"/>
    <x v="2"/>
    <x v="6"/>
    <x v="1130"/>
    <x v="1817"/>
    <n v="5"/>
    <n v="32.93"/>
  </r>
  <r>
    <n v="2261"/>
    <d v="2015-04-04T00:00:00"/>
    <x v="1"/>
    <x v="3"/>
    <x v="155"/>
    <x v="20"/>
    <x v="0"/>
    <x v="4"/>
    <x v="385"/>
    <x v="280"/>
    <n v="2"/>
    <n v="4.3499999999999996"/>
  </r>
  <r>
    <n v="2262"/>
    <d v="2015-04-04T00:00:00"/>
    <x v="1"/>
    <x v="3"/>
    <x v="155"/>
    <x v="20"/>
    <x v="1"/>
    <x v="8"/>
    <x v="1294"/>
    <x v="1818"/>
    <n v="2"/>
    <n v="22.76"/>
  </r>
  <r>
    <n v="2263"/>
    <d v="2015-04-04T00:00:00"/>
    <x v="1"/>
    <x v="3"/>
    <x v="155"/>
    <x v="20"/>
    <x v="0"/>
    <x v="3"/>
    <x v="213"/>
    <x v="1819"/>
    <n v="3"/>
    <n v="27.79"/>
  </r>
  <r>
    <n v="2264"/>
    <d v="2015-04-04T00:00:00"/>
    <x v="1"/>
    <x v="3"/>
    <x v="155"/>
    <x v="20"/>
    <x v="0"/>
    <x v="3"/>
    <x v="245"/>
    <x v="1094"/>
    <n v="4"/>
    <n v="3.29"/>
  </r>
  <r>
    <n v="2265"/>
    <d v="2015-04-04T00:00:00"/>
    <x v="1"/>
    <x v="3"/>
    <x v="115"/>
    <x v="14"/>
    <x v="0"/>
    <x v="12"/>
    <x v="1295"/>
    <x v="1820"/>
    <n v="2"/>
    <n v="107.35"/>
  </r>
  <r>
    <n v="2266"/>
    <d v="2015-04-04T00:00:00"/>
    <x v="1"/>
    <x v="3"/>
    <x v="115"/>
    <x v="14"/>
    <x v="0"/>
    <x v="7"/>
    <x v="78"/>
    <x v="1821"/>
    <n v="2"/>
    <n v="2.63"/>
  </r>
  <r>
    <n v="2267"/>
    <d v="2015-04-04T00:00:00"/>
    <x v="1"/>
    <x v="3"/>
    <x v="115"/>
    <x v="14"/>
    <x v="0"/>
    <x v="3"/>
    <x v="1088"/>
    <x v="1822"/>
    <n v="2"/>
    <n v="5.87"/>
  </r>
  <r>
    <n v="2268"/>
    <d v="2015-04-04T00:00:00"/>
    <x v="1"/>
    <x v="3"/>
    <x v="115"/>
    <x v="14"/>
    <x v="2"/>
    <x v="6"/>
    <x v="1124"/>
    <x v="1322"/>
    <n v="1"/>
    <n v="0.44"/>
  </r>
  <r>
    <n v="2269"/>
    <d v="2015-04-04T00:00:00"/>
    <x v="1"/>
    <x v="3"/>
    <x v="115"/>
    <x v="14"/>
    <x v="2"/>
    <x v="16"/>
    <x v="359"/>
    <x v="1823"/>
    <n v="2"/>
    <n v="209.99"/>
  </r>
  <r>
    <n v="2270"/>
    <d v="2015-04-05T00:00:00"/>
    <x v="1"/>
    <x v="3"/>
    <x v="480"/>
    <x v="15"/>
    <x v="0"/>
    <x v="3"/>
    <x v="1140"/>
    <x v="1824"/>
    <n v="1"/>
    <n v="-115.72"/>
  </r>
  <r>
    <n v="2271"/>
    <d v="2015-04-05T00:00:00"/>
    <x v="1"/>
    <x v="3"/>
    <x v="243"/>
    <x v="2"/>
    <x v="0"/>
    <x v="12"/>
    <x v="1123"/>
    <x v="1825"/>
    <n v="7"/>
    <n v="18.399999999999999"/>
  </r>
  <r>
    <n v="2272"/>
    <d v="2015-04-05T00:00:00"/>
    <x v="1"/>
    <x v="3"/>
    <x v="243"/>
    <x v="2"/>
    <x v="0"/>
    <x v="2"/>
    <x v="923"/>
    <x v="1826"/>
    <n v="4"/>
    <n v="21.14"/>
  </r>
  <r>
    <n v="2273"/>
    <d v="2015-04-05T00:00:00"/>
    <x v="1"/>
    <x v="3"/>
    <x v="243"/>
    <x v="2"/>
    <x v="0"/>
    <x v="3"/>
    <x v="1296"/>
    <x v="15"/>
    <n v="4"/>
    <n v="-6.95"/>
  </r>
  <r>
    <n v="2274"/>
    <d v="2015-04-05T00:00:00"/>
    <x v="1"/>
    <x v="3"/>
    <x v="243"/>
    <x v="2"/>
    <x v="1"/>
    <x v="8"/>
    <x v="990"/>
    <x v="1827"/>
    <n v="4"/>
    <n v="-68.39"/>
  </r>
  <r>
    <n v="2275"/>
    <d v="2015-04-05T00:00:00"/>
    <x v="1"/>
    <x v="3"/>
    <x v="243"/>
    <x v="2"/>
    <x v="2"/>
    <x v="6"/>
    <x v="1297"/>
    <x v="1828"/>
    <n v="5"/>
    <n v="-3.22"/>
  </r>
  <r>
    <n v="2276"/>
    <d v="2015-04-05T00:00:00"/>
    <x v="1"/>
    <x v="3"/>
    <x v="243"/>
    <x v="2"/>
    <x v="2"/>
    <x v="6"/>
    <x v="1213"/>
    <x v="1829"/>
    <n v="2"/>
    <n v="-9.8000000000000007"/>
  </r>
  <r>
    <n v="2277"/>
    <d v="2015-04-05T00:00:00"/>
    <x v="1"/>
    <x v="3"/>
    <x v="243"/>
    <x v="2"/>
    <x v="1"/>
    <x v="8"/>
    <x v="1298"/>
    <x v="1830"/>
    <n v="1"/>
    <n v="2.37"/>
  </r>
  <r>
    <n v="2278"/>
    <d v="2015-04-05T00:00:00"/>
    <x v="1"/>
    <x v="3"/>
    <x v="243"/>
    <x v="2"/>
    <x v="1"/>
    <x v="11"/>
    <x v="194"/>
    <x v="1831"/>
    <n v="5"/>
    <n v="-211.47"/>
  </r>
  <r>
    <n v="2279"/>
    <d v="2015-04-05T00:00:00"/>
    <x v="1"/>
    <x v="3"/>
    <x v="207"/>
    <x v="2"/>
    <x v="0"/>
    <x v="1"/>
    <x v="849"/>
    <x v="1832"/>
    <n v="6"/>
    <n v="7.77"/>
  </r>
  <r>
    <n v="2280"/>
    <d v="2015-04-05T00:00:00"/>
    <x v="1"/>
    <x v="3"/>
    <x v="27"/>
    <x v="3"/>
    <x v="1"/>
    <x v="5"/>
    <x v="341"/>
    <x v="1833"/>
    <n v="3"/>
    <n v="89.22"/>
  </r>
  <r>
    <n v="2281"/>
    <d v="2015-04-05T00:00:00"/>
    <x v="1"/>
    <x v="3"/>
    <x v="259"/>
    <x v="22"/>
    <x v="2"/>
    <x v="9"/>
    <x v="677"/>
    <x v="1834"/>
    <n v="6"/>
    <n v="26.39"/>
  </r>
  <r>
    <n v="2282"/>
    <d v="2015-04-05T00:00:00"/>
    <x v="1"/>
    <x v="3"/>
    <x v="259"/>
    <x v="22"/>
    <x v="0"/>
    <x v="4"/>
    <x v="1299"/>
    <x v="654"/>
    <n v="8"/>
    <n v="6.44"/>
  </r>
  <r>
    <n v="2283"/>
    <d v="2015-04-06T00:00:00"/>
    <x v="1"/>
    <x v="3"/>
    <x v="426"/>
    <x v="0"/>
    <x v="0"/>
    <x v="4"/>
    <x v="16"/>
    <x v="1835"/>
    <n v="9"/>
    <n v="5.26"/>
  </r>
  <r>
    <n v="2284"/>
    <d v="2015-04-06T00:00:00"/>
    <x v="1"/>
    <x v="3"/>
    <x v="426"/>
    <x v="0"/>
    <x v="2"/>
    <x v="9"/>
    <x v="357"/>
    <x v="1836"/>
    <n v="2"/>
    <n v="4.46"/>
  </r>
  <r>
    <n v="2285"/>
    <d v="2015-04-06T00:00:00"/>
    <x v="1"/>
    <x v="3"/>
    <x v="426"/>
    <x v="0"/>
    <x v="0"/>
    <x v="3"/>
    <x v="873"/>
    <x v="1837"/>
    <n v="3"/>
    <n v="-12.08"/>
  </r>
  <r>
    <n v="2286"/>
    <d v="2015-04-06T00:00:00"/>
    <x v="1"/>
    <x v="3"/>
    <x v="426"/>
    <x v="0"/>
    <x v="0"/>
    <x v="3"/>
    <x v="274"/>
    <x v="1838"/>
    <n v="6"/>
    <n v="-16.88"/>
  </r>
  <r>
    <n v="2287"/>
    <d v="2015-04-06T00:00:00"/>
    <x v="1"/>
    <x v="3"/>
    <x v="426"/>
    <x v="0"/>
    <x v="0"/>
    <x v="0"/>
    <x v="404"/>
    <x v="1140"/>
    <n v="2"/>
    <n v="2.89"/>
  </r>
  <r>
    <n v="2288"/>
    <d v="2015-04-06T00:00:00"/>
    <x v="1"/>
    <x v="3"/>
    <x v="294"/>
    <x v="25"/>
    <x v="0"/>
    <x v="0"/>
    <x v="653"/>
    <x v="1839"/>
    <n v="3"/>
    <n v="16.18"/>
  </r>
  <r>
    <n v="2289"/>
    <d v="2015-04-07T00:00:00"/>
    <x v="1"/>
    <x v="3"/>
    <x v="184"/>
    <x v="0"/>
    <x v="0"/>
    <x v="12"/>
    <x v="1193"/>
    <x v="1840"/>
    <n v="8"/>
    <n v="-1181.28"/>
  </r>
  <r>
    <n v="2290"/>
    <d v="2015-04-07T00:00:00"/>
    <x v="1"/>
    <x v="3"/>
    <x v="184"/>
    <x v="0"/>
    <x v="2"/>
    <x v="9"/>
    <x v="1300"/>
    <x v="1841"/>
    <n v="6"/>
    <n v="47.99"/>
  </r>
  <r>
    <n v="2291"/>
    <d v="2015-04-07T00:00:00"/>
    <x v="1"/>
    <x v="3"/>
    <x v="365"/>
    <x v="2"/>
    <x v="0"/>
    <x v="4"/>
    <x v="1099"/>
    <x v="1842"/>
    <n v="3"/>
    <n v="1.03"/>
  </r>
  <r>
    <n v="2292"/>
    <d v="2015-04-07T00:00:00"/>
    <x v="1"/>
    <x v="3"/>
    <x v="218"/>
    <x v="20"/>
    <x v="0"/>
    <x v="0"/>
    <x v="1040"/>
    <x v="499"/>
    <n v="4"/>
    <n v="12.44"/>
  </r>
  <r>
    <n v="2293"/>
    <d v="2015-04-07T00:00:00"/>
    <x v="1"/>
    <x v="3"/>
    <x v="218"/>
    <x v="20"/>
    <x v="0"/>
    <x v="2"/>
    <x v="350"/>
    <x v="1264"/>
    <n v="2"/>
    <n v="5.87"/>
  </r>
  <r>
    <n v="2294"/>
    <d v="2015-04-09T00:00:00"/>
    <x v="1"/>
    <x v="3"/>
    <x v="144"/>
    <x v="3"/>
    <x v="1"/>
    <x v="13"/>
    <x v="1301"/>
    <x v="1843"/>
    <n v="3"/>
    <n v="-13.87"/>
  </r>
  <r>
    <n v="2295"/>
    <d v="2015-04-09T00:00:00"/>
    <x v="1"/>
    <x v="3"/>
    <x v="260"/>
    <x v="20"/>
    <x v="0"/>
    <x v="2"/>
    <x v="565"/>
    <x v="150"/>
    <n v="3"/>
    <n v="3.05"/>
  </r>
  <r>
    <n v="2296"/>
    <d v="2015-04-09T00:00:00"/>
    <x v="1"/>
    <x v="3"/>
    <x v="466"/>
    <x v="37"/>
    <x v="0"/>
    <x v="12"/>
    <x v="1302"/>
    <x v="1844"/>
    <n v="3"/>
    <n v="144.35"/>
  </r>
  <r>
    <n v="2297"/>
    <d v="2015-04-10T00:00:00"/>
    <x v="1"/>
    <x v="3"/>
    <x v="441"/>
    <x v="3"/>
    <x v="0"/>
    <x v="3"/>
    <x v="170"/>
    <x v="1845"/>
    <n v="2"/>
    <n v="4.33"/>
  </r>
  <r>
    <n v="2298"/>
    <d v="2015-04-10T00:00:00"/>
    <x v="1"/>
    <x v="3"/>
    <x v="469"/>
    <x v="20"/>
    <x v="0"/>
    <x v="2"/>
    <x v="1303"/>
    <x v="1846"/>
    <n v="4"/>
    <n v="38.35"/>
  </r>
  <r>
    <n v="2299"/>
    <d v="2015-04-10T00:00:00"/>
    <x v="1"/>
    <x v="3"/>
    <x v="469"/>
    <x v="20"/>
    <x v="0"/>
    <x v="4"/>
    <x v="718"/>
    <x v="1385"/>
    <n v="3"/>
    <n v="6.01"/>
  </r>
  <r>
    <n v="2300"/>
    <d v="2015-04-11T00:00:00"/>
    <x v="1"/>
    <x v="3"/>
    <x v="145"/>
    <x v="20"/>
    <x v="2"/>
    <x v="9"/>
    <x v="662"/>
    <x v="1847"/>
    <n v="3"/>
    <n v="34.909999999999997"/>
  </r>
  <r>
    <n v="2301"/>
    <d v="2015-04-11T00:00:00"/>
    <x v="1"/>
    <x v="3"/>
    <x v="145"/>
    <x v="20"/>
    <x v="2"/>
    <x v="6"/>
    <x v="1304"/>
    <x v="1848"/>
    <n v="1"/>
    <n v="10.56"/>
  </r>
  <r>
    <n v="2302"/>
    <d v="2015-04-11T00:00:00"/>
    <x v="1"/>
    <x v="3"/>
    <x v="145"/>
    <x v="20"/>
    <x v="0"/>
    <x v="12"/>
    <x v="1305"/>
    <x v="1849"/>
    <n v="5"/>
    <n v="113.85"/>
  </r>
  <r>
    <n v="2303"/>
    <d v="2015-04-11T00:00:00"/>
    <x v="1"/>
    <x v="3"/>
    <x v="378"/>
    <x v="16"/>
    <x v="1"/>
    <x v="8"/>
    <x v="1306"/>
    <x v="1850"/>
    <n v="2"/>
    <n v="10.1"/>
  </r>
  <r>
    <n v="2304"/>
    <d v="2015-04-11T00:00:00"/>
    <x v="1"/>
    <x v="3"/>
    <x v="378"/>
    <x v="16"/>
    <x v="1"/>
    <x v="8"/>
    <x v="1307"/>
    <x v="1851"/>
    <n v="3"/>
    <n v="14.31"/>
  </r>
  <r>
    <n v="2305"/>
    <d v="2015-04-11T00:00:00"/>
    <x v="1"/>
    <x v="3"/>
    <x v="539"/>
    <x v="3"/>
    <x v="2"/>
    <x v="16"/>
    <x v="1308"/>
    <x v="1852"/>
    <n v="4"/>
    <n v="215.99"/>
  </r>
  <r>
    <n v="2306"/>
    <d v="2015-04-11T00:00:00"/>
    <x v="1"/>
    <x v="3"/>
    <x v="539"/>
    <x v="3"/>
    <x v="0"/>
    <x v="0"/>
    <x v="371"/>
    <x v="1853"/>
    <n v="2"/>
    <n v="24.27"/>
  </r>
  <r>
    <n v="2307"/>
    <d v="2015-04-12T00:00:00"/>
    <x v="1"/>
    <x v="3"/>
    <x v="629"/>
    <x v="22"/>
    <x v="0"/>
    <x v="2"/>
    <x v="1160"/>
    <x v="1854"/>
    <n v="3"/>
    <n v="0.41"/>
  </r>
  <r>
    <n v="2308"/>
    <d v="2015-04-13T00:00:00"/>
    <x v="1"/>
    <x v="3"/>
    <x v="456"/>
    <x v="3"/>
    <x v="2"/>
    <x v="9"/>
    <x v="399"/>
    <x v="1855"/>
    <n v="4"/>
    <n v="69.989999999999995"/>
  </r>
  <r>
    <n v="2309"/>
    <d v="2015-04-13T00:00:00"/>
    <x v="1"/>
    <x v="3"/>
    <x v="456"/>
    <x v="3"/>
    <x v="1"/>
    <x v="13"/>
    <x v="230"/>
    <x v="1856"/>
    <n v="3"/>
    <n v="-97.74"/>
  </r>
  <r>
    <n v="2310"/>
    <d v="2015-04-13T00:00:00"/>
    <x v="1"/>
    <x v="3"/>
    <x v="630"/>
    <x v="31"/>
    <x v="0"/>
    <x v="14"/>
    <x v="277"/>
    <x v="1857"/>
    <n v="1"/>
    <n v="0.39"/>
  </r>
  <r>
    <n v="2311"/>
    <d v="2015-04-13T00:00:00"/>
    <x v="1"/>
    <x v="3"/>
    <x v="631"/>
    <x v="12"/>
    <x v="0"/>
    <x v="0"/>
    <x v="801"/>
    <x v="792"/>
    <n v="6"/>
    <n v="10.89"/>
  </r>
  <r>
    <n v="2312"/>
    <d v="2015-04-13T00:00:00"/>
    <x v="1"/>
    <x v="3"/>
    <x v="631"/>
    <x v="12"/>
    <x v="0"/>
    <x v="0"/>
    <x v="1309"/>
    <x v="1858"/>
    <n v="3"/>
    <n v="17.82"/>
  </r>
  <r>
    <n v="2313"/>
    <d v="2015-04-13T00:00:00"/>
    <x v="1"/>
    <x v="3"/>
    <x v="478"/>
    <x v="3"/>
    <x v="1"/>
    <x v="8"/>
    <x v="1310"/>
    <x v="1859"/>
    <n v="2"/>
    <n v="15.83"/>
  </r>
  <r>
    <n v="2314"/>
    <d v="2015-04-13T00:00:00"/>
    <x v="1"/>
    <x v="3"/>
    <x v="478"/>
    <x v="3"/>
    <x v="2"/>
    <x v="6"/>
    <x v="86"/>
    <x v="1860"/>
    <n v="2"/>
    <n v="19.39"/>
  </r>
  <r>
    <n v="2315"/>
    <d v="2015-04-13T00:00:00"/>
    <x v="1"/>
    <x v="3"/>
    <x v="478"/>
    <x v="3"/>
    <x v="0"/>
    <x v="12"/>
    <x v="1311"/>
    <x v="1861"/>
    <n v="2"/>
    <n v="29.58"/>
  </r>
  <r>
    <n v="2316"/>
    <d v="2015-04-13T00:00:00"/>
    <x v="1"/>
    <x v="3"/>
    <x v="331"/>
    <x v="40"/>
    <x v="0"/>
    <x v="3"/>
    <x v="246"/>
    <x v="1862"/>
    <n v="3"/>
    <n v="8.02"/>
  </r>
  <r>
    <n v="2317"/>
    <d v="2015-04-13T00:00:00"/>
    <x v="1"/>
    <x v="3"/>
    <x v="632"/>
    <x v="3"/>
    <x v="1"/>
    <x v="13"/>
    <x v="1312"/>
    <x v="1520"/>
    <n v="2"/>
    <n v="-15.1"/>
  </r>
  <r>
    <n v="2318"/>
    <d v="2015-04-13T00:00:00"/>
    <x v="1"/>
    <x v="3"/>
    <x v="632"/>
    <x v="3"/>
    <x v="2"/>
    <x v="6"/>
    <x v="1313"/>
    <x v="1863"/>
    <n v="2"/>
    <n v="41.99"/>
  </r>
  <r>
    <n v="2319"/>
    <d v="2015-04-13T00:00:00"/>
    <x v="1"/>
    <x v="3"/>
    <x v="433"/>
    <x v="12"/>
    <x v="0"/>
    <x v="2"/>
    <x v="1314"/>
    <x v="1864"/>
    <n v="1"/>
    <n v="0.81"/>
  </r>
  <r>
    <n v="2320"/>
    <d v="2015-04-13T00:00:00"/>
    <x v="1"/>
    <x v="3"/>
    <x v="558"/>
    <x v="0"/>
    <x v="1"/>
    <x v="13"/>
    <x v="280"/>
    <x v="8"/>
    <n v="4"/>
    <n v="-113.28"/>
  </r>
  <r>
    <n v="2321"/>
    <d v="2015-04-13T00:00:00"/>
    <x v="1"/>
    <x v="3"/>
    <x v="558"/>
    <x v="0"/>
    <x v="1"/>
    <x v="13"/>
    <x v="1312"/>
    <x v="1865"/>
    <n v="2"/>
    <n v="-45.29"/>
  </r>
  <r>
    <n v="2322"/>
    <d v="2015-04-13T00:00:00"/>
    <x v="1"/>
    <x v="3"/>
    <x v="558"/>
    <x v="0"/>
    <x v="2"/>
    <x v="6"/>
    <x v="43"/>
    <x v="868"/>
    <n v="3"/>
    <n v="18"/>
  </r>
  <r>
    <n v="2323"/>
    <d v="2015-04-14T00:00:00"/>
    <x v="1"/>
    <x v="3"/>
    <x v="633"/>
    <x v="11"/>
    <x v="0"/>
    <x v="12"/>
    <x v="699"/>
    <x v="1866"/>
    <n v="1"/>
    <n v="2.64"/>
  </r>
  <r>
    <n v="2324"/>
    <d v="2015-04-16T00:00:00"/>
    <x v="1"/>
    <x v="3"/>
    <x v="161"/>
    <x v="10"/>
    <x v="0"/>
    <x v="12"/>
    <x v="1173"/>
    <x v="1867"/>
    <n v="3"/>
    <n v="4.5199999999999996"/>
  </r>
  <r>
    <n v="2325"/>
    <d v="2015-04-16T00:00:00"/>
    <x v="1"/>
    <x v="3"/>
    <x v="161"/>
    <x v="10"/>
    <x v="0"/>
    <x v="7"/>
    <x v="690"/>
    <x v="1868"/>
    <n v="7"/>
    <n v="-2.21"/>
  </r>
  <r>
    <n v="2326"/>
    <d v="2015-04-16T00:00:00"/>
    <x v="1"/>
    <x v="3"/>
    <x v="161"/>
    <x v="10"/>
    <x v="0"/>
    <x v="4"/>
    <x v="268"/>
    <x v="1304"/>
    <n v="3"/>
    <n v="1.28"/>
  </r>
  <r>
    <n v="2327"/>
    <d v="2015-04-16T00:00:00"/>
    <x v="1"/>
    <x v="3"/>
    <x v="161"/>
    <x v="10"/>
    <x v="2"/>
    <x v="6"/>
    <x v="535"/>
    <x v="1869"/>
    <n v="3"/>
    <n v="-27.72"/>
  </r>
  <r>
    <n v="2328"/>
    <d v="2015-04-16T00:00:00"/>
    <x v="1"/>
    <x v="3"/>
    <x v="161"/>
    <x v="10"/>
    <x v="0"/>
    <x v="7"/>
    <x v="1144"/>
    <x v="1870"/>
    <n v="1"/>
    <n v="0.24"/>
  </r>
  <r>
    <n v="2329"/>
    <d v="2015-04-16T00:00:00"/>
    <x v="1"/>
    <x v="3"/>
    <x v="161"/>
    <x v="10"/>
    <x v="0"/>
    <x v="3"/>
    <x v="1315"/>
    <x v="1871"/>
    <n v="5"/>
    <n v="-46.23"/>
  </r>
  <r>
    <n v="2330"/>
    <d v="2015-04-16T00:00:00"/>
    <x v="1"/>
    <x v="3"/>
    <x v="396"/>
    <x v="2"/>
    <x v="0"/>
    <x v="7"/>
    <x v="78"/>
    <x v="1872"/>
    <n v="4"/>
    <n v="4.09"/>
  </r>
  <r>
    <n v="2331"/>
    <d v="2015-04-16T00:00:00"/>
    <x v="1"/>
    <x v="3"/>
    <x v="417"/>
    <x v="1"/>
    <x v="2"/>
    <x v="16"/>
    <x v="1134"/>
    <x v="1873"/>
    <n v="4"/>
    <n v="485.99"/>
  </r>
  <r>
    <n v="2332"/>
    <d v="2015-04-16T00:00:00"/>
    <x v="1"/>
    <x v="3"/>
    <x v="417"/>
    <x v="1"/>
    <x v="2"/>
    <x v="9"/>
    <x v="1316"/>
    <x v="1874"/>
    <n v="3"/>
    <n v="-4.9000000000000004"/>
  </r>
  <r>
    <n v="2333"/>
    <d v="2015-04-16T00:00:00"/>
    <x v="1"/>
    <x v="3"/>
    <x v="172"/>
    <x v="6"/>
    <x v="2"/>
    <x v="6"/>
    <x v="485"/>
    <x v="1875"/>
    <n v="2"/>
    <n v="148.11000000000001"/>
  </r>
  <r>
    <n v="2334"/>
    <d v="2015-04-16T00:00:00"/>
    <x v="1"/>
    <x v="3"/>
    <x v="172"/>
    <x v="6"/>
    <x v="0"/>
    <x v="3"/>
    <x v="997"/>
    <x v="1876"/>
    <n v="1"/>
    <n v="4.57"/>
  </r>
  <r>
    <n v="2335"/>
    <d v="2015-04-16T00:00:00"/>
    <x v="1"/>
    <x v="3"/>
    <x v="172"/>
    <x v="6"/>
    <x v="1"/>
    <x v="8"/>
    <x v="990"/>
    <x v="1877"/>
    <n v="7"/>
    <n v="119.69"/>
  </r>
  <r>
    <n v="2336"/>
    <d v="2015-04-16T00:00:00"/>
    <x v="1"/>
    <x v="3"/>
    <x v="172"/>
    <x v="6"/>
    <x v="1"/>
    <x v="11"/>
    <x v="1317"/>
    <x v="1878"/>
    <n v="9"/>
    <n v="125.58"/>
  </r>
  <r>
    <n v="2337"/>
    <d v="2015-04-16T00:00:00"/>
    <x v="1"/>
    <x v="3"/>
    <x v="491"/>
    <x v="20"/>
    <x v="1"/>
    <x v="5"/>
    <x v="1318"/>
    <x v="1879"/>
    <n v="2"/>
    <n v="2.84"/>
  </r>
  <r>
    <n v="2338"/>
    <d v="2015-04-17T00:00:00"/>
    <x v="1"/>
    <x v="3"/>
    <x v="208"/>
    <x v="3"/>
    <x v="0"/>
    <x v="4"/>
    <x v="531"/>
    <x v="638"/>
    <n v="2"/>
    <n v="2.2200000000000002"/>
  </r>
  <r>
    <n v="2339"/>
    <d v="2015-04-17T00:00:00"/>
    <x v="1"/>
    <x v="3"/>
    <x v="208"/>
    <x v="3"/>
    <x v="2"/>
    <x v="9"/>
    <x v="23"/>
    <x v="1880"/>
    <n v="3"/>
    <n v="129.35"/>
  </r>
  <r>
    <n v="2340"/>
    <d v="2015-04-17T00:00:00"/>
    <x v="1"/>
    <x v="3"/>
    <x v="208"/>
    <x v="3"/>
    <x v="2"/>
    <x v="6"/>
    <x v="1319"/>
    <x v="1228"/>
    <n v="5"/>
    <n v="68.599999999999994"/>
  </r>
  <r>
    <n v="2341"/>
    <d v="2015-04-17T00:00:00"/>
    <x v="1"/>
    <x v="3"/>
    <x v="208"/>
    <x v="3"/>
    <x v="0"/>
    <x v="12"/>
    <x v="1193"/>
    <x v="1881"/>
    <n v="5"/>
    <n v="419.82"/>
  </r>
  <r>
    <n v="2342"/>
    <d v="2015-04-17T00:00:00"/>
    <x v="1"/>
    <x v="3"/>
    <x v="208"/>
    <x v="3"/>
    <x v="0"/>
    <x v="0"/>
    <x v="938"/>
    <x v="687"/>
    <n v="2"/>
    <n v="5.86"/>
  </r>
  <r>
    <n v="2343"/>
    <d v="2015-04-17T00:00:00"/>
    <x v="1"/>
    <x v="3"/>
    <x v="401"/>
    <x v="20"/>
    <x v="2"/>
    <x v="9"/>
    <x v="1189"/>
    <x v="1882"/>
    <n v="1"/>
    <n v="36.85"/>
  </r>
  <r>
    <n v="2344"/>
    <d v="2015-04-17T00:00:00"/>
    <x v="1"/>
    <x v="3"/>
    <x v="401"/>
    <x v="20"/>
    <x v="0"/>
    <x v="3"/>
    <x v="1320"/>
    <x v="1883"/>
    <n v="13"/>
    <n v="21.02"/>
  </r>
  <r>
    <n v="2345"/>
    <d v="2015-04-17T00:00:00"/>
    <x v="1"/>
    <x v="3"/>
    <x v="401"/>
    <x v="20"/>
    <x v="0"/>
    <x v="4"/>
    <x v="1321"/>
    <x v="1884"/>
    <n v="3"/>
    <n v="2.78"/>
  </r>
  <r>
    <n v="2346"/>
    <d v="2015-04-18T00:00:00"/>
    <x v="1"/>
    <x v="3"/>
    <x v="0"/>
    <x v="18"/>
    <x v="0"/>
    <x v="3"/>
    <x v="212"/>
    <x v="1885"/>
    <n v="6"/>
    <n v="17.96"/>
  </r>
  <r>
    <n v="2347"/>
    <d v="2015-04-18T00:00:00"/>
    <x v="1"/>
    <x v="3"/>
    <x v="0"/>
    <x v="18"/>
    <x v="0"/>
    <x v="1"/>
    <x v="634"/>
    <x v="999"/>
    <n v="6"/>
    <n v="35.33"/>
  </r>
  <r>
    <n v="2348"/>
    <d v="2015-04-18T00:00:00"/>
    <x v="1"/>
    <x v="3"/>
    <x v="0"/>
    <x v="18"/>
    <x v="1"/>
    <x v="8"/>
    <x v="895"/>
    <x v="1059"/>
    <n v="2"/>
    <n v="2.96"/>
  </r>
  <r>
    <n v="2349"/>
    <d v="2015-04-18T00:00:00"/>
    <x v="1"/>
    <x v="3"/>
    <x v="0"/>
    <x v="18"/>
    <x v="1"/>
    <x v="5"/>
    <x v="1322"/>
    <x v="1886"/>
    <n v="1"/>
    <n v="17.100000000000001"/>
  </r>
  <r>
    <n v="2350"/>
    <d v="2015-04-18T00:00:00"/>
    <x v="1"/>
    <x v="3"/>
    <x v="439"/>
    <x v="8"/>
    <x v="2"/>
    <x v="9"/>
    <x v="1286"/>
    <x v="1887"/>
    <n v="6"/>
    <n v="41.54"/>
  </r>
  <r>
    <n v="2351"/>
    <d v="2015-04-18T00:00:00"/>
    <x v="1"/>
    <x v="3"/>
    <x v="334"/>
    <x v="20"/>
    <x v="0"/>
    <x v="1"/>
    <x v="1323"/>
    <x v="1888"/>
    <n v="3"/>
    <n v="10.31"/>
  </r>
  <r>
    <n v="2352"/>
    <d v="2015-04-18T00:00:00"/>
    <x v="1"/>
    <x v="3"/>
    <x v="354"/>
    <x v="3"/>
    <x v="0"/>
    <x v="2"/>
    <x v="1324"/>
    <x v="1889"/>
    <n v="7"/>
    <n v="9.4700000000000006"/>
  </r>
  <r>
    <n v="2353"/>
    <d v="2015-04-18T00:00:00"/>
    <x v="1"/>
    <x v="3"/>
    <x v="354"/>
    <x v="3"/>
    <x v="0"/>
    <x v="0"/>
    <x v="1325"/>
    <x v="32"/>
    <n v="2"/>
    <n v="27.88"/>
  </r>
  <r>
    <n v="2354"/>
    <d v="2015-04-18T00:00:00"/>
    <x v="1"/>
    <x v="3"/>
    <x v="180"/>
    <x v="3"/>
    <x v="0"/>
    <x v="2"/>
    <x v="678"/>
    <x v="1890"/>
    <n v="3"/>
    <n v="30.01"/>
  </r>
  <r>
    <n v="2355"/>
    <d v="2015-04-18T00:00:00"/>
    <x v="1"/>
    <x v="3"/>
    <x v="634"/>
    <x v="0"/>
    <x v="2"/>
    <x v="9"/>
    <x v="1326"/>
    <x v="1891"/>
    <n v="2"/>
    <n v="8.2799999999999994"/>
  </r>
  <r>
    <n v="2356"/>
    <d v="2015-04-18T00:00:00"/>
    <x v="1"/>
    <x v="3"/>
    <x v="634"/>
    <x v="0"/>
    <x v="2"/>
    <x v="6"/>
    <x v="1327"/>
    <x v="1892"/>
    <n v="4"/>
    <n v="24.48"/>
  </r>
  <r>
    <n v="2357"/>
    <d v="2015-04-18T00:00:00"/>
    <x v="1"/>
    <x v="3"/>
    <x v="634"/>
    <x v="0"/>
    <x v="0"/>
    <x v="4"/>
    <x v="1192"/>
    <x v="230"/>
    <n v="3"/>
    <n v="6.51"/>
  </r>
  <r>
    <n v="2358"/>
    <d v="2015-04-18T00:00:00"/>
    <x v="1"/>
    <x v="3"/>
    <x v="634"/>
    <x v="0"/>
    <x v="0"/>
    <x v="3"/>
    <x v="39"/>
    <x v="1893"/>
    <n v="2"/>
    <n v="-6.9"/>
  </r>
  <r>
    <n v="2359"/>
    <d v="2015-04-18T00:00:00"/>
    <x v="1"/>
    <x v="3"/>
    <x v="634"/>
    <x v="0"/>
    <x v="1"/>
    <x v="5"/>
    <x v="100"/>
    <x v="1894"/>
    <n v="1"/>
    <n v="-20.25"/>
  </r>
  <r>
    <n v="2360"/>
    <d v="2015-04-18T00:00:00"/>
    <x v="1"/>
    <x v="3"/>
    <x v="634"/>
    <x v="0"/>
    <x v="2"/>
    <x v="6"/>
    <x v="1120"/>
    <x v="1895"/>
    <n v="2"/>
    <n v="6.12"/>
  </r>
  <r>
    <n v="2361"/>
    <d v="2015-04-18T00:00:00"/>
    <x v="1"/>
    <x v="3"/>
    <x v="634"/>
    <x v="0"/>
    <x v="0"/>
    <x v="4"/>
    <x v="608"/>
    <x v="1304"/>
    <n v="3"/>
    <n v="0.89"/>
  </r>
  <r>
    <n v="2362"/>
    <d v="2015-04-18T00:00:00"/>
    <x v="1"/>
    <x v="3"/>
    <x v="634"/>
    <x v="0"/>
    <x v="0"/>
    <x v="0"/>
    <x v="721"/>
    <x v="143"/>
    <n v="3"/>
    <n v="5.44"/>
  </r>
  <r>
    <n v="2363"/>
    <d v="2015-04-18T00:00:00"/>
    <x v="1"/>
    <x v="3"/>
    <x v="634"/>
    <x v="0"/>
    <x v="0"/>
    <x v="3"/>
    <x v="116"/>
    <x v="1261"/>
    <n v="1"/>
    <n v="-2.29"/>
  </r>
  <r>
    <n v="2364"/>
    <d v="2015-04-19T00:00:00"/>
    <x v="1"/>
    <x v="3"/>
    <x v="190"/>
    <x v="0"/>
    <x v="0"/>
    <x v="12"/>
    <x v="155"/>
    <x v="1896"/>
    <n v="2"/>
    <n v="-52.83"/>
  </r>
  <r>
    <n v="2365"/>
    <d v="2015-04-19T00:00:00"/>
    <x v="1"/>
    <x v="3"/>
    <x v="190"/>
    <x v="0"/>
    <x v="0"/>
    <x v="3"/>
    <x v="411"/>
    <x v="1897"/>
    <n v="4"/>
    <n v="-512.15"/>
  </r>
  <r>
    <n v="2366"/>
    <d v="2015-04-20T00:00:00"/>
    <x v="1"/>
    <x v="3"/>
    <x v="161"/>
    <x v="4"/>
    <x v="2"/>
    <x v="6"/>
    <x v="307"/>
    <x v="341"/>
    <n v="3"/>
    <n v="77.75"/>
  </r>
  <r>
    <n v="2367"/>
    <d v="2015-04-20T00:00:00"/>
    <x v="1"/>
    <x v="3"/>
    <x v="161"/>
    <x v="4"/>
    <x v="1"/>
    <x v="8"/>
    <x v="1328"/>
    <x v="1898"/>
    <n v="6"/>
    <n v="297.69"/>
  </r>
  <r>
    <n v="2368"/>
    <d v="2015-04-20T00:00:00"/>
    <x v="1"/>
    <x v="3"/>
    <x v="161"/>
    <x v="4"/>
    <x v="0"/>
    <x v="0"/>
    <x v="507"/>
    <x v="115"/>
    <n v="2"/>
    <n v="6.22"/>
  </r>
  <r>
    <n v="2369"/>
    <d v="2015-04-20T00:00:00"/>
    <x v="1"/>
    <x v="3"/>
    <x v="414"/>
    <x v="0"/>
    <x v="0"/>
    <x v="0"/>
    <x v="646"/>
    <x v="1899"/>
    <n v="3"/>
    <n v="44.05"/>
  </r>
  <r>
    <n v="2370"/>
    <d v="2015-04-20T00:00:00"/>
    <x v="1"/>
    <x v="3"/>
    <x v="635"/>
    <x v="14"/>
    <x v="0"/>
    <x v="10"/>
    <x v="1329"/>
    <x v="81"/>
    <n v="2"/>
    <n v="81.430000000000007"/>
  </r>
  <r>
    <n v="2371"/>
    <d v="2015-04-21T00:00:00"/>
    <x v="1"/>
    <x v="3"/>
    <x v="636"/>
    <x v="5"/>
    <x v="1"/>
    <x v="5"/>
    <x v="1182"/>
    <x v="1900"/>
    <n v="2"/>
    <n v="51.83"/>
  </r>
  <r>
    <n v="2372"/>
    <d v="2015-04-21T00:00:00"/>
    <x v="1"/>
    <x v="3"/>
    <x v="636"/>
    <x v="5"/>
    <x v="0"/>
    <x v="3"/>
    <x v="745"/>
    <x v="1901"/>
    <n v="3"/>
    <n v="9.8000000000000007"/>
  </r>
  <r>
    <n v="2373"/>
    <d v="2015-04-21T00:00:00"/>
    <x v="1"/>
    <x v="3"/>
    <x v="636"/>
    <x v="5"/>
    <x v="2"/>
    <x v="6"/>
    <x v="67"/>
    <x v="1902"/>
    <n v="5"/>
    <n v="131.59"/>
  </r>
  <r>
    <n v="2374"/>
    <d v="2015-04-21T00:00:00"/>
    <x v="1"/>
    <x v="3"/>
    <x v="636"/>
    <x v="5"/>
    <x v="1"/>
    <x v="8"/>
    <x v="1330"/>
    <x v="1903"/>
    <n v="3"/>
    <n v="35.68"/>
  </r>
  <r>
    <n v="2375"/>
    <d v="2015-04-22T00:00:00"/>
    <x v="1"/>
    <x v="3"/>
    <x v="86"/>
    <x v="3"/>
    <x v="2"/>
    <x v="6"/>
    <x v="550"/>
    <x v="1219"/>
    <n v="3"/>
    <n v="7.77"/>
  </r>
  <r>
    <n v="2376"/>
    <d v="2015-04-22T00:00:00"/>
    <x v="1"/>
    <x v="3"/>
    <x v="86"/>
    <x v="3"/>
    <x v="0"/>
    <x v="4"/>
    <x v="1218"/>
    <x v="1904"/>
    <n v="3"/>
    <n v="16.68"/>
  </r>
  <r>
    <n v="2377"/>
    <d v="2015-04-24T00:00:00"/>
    <x v="1"/>
    <x v="3"/>
    <x v="35"/>
    <x v="20"/>
    <x v="0"/>
    <x v="4"/>
    <x v="151"/>
    <x v="1905"/>
    <n v="1"/>
    <n v="7.54"/>
  </r>
  <r>
    <n v="2378"/>
    <d v="2015-04-25T00:00:00"/>
    <x v="1"/>
    <x v="3"/>
    <x v="65"/>
    <x v="3"/>
    <x v="0"/>
    <x v="3"/>
    <x v="246"/>
    <x v="1906"/>
    <n v="3"/>
    <n v="4.53"/>
  </r>
  <r>
    <n v="2379"/>
    <d v="2015-04-25T00:00:00"/>
    <x v="1"/>
    <x v="3"/>
    <x v="315"/>
    <x v="20"/>
    <x v="0"/>
    <x v="12"/>
    <x v="52"/>
    <x v="1907"/>
    <n v="3"/>
    <n v="90.83"/>
  </r>
  <r>
    <n v="2380"/>
    <d v="2015-04-25T00:00:00"/>
    <x v="1"/>
    <x v="3"/>
    <x v="603"/>
    <x v="21"/>
    <x v="0"/>
    <x v="4"/>
    <x v="619"/>
    <x v="867"/>
    <n v="5"/>
    <n v="16.170000000000002"/>
  </r>
  <r>
    <n v="2381"/>
    <d v="2015-04-25T00:00:00"/>
    <x v="1"/>
    <x v="3"/>
    <x v="603"/>
    <x v="21"/>
    <x v="0"/>
    <x v="12"/>
    <x v="1217"/>
    <x v="1908"/>
    <n v="5"/>
    <n v="76.27"/>
  </r>
  <r>
    <n v="2382"/>
    <d v="2015-04-25T00:00:00"/>
    <x v="1"/>
    <x v="3"/>
    <x v="456"/>
    <x v="1"/>
    <x v="0"/>
    <x v="2"/>
    <x v="332"/>
    <x v="1909"/>
    <n v="2"/>
    <n v="-55.26"/>
  </r>
  <r>
    <n v="2383"/>
    <d v="2015-04-25T00:00:00"/>
    <x v="1"/>
    <x v="3"/>
    <x v="456"/>
    <x v="1"/>
    <x v="1"/>
    <x v="5"/>
    <x v="1331"/>
    <x v="1910"/>
    <n v="3"/>
    <n v="-23.78"/>
  </r>
  <r>
    <n v="2384"/>
    <d v="2015-04-25T00:00:00"/>
    <x v="1"/>
    <x v="3"/>
    <x v="637"/>
    <x v="3"/>
    <x v="0"/>
    <x v="10"/>
    <x v="1104"/>
    <x v="1911"/>
    <n v="2"/>
    <n v="9.82"/>
  </r>
  <r>
    <n v="2385"/>
    <d v="2015-04-26T00:00:00"/>
    <x v="1"/>
    <x v="3"/>
    <x v="264"/>
    <x v="15"/>
    <x v="1"/>
    <x v="5"/>
    <x v="1155"/>
    <x v="1912"/>
    <n v="8"/>
    <n v="-114.39"/>
  </r>
  <r>
    <n v="2386"/>
    <d v="2015-04-26T00:00:00"/>
    <x v="1"/>
    <x v="3"/>
    <x v="264"/>
    <x v="15"/>
    <x v="1"/>
    <x v="8"/>
    <x v="339"/>
    <x v="1913"/>
    <n v="2"/>
    <n v="1.21"/>
  </r>
  <r>
    <n v="2387"/>
    <d v="2015-04-26T00:00:00"/>
    <x v="1"/>
    <x v="3"/>
    <x v="264"/>
    <x v="15"/>
    <x v="0"/>
    <x v="2"/>
    <x v="509"/>
    <x v="1914"/>
    <n v="1"/>
    <n v="-18.2"/>
  </r>
  <r>
    <n v="2388"/>
    <d v="2015-04-26T00:00:00"/>
    <x v="1"/>
    <x v="3"/>
    <x v="517"/>
    <x v="0"/>
    <x v="1"/>
    <x v="5"/>
    <x v="1283"/>
    <x v="1915"/>
    <n v="2"/>
    <n v="-5.83"/>
  </r>
  <r>
    <n v="2389"/>
    <d v="2015-04-26T00:00:00"/>
    <x v="1"/>
    <x v="3"/>
    <x v="620"/>
    <x v="3"/>
    <x v="1"/>
    <x v="5"/>
    <x v="1047"/>
    <x v="1916"/>
    <n v="3"/>
    <n v="6.39"/>
  </r>
  <r>
    <n v="2390"/>
    <d v="2015-04-26T00:00:00"/>
    <x v="1"/>
    <x v="3"/>
    <x v="620"/>
    <x v="3"/>
    <x v="0"/>
    <x v="4"/>
    <x v="137"/>
    <x v="144"/>
    <n v="3"/>
    <n v="15.48"/>
  </r>
  <r>
    <n v="2391"/>
    <d v="2015-04-26T00:00:00"/>
    <x v="1"/>
    <x v="3"/>
    <x v="620"/>
    <x v="3"/>
    <x v="2"/>
    <x v="6"/>
    <x v="1332"/>
    <x v="1917"/>
    <n v="3"/>
    <n v="39"/>
  </r>
  <r>
    <n v="2392"/>
    <d v="2015-04-26T00:00:00"/>
    <x v="1"/>
    <x v="3"/>
    <x v="620"/>
    <x v="3"/>
    <x v="0"/>
    <x v="3"/>
    <x v="637"/>
    <x v="1918"/>
    <n v="3"/>
    <n v="17.62"/>
  </r>
  <r>
    <n v="2393"/>
    <d v="2015-04-26T00:00:00"/>
    <x v="1"/>
    <x v="3"/>
    <x v="52"/>
    <x v="16"/>
    <x v="1"/>
    <x v="13"/>
    <x v="1091"/>
    <x v="1919"/>
    <n v="1"/>
    <n v="-76.61"/>
  </r>
  <r>
    <n v="2394"/>
    <d v="2015-04-26T00:00:00"/>
    <x v="1"/>
    <x v="3"/>
    <x v="52"/>
    <x v="16"/>
    <x v="0"/>
    <x v="4"/>
    <x v="268"/>
    <x v="1386"/>
    <n v="1"/>
    <n v="0.43"/>
  </r>
  <r>
    <n v="2395"/>
    <d v="2015-04-27T00:00:00"/>
    <x v="1"/>
    <x v="3"/>
    <x v="217"/>
    <x v="44"/>
    <x v="0"/>
    <x v="4"/>
    <x v="108"/>
    <x v="1920"/>
    <n v="3"/>
    <n v="8.8699999999999992"/>
  </r>
  <r>
    <n v="2396"/>
    <d v="2015-04-27T00:00:00"/>
    <x v="1"/>
    <x v="3"/>
    <x v="217"/>
    <x v="44"/>
    <x v="1"/>
    <x v="5"/>
    <x v="1333"/>
    <x v="1921"/>
    <n v="3"/>
    <n v="316.88"/>
  </r>
  <r>
    <n v="2397"/>
    <d v="2015-04-27T00:00:00"/>
    <x v="1"/>
    <x v="3"/>
    <x v="217"/>
    <x v="44"/>
    <x v="2"/>
    <x v="15"/>
    <x v="1334"/>
    <x v="1922"/>
    <n v="8"/>
    <n v="648.55999999999995"/>
  </r>
  <r>
    <n v="2398"/>
    <d v="2015-04-27T00:00:00"/>
    <x v="1"/>
    <x v="3"/>
    <x v="529"/>
    <x v="26"/>
    <x v="0"/>
    <x v="12"/>
    <x v="188"/>
    <x v="1874"/>
    <n v="5"/>
    <n v="3.27"/>
  </r>
  <r>
    <n v="2399"/>
    <d v="2015-04-27T00:00:00"/>
    <x v="1"/>
    <x v="3"/>
    <x v="529"/>
    <x v="26"/>
    <x v="0"/>
    <x v="14"/>
    <x v="817"/>
    <x v="1821"/>
    <n v="2"/>
    <n v="0.73"/>
  </r>
  <r>
    <n v="2400"/>
    <d v="2015-04-28T00:00:00"/>
    <x v="1"/>
    <x v="3"/>
    <x v="277"/>
    <x v="0"/>
    <x v="0"/>
    <x v="12"/>
    <x v="366"/>
    <x v="1923"/>
    <n v="3"/>
    <n v="-20.329999999999998"/>
  </r>
  <r>
    <n v="2401"/>
    <d v="2015-04-28T00:00:00"/>
    <x v="1"/>
    <x v="3"/>
    <x v="277"/>
    <x v="0"/>
    <x v="0"/>
    <x v="2"/>
    <x v="776"/>
    <x v="1924"/>
    <n v="3"/>
    <n v="2.68"/>
  </r>
  <r>
    <n v="2402"/>
    <d v="2015-04-28T00:00:00"/>
    <x v="1"/>
    <x v="3"/>
    <x v="277"/>
    <x v="0"/>
    <x v="0"/>
    <x v="3"/>
    <x v="185"/>
    <x v="393"/>
    <n v="4"/>
    <n v="-18.87"/>
  </r>
  <r>
    <n v="2403"/>
    <d v="2015-04-28T00:00:00"/>
    <x v="1"/>
    <x v="3"/>
    <x v="26"/>
    <x v="14"/>
    <x v="0"/>
    <x v="12"/>
    <x v="1335"/>
    <x v="1925"/>
    <n v="1"/>
    <n v="41.5"/>
  </r>
  <r>
    <n v="2404"/>
    <d v="2015-04-28T00:00:00"/>
    <x v="1"/>
    <x v="3"/>
    <x v="26"/>
    <x v="14"/>
    <x v="0"/>
    <x v="3"/>
    <x v="1030"/>
    <x v="1926"/>
    <n v="3"/>
    <n v="1906.49"/>
  </r>
  <r>
    <n v="2405"/>
    <d v="2015-04-29T00:00:00"/>
    <x v="1"/>
    <x v="3"/>
    <x v="412"/>
    <x v="2"/>
    <x v="0"/>
    <x v="0"/>
    <x v="404"/>
    <x v="1140"/>
    <n v="2"/>
    <n v="2.89"/>
  </r>
  <r>
    <n v="2406"/>
    <d v="2015-04-30T00:00:00"/>
    <x v="1"/>
    <x v="3"/>
    <x v="152"/>
    <x v="1"/>
    <x v="1"/>
    <x v="5"/>
    <x v="94"/>
    <x v="1927"/>
    <n v="5"/>
    <n v="-15.22"/>
  </r>
  <r>
    <n v="2407"/>
    <d v="2015-04-30T00:00:00"/>
    <x v="1"/>
    <x v="3"/>
    <x v="157"/>
    <x v="10"/>
    <x v="2"/>
    <x v="6"/>
    <x v="686"/>
    <x v="1928"/>
    <n v="5"/>
    <n v="-255.74"/>
  </r>
  <r>
    <n v="2408"/>
    <d v="2015-04-30T00:00:00"/>
    <x v="1"/>
    <x v="3"/>
    <x v="127"/>
    <x v="3"/>
    <x v="0"/>
    <x v="4"/>
    <x v="619"/>
    <x v="1929"/>
    <n v="3"/>
    <n v="9.6999999999999993"/>
  </r>
  <r>
    <n v="2409"/>
    <d v="2015-04-30T00:00:00"/>
    <x v="1"/>
    <x v="3"/>
    <x v="127"/>
    <x v="3"/>
    <x v="2"/>
    <x v="6"/>
    <x v="1297"/>
    <x v="1930"/>
    <n v="5"/>
    <n v="1.73"/>
  </r>
  <r>
    <n v="2410"/>
    <d v="2015-04-30T00:00:00"/>
    <x v="1"/>
    <x v="3"/>
    <x v="638"/>
    <x v="32"/>
    <x v="1"/>
    <x v="8"/>
    <x v="1084"/>
    <x v="1931"/>
    <n v="5"/>
    <n v="13.19"/>
  </r>
  <r>
    <n v="2411"/>
    <d v="2015-04-30T00:00:00"/>
    <x v="1"/>
    <x v="3"/>
    <x v="638"/>
    <x v="32"/>
    <x v="1"/>
    <x v="8"/>
    <x v="1336"/>
    <x v="1932"/>
    <n v="1"/>
    <n v="3.79"/>
  </r>
  <r>
    <n v="2412"/>
    <d v="2015-04-30T00:00:00"/>
    <x v="1"/>
    <x v="3"/>
    <x v="638"/>
    <x v="32"/>
    <x v="2"/>
    <x v="6"/>
    <x v="1337"/>
    <x v="1933"/>
    <n v="10"/>
    <n v="58.66"/>
  </r>
  <r>
    <n v="2413"/>
    <d v="2015-04-30T00:00:00"/>
    <x v="1"/>
    <x v="3"/>
    <x v="638"/>
    <x v="32"/>
    <x v="1"/>
    <x v="8"/>
    <x v="1338"/>
    <x v="1934"/>
    <n v="5"/>
    <n v="10.45"/>
  </r>
  <r>
    <n v="2414"/>
    <d v="2015-04-30T00:00:00"/>
    <x v="1"/>
    <x v="3"/>
    <x v="638"/>
    <x v="32"/>
    <x v="0"/>
    <x v="0"/>
    <x v="381"/>
    <x v="710"/>
    <n v="1"/>
    <n v="3.11"/>
  </r>
  <r>
    <n v="2415"/>
    <d v="2015-05-01T00:00:00"/>
    <x v="1"/>
    <x v="4"/>
    <x v="403"/>
    <x v="3"/>
    <x v="2"/>
    <x v="6"/>
    <x v="1339"/>
    <x v="1935"/>
    <n v="3"/>
    <n v="11.09"/>
  </r>
  <r>
    <n v="2416"/>
    <d v="2015-05-01T00:00:00"/>
    <x v="1"/>
    <x v="4"/>
    <x v="639"/>
    <x v="16"/>
    <x v="1"/>
    <x v="8"/>
    <x v="34"/>
    <x v="127"/>
    <n v="3"/>
    <n v="14.3"/>
  </r>
  <r>
    <n v="2417"/>
    <d v="2015-05-01T00:00:00"/>
    <x v="1"/>
    <x v="4"/>
    <x v="639"/>
    <x v="16"/>
    <x v="0"/>
    <x v="14"/>
    <x v="1340"/>
    <x v="1040"/>
    <n v="3"/>
    <n v="4.6500000000000004"/>
  </r>
  <r>
    <n v="2418"/>
    <d v="2015-05-01T00:00:00"/>
    <x v="1"/>
    <x v="4"/>
    <x v="639"/>
    <x v="16"/>
    <x v="0"/>
    <x v="4"/>
    <x v="1341"/>
    <x v="1936"/>
    <n v="6"/>
    <n v="10.79"/>
  </r>
  <r>
    <n v="2419"/>
    <d v="2015-05-01T00:00:00"/>
    <x v="1"/>
    <x v="4"/>
    <x v="487"/>
    <x v="3"/>
    <x v="0"/>
    <x v="3"/>
    <x v="185"/>
    <x v="393"/>
    <n v="1"/>
    <n v="4.41"/>
  </r>
  <r>
    <n v="2420"/>
    <d v="2015-05-01T00:00:00"/>
    <x v="1"/>
    <x v="4"/>
    <x v="487"/>
    <x v="3"/>
    <x v="0"/>
    <x v="2"/>
    <x v="304"/>
    <x v="1937"/>
    <n v="3"/>
    <n v="10.45"/>
  </r>
  <r>
    <n v="2421"/>
    <d v="2015-05-01T00:00:00"/>
    <x v="1"/>
    <x v="4"/>
    <x v="487"/>
    <x v="3"/>
    <x v="0"/>
    <x v="14"/>
    <x v="1342"/>
    <x v="1938"/>
    <n v="2"/>
    <n v="10.52"/>
  </r>
  <r>
    <n v="2422"/>
    <d v="2015-05-02T00:00:00"/>
    <x v="1"/>
    <x v="4"/>
    <x v="479"/>
    <x v="0"/>
    <x v="0"/>
    <x v="1"/>
    <x v="198"/>
    <x v="1939"/>
    <n v="3"/>
    <n v="2.99"/>
  </r>
  <r>
    <n v="2423"/>
    <d v="2015-05-02T00:00:00"/>
    <x v="1"/>
    <x v="4"/>
    <x v="479"/>
    <x v="0"/>
    <x v="2"/>
    <x v="6"/>
    <x v="987"/>
    <x v="1940"/>
    <n v="3"/>
    <n v="13.86"/>
  </r>
  <r>
    <n v="2424"/>
    <d v="2015-05-03T00:00:00"/>
    <x v="1"/>
    <x v="4"/>
    <x v="640"/>
    <x v="3"/>
    <x v="1"/>
    <x v="8"/>
    <x v="97"/>
    <x v="1284"/>
    <n v="6"/>
    <n v="106.54"/>
  </r>
  <r>
    <n v="2425"/>
    <d v="2015-05-03T00:00:00"/>
    <x v="1"/>
    <x v="4"/>
    <x v="149"/>
    <x v="2"/>
    <x v="0"/>
    <x v="4"/>
    <x v="1343"/>
    <x v="1941"/>
    <n v="2"/>
    <n v="14.23"/>
  </r>
  <r>
    <n v="2426"/>
    <d v="2015-05-03T00:00:00"/>
    <x v="1"/>
    <x v="4"/>
    <x v="149"/>
    <x v="2"/>
    <x v="0"/>
    <x v="12"/>
    <x v="1344"/>
    <x v="1942"/>
    <n v="2"/>
    <n v="6.52"/>
  </r>
  <r>
    <n v="2427"/>
    <d v="2015-05-03T00:00:00"/>
    <x v="1"/>
    <x v="4"/>
    <x v="149"/>
    <x v="2"/>
    <x v="0"/>
    <x v="0"/>
    <x v="602"/>
    <x v="1140"/>
    <n v="2"/>
    <n v="2.89"/>
  </r>
  <r>
    <n v="2428"/>
    <d v="2015-05-03T00:00:00"/>
    <x v="1"/>
    <x v="4"/>
    <x v="149"/>
    <x v="2"/>
    <x v="0"/>
    <x v="12"/>
    <x v="652"/>
    <x v="1943"/>
    <n v="7"/>
    <n v="2.0499999999999998"/>
  </r>
  <r>
    <n v="2429"/>
    <d v="2015-05-03T00:00:00"/>
    <x v="1"/>
    <x v="4"/>
    <x v="149"/>
    <x v="2"/>
    <x v="2"/>
    <x v="9"/>
    <x v="813"/>
    <x v="1586"/>
    <n v="3"/>
    <n v="-0.34"/>
  </r>
  <r>
    <n v="2430"/>
    <d v="2015-05-03T00:00:00"/>
    <x v="1"/>
    <x v="4"/>
    <x v="149"/>
    <x v="2"/>
    <x v="1"/>
    <x v="5"/>
    <x v="249"/>
    <x v="1944"/>
    <n v="6"/>
    <n v="-36.18"/>
  </r>
  <r>
    <n v="2431"/>
    <d v="2015-05-03T00:00:00"/>
    <x v="1"/>
    <x v="4"/>
    <x v="149"/>
    <x v="2"/>
    <x v="0"/>
    <x v="2"/>
    <x v="555"/>
    <x v="1945"/>
    <n v="3"/>
    <n v="-9.59"/>
  </r>
  <r>
    <n v="2432"/>
    <d v="2015-05-03T00:00:00"/>
    <x v="1"/>
    <x v="4"/>
    <x v="641"/>
    <x v="3"/>
    <x v="0"/>
    <x v="4"/>
    <x v="421"/>
    <x v="1946"/>
    <n v="3"/>
    <n v="2.56"/>
  </r>
  <r>
    <n v="2433"/>
    <d v="2015-05-03T00:00:00"/>
    <x v="1"/>
    <x v="4"/>
    <x v="641"/>
    <x v="3"/>
    <x v="0"/>
    <x v="3"/>
    <x v="1345"/>
    <x v="1947"/>
    <n v="2"/>
    <n v="21.87"/>
  </r>
  <r>
    <n v="2434"/>
    <d v="2015-05-03T00:00:00"/>
    <x v="1"/>
    <x v="4"/>
    <x v="641"/>
    <x v="3"/>
    <x v="2"/>
    <x v="9"/>
    <x v="711"/>
    <x v="811"/>
    <n v="4"/>
    <n v="122.39"/>
  </r>
  <r>
    <n v="2435"/>
    <d v="2015-05-03T00:00:00"/>
    <x v="1"/>
    <x v="4"/>
    <x v="641"/>
    <x v="3"/>
    <x v="0"/>
    <x v="3"/>
    <x v="36"/>
    <x v="827"/>
    <n v="2"/>
    <n v="17.350000000000001"/>
  </r>
  <r>
    <n v="2436"/>
    <d v="2015-05-03T00:00:00"/>
    <x v="1"/>
    <x v="4"/>
    <x v="155"/>
    <x v="3"/>
    <x v="0"/>
    <x v="3"/>
    <x v="872"/>
    <x v="1948"/>
    <n v="3"/>
    <n v="5.19"/>
  </r>
  <r>
    <n v="2437"/>
    <d v="2015-05-04T00:00:00"/>
    <x v="1"/>
    <x v="4"/>
    <x v="464"/>
    <x v="20"/>
    <x v="1"/>
    <x v="8"/>
    <x v="1346"/>
    <x v="1949"/>
    <n v="2"/>
    <n v="12.86"/>
  </r>
  <r>
    <n v="2438"/>
    <d v="2015-05-04T00:00:00"/>
    <x v="1"/>
    <x v="4"/>
    <x v="174"/>
    <x v="1"/>
    <x v="1"/>
    <x v="8"/>
    <x v="626"/>
    <x v="657"/>
    <n v="7"/>
    <n v="-8.92"/>
  </r>
  <r>
    <n v="2439"/>
    <d v="2015-05-04T00:00:00"/>
    <x v="1"/>
    <x v="4"/>
    <x v="123"/>
    <x v="0"/>
    <x v="2"/>
    <x v="6"/>
    <x v="1347"/>
    <x v="1950"/>
    <n v="7"/>
    <n v="118.29"/>
  </r>
  <r>
    <n v="2440"/>
    <d v="2015-05-04T00:00:00"/>
    <x v="1"/>
    <x v="4"/>
    <x v="642"/>
    <x v="18"/>
    <x v="0"/>
    <x v="4"/>
    <x v="373"/>
    <x v="1951"/>
    <n v="7"/>
    <n v="35.26"/>
  </r>
  <r>
    <n v="2441"/>
    <d v="2015-05-07T00:00:00"/>
    <x v="1"/>
    <x v="4"/>
    <x v="643"/>
    <x v="0"/>
    <x v="1"/>
    <x v="13"/>
    <x v="1348"/>
    <x v="1952"/>
    <n v="2"/>
    <n v="-31.37"/>
  </r>
  <r>
    <n v="2442"/>
    <d v="2015-05-07T00:00:00"/>
    <x v="1"/>
    <x v="4"/>
    <x v="643"/>
    <x v="0"/>
    <x v="0"/>
    <x v="0"/>
    <x v="157"/>
    <x v="443"/>
    <n v="4"/>
    <n v="5.38"/>
  </r>
  <r>
    <n v="2443"/>
    <d v="2015-05-07T00:00:00"/>
    <x v="1"/>
    <x v="4"/>
    <x v="393"/>
    <x v="5"/>
    <x v="0"/>
    <x v="0"/>
    <x v="497"/>
    <x v="1488"/>
    <n v="2"/>
    <n v="21.01"/>
  </r>
  <r>
    <n v="2444"/>
    <d v="2015-05-08T00:00:00"/>
    <x v="1"/>
    <x v="4"/>
    <x v="595"/>
    <x v="10"/>
    <x v="1"/>
    <x v="8"/>
    <x v="365"/>
    <x v="1953"/>
    <n v="6"/>
    <n v="1.25"/>
  </r>
  <r>
    <n v="2445"/>
    <d v="2015-05-08T00:00:00"/>
    <x v="1"/>
    <x v="4"/>
    <x v="158"/>
    <x v="11"/>
    <x v="0"/>
    <x v="4"/>
    <x v="269"/>
    <x v="607"/>
    <n v="2"/>
    <n v="0.59"/>
  </r>
  <r>
    <n v="2446"/>
    <d v="2015-05-08T00:00:00"/>
    <x v="1"/>
    <x v="4"/>
    <x v="392"/>
    <x v="28"/>
    <x v="0"/>
    <x v="3"/>
    <x v="372"/>
    <x v="1954"/>
    <n v="2"/>
    <n v="21.99"/>
  </r>
  <r>
    <n v="2447"/>
    <d v="2015-05-08T00:00:00"/>
    <x v="1"/>
    <x v="4"/>
    <x v="392"/>
    <x v="28"/>
    <x v="2"/>
    <x v="6"/>
    <x v="431"/>
    <x v="883"/>
    <n v="3"/>
    <n v="105.83"/>
  </r>
  <r>
    <n v="2448"/>
    <d v="2015-05-08T00:00:00"/>
    <x v="1"/>
    <x v="4"/>
    <x v="392"/>
    <x v="28"/>
    <x v="1"/>
    <x v="8"/>
    <x v="392"/>
    <x v="1955"/>
    <n v="3"/>
    <n v="11.16"/>
  </r>
  <r>
    <n v="2449"/>
    <d v="2015-05-08T00:00:00"/>
    <x v="1"/>
    <x v="4"/>
    <x v="314"/>
    <x v="20"/>
    <x v="0"/>
    <x v="0"/>
    <x v="1011"/>
    <x v="1956"/>
    <n v="2"/>
    <n v="18.21"/>
  </r>
  <r>
    <n v="2450"/>
    <d v="2015-05-08T00:00:00"/>
    <x v="1"/>
    <x v="4"/>
    <x v="262"/>
    <x v="20"/>
    <x v="1"/>
    <x v="8"/>
    <x v="34"/>
    <x v="1489"/>
    <n v="3"/>
    <n v="30.19"/>
  </r>
  <r>
    <n v="2451"/>
    <d v="2015-05-08T00:00:00"/>
    <x v="1"/>
    <x v="4"/>
    <x v="262"/>
    <x v="20"/>
    <x v="0"/>
    <x v="14"/>
    <x v="104"/>
    <x v="936"/>
    <n v="3"/>
    <n v="7.16"/>
  </r>
  <r>
    <n v="2452"/>
    <d v="2015-05-08T00:00:00"/>
    <x v="1"/>
    <x v="4"/>
    <x v="262"/>
    <x v="20"/>
    <x v="1"/>
    <x v="5"/>
    <x v="478"/>
    <x v="1879"/>
    <n v="2"/>
    <n v="21.29"/>
  </r>
  <r>
    <n v="2453"/>
    <d v="2015-05-08T00:00:00"/>
    <x v="1"/>
    <x v="4"/>
    <x v="262"/>
    <x v="20"/>
    <x v="2"/>
    <x v="16"/>
    <x v="673"/>
    <x v="1957"/>
    <n v="7"/>
    <n v="1014.98"/>
  </r>
  <r>
    <n v="2454"/>
    <d v="2015-05-08T00:00:00"/>
    <x v="1"/>
    <x v="4"/>
    <x v="262"/>
    <x v="20"/>
    <x v="0"/>
    <x v="0"/>
    <x v="113"/>
    <x v="5"/>
    <n v="3"/>
    <n v="9.33"/>
  </r>
  <r>
    <n v="2455"/>
    <d v="2015-05-09T00:00:00"/>
    <x v="1"/>
    <x v="4"/>
    <x v="297"/>
    <x v="5"/>
    <x v="0"/>
    <x v="3"/>
    <x v="999"/>
    <x v="1958"/>
    <n v="3"/>
    <n v="23.92"/>
  </r>
  <r>
    <n v="2456"/>
    <d v="2015-05-10T00:00:00"/>
    <x v="1"/>
    <x v="4"/>
    <x v="285"/>
    <x v="1"/>
    <x v="0"/>
    <x v="12"/>
    <x v="1349"/>
    <x v="1959"/>
    <n v="5"/>
    <n v="-191.62"/>
  </r>
  <r>
    <n v="2457"/>
    <d v="2015-05-10T00:00:00"/>
    <x v="1"/>
    <x v="4"/>
    <x v="285"/>
    <x v="1"/>
    <x v="0"/>
    <x v="4"/>
    <x v="666"/>
    <x v="1960"/>
    <n v="2"/>
    <n v="3.68"/>
  </r>
  <r>
    <n v="2458"/>
    <d v="2015-05-10T00:00:00"/>
    <x v="1"/>
    <x v="4"/>
    <x v="513"/>
    <x v="26"/>
    <x v="2"/>
    <x v="9"/>
    <x v="774"/>
    <x v="887"/>
    <n v="4"/>
    <n v="-2.92"/>
  </r>
  <r>
    <n v="2459"/>
    <d v="2015-05-11T00:00:00"/>
    <x v="1"/>
    <x v="4"/>
    <x v="152"/>
    <x v="12"/>
    <x v="1"/>
    <x v="5"/>
    <x v="1350"/>
    <x v="1961"/>
    <n v="7"/>
    <n v="16.8"/>
  </r>
  <r>
    <n v="2460"/>
    <d v="2015-05-12T00:00:00"/>
    <x v="1"/>
    <x v="4"/>
    <x v="106"/>
    <x v="3"/>
    <x v="0"/>
    <x v="0"/>
    <x v="1351"/>
    <x v="1282"/>
    <n v="3"/>
    <n v="5.78"/>
  </r>
  <r>
    <n v="2461"/>
    <d v="2015-05-12T00:00:00"/>
    <x v="1"/>
    <x v="4"/>
    <x v="106"/>
    <x v="3"/>
    <x v="0"/>
    <x v="0"/>
    <x v="1352"/>
    <x v="843"/>
    <n v="6"/>
    <n v="11.56"/>
  </r>
  <r>
    <n v="2462"/>
    <d v="2015-05-12T00:00:00"/>
    <x v="1"/>
    <x v="4"/>
    <x v="374"/>
    <x v="26"/>
    <x v="2"/>
    <x v="6"/>
    <x v="431"/>
    <x v="472"/>
    <n v="2"/>
    <n v="20.16"/>
  </r>
  <r>
    <n v="2463"/>
    <d v="2015-05-12T00:00:00"/>
    <x v="1"/>
    <x v="4"/>
    <x v="86"/>
    <x v="20"/>
    <x v="0"/>
    <x v="2"/>
    <x v="737"/>
    <x v="1263"/>
    <n v="3"/>
    <n v="9.89"/>
  </r>
  <r>
    <n v="2464"/>
    <d v="2015-05-12T00:00:00"/>
    <x v="1"/>
    <x v="4"/>
    <x v="644"/>
    <x v="22"/>
    <x v="0"/>
    <x v="3"/>
    <x v="756"/>
    <x v="1962"/>
    <n v="3"/>
    <n v="4.92"/>
  </r>
  <r>
    <n v="2465"/>
    <d v="2015-05-12T00:00:00"/>
    <x v="1"/>
    <x v="4"/>
    <x v="229"/>
    <x v="0"/>
    <x v="1"/>
    <x v="8"/>
    <x v="1031"/>
    <x v="1963"/>
    <n v="4"/>
    <n v="-15.93"/>
  </r>
  <r>
    <n v="2466"/>
    <d v="2015-05-12T00:00:00"/>
    <x v="1"/>
    <x v="4"/>
    <x v="229"/>
    <x v="0"/>
    <x v="2"/>
    <x v="6"/>
    <x v="967"/>
    <x v="1964"/>
    <n v="6"/>
    <n v="69.650000000000006"/>
  </r>
  <r>
    <n v="2467"/>
    <d v="2015-05-12T00:00:00"/>
    <x v="1"/>
    <x v="4"/>
    <x v="229"/>
    <x v="0"/>
    <x v="0"/>
    <x v="0"/>
    <x v="1131"/>
    <x v="1965"/>
    <n v="7"/>
    <n v="41.57"/>
  </r>
  <r>
    <n v="2468"/>
    <d v="2015-05-13T00:00:00"/>
    <x v="1"/>
    <x v="4"/>
    <x v="151"/>
    <x v="1"/>
    <x v="2"/>
    <x v="6"/>
    <x v="1008"/>
    <x v="1966"/>
    <n v="2"/>
    <n v="16.68"/>
  </r>
  <r>
    <n v="2469"/>
    <d v="2015-05-13T00:00:00"/>
    <x v="1"/>
    <x v="4"/>
    <x v="151"/>
    <x v="1"/>
    <x v="0"/>
    <x v="7"/>
    <x v="790"/>
    <x v="196"/>
    <n v="4"/>
    <n v="5.6"/>
  </r>
  <r>
    <n v="2470"/>
    <d v="2015-05-14T00:00:00"/>
    <x v="1"/>
    <x v="4"/>
    <x v="618"/>
    <x v="2"/>
    <x v="0"/>
    <x v="4"/>
    <x v="1192"/>
    <x v="1967"/>
    <n v="8"/>
    <n v="17.350000000000001"/>
  </r>
  <r>
    <n v="2471"/>
    <d v="2015-05-14T00:00:00"/>
    <x v="1"/>
    <x v="4"/>
    <x v="618"/>
    <x v="2"/>
    <x v="0"/>
    <x v="1"/>
    <x v="236"/>
    <x v="1968"/>
    <n v="4"/>
    <n v="17.760000000000002"/>
  </r>
  <r>
    <n v="2472"/>
    <d v="2015-05-14T00:00:00"/>
    <x v="1"/>
    <x v="4"/>
    <x v="618"/>
    <x v="2"/>
    <x v="0"/>
    <x v="10"/>
    <x v="1353"/>
    <x v="1969"/>
    <n v="7"/>
    <n v="62.81"/>
  </r>
  <r>
    <n v="2473"/>
    <d v="2015-05-14T00:00:00"/>
    <x v="1"/>
    <x v="4"/>
    <x v="618"/>
    <x v="2"/>
    <x v="0"/>
    <x v="1"/>
    <x v="956"/>
    <x v="1970"/>
    <n v="4"/>
    <n v="31.75"/>
  </r>
  <r>
    <n v="2474"/>
    <d v="2015-05-14T00:00:00"/>
    <x v="1"/>
    <x v="4"/>
    <x v="618"/>
    <x v="2"/>
    <x v="0"/>
    <x v="4"/>
    <x v="1354"/>
    <x v="1971"/>
    <n v="1"/>
    <n v="0.81"/>
  </r>
  <r>
    <n v="2475"/>
    <d v="2015-05-14T00:00:00"/>
    <x v="1"/>
    <x v="4"/>
    <x v="618"/>
    <x v="2"/>
    <x v="0"/>
    <x v="3"/>
    <x v="36"/>
    <x v="36"/>
    <n v="2"/>
    <n v="-13.63"/>
  </r>
  <r>
    <n v="2476"/>
    <d v="2015-05-14T00:00:00"/>
    <x v="1"/>
    <x v="4"/>
    <x v="618"/>
    <x v="2"/>
    <x v="0"/>
    <x v="3"/>
    <x v="601"/>
    <x v="1972"/>
    <n v="3"/>
    <n v="-3.43"/>
  </r>
  <r>
    <n v="2477"/>
    <d v="2015-05-14T00:00:00"/>
    <x v="1"/>
    <x v="4"/>
    <x v="459"/>
    <x v="3"/>
    <x v="0"/>
    <x v="2"/>
    <x v="479"/>
    <x v="1410"/>
    <n v="4"/>
    <n v="55.9"/>
  </r>
  <r>
    <n v="2478"/>
    <d v="2015-05-14T00:00:00"/>
    <x v="1"/>
    <x v="4"/>
    <x v="595"/>
    <x v="3"/>
    <x v="1"/>
    <x v="11"/>
    <x v="1049"/>
    <x v="1973"/>
    <n v="5"/>
    <n v="42"/>
  </r>
  <r>
    <n v="2479"/>
    <d v="2015-05-14T00:00:00"/>
    <x v="1"/>
    <x v="4"/>
    <x v="595"/>
    <x v="3"/>
    <x v="1"/>
    <x v="8"/>
    <x v="675"/>
    <x v="1974"/>
    <n v="3"/>
    <n v="34.409999999999997"/>
  </r>
  <r>
    <n v="2480"/>
    <d v="2015-05-14T00:00:00"/>
    <x v="1"/>
    <x v="4"/>
    <x v="595"/>
    <x v="3"/>
    <x v="1"/>
    <x v="5"/>
    <x v="707"/>
    <x v="1975"/>
    <n v="2"/>
    <n v="-6.1"/>
  </r>
  <r>
    <n v="2481"/>
    <d v="2015-05-14T00:00:00"/>
    <x v="1"/>
    <x v="4"/>
    <x v="595"/>
    <x v="3"/>
    <x v="1"/>
    <x v="5"/>
    <x v="149"/>
    <x v="1976"/>
    <n v="3"/>
    <n v="81.260000000000005"/>
  </r>
  <r>
    <n v="2482"/>
    <d v="2015-05-15T00:00:00"/>
    <x v="1"/>
    <x v="4"/>
    <x v="123"/>
    <x v="4"/>
    <x v="0"/>
    <x v="10"/>
    <x v="1355"/>
    <x v="150"/>
    <n v="3"/>
    <n v="8.7899999999999991"/>
  </r>
  <r>
    <n v="2483"/>
    <d v="2015-05-15T00:00:00"/>
    <x v="1"/>
    <x v="4"/>
    <x v="452"/>
    <x v="2"/>
    <x v="0"/>
    <x v="2"/>
    <x v="99"/>
    <x v="1552"/>
    <n v="2"/>
    <n v="-10.39"/>
  </r>
  <r>
    <n v="2484"/>
    <d v="2015-05-16T00:00:00"/>
    <x v="1"/>
    <x v="4"/>
    <x v="128"/>
    <x v="16"/>
    <x v="2"/>
    <x v="9"/>
    <x v="1300"/>
    <x v="1977"/>
    <n v="4"/>
    <n v="32"/>
  </r>
  <r>
    <n v="2485"/>
    <d v="2015-05-17T00:00:00"/>
    <x v="1"/>
    <x v="4"/>
    <x v="402"/>
    <x v="0"/>
    <x v="0"/>
    <x v="3"/>
    <x v="1356"/>
    <x v="447"/>
    <n v="5"/>
    <n v="-49.92"/>
  </r>
  <r>
    <n v="2486"/>
    <d v="2015-05-17T00:00:00"/>
    <x v="1"/>
    <x v="4"/>
    <x v="402"/>
    <x v="0"/>
    <x v="0"/>
    <x v="0"/>
    <x v="1357"/>
    <x v="1978"/>
    <n v="3"/>
    <n v="4.93"/>
  </r>
  <r>
    <n v="2487"/>
    <d v="2015-05-17T00:00:00"/>
    <x v="1"/>
    <x v="4"/>
    <x v="265"/>
    <x v="20"/>
    <x v="0"/>
    <x v="1"/>
    <x v="1358"/>
    <x v="1979"/>
    <n v="10"/>
    <n v="15.12"/>
  </r>
  <r>
    <n v="2488"/>
    <d v="2015-05-17T00:00:00"/>
    <x v="1"/>
    <x v="4"/>
    <x v="265"/>
    <x v="20"/>
    <x v="0"/>
    <x v="14"/>
    <x v="930"/>
    <x v="1980"/>
    <n v="4"/>
    <n v="16.12"/>
  </r>
  <r>
    <n v="2489"/>
    <d v="2015-05-18T00:00:00"/>
    <x v="1"/>
    <x v="4"/>
    <x v="8"/>
    <x v="3"/>
    <x v="0"/>
    <x v="0"/>
    <x v="850"/>
    <x v="1981"/>
    <n v="2"/>
    <n v="5.32"/>
  </r>
  <r>
    <n v="2490"/>
    <d v="2015-05-20T00:00:00"/>
    <x v="1"/>
    <x v="4"/>
    <x v="320"/>
    <x v="25"/>
    <x v="1"/>
    <x v="8"/>
    <x v="193"/>
    <x v="1982"/>
    <n v="4"/>
    <n v="20.39"/>
  </r>
  <r>
    <n v="2491"/>
    <d v="2015-05-20T00:00:00"/>
    <x v="1"/>
    <x v="4"/>
    <x v="320"/>
    <x v="25"/>
    <x v="0"/>
    <x v="3"/>
    <x v="105"/>
    <x v="1754"/>
    <n v="4"/>
    <n v="-4.91"/>
  </r>
  <r>
    <n v="2492"/>
    <d v="2015-05-21T00:00:00"/>
    <x v="1"/>
    <x v="4"/>
    <x v="264"/>
    <x v="1"/>
    <x v="0"/>
    <x v="12"/>
    <x v="857"/>
    <x v="1983"/>
    <n v="8"/>
    <n v="-52.96"/>
  </r>
  <r>
    <n v="2493"/>
    <d v="2015-05-21T00:00:00"/>
    <x v="1"/>
    <x v="4"/>
    <x v="311"/>
    <x v="22"/>
    <x v="0"/>
    <x v="3"/>
    <x v="250"/>
    <x v="1984"/>
    <n v="4"/>
    <n v="8.77"/>
  </r>
  <r>
    <n v="2494"/>
    <d v="2015-05-21T00:00:00"/>
    <x v="1"/>
    <x v="4"/>
    <x v="418"/>
    <x v="2"/>
    <x v="0"/>
    <x v="3"/>
    <x v="209"/>
    <x v="522"/>
    <n v="2"/>
    <n v="-18.03"/>
  </r>
  <r>
    <n v="2495"/>
    <d v="2015-05-22T00:00:00"/>
    <x v="1"/>
    <x v="4"/>
    <x v="417"/>
    <x v="3"/>
    <x v="0"/>
    <x v="1"/>
    <x v="218"/>
    <x v="1985"/>
    <n v="2"/>
    <n v="3.8"/>
  </r>
  <r>
    <n v="2496"/>
    <d v="2015-05-22T00:00:00"/>
    <x v="1"/>
    <x v="4"/>
    <x v="417"/>
    <x v="3"/>
    <x v="2"/>
    <x v="15"/>
    <x v="1359"/>
    <x v="1986"/>
    <n v="7"/>
    <n v="334.5"/>
  </r>
  <r>
    <n v="2497"/>
    <d v="2015-05-22T00:00:00"/>
    <x v="1"/>
    <x v="4"/>
    <x v="417"/>
    <x v="3"/>
    <x v="0"/>
    <x v="2"/>
    <x v="788"/>
    <x v="1987"/>
    <n v="7"/>
    <n v="29.34"/>
  </r>
  <r>
    <n v="2498"/>
    <d v="2015-05-22T00:00:00"/>
    <x v="1"/>
    <x v="4"/>
    <x v="417"/>
    <x v="3"/>
    <x v="2"/>
    <x v="6"/>
    <x v="86"/>
    <x v="1988"/>
    <n v="6"/>
    <n v="58.18"/>
  </r>
  <r>
    <n v="2499"/>
    <d v="2015-05-23T00:00:00"/>
    <x v="1"/>
    <x v="4"/>
    <x v="400"/>
    <x v="9"/>
    <x v="0"/>
    <x v="10"/>
    <x v="323"/>
    <x v="1989"/>
    <n v="3"/>
    <n v="87.74"/>
  </r>
  <r>
    <n v="2500"/>
    <d v="2015-05-23T00:00:00"/>
    <x v="1"/>
    <x v="4"/>
    <x v="185"/>
    <x v="12"/>
    <x v="0"/>
    <x v="3"/>
    <x v="997"/>
    <x v="1990"/>
    <n v="7"/>
    <n v="-12.8"/>
  </r>
  <r>
    <n v="2501"/>
    <d v="2015-05-23T00:00:00"/>
    <x v="1"/>
    <x v="4"/>
    <x v="185"/>
    <x v="12"/>
    <x v="0"/>
    <x v="12"/>
    <x v="672"/>
    <x v="1164"/>
    <n v="4"/>
    <n v="13.7"/>
  </r>
  <r>
    <n v="2502"/>
    <d v="2015-05-23T00:00:00"/>
    <x v="1"/>
    <x v="4"/>
    <x v="94"/>
    <x v="43"/>
    <x v="0"/>
    <x v="2"/>
    <x v="1187"/>
    <x v="1596"/>
    <n v="3"/>
    <n v="13.89"/>
  </r>
  <r>
    <n v="2503"/>
    <d v="2015-05-23T00:00:00"/>
    <x v="1"/>
    <x v="4"/>
    <x v="39"/>
    <x v="14"/>
    <x v="0"/>
    <x v="12"/>
    <x v="427"/>
    <x v="1991"/>
    <n v="5"/>
    <n v="245.7"/>
  </r>
  <r>
    <n v="2504"/>
    <d v="2015-05-23T00:00:00"/>
    <x v="1"/>
    <x v="4"/>
    <x v="39"/>
    <x v="14"/>
    <x v="1"/>
    <x v="8"/>
    <x v="598"/>
    <x v="1992"/>
    <n v="9"/>
    <n v="19.59"/>
  </r>
  <r>
    <n v="2505"/>
    <d v="2015-05-24T00:00:00"/>
    <x v="1"/>
    <x v="4"/>
    <x v="6"/>
    <x v="1"/>
    <x v="1"/>
    <x v="5"/>
    <x v="561"/>
    <x v="1993"/>
    <n v="7"/>
    <n v="-163.58000000000001"/>
  </r>
  <r>
    <n v="2506"/>
    <d v="2015-05-24T00:00:00"/>
    <x v="1"/>
    <x v="4"/>
    <x v="6"/>
    <x v="1"/>
    <x v="0"/>
    <x v="3"/>
    <x v="405"/>
    <x v="1994"/>
    <n v="6"/>
    <n v="-13.02"/>
  </r>
  <r>
    <n v="2507"/>
    <d v="2015-05-25T00:00:00"/>
    <x v="1"/>
    <x v="4"/>
    <x v="645"/>
    <x v="26"/>
    <x v="0"/>
    <x v="12"/>
    <x v="1305"/>
    <x v="1995"/>
    <n v="13"/>
    <n v="84.57"/>
  </r>
  <r>
    <n v="2508"/>
    <d v="2015-05-25T00:00:00"/>
    <x v="1"/>
    <x v="4"/>
    <x v="70"/>
    <x v="3"/>
    <x v="1"/>
    <x v="8"/>
    <x v="55"/>
    <x v="57"/>
    <n v="3"/>
    <n v="4.8600000000000003"/>
  </r>
  <r>
    <n v="2509"/>
    <d v="2015-05-25T00:00:00"/>
    <x v="1"/>
    <x v="4"/>
    <x v="39"/>
    <x v="42"/>
    <x v="0"/>
    <x v="4"/>
    <x v="760"/>
    <x v="866"/>
    <n v="3"/>
    <n v="8.07"/>
  </r>
  <r>
    <n v="2510"/>
    <d v="2015-05-25T00:00:00"/>
    <x v="1"/>
    <x v="4"/>
    <x v="39"/>
    <x v="42"/>
    <x v="0"/>
    <x v="3"/>
    <x v="713"/>
    <x v="1996"/>
    <n v="2"/>
    <n v="60.14"/>
  </r>
  <r>
    <n v="2511"/>
    <d v="2015-05-25T00:00:00"/>
    <x v="1"/>
    <x v="4"/>
    <x v="563"/>
    <x v="15"/>
    <x v="2"/>
    <x v="6"/>
    <x v="1157"/>
    <x v="1997"/>
    <n v="4"/>
    <n v="58.38"/>
  </r>
  <r>
    <n v="2512"/>
    <d v="2015-05-25T00:00:00"/>
    <x v="1"/>
    <x v="4"/>
    <x v="22"/>
    <x v="0"/>
    <x v="0"/>
    <x v="14"/>
    <x v="1360"/>
    <x v="1998"/>
    <n v="2"/>
    <n v="1.68"/>
  </r>
  <r>
    <n v="2513"/>
    <d v="2015-05-25T00:00:00"/>
    <x v="1"/>
    <x v="4"/>
    <x v="22"/>
    <x v="0"/>
    <x v="0"/>
    <x v="0"/>
    <x v="741"/>
    <x v="1999"/>
    <n v="7"/>
    <n v="11.73"/>
  </r>
  <r>
    <n v="2514"/>
    <d v="2015-05-25T00:00:00"/>
    <x v="1"/>
    <x v="4"/>
    <x v="22"/>
    <x v="0"/>
    <x v="2"/>
    <x v="9"/>
    <x v="1361"/>
    <x v="2000"/>
    <n v="2"/>
    <n v="36.4"/>
  </r>
  <r>
    <n v="2515"/>
    <d v="2015-05-26T00:00:00"/>
    <x v="1"/>
    <x v="4"/>
    <x v="151"/>
    <x v="25"/>
    <x v="0"/>
    <x v="0"/>
    <x v="1226"/>
    <x v="2001"/>
    <n v="1"/>
    <n v="5.94"/>
  </r>
  <r>
    <n v="2516"/>
    <d v="2015-05-26T00:00:00"/>
    <x v="1"/>
    <x v="4"/>
    <x v="151"/>
    <x v="25"/>
    <x v="0"/>
    <x v="0"/>
    <x v="1362"/>
    <x v="2002"/>
    <n v="4"/>
    <n v="53.8"/>
  </r>
  <r>
    <n v="2517"/>
    <d v="2015-05-26T00:00:00"/>
    <x v="1"/>
    <x v="4"/>
    <x v="151"/>
    <x v="25"/>
    <x v="0"/>
    <x v="10"/>
    <x v="464"/>
    <x v="2003"/>
    <n v="2"/>
    <n v="4.43"/>
  </r>
  <r>
    <n v="2518"/>
    <d v="2015-05-26T00:00:00"/>
    <x v="1"/>
    <x v="4"/>
    <x v="151"/>
    <x v="25"/>
    <x v="2"/>
    <x v="9"/>
    <x v="33"/>
    <x v="1213"/>
    <n v="7"/>
    <n v="50.38"/>
  </r>
  <r>
    <n v="2519"/>
    <d v="2015-05-26T00:00:00"/>
    <x v="1"/>
    <x v="4"/>
    <x v="131"/>
    <x v="22"/>
    <x v="1"/>
    <x v="8"/>
    <x v="1115"/>
    <x v="2004"/>
    <n v="1"/>
    <n v="7.89"/>
  </r>
  <r>
    <n v="2520"/>
    <d v="2015-05-26T00:00:00"/>
    <x v="1"/>
    <x v="4"/>
    <x v="255"/>
    <x v="0"/>
    <x v="1"/>
    <x v="5"/>
    <x v="120"/>
    <x v="2005"/>
    <n v="1"/>
    <n v="-28.69"/>
  </r>
  <r>
    <n v="2521"/>
    <d v="2015-05-26T00:00:00"/>
    <x v="1"/>
    <x v="4"/>
    <x v="255"/>
    <x v="0"/>
    <x v="2"/>
    <x v="15"/>
    <x v="766"/>
    <x v="879"/>
    <n v="2"/>
    <n v="-79.91"/>
  </r>
  <r>
    <n v="2522"/>
    <d v="2015-05-26T00:00:00"/>
    <x v="1"/>
    <x v="4"/>
    <x v="255"/>
    <x v="0"/>
    <x v="1"/>
    <x v="5"/>
    <x v="1004"/>
    <x v="2006"/>
    <n v="5"/>
    <n v="-4.5"/>
  </r>
  <r>
    <n v="2523"/>
    <d v="2015-05-28T00:00:00"/>
    <x v="1"/>
    <x v="4"/>
    <x v="646"/>
    <x v="22"/>
    <x v="0"/>
    <x v="4"/>
    <x v="1363"/>
    <x v="46"/>
    <n v="3"/>
    <n v="1.79"/>
  </r>
  <r>
    <n v="2524"/>
    <d v="2015-05-28T00:00:00"/>
    <x v="1"/>
    <x v="4"/>
    <x v="366"/>
    <x v="20"/>
    <x v="0"/>
    <x v="4"/>
    <x v="840"/>
    <x v="2007"/>
    <n v="3"/>
    <n v="14.35"/>
  </r>
  <r>
    <n v="2525"/>
    <d v="2015-05-28T00:00:00"/>
    <x v="1"/>
    <x v="4"/>
    <x v="366"/>
    <x v="20"/>
    <x v="0"/>
    <x v="1"/>
    <x v="685"/>
    <x v="2008"/>
    <n v="5"/>
    <n v="6"/>
  </r>
  <r>
    <n v="2526"/>
    <d v="2015-05-28T00:00:00"/>
    <x v="1"/>
    <x v="4"/>
    <x v="282"/>
    <x v="20"/>
    <x v="2"/>
    <x v="6"/>
    <x v="527"/>
    <x v="2009"/>
    <n v="1"/>
    <n v="13.34"/>
  </r>
  <r>
    <n v="2527"/>
    <d v="2015-05-28T00:00:00"/>
    <x v="1"/>
    <x v="4"/>
    <x v="282"/>
    <x v="20"/>
    <x v="0"/>
    <x v="2"/>
    <x v="168"/>
    <x v="688"/>
    <n v="3"/>
    <n v="160.62"/>
  </r>
  <r>
    <n v="2528"/>
    <d v="2015-05-28T00:00:00"/>
    <x v="1"/>
    <x v="4"/>
    <x v="282"/>
    <x v="20"/>
    <x v="0"/>
    <x v="3"/>
    <x v="51"/>
    <x v="675"/>
    <n v="2"/>
    <n v="2.06"/>
  </r>
  <r>
    <n v="2529"/>
    <d v="2015-05-28T00:00:00"/>
    <x v="1"/>
    <x v="4"/>
    <x v="282"/>
    <x v="20"/>
    <x v="0"/>
    <x v="0"/>
    <x v="1364"/>
    <x v="413"/>
    <n v="7"/>
    <n v="21.77"/>
  </r>
  <r>
    <n v="2530"/>
    <d v="2015-05-28T00:00:00"/>
    <x v="1"/>
    <x v="4"/>
    <x v="335"/>
    <x v="37"/>
    <x v="0"/>
    <x v="2"/>
    <x v="90"/>
    <x v="2010"/>
    <n v="1"/>
    <n v="2.44"/>
  </r>
  <r>
    <n v="2531"/>
    <d v="2015-05-28T00:00:00"/>
    <x v="1"/>
    <x v="4"/>
    <x v="335"/>
    <x v="37"/>
    <x v="0"/>
    <x v="2"/>
    <x v="1034"/>
    <x v="2011"/>
    <n v="5"/>
    <n v="21.71"/>
  </r>
  <r>
    <n v="2532"/>
    <d v="2015-05-29T00:00:00"/>
    <x v="1"/>
    <x v="4"/>
    <x v="315"/>
    <x v="22"/>
    <x v="0"/>
    <x v="0"/>
    <x v="1365"/>
    <x v="331"/>
    <n v="5"/>
    <n v="15.55"/>
  </r>
  <r>
    <n v="2533"/>
    <d v="2015-05-29T00:00:00"/>
    <x v="1"/>
    <x v="4"/>
    <x v="315"/>
    <x v="22"/>
    <x v="0"/>
    <x v="2"/>
    <x v="1126"/>
    <x v="2012"/>
    <n v="3"/>
    <n v="140.55000000000001"/>
  </r>
  <r>
    <n v="2534"/>
    <d v="2015-05-29T00:00:00"/>
    <x v="1"/>
    <x v="4"/>
    <x v="315"/>
    <x v="22"/>
    <x v="0"/>
    <x v="3"/>
    <x v="516"/>
    <x v="2013"/>
    <n v="5"/>
    <n v="62.91"/>
  </r>
  <r>
    <n v="2535"/>
    <d v="2015-05-29T00:00:00"/>
    <x v="1"/>
    <x v="4"/>
    <x v="379"/>
    <x v="10"/>
    <x v="1"/>
    <x v="8"/>
    <x v="1366"/>
    <x v="2014"/>
    <n v="4"/>
    <n v="-4.16"/>
  </r>
  <r>
    <n v="2536"/>
    <d v="2015-05-29T00:00:00"/>
    <x v="1"/>
    <x v="4"/>
    <x v="379"/>
    <x v="10"/>
    <x v="1"/>
    <x v="5"/>
    <x v="120"/>
    <x v="346"/>
    <n v="3"/>
    <n v="-86.06"/>
  </r>
  <r>
    <n v="2537"/>
    <d v="2015-05-29T00:00:00"/>
    <x v="1"/>
    <x v="4"/>
    <x v="379"/>
    <x v="10"/>
    <x v="0"/>
    <x v="7"/>
    <x v="789"/>
    <x v="2015"/>
    <n v="5"/>
    <n v="2.91"/>
  </r>
  <r>
    <n v="2538"/>
    <d v="2015-05-29T00:00:00"/>
    <x v="1"/>
    <x v="4"/>
    <x v="366"/>
    <x v="18"/>
    <x v="0"/>
    <x v="1"/>
    <x v="218"/>
    <x v="1192"/>
    <n v="3"/>
    <n v="5.7"/>
  </r>
  <r>
    <n v="2539"/>
    <d v="2015-05-29T00:00:00"/>
    <x v="1"/>
    <x v="4"/>
    <x v="570"/>
    <x v="10"/>
    <x v="0"/>
    <x v="0"/>
    <x v="371"/>
    <x v="2016"/>
    <n v="3"/>
    <n v="28.71"/>
  </r>
  <r>
    <n v="2540"/>
    <d v="2015-05-30T00:00:00"/>
    <x v="1"/>
    <x v="4"/>
    <x v="647"/>
    <x v="20"/>
    <x v="2"/>
    <x v="6"/>
    <x v="1367"/>
    <x v="104"/>
    <n v="3"/>
    <n v="2.4"/>
  </r>
  <r>
    <n v="2541"/>
    <d v="2015-05-30T00:00:00"/>
    <x v="1"/>
    <x v="4"/>
    <x v="647"/>
    <x v="20"/>
    <x v="0"/>
    <x v="12"/>
    <x v="1368"/>
    <x v="2017"/>
    <n v="2"/>
    <n v="44.89"/>
  </r>
  <r>
    <n v="2542"/>
    <d v="2015-05-30T00:00:00"/>
    <x v="1"/>
    <x v="4"/>
    <x v="647"/>
    <x v="20"/>
    <x v="2"/>
    <x v="6"/>
    <x v="1262"/>
    <x v="2018"/>
    <n v="3"/>
    <n v="3.87"/>
  </r>
  <r>
    <n v="2543"/>
    <d v="2015-05-30T00:00:00"/>
    <x v="1"/>
    <x v="4"/>
    <x v="648"/>
    <x v="6"/>
    <x v="2"/>
    <x v="9"/>
    <x v="1207"/>
    <x v="2019"/>
    <n v="4"/>
    <n v="36.47"/>
  </r>
  <r>
    <n v="2544"/>
    <d v="2015-05-31T00:00:00"/>
    <x v="1"/>
    <x v="4"/>
    <x v="153"/>
    <x v="3"/>
    <x v="0"/>
    <x v="0"/>
    <x v="1279"/>
    <x v="2020"/>
    <n v="7"/>
    <n v="26.27"/>
  </r>
  <r>
    <n v="2545"/>
    <d v="2015-05-31T00:00:00"/>
    <x v="1"/>
    <x v="4"/>
    <x v="153"/>
    <x v="3"/>
    <x v="0"/>
    <x v="0"/>
    <x v="1272"/>
    <x v="1479"/>
    <n v="4"/>
    <n v="48.54"/>
  </r>
  <r>
    <n v="2546"/>
    <d v="2015-05-31T00:00:00"/>
    <x v="1"/>
    <x v="4"/>
    <x v="153"/>
    <x v="3"/>
    <x v="0"/>
    <x v="2"/>
    <x v="1369"/>
    <x v="2021"/>
    <n v="6"/>
    <n v="21.03"/>
  </r>
  <r>
    <n v="2547"/>
    <d v="2015-05-31T00:00:00"/>
    <x v="1"/>
    <x v="4"/>
    <x v="90"/>
    <x v="37"/>
    <x v="1"/>
    <x v="8"/>
    <x v="457"/>
    <x v="501"/>
    <n v="6"/>
    <n v="9.1"/>
  </r>
  <r>
    <n v="2548"/>
    <d v="2015-05-31T00:00:00"/>
    <x v="1"/>
    <x v="4"/>
    <x v="51"/>
    <x v="27"/>
    <x v="1"/>
    <x v="11"/>
    <x v="1370"/>
    <x v="2022"/>
    <n v="7"/>
    <n v="140.69"/>
  </r>
  <r>
    <n v="2549"/>
    <d v="2015-05-31T00:00:00"/>
    <x v="1"/>
    <x v="4"/>
    <x v="51"/>
    <x v="27"/>
    <x v="0"/>
    <x v="1"/>
    <x v="1358"/>
    <x v="2023"/>
    <n v="5"/>
    <n v="7.56"/>
  </r>
  <r>
    <n v="2550"/>
    <d v="2015-05-31T00:00:00"/>
    <x v="1"/>
    <x v="4"/>
    <x v="51"/>
    <x v="27"/>
    <x v="0"/>
    <x v="2"/>
    <x v="899"/>
    <x v="2024"/>
    <n v="2"/>
    <n v="61.39"/>
  </r>
  <r>
    <n v="2551"/>
    <d v="2015-05-31T00:00:00"/>
    <x v="1"/>
    <x v="4"/>
    <x v="649"/>
    <x v="28"/>
    <x v="1"/>
    <x v="5"/>
    <x v="389"/>
    <x v="2025"/>
    <n v="8"/>
    <n v="770.35"/>
  </r>
  <r>
    <n v="2552"/>
    <d v="2015-05-31T00:00:00"/>
    <x v="1"/>
    <x v="4"/>
    <x v="650"/>
    <x v="25"/>
    <x v="0"/>
    <x v="4"/>
    <x v="344"/>
    <x v="1207"/>
    <n v="3"/>
    <n v="1.1599999999999999"/>
  </r>
  <r>
    <n v="2553"/>
    <d v="2015-05-31T00:00:00"/>
    <x v="1"/>
    <x v="4"/>
    <x v="249"/>
    <x v="20"/>
    <x v="0"/>
    <x v="7"/>
    <x v="1371"/>
    <x v="2026"/>
    <n v="6"/>
    <n v="0.3"/>
  </r>
  <r>
    <n v="2554"/>
    <d v="2015-05-31T00:00:00"/>
    <x v="1"/>
    <x v="4"/>
    <x v="362"/>
    <x v="1"/>
    <x v="0"/>
    <x v="1"/>
    <x v="198"/>
    <x v="1408"/>
    <n v="2"/>
    <n v="1.99"/>
  </r>
  <r>
    <n v="2555"/>
    <d v="2015-05-31T00:00:00"/>
    <x v="1"/>
    <x v="4"/>
    <x v="362"/>
    <x v="1"/>
    <x v="0"/>
    <x v="0"/>
    <x v="728"/>
    <x v="2027"/>
    <n v="7"/>
    <n v="54.22"/>
  </r>
  <r>
    <n v="2556"/>
    <d v="2015-05-31T00:00:00"/>
    <x v="1"/>
    <x v="4"/>
    <x v="362"/>
    <x v="1"/>
    <x v="1"/>
    <x v="8"/>
    <x v="1372"/>
    <x v="1255"/>
    <n v="2"/>
    <n v="-61.87"/>
  </r>
  <r>
    <n v="2557"/>
    <d v="2015-05-31T00:00:00"/>
    <x v="1"/>
    <x v="4"/>
    <x v="362"/>
    <x v="1"/>
    <x v="0"/>
    <x v="3"/>
    <x v="56"/>
    <x v="2028"/>
    <n v="3"/>
    <n v="-6.24"/>
  </r>
  <r>
    <n v="2558"/>
    <d v="2015-05-31T00:00:00"/>
    <x v="1"/>
    <x v="4"/>
    <x v="551"/>
    <x v="23"/>
    <x v="0"/>
    <x v="0"/>
    <x v="172"/>
    <x v="2029"/>
    <n v="5"/>
    <n v="134.65"/>
  </r>
  <r>
    <n v="2559"/>
    <d v="2015-05-31T00:00:00"/>
    <x v="1"/>
    <x v="4"/>
    <x v="551"/>
    <x v="23"/>
    <x v="0"/>
    <x v="2"/>
    <x v="892"/>
    <x v="1053"/>
    <n v="1"/>
    <n v="16.79"/>
  </r>
  <r>
    <n v="2560"/>
    <d v="2015-05-31T00:00:00"/>
    <x v="1"/>
    <x v="4"/>
    <x v="551"/>
    <x v="23"/>
    <x v="1"/>
    <x v="8"/>
    <x v="66"/>
    <x v="2030"/>
    <n v="2"/>
    <n v="2.98"/>
  </r>
  <r>
    <n v="2561"/>
    <d v="2015-06-01T00:00:00"/>
    <x v="1"/>
    <x v="5"/>
    <x v="124"/>
    <x v="0"/>
    <x v="0"/>
    <x v="3"/>
    <x v="824"/>
    <x v="2031"/>
    <n v="8"/>
    <n v="-9.16"/>
  </r>
  <r>
    <n v="2562"/>
    <d v="2015-06-01T00:00:00"/>
    <x v="1"/>
    <x v="5"/>
    <x v="124"/>
    <x v="0"/>
    <x v="0"/>
    <x v="0"/>
    <x v="1373"/>
    <x v="2032"/>
    <n v="10"/>
    <n v="13.2"/>
  </r>
  <r>
    <n v="2563"/>
    <d v="2015-06-01T00:00:00"/>
    <x v="1"/>
    <x v="5"/>
    <x v="63"/>
    <x v="14"/>
    <x v="2"/>
    <x v="6"/>
    <x v="860"/>
    <x v="778"/>
    <n v="2"/>
    <n v="83.99"/>
  </r>
  <r>
    <n v="2564"/>
    <d v="2015-06-01T00:00:00"/>
    <x v="1"/>
    <x v="5"/>
    <x v="63"/>
    <x v="14"/>
    <x v="0"/>
    <x v="3"/>
    <x v="145"/>
    <x v="2033"/>
    <n v="6"/>
    <n v="181.66"/>
  </r>
  <r>
    <n v="2565"/>
    <d v="2015-06-01T00:00:00"/>
    <x v="1"/>
    <x v="5"/>
    <x v="63"/>
    <x v="14"/>
    <x v="2"/>
    <x v="6"/>
    <x v="1337"/>
    <x v="634"/>
    <n v="2"/>
    <n v="11.73"/>
  </r>
  <r>
    <n v="2566"/>
    <d v="2015-06-01T00:00:00"/>
    <x v="1"/>
    <x v="5"/>
    <x v="63"/>
    <x v="14"/>
    <x v="0"/>
    <x v="1"/>
    <x v="1374"/>
    <x v="2034"/>
    <n v="7"/>
    <n v="13.3"/>
  </r>
  <r>
    <n v="2567"/>
    <d v="2015-06-01T00:00:00"/>
    <x v="1"/>
    <x v="5"/>
    <x v="651"/>
    <x v="3"/>
    <x v="0"/>
    <x v="0"/>
    <x v="903"/>
    <x v="1562"/>
    <n v="2"/>
    <n v="5.76"/>
  </r>
  <r>
    <n v="2568"/>
    <d v="2015-06-04T00:00:00"/>
    <x v="1"/>
    <x v="5"/>
    <x v="172"/>
    <x v="22"/>
    <x v="0"/>
    <x v="1"/>
    <x v="198"/>
    <x v="1764"/>
    <n v="2"/>
    <n v="3.47"/>
  </r>
  <r>
    <n v="2569"/>
    <d v="2015-06-04T00:00:00"/>
    <x v="1"/>
    <x v="5"/>
    <x v="172"/>
    <x v="22"/>
    <x v="0"/>
    <x v="4"/>
    <x v="202"/>
    <x v="1515"/>
    <n v="2"/>
    <n v="3.06"/>
  </r>
  <r>
    <n v="2570"/>
    <d v="2015-06-04T00:00:00"/>
    <x v="1"/>
    <x v="5"/>
    <x v="492"/>
    <x v="20"/>
    <x v="0"/>
    <x v="0"/>
    <x v="605"/>
    <x v="195"/>
    <n v="4"/>
    <n v="14.31"/>
  </r>
  <r>
    <n v="2571"/>
    <d v="2015-06-04T00:00:00"/>
    <x v="1"/>
    <x v="5"/>
    <x v="492"/>
    <x v="20"/>
    <x v="1"/>
    <x v="8"/>
    <x v="1200"/>
    <x v="2035"/>
    <n v="3"/>
    <n v="12"/>
  </r>
  <r>
    <n v="2572"/>
    <d v="2015-06-04T00:00:00"/>
    <x v="1"/>
    <x v="5"/>
    <x v="652"/>
    <x v="3"/>
    <x v="2"/>
    <x v="9"/>
    <x v="301"/>
    <x v="1143"/>
    <n v="2"/>
    <n v="35.99"/>
  </r>
  <r>
    <n v="2573"/>
    <d v="2015-06-04T00:00:00"/>
    <x v="1"/>
    <x v="5"/>
    <x v="652"/>
    <x v="3"/>
    <x v="2"/>
    <x v="9"/>
    <x v="1375"/>
    <x v="2036"/>
    <n v="3"/>
    <n v="395.99"/>
  </r>
  <r>
    <n v="2574"/>
    <d v="2015-06-05T00:00:00"/>
    <x v="1"/>
    <x v="5"/>
    <x v="615"/>
    <x v="20"/>
    <x v="1"/>
    <x v="5"/>
    <x v="612"/>
    <x v="2037"/>
    <n v="9"/>
    <n v="169.18"/>
  </r>
  <r>
    <n v="2575"/>
    <d v="2015-06-05T00:00:00"/>
    <x v="1"/>
    <x v="5"/>
    <x v="653"/>
    <x v="24"/>
    <x v="0"/>
    <x v="0"/>
    <x v="1196"/>
    <x v="75"/>
    <n v="2"/>
    <n v="4.75"/>
  </r>
  <r>
    <n v="2576"/>
    <d v="2015-06-07T00:00:00"/>
    <x v="1"/>
    <x v="5"/>
    <x v="654"/>
    <x v="3"/>
    <x v="0"/>
    <x v="3"/>
    <x v="24"/>
    <x v="1206"/>
    <n v="5"/>
    <n v="2.63"/>
  </r>
  <r>
    <n v="2577"/>
    <d v="2015-06-07T00:00:00"/>
    <x v="1"/>
    <x v="5"/>
    <x v="198"/>
    <x v="2"/>
    <x v="0"/>
    <x v="3"/>
    <x v="1292"/>
    <x v="2038"/>
    <n v="4"/>
    <n v="-12.21"/>
  </r>
  <r>
    <n v="2578"/>
    <d v="2015-06-07T00:00:00"/>
    <x v="1"/>
    <x v="5"/>
    <x v="198"/>
    <x v="2"/>
    <x v="0"/>
    <x v="0"/>
    <x v="571"/>
    <x v="499"/>
    <n v="5"/>
    <n v="9.07"/>
  </r>
  <r>
    <n v="2579"/>
    <d v="2015-06-07T00:00:00"/>
    <x v="1"/>
    <x v="5"/>
    <x v="198"/>
    <x v="2"/>
    <x v="0"/>
    <x v="4"/>
    <x v="191"/>
    <x v="202"/>
    <n v="3"/>
    <n v="1"/>
  </r>
  <r>
    <n v="2580"/>
    <d v="2015-06-08T00:00:00"/>
    <x v="1"/>
    <x v="5"/>
    <x v="585"/>
    <x v="1"/>
    <x v="2"/>
    <x v="9"/>
    <x v="968"/>
    <x v="2039"/>
    <n v="3"/>
    <n v="0.74"/>
  </r>
  <r>
    <n v="2581"/>
    <d v="2015-06-08T00:00:00"/>
    <x v="1"/>
    <x v="5"/>
    <x v="585"/>
    <x v="1"/>
    <x v="0"/>
    <x v="12"/>
    <x v="1295"/>
    <x v="2040"/>
    <n v="2"/>
    <n v="-393.6"/>
  </r>
  <r>
    <n v="2582"/>
    <d v="2015-06-08T00:00:00"/>
    <x v="1"/>
    <x v="5"/>
    <x v="597"/>
    <x v="16"/>
    <x v="0"/>
    <x v="0"/>
    <x v="214"/>
    <x v="2027"/>
    <n v="7"/>
    <n v="54.22"/>
  </r>
  <r>
    <n v="2583"/>
    <d v="2015-06-08T00:00:00"/>
    <x v="1"/>
    <x v="5"/>
    <x v="597"/>
    <x v="16"/>
    <x v="0"/>
    <x v="2"/>
    <x v="899"/>
    <x v="2041"/>
    <n v="4"/>
    <n v="-6.46"/>
  </r>
  <r>
    <n v="2584"/>
    <d v="2015-06-08T00:00:00"/>
    <x v="1"/>
    <x v="5"/>
    <x v="597"/>
    <x v="16"/>
    <x v="1"/>
    <x v="8"/>
    <x v="1376"/>
    <x v="2042"/>
    <n v="7"/>
    <n v="45.47"/>
  </r>
  <r>
    <n v="2585"/>
    <d v="2015-06-08T00:00:00"/>
    <x v="1"/>
    <x v="5"/>
    <x v="597"/>
    <x v="16"/>
    <x v="0"/>
    <x v="4"/>
    <x v="1259"/>
    <x v="192"/>
    <n v="2"/>
    <n v="0.33"/>
  </r>
  <r>
    <n v="2586"/>
    <d v="2015-06-08T00:00:00"/>
    <x v="1"/>
    <x v="5"/>
    <x v="597"/>
    <x v="16"/>
    <x v="0"/>
    <x v="1"/>
    <x v="228"/>
    <x v="2043"/>
    <n v="3"/>
    <n v="3.15"/>
  </r>
  <r>
    <n v="2587"/>
    <d v="2015-06-08T00:00:00"/>
    <x v="1"/>
    <x v="5"/>
    <x v="597"/>
    <x v="16"/>
    <x v="0"/>
    <x v="0"/>
    <x v="166"/>
    <x v="2032"/>
    <n v="10"/>
    <n v="13.2"/>
  </r>
  <r>
    <n v="2588"/>
    <d v="2015-06-08T00:00:00"/>
    <x v="1"/>
    <x v="5"/>
    <x v="597"/>
    <x v="16"/>
    <x v="0"/>
    <x v="3"/>
    <x v="812"/>
    <x v="1109"/>
    <n v="2"/>
    <n v="-13.39"/>
  </r>
  <r>
    <n v="2589"/>
    <d v="2015-06-09T00:00:00"/>
    <x v="1"/>
    <x v="5"/>
    <x v="408"/>
    <x v="6"/>
    <x v="0"/>
    <x v="3"/>
    <x v="556"/>
    <x v="2044"/>
    <n v="3"/>
    <n v="56.55"/>
  </r>
  <r>
    <n v="2590"/>
    <d v="2015-06-09T00:00:00"/>
    <x v="1"/>
    <x v="5"/>
    <x v="180"/>
    <x v="14"/>
    <x v="0"/>
    <x v="0"/>
    <x v="537"/>
    <x v="115"/>
    <n v="2"/>
    <n v="6.22"/>
  </r>
  <r>
    <n v="2591"/>
    <d v="2015-06-09T00:00:00"/>
    <x v="1"/>
    <x v="5"/>
    <x v="120"/>
    <x v="34"/>
    <x v="1"/>
    <x v="8"/>
    <x v="259"/>
    <x v="2045"/>
    <n v="4"/>
    <n v="92.39"/>
  </r>
  <r>
    <n v="2592"/>
    <d v="2015-06-09T00:00:00"/>
    <x v="1"/>
    <x v="5"/>
    <x v="120"/>
    <x v="34"/>
    <x v="2"/>
    <x v="6"/>
    <x v="1377"/>
    <x v="2046"/>
    <n v="3"/>
    <n v="8.77"/>
  </r>
  <r>
    <n v="2593"/>
    <d v="2015-06-09T00:00:00"/>
    <x v="1"/>
    <x v="5"/>
    <x v="655"/>
    <x v="16"/>
    <x v="0"/>
    <x v="3"/>
    <x v="442"/>
    <x v="2047"/>
    <n v="5"/>
    <n v="-42.8"/>
  </r>
  <r>
    <n v="2594"/>
    <d v="2015-06-09T00:00:00"/>
    <x v="1"/>
    <x v="5"/>
    <x v="655"/>
    <x v="16"/>
    <x v="0"/>
    <x v="3"/>
    <x v="738"/>
    <x v="448"/>
    <n v="3"/>
    <n v="-26.96"/>
  </r>
  <r>
    <n v="2595"/>
    <d v="2015-06-09T00:00:00"/>
    <x v="1"/>
    <x v="5"/>
    <x v="655"/>
    <x v="16"/>
    <x v="2"/>
    <x v="9"/>
    <x v="1316"/>
    <x v="2048"/>
    <n v="5"/>
    <n v="-8.17"/>
  </r>
  <r>
    <n v="2596"/>
    <d v="2015-06-11T00:00:00"/>
    <x v="1"/>
    <x v="5"/>
    <x v="12"/>
    <x v="8"/>
    <x v="2"/>
    <x v="9"/>
    <x v="907"/>
    <x v="2049"/>
    <n v="6"/>
    <n v="10.199999999999999"/>
  </r>
  <r>
    <n v="2597"/>
    <d v="2015-06-11T00:00:00"/>
    <x v="1"/>
    <x v="5"/>
    <x v="12"/>
    <x v="8"/>
    <x v="0"/>
    <x v="3"/>
    <x v="730"/>
    <x v="2050"/>
    <n v="7"/>
    <n v="16.68"/>
  </r>
  <r>
    <n v="2598"/>
    <d v="2015-06-11T00:00:00"/>
    <x v="1"/>
    <x v="5"/>
    <x v="12"/>
    <x v="8"/>
    <x v="0"/>
    <x v="4"/>
    <x v="1024"/>
    <x v="2051"/>
    <n v="2"/>
    <n v="15.76"/>
  </r>
  <r>
    <n v="2599"/>
    <d v="2015-06-11T00:00:00"/>
    <x v="1"/>
    <x v="5"/>
    <x v="12"/>
    <x v="8"/>
    <x v="0"/>
    <x v="0"/>
    <x v="1378"/>
    <x v="331"/>
    <n v="5"/>
    <n v="15.55"/>
  </r>
  <r>
    <n v="2600"/>
    <d v="2015-06-11T00:00:00"/>
    <x v="1"/>
    <x v="5"/>
    <x v="12"/>
    <x v="8"/>
    <x v="1"/>
    <x v="8"/>
    <x v="636"/>
    <x v="2052"/>
    <n v="2"/>
    <n v="10.79"/>
  </r>
  <r>
    <n v="2601"/>
    <d v="2015-06-11T00:00:00"/>
    <x v="1"/>
    <x v="5"/>
    <x v="458"/>
    <x v="16"/>
    <x v="1"/>
    <x v="5"/>
    <x v="629"/>
    <x v="2053"/>
    <n v="5"/>
    <n v="-182.64"/>
  </r>
  <r>
    <n v="2602"/>
    <d v="2015-06-11T00:00:00"/>
    <x v="1"/>
    <x v="5"/>
    <x v="458"/>
    <x v="16"/>
    <x v="2"/>
    <x v="6"/>
    <x v="1379"/>
    <x v="2054"/>
    <n v="2"/>
    <n v="31.2"/>
  </r>
  <r>
    <n v="2603"/>
    <d v="2015-06-11T00:00:00"/>
    <x v="1"/>
    <x v="5"/>
    <x v="458"/>
    <x v="16"/>
    <x v="1"/>
    <x v="8"/>
    <x v="814"/>
    <x v="2055"/>
    <n v="3"/>
    <n v="7.3"/>
  </r>
  <r>
    <n v="2604"/>
    <d v="2015-06-11T00:00:00"/>
    <x v="1"/>
    <x v="5"/>
    <x v="458"/>
    <x v="16"/>
    <x v="0"/>
    <x v="4"/>
    <x v="794"/>
    <x v="2056"/>
    <n v="2"/>
    <n v="7.6"/>
  </r>
  <r>
    <n v="2605"/>
    <d v="2015-06-11T00:00:00"/>
    <x v="1"/>
    <x v="5"/>
    <x v="458"/>
    <x v="16"/>
    <x v="0"/>
    <x v="3"/>
    <x v="81"/>
    <x v="1585"/>
    <n v="5"/>
    <n v="-62.88"/>
  </r>
  <r>
    <n v="2606"/>
    <d v="2015-06-11T00:00:00"/>
    <x v="1"/>
    <x v="5"/>
    <x v="458"/>
    <x v="16"/>
    <x v="0"/>
    <x v="3"/>
    <x v="898"/>
    <x v="2057"/>
    <n v="2"/>
    <n v="-3.14"/>
  </r>
  <r>
    <n v="2607"/>
    <d v="2015-06-11T00:00:00"/>
    <x v="1"/>
    <x v="5"/>
    <x v="458"/>
    <x v="16"/>
    <x v="0"/>
    <x v="2"/>
    <x v="1380"/>
    <x v="2058"/>
    <n v="2"/>
    <n v="51.83"/>
  </r>
  <r>
    <n v="2608"/>
    <d v="2015-06-11T00:00:00"/>
    <x v="1"/>
    <x v="5"/>
    <x v="458"/>
    <x v="16"/>
    <x v="0"/>
    <x v="2"/>
    <x v="923"/>
    <x v="1826"/>
    <n v="4"/>
    <n v="21.14"/>
  </r>
  <r>
    <n v="2609"/>
    <d v="2015-06-12T00:00:00"/>
    <x v="1"/>
    <x v="5"/>
    <x v="656"/>
    <x v="2"/>
    <x v="0"/>
    <x v="0"/>
    <x v="1257"/>
    <x v="1315"/>
    <n v="4"/>
    <n v="7.26"/>
  </r>
  <r>
    <n v="2610"/>
    <d v="2015-06-12T00:00:00"/>
    <x v="1"/>
    <x v="5"/>
    <x v="656"/>
    <x v="2"/>
    <x v="1"/>
    <x v="8"/>
    <x v="643"/>
    <x v="2059"/>
    <n v="2"/>
    <n v="4.33"/>
  </r>
  <r>
    <n v="2611"/>
    <d v="2015-06-12T00:00:00"/>
    <x v="1"/>
    <x v="5"/>
    <x v="224"/>
    <x v="7"/>
    <x v="0"/>
    <x v="2"/>
    <x v="565"/>
    <x v="1691"/>
    <n v="5"/>
    <n v="5.08"/>
  </r>
  <r>
    <n v="2612"/>
    <d v="2015-06-12T00:00:00"/>
    <x v="1"/>
    <x v="5"/>
    <x v="657"/>
    <x v="16"/>
    <x v="2"/>
    <x v="6"/>
    <x v="1213"/>
    <x v="1081"/>
    <n v="2"/>
    <n v="4.2"/>
  </r>
  <r>
    <n v="2613"/>
    <d v="2015-06-12T00:00:00"/>
    <x v="1"/>
    <x v="5"/>
    <x v="381"/>
    <x v="18"/>
    <x v="0"/>
    <x v="2"/>
    <x v="512"/>
    <x v="396"/>
    <n v="2"/>
    <n v="6.88"/>
  </r>
  <r>
    <n v="2614"/>
    <d v="2015-06-13T00:00:00"/>
    <x v="1"/>
    <x v="5"/>
    <x v="612"/>
    <x v="3"/>
    <x v="0"/>
    <x v="3"/>
    <x v="1292"/>
    <x v="2060"/>
    <n v="3"/>
    <n v="13.73"/>
  </r>
  <r>
    <n v="2615"/>
    <d v="2015-06-13T00:00:00"/>
    <x v="1"/>
    <x v="5"/>
    <x v="526"/>
    <x v="33"/>
    <x v="0"/>
    <x v="4"/>
    <x v="1163"/>
    <x v="2061"/>
    <n v="6"/>
    <n v="6.94"/>
  </r>
  <r>
    <n v="2616"/>
    <d v="2015-06-13T00:00:00"/>
    <x v="1"/>
    <x v="5"/>
    <x v="526"/>
    <x v="33"/>
    <x v="0"/>
    <x v="3"/>
    <x v="405"/>
    <x v="1134"/>
    <n v="3"/>
    <n v="8.8000000000000007"/>
  </r>
  <r>
    <n v="2617"/>
    <d v="2015-06-13T00:00:00"/>
    <x v="1"/>
    <x v="5"/>
    <x v="526"/>
    <x v="33"/>
    <x v="2"/>
    <x v="16"/>
    <x v="359"/>
    <x v="2062"/>
    <n v="3"/>
    <n v="314.99"/>
  </r>
  <r>
    <n v="2618"/>
    <d v="2015-06-13T00:00:00"/>
    <x v="1"/>
    <x v="5"/>
    <x v="526"/>
    <x v="33"/>
    <x v="0"/>
    <x v="0"/>
    <x v="113"/>
    <x v="331"/>
    <n v="5"/>
    <n v="15.55"/>
  </r>
  <r>
    <n v="2619"/>
    <d v="2015-06-13T00:00:00"/>
    <x v="1"/>
    <x v="5"/>
    <x v="577"/>
    <x v="41"/>
    <x v="0"/>
    <x v="3"/>
    <x v="333"/>
    <x v="1985"/>
    <n v="2"/>
    <n v="3.88"/>
  </r>
  <r>
    <n v="2620"/>
    <d v="2015-06-13T00:00:00"/>
    <x v="1"/>
    <x v="5"/>
    <x v="577"/>
    <x v="41"/>
    <x v="0"/>
    <x v="3"/>
    <x v="1171"/>
    <x v="2063"/>
    <n v="2"/>
    <n v="13.43"/>
  </r>
  <r>
    <n v="2621"/>
    <d v="2015-06-13T00:00:00"/>
    <x v="1"/>
    <x v="5"/>
    <x v="577"/>
    <x v="41"/>
    <x v="2"/>
    <x v="9"/>
    <x v="1381"/>
    <x v="2064"/>
    <n v="2"/>
    <n v="14.96"/>
  </r>
  <r>
    <n v="2622"/>
    <d v="2015-06-13T00:00:00"/>
    <x v="1"/>
    <x v="5"/>
    <x v="302"/>
    <x v="4"/>
    <x v="0"/>
    <x v="0"/>
    <x v="1382"/>
    <x v="710"/>
    <n v="1"/>
    <n v="3.11"/>
  </r>
  <r>
    <n v="2623"/>
    <d v="2015-06-13T00:00:00"/>
    <x v="1"/>
    <x v="5"/>
    <x v="658"/>
    <x v="10"/>
    <x v="0"/>
    <x v="4"/>
    <x v="806"/>
    <x v="132"/>
    <n v="1"/>
    <n v="0.3"/>
  </r>
  <r>
    <n v="2624"/>
    <d v="2015-06-14T00:00:00"/>
    <x v="1"/>
    <x v="5"/>
    <x v="525"/>
    <x v="2"/>
    <x v="1"/>
    <x v="8"/>
    <x v="1014"/>
    <x v="2065"/>
    <n v="6"/>
    <n v="5.1100000000000003"/>
  </r>
  <r>
    <n v="2625"/>
    <d v="2015-06-15T00:00:00"/>
    <x v="1"/>
    <x v="5"/>
    <x v="184"/>
    <x v="12"/>
    <x v="0"/>
    <x v="0"/>
    <x v="563"/>
    <x v="1571"/>
    <n v="2"/>
    <n v="2.99"/>
  </r>
  <r>
    <n v="2626"/>
    <d v="2015-06-15T00:00:00"/>
    <x v="1"/>
    <x v="5"/>
    <x v="184"/>
    <x v="12"/>
    <x v="0"/>
    <x v="2"/>
    <x v="627"/>
    <x v="2066"/>
    <n v="2"/>
    <n v="-19.559999999999999"/>
  </r>
  <r>
    <n v="2627"/>
    <d v="2015-06-15T00:00:00"/>
    <x v="1"/>
    <x v="5"/>
    <x v="184"/>
    <x v="12"/>
    <x v="1"/>
    <x v="8"/>
    <x v="1190"/>
    <x v="2067"/>
    <n v="6"/>
    <n v="-36.47"/>
  </r>
  <r>
    <n v="2628"/>
    <d v="2015-06-15T00:00:00"/>
    <x v="1"/>
    <x v="5"/>
    <x v="184"/>
    <x v="12"/>
    <x v="1"/>
    <x v="8"/>
    <x v="109"/>
    <x v="2068"/>
    <n v="4"/>
    <n v="11.07"/>
  </r>
  <r>
    <n v="2629"/>
    <d v="2015-06-15T00:00:00"/>
    <x v="1"/>
    <x v="5"/>
    <x v="482"/>
    <x v="16"/>
    <x v="2"/>
    <x v="9"/>
    <x v="774"/>
    <x v="2069"/>
    <n v="1"/>
    <n v="-0.73"/>
  </r>
  <r>
    <n v="2630"/>
    <d v="2015-06-15T00:00:00"/>
    <x v="1"/>
    <x v="5"/>
    <x v="271"/>
    <x v="3"/>
    <x v="2"/>
    <x v="6"/>
    <x v="67"/>
    <x v="2070"/>
    <n v="3"/>
    <n v="22.56"/>
  </r>
  <r>
    <n v="2631"/>
    <d v="2015-06-16T00:00:00"/>
    <x v="1"/>
    <x v="5"/>
    <x v="300"/>
    <x v="2"/>
    <x v="0"/>
    <x v="10"/>
    <x v="807"/>
    <x v="2071"/>
    <n v="2"/>
    <n v="2.17"/>
  </r>
  <r>
    <n v="2632"/>
    <d v="2015-06-16T00:00:00"/>
    <x v="1"/>
    <x v="5"/>
    <x v="3"/>
    <x v="0"/>
    <x v="0"/>
    <x v="10"/>
    <x v="21"/>
    <x v="2072"/>
    <n v="3"/>
    <n v="9.34"/>
  </r>
  <r>
    <n v="2633"/>
    <d v="2015-06-16T00:00:00"/>
    <x v="1"/>
    <x v="5"/>
    <x v="3"/>
    <x v="0"/>
    <x v="0"/>
    <x v="0"/>
    <x v="1383"/>
    <x v="2073"/>
    <n v="3"/>
    <n v="9.8699999999999992"/>
  </r>
  <r>
    <n v="2634"/>
    <d v="2015-06-16T00:00:00"/>
    <x v="1"/>
    <x v="5"/>
    <x v="3"/>
    <x v="0"/>
    <x v="1"/>
    <x v="5"/>
    <x v="1136"/>
    <x v="2074"/>
    <n v="2"/>
    <n v="-25.38"/>
  </r>
  <r>
    <n v="2635"/>
    <d v="2015-06-16T00:00:00"/>
    <x v="1"/>
    <x v="5"/>
    <x v="164"/>
    <x v="20"/>
    <x v="0"/>
    <x v="3"/>
    <x v="1030"/>
    <x v="2075"/>
    <n v="3"/>
    <n v="1143.8900000000001"/>
  </r>
  <r>
    <n v="2636"/>
    <d v="2015-06-16T00:00:00"/>
    <x v="1"/>
    <x v="5"/>
    <x v="164"/>
    <x v="20"/>
    <x v="2"/>
    <x v="6"/>
    <x v="292"/>
    <x v="2076"/>
    <n v="2"/>
    <n v="33.5"/>
  </r>
  <r>
    <n v="2637"/>
    <d v="2015-06-18T00:00:00"/>
    <x v="1"/>
    <x v="5"/>
    <x v="659"/>
    <x v="12"/>
    <x v="0"/>
    <x v="0"/>
    <x v="1384"/>
    <x v="1177"/>
    <n v="3"/>
    <n v="4.33"/>
  </r>
  <r>
    <n v="2638"/>
    <d v="2015-06-18T00:00:00"/>
    <x v="1"/>
    <x v="5"/>
    <x v="659"/>
    <x v="12"/>
    <x v="0"/>
    <x v="3"/>
    <x v="1056"/>
    <x v="2077"/>
    <n v="7"/>
    <n v="-3.33"/>
  </r>
  <r>
    <n v="2639"/>
    <d v="2015-06-18T00:00:00"/>
    <x v="1"/>
    <x v="5"/>
    <x v="659"/>
    <x v="12"/>
    <x v="0"/>
    <x v="3"/>
    <x v="1292"/>
    <x v="1816"/>
    <n v="2"/>
    <n v="-6.1"/>
  </r>
  <r>
    <n v="2640"/>
    <d v="2015-06-18T00:00:00"/>
    <x v="1"/>
    <x v="5"/>
    <x v="659"/>
    <x v="12"/>
    <x v="1"/>
    <x v="8"/>
    <x v="1310"/>
    <x v="2078"/>
    <n v="5"/>
    <n v="20.72"/>
  </r>
  <r>
    <n v="2641"/>
    <d v="2015-06-18T00:00:00"/>
    <x v="1"/>
    <x v="5"/>
    <x v="100"/>
    <x v="3"/>
    <x v="0"/>
    <x v="4"/>
    <x v="151"/>
    <x v="2079"/>
    <n v="2"/>
    <n v="15.07"/>
  </r>
  <r>
    <n v="2642"/>
    <d v="2015-06-18T00:00:00"/>
    <x v="1"/>
    <x v="5"/>
    <x v="535"/>
    <x v="16"/>
    <x v="0"/>
    <x v="4"/>
    <x v="6"/>
    <x v="2080"/>
    <n v="4"/>
    <n v="3.58"/>
  </r>
  <r>
    <n v="2643"/>
    <d v="2015-06-18T00:00:00"/>
    <x v="1"/>
    <x v="5"/>
    <x v="625"/>
    <x v="15"/>
    <x v="0"/>
    <x v="3"/>
    <x v="876"/>
    <x v="2081"/>
    <n v="3"/>
    <n v="-4.49"/>
  </r>
  <r>
    <n v="2644"/>
    <d v="2015-06-18T00:00:00"/>
    <x v="1"/>
    <x v="5"/>
    <x v="625"/>
    <x v="15"/>
    <x v="1"/>
    <x v="5"/>
    <x v="249"/>
    <x v="2082"/>
    <n v="4"/>
    <n v="56.27"/>
  </r>
  <r>
    <n v="2645"/>
    <d v="2015-06-18T00:00:00"/>
    <x v="1"/>
    <x v="5"/>
    <x v="625"/>
    <x v="15"/>
    <x v="0"/>
    <x v="0"/>
    <x v="684"/>
    <x v="1315"/>
    <n v="4"/>
    <n v="7.26"/>
  </r>
  <r>
    <n v="2646"/>
    <d v="2015-06-18T00:00:00"/>
    <x v="1"/>
    <x v="5"/>
    <x v="348"/>
    <x v="6"/>
    <x v="1"/>
    <x v="8"/>
    <x v="814"/>
    <x v="2083"/>
    <n v="3"/>
    <n v="19.47"/>
  </r>
  <r>
    <n v="2647"/>
    <d v="2015-06-18T00:00:00"/>
    <x v="1"/>
    <x v="5"/>
    <x v="348"/>
    <x v="6"/>
    <x v="0"/>
    <x v="2"/>
    <x v="1002"/>
    <x v="2084"/>
    <n v="2"/>
    <n v="58.51"/>
  </r>
  <r>
    <n v="2648"/>
    <d v="2015-06-18T00:00:00"/>
    <x v="1"/>
    <x v="5"/>
    <x v="348"/>
    <x v="6"/>
    <x v="0"/>
    <x v="3"/>
    <x v="1385"/>
    <x v="2085"/>
    <n v="2"/>
    <n v="16.61"/>
  </r>
  <r>
    <n v="2649"/>
    <d v="2015-06-18T00:00:00"/>
    <x v="1"/>
    <x v="5"/>
    <x v="348"/>
    <x v="6"/>
    <x v="2"/>
    <x v="6"/>
    <x v="1379"/>
    <x v="2086"/>
    <n v="3"/>
    <n v="140.38999999999999"/>
  </r>
  <r>
    <n v="2650"/>
    <d v="2015-06-18T00:00:00"/>
    <x v="1"/>
    <x v="5"/>
    <x v="348"/>
    <x v="6"/>
    <x v="0"/>
    <x v="3"/>
    <x v="1386"/>
    <x v="2087"/>
    <n v="2"/>
    <n v="15.85"/>
  </r>
  <r>
    <n v="2651"/>
    <d v="2015-06-19T00:00:00"/>
    <x v="1"/>
    <x v="5"/>
    <x v="564"/>
    <x v="3"/>
    <x v="1"/>
    <x v="8"/>
    <x v="1387"/>
    <x v="2088"/>
    <n v="2"/>
    <n v="4.0199999999999996"/>
  </r>
  <r>
    <n v="2652"/>
    <d v="2015-06-19T00:00:00"/>
    <x v="1"/>
    <x v="5"/>
    <x v="564"/>
    <x v="3"/>
    <x v="0"/>
    <x v="0"/>
    <x v="1388"/>
    <x v="710"/>
    <n v="1"/>
    <n v="3.11"/>
  </r>
  <r>
    <n v="2653"/>
    <d v="2015-06-19T00:00:00"/>
    <x v="1"/>
    <x v="5"/>
    <x v="564"/>
    <x v="3"/>
    <x v="0"/>
    <x v="10"/>
    <x v="323"/>
    <x v="1989"/>
    <n v="3"/>
    <n v="87.74"/>
  </r>
  <r>
    <n v="2654"/>
    <d v="2015-06-19T00:00:00"/>
    <x v="1"/>
    <x v="5"/>
    <x v="5"/>
    <x v="0"/>
    <x v="0"/>
    <x v="3"/>
    <x v="1057"/>
    <x v="2089"/>
    <n v="2"/>
    <n v="-9.56"/>
  </r>
  <r>
    <n v="2655"/>
    <d v="2015-06-19T00:00:00"/>
    <x v="1"/>
    <x v="5"/>
    <x v="307"/>
    <x v="0"/>
    <x v="0"/>
    <x v="2"/>
    <x v="70"/>
    <x v="2090"/>
    <n v="5"/>
    <n v="14.31"/>
  </r>
  <r>
    <n v="2656"/>
    <d v="2015-06-19T00:00:00"/>
    <x v="1"/>
    <x v="5"/>
    <x v="367"/>
    <x v="2"/>
    <x v="0"/>
    <x v="1"/>
    <x v="1389"/>
    <x v="1408"/>
    <n v="2"/>
    <n v="1.99"/>
  </r>
  <r>
    <n v="2657"/>
    <d v="2015-06-20T00:00:00"/>
    <x v="1"/>
    <x v="5"/>
    <x v="660"/>
    <x v="3"/>
    <x v="1"/>
    <x v="8"/>
    <x v="985"/>
    <x v="2091"/>
    <n v="6"/>
    <n v="100.48"/>
  </r>
  <r>
    <n v="2658"/>
    <d v="2015-06-20T00:00:00"/>
    <x v="1"/>
    <x v="5"/>
    <x v="660"/>
    <x v="3"/>
    <x v="2"/>
    <x v="6"/>
    <x v="432"/>
    <x v="2092"/>
    <n v="3"/>
    <n v="47.24"/>
  </r>
  <r>
    <n v="2659"/>
    <d v="2015-06-20T00:00:00"/>
    <x v="1"/>
    <x v="5"/>
    <x v="176"/>
    <x v="26"/>
    <x v="2"/>
    <x v="6"/>
    <x v="584"/>
    <x v="2093"/>
    <n v="7"/>
    <n v="15.74"/>
  </r>
  <r>
    <n v="2660"/>
    <d v="2015-06-20T00:00:00"/>
    <x v="1"/>
    <x v="5"/>
    <x v="288"/>
    <x v="2"/>
    <x v="2"/>
    <x v="9"/>
    <x v="1390"/>
    <x v="2094"/>
    <n v="2"/>
    <n v="92"/>
  </r>
  <r>
    <n v="2661"/>
    <d v="2015-06-21T00:00:00"/>
    <x v="1"/>
    <x v="5"/>
    <x v="287"/>
    <x v="16"/>
    <x v="2"/>
    <x v="6"/>
    <x v="240"/>
    <x v="1693"/>
    <n v="3"/>
    <n v="37.79"/>
  </r>
  <r>
    <n v="2662"/>
    <d v="2015-06-22T00:00:00"/>
    <x v="1"/>
    <x v="5"/>
    <x v="318"/>
    <x v="27"/>
    <x v="0"/>
    <x v="7"/>
    <x v="1152"/>
    <x v="2095"/>
    <n v="4"/>
    <n v="2.33"/>
  </r>
  <r>
    <n v="2663"/>
    <d v="2015-06-22T00:00:00"/>
    <x v="1"/>
    <x v="5"/>
    <x v="53"/>
    <x v="1"/>
    <x v="1"/>
    <x v="13"/>
    <x v="1145"/>
    <x v="2096"/>
    <n v="7"/>
    <n v="-525.64"/>
  </r>
  <r>
    <n v="2664"/>
    <d v="2015-06-22T00:00:00"/>
    <x v="1"/>
    <x v="5"/>
    <x v="661"/>
    <x v="20"/>
    <x v="0"/>
    <x v="3"/>
    <x v="1391"/>
    <x v="2097"/>
    <n v="2"/>
    <n v="456.59"/>
  </r>
  <r>
    <n v="2665"/>
    <d v="2015-06-23T00:00:00"/>
    <x v="1"/>
    <x v="5"/>
    <x v="247"/>
    <x v="22"/>
    <x v="2"/>
    <x v="6"/>
    <x v="1392"/>
    <x v="2098"/>
    <n v="4"/>
    <n v="22.68"/>
  </r>
  <r>
    <n v="2666"/>
    <d v="2015-06-23T00:00:00"/>
    <x v="1"/>
    <x v="5"/>
    <x v="349"/>
    <x v="3"/>
    <x v="2"/>
    <x v="6"/>
    <x v="669"/>
    <x v="1619"/>
    <n v="2"/>
    <n v="19.04"/>
  </r>
  <r>
    <n v="2667"/>
    <d v="2015-06-23T00:00:00"/>
    <x v="1"/>
    <x v="5"/>
    <x v="349"/>
    <x v="3"/>
    <x v="0"/>
    <x v="7"/>
    <x v="1144"/>
    <x v="2099"/>
    <n v="3"/>
    <n v="1.79"/>
  </r>
  <r>
    <n v="2668"/>
    <d v="2015-06-23T00:00:00"/>
    <x v="1"/>
    <x v="5"/>
    <x v="349"/>
    <x v="3"/>
    <x v="2"/>
    <x v="6"/>
    <x v="784"/>
    <x v="902"/>
    <n v="3"/>
    <n v="9"/>
  </r>
  <r>
    <n v="2669"/>
    <d v="2015-06-23T00:00:00"/>
    <x v="1"/>
    <x v="5"/>
    <x v="211"/>
    <x v="4"/>
    <x v="1"/>
    <x v="8"/>
    <x v="1393"/>
    <x v="2100"/>
    <n v="3"/>
    <n v="9.32"/>
  </r>
  <r>
    <n v="2670"/>
    <d v="2015-06-23T00:00:00"/>
    <x v="1"/>
    <x v="5"/>
    <x v="211"/>
    <x v="4"/>
    <x v="0"/>
    <x v="3"/>
    <x v="398"/>
    <x v="2101"/>
    <n v="1"/>
    <n v="74.69"/>
  </r>
  <r>
    <n v="2671"/>
    <d v="2015-06-23T00:00:00"/>
    <x v="1"/>
    <x v="5"/>
    <x v="211"/>
    <x v="4"/>
    <x v="2"/>
    <x v="9"/>
    <x v="1394"/>
    <x v="2102"/>
    <n v="3"/>
    <n v="18"/>
  </r>
  <r>
    <n v="2672"/>
    <d v="2015-06-25T00:00:00"/>
    <x v="1"/>
    <x v="5"/>
    <x v="662"/>
    <x v="2"/>
    <x v="0"/>
    <x v="0"/>
    <x v="284"/>
    <x v="792"/>
    <n v="6"/>
    <n v="10.89"/>
  </r>
  <r>
    <n v="2673"/>
    <d v="2015-06-25T00:00:00"/>
    <x v="1"/>
    <x v="5"/>
    <x v="662"/>
    <x v="2"/>
    <x v="0"/>
    <x v="2"/>
    <x v="1204"/>
    <x v="2103"/>
    <n v="2"/>
    <n v="-17.61"/>
  </r>
  <r>
    <n v="2674"/>
    <d v="2015-06-25T00:00:00"/>
    <x v="1"/>
    <x v="5"/>
    <x v="453"/>
    <x v="3"/>
    <x v="1"/>
    <x v="8"/>
    <x v="675"/>
    <x v="2104"/>
    <n v="5"/>
    <n v="57.36"/>
  </r>
  <r>
    <n v="2675"/>
    <d v="2015-06-25T00:00:00"/>
    <x v="1"/>
    <x v="5"/>
    <x v="513"/>
    <x v="3"/>
    <x v="0"/>
    <x v="4"/>
    <x v="108"/>
    <x v="2105"/>
    <n v="2"/>
    <n v="5.24"/>
  </r>
  <r>
    <n v="2676"/>
    <d v="2015-06-25T00:00:00"/>
    <x v="1"/>
    <x v="5"/>
    <x v="513"/>
    <x v="3"/>
    <x v="0"/>
    <x v="3"/>
    <x v="1315"/>
    <x v="1935"/>
    <n v="3"/>
    <n v="27.74"/>
  </r>
  <r>
    <n v="2677"/>
    <d v="2015-06-25T00:00:00"/>
    <x v="1"/>
    <x v="5"/>
    <x v="513"/>
    <x v="3"/>
    <x v="0"/>
    <x v="2"/>
    <x v="972"/>
    <x v="2106"/>
    <n v="3"/>
    <n v="9.1300000000000008"/>
  </r>
  <r>
    <n v="2678"/>
    <d v="2015-06-25T00:00:00"/>
    <x v="1"/>
    <x v="5"/>
    <x v="20"/>
    <x v="0"/>
    <x v="0"/>
    <x v="0"/>
    <x v="653"/>
    <x v="1839"/>
    <n v="3"/>
    <n v="16.18"/>
  </r>
  <r>
    <n v="2679"/>
    <d v="2015-06-25T00:00:00"/>
    <x v="1"/>
    <x v="5"/>
    <x v="20"/>
    <x v="0"/>
    <x v="0"/>
    <x v="3"/>
    <x v="1005"/>
    <x v="2107"/>
    <n v="2"/>
    <n v="-1.48"/>
  </r>
  <r>
    <n v="2680"/>
    <d v="2015-06-25T00:00:00"/>
    <x v="1"/>
    <x v="5"/>
    <x v="20"/>
    <x v="0"/>
    <x v="1"/>
    <x v="8"/>
    <x v="61"/>
    <x v="2108"/>
    <n v="9"/>
    <n v="-20.73"/>
  </r>
  <r>
    <n v="2681"/>
    <d v="2015-06-25T00:00:00"/>
    <x v="1"/>
    <x v="5"/>
    <x v="20"/>
    <x v="0"/>
    <x v="0"/>
    <x v="1"/>
    <x v="349"/>
    <x v="1012"/>
    <n v="2"/>
    <n v="1.67"/>
  </r>
  <r>
    <n v="2682"/>
    <d v="2015-06-26T00:00:00"/>
    <x v="1"/>
    <x v="5"/>
    <x v="174"/>
    <x v="14"/>
    <x v="2"/>
    <x v="9"/>
    <x v="1179"/>
    <x v="634"/>
    <n v="2"/>
    <n v="8.8000000000000007"/>
  </r>
  <r>
    <n v="2683"/>
    <d v="2015-06-26T00:00:00"/>
    <x v="1"/>
    <x v="5"/>
    <x v="52"/>
    <x v="6"/>
    <x v="0"/>
    <x v="3"/>
    <x v="171"/>
    <x v="2109"/>
    <n v="4"/>
    <n v="69.099999999999994"/>
  </r>
  <r>
    <n v="2684"/>
    <d v="2015-06-26T00:00:00"/>
    <x v="1"/>
    <x v="5"/>
    <x v="52"/>
    <x v="6"/>
    <x v="0"/>
    <x v="2"/>
    <x v="847"/>
    <x v="2110"/>
    <n v="1"/>
    <n v="4.16"/>
  </r>
  <r>
    <n v="2685"/>
    <d v="2015-06-26T00:00:00"/>
    <x v="1"/>
    <x v="5"/>
    <x v="52"/>
    <x v="6"/>
    <x v="0"/>
    <x v="3"/>
    <x v="1129"/>
    <x v="2111"/>
    <n v="8"/>
    <n v="21.09"/>
  </r>
  <r>
    <n v="2686"/>
    <d v="2015-06-26T00:00:00"/>
    <x v="1"/>
    <x v="5"/>
    <x v="52"/>
    <x v="6"/>
    <x v="1"/>
    <x v="5"/>
    <x v="1395"/>
    <x v="100"/>
    <n v="3"/>
    <n v="79.91"/>
  </r>
  <r>
    <n v="2687"/>
    <d v="2015-06-26T00:00:00"/>
    <x v="1"/>
    <x v="5"/>
    <x v="329"/>
    <x v="0"/>
    <x v="2"/>
    <x v="6"/>
    <x v="523"/>
    <x v="2112"/>
    <n v="3"/>
    <n v="109.34"/>
  </r>
  <r>
    <n v="2688"/>
    <d v="2015-06-26T00:00:00"/>
    <x v="1"/>
    <x v="5"/>
    <x v="524"/>
    <x v="10"/>
    <x v="0"/>
    <x v="0"/>
    <x v="1396"/>
    <x v="2113"/>
    <n v="9"/>
    <n v="15.61"/>
  </r>
  <r>
    <n v="2689"/>
    <d v="2015-06-28T00:00:00"/>
    <x v="1"/>
    <x v="5"/>
    <x v="563"/>
    <x v="12"/>
    <x v="0"/>
    <x v="1"/>
    <x v="198"/>
    <x v="1408"/>
    <n v="2"/>
    <n v="1.99"/>
  </r>
  <r>
    <n v="2690"/>
    <d v="2015-06-28T00:00:00"/>
    <x v="1"/>
    <x v="5"/>
    <x v="563"/>
    <x v="12"/>
    <x v="1"/>
    <x v="8"/>
    <x v="400"/>
    <x v="2114"/>
    <n v="4"/>
    <n v="46.63"/>
  </r>
  <r>
    <n v="2691"/>
    <d v="2015-06-28T00:00:00"/>
    <x v="1"/>
    <x v="5"/>
    <x v="360"/>
    <x v="10"/>
    <x v="0"/>
    <x v="0"/>
    <x v="423"/>
    <x v="143"/>
    <n v="3"/>
    <n v="5.44"/>
  </r>
  <r>
    <n v="2692"/>
    <d v="2015-06-28T00:00:00"/>
    <x v="1"/>
    <x v="5"/>
    <x v="360"/>
    <x v="10"/>
    <x v="1"/>
    <x v="11"/>
    <x v="1397"/>
    <x v="2115"/>
    <n v="6"/>
    <n v="-376.69"/>
  </r>
  <r>
    <n v="2693"/>
    <d v="2015-06-28T00:00:00"/>
    <x v="1"/>
    <x v="5"/>
    <x v="114"/>
    <x v="4"/>
    <x v="0"/>
    <x v="3"/>
    <x v="542"/>
    <x v="2116"/>
    <n v="2"/>
    <n v="55"/>
  </r>
  <r>
    <n v="2694"/>
    <d v="2015-06-28T00:00:00"/>
    <x v="1"/>
    <x v="5"/>
    <x v="114"/>
    <x v="4"/>
    <x v="0"/>
    <x v="4"/>
    <x v="1398"/>
    <x v="2117"/>
    <n v="5"/>
    <n v="42.23"/>
  </r>
  <r>
    <n v="2695"/>
    <d v="2015-06-29T00:00:00"/>
    <x v="1"/>
    <x v="5"/>
    <x v="236"/>
    <x v="2"/>
    <x v="1"/>
    <x v="8"/>
    <x v="1055"/>
    <x v="2118"/>
    <n v="1"/>
    <n v="1.76"/>
  </r>
  <r>
    <n v="2696"/>
    <d v="2015-06-29T00:00:00"/>
    <x v="1"/>
    <x v="5"/>
    <x v="147"/>
    <x v="20"/>
    <x v="0"/>
    <x v="0"/>
    <x v="1399"/>
    <x v="2119"/>
    <n v="4"/>
    <n v="11.23"/>
  </r>
  <r>
    <n v="2697"/>
    <d v="2015-06-29T00:00:00"/>
    <x v="1"/>
    <x v="5"/>
    <x v="320"/>
    <x v="20"/>
    <x v="1"/>
    <x v="5"/>
    <x v="215"/>
    <x v="2120"/>
    <n v="1"/>
    <n v="1.31"/>
  </r>
  <r>
    <n v="2698"/>
    <d v="2015-06-29T00:00:00"/>
    <x v="1"/>
    <x v="5"/>
    <x v="82"/>
    <x v="40"/>
    <x v="2"/>
    <x v="6"/>
    <x v="197"/>
    <x v="2121"/>
    <n v="2"/>
    <n v="72.89"/>
  </r>
  <r>
    <n v="2699"/>
    <d v="2015-07-02T00:00:00"/>
    <x v="1"/>
    <x v="6"/>
    <x v="77"/>
    <x v="0"/>
    <x v="0"/>
    <x v="12"/>
    <x v="103"/>
    <x v="2122"/>
    <n v="4"/>
    <n v="-85.24"/>
  </r>
  <r>
    <n v="2700"/>
    <d v="2015-07-02T00:00:00"/>
    <x v="1"/>
    <x v="6"/>
    <x v="663"/>
    <x v="1"/>
    <x v="1"/>
    <x v="5"/>
    <x v="1283"/>
    <x v="1915"/>
    <n v="2"/>
    <n v="-5.83"/>
  </r>
  <r>
    <n v="2701"/>
    <d v="2015-07-02T00:00:00"/>
    <x v="1"/>
    <x v="6"/>
    <x v="663"/>
    <x v="1"/>
    <x v="1"/>
    <x v="5"/>
    <x v="943"/>
    <x v="2123"/>
    <n v="6"/>
    <n v="-92.8"/>
  </r>
  <r>
    <n v="2702"/>
    <d v="2015-07-02T00:00:00"/>
    <x v="1"/>
    <x v="6"/>
    <x v="663"/>
    <x v="1"/>
    <x v="0"/>
    <x v="2"/>
    <x v="1187"/>
    <x v="2124"/>
    <n v="5"/>
    <n v="6"/>
  </r>
  <r>
    <n v="2703"/>
    <d v="2015-07-02T00:00:00"/>
    <x v="1"/>
    <x v="6"/>
    <x v="663"/>
    <x v="1"/>
    <x v="0"/>
    <x v="2"/>
    <x v="986"/>
    <x v="2125"/>
    <n v="3"/>
    <n v="48.99"/>
  </r>
  <r>
    <n v="2704"/>
    <d v="2015-07-02T00:00:00"/>
    <x v="1"/>
    <x v="6"/>
    <x v="663"/>
    <x v="1"/>
    <x v="0"/>
    <x v="0"/>
    <x v="663"/>
    <x v="2126"/>
    <n v="2"/>
    <n v="3.77"/>
  </r>
  <r>
    <n v="2705"/>
    <d v="2015-07-02T00:00:00"/>
    <x v="1"/>
    <x v="6"/>
    <x v="366"/>
    <x v="16"/>
    <x v="0"/>
    <x v="0"/>
    <x v="371"/>
    <x v="1177"/>
    <n v="3"/>
    <n v="4.03"/>
  </r>
  <r>
    <n v="2706"/>
    <d v="2015-07-02T00:00:00"/>
    <x v="1"/>
    <x v="6"/>
    <x v="366"/>
    <x v="16"/>
    <x v="0"/>
    <x v="0"/>
    <x v="186"/>
    <x v="143"/>
    <n v="3"/>
    <n v="5.64"/>
  </r>
  <r>
    <n v="2707"/>
    <d v="2015-07-02T00:00:00"/>
    <x v="1"/>
    <x v="6"/>
    <x v="50"/>
    <x v="20"/>
    <x v="0"/>
    <x v="0"/>
    <x v="266"/>
    <x v="5"/>
    <n v="3"/>
    <n v="9.33"/>
  </r>
  <r>
    <n v="2708"/>
    <d v="2015-07-02T00:00:00"/>
    <x v="1"/>
    <x v="6"/>
    <x v="410"/>
    <x v="25"/>
    <x v="2"/>
    <x v="6"/>
    <x v="446"/>
    <x v="2127"/>
    <n v="1"/>
    <n v="8.35"/>
  </r>
  <r>
    <n v="2709"/>
    <d v="2015-07-02T00:00:00"/>
    <x v="1"/>
    <x v="6"/>
    <x v="410"/>
    <x v="25"/>
    <x v="1"/>
    <x v="8"/>
    <x v="408"/>
    <x v="2128"/>
    <n v="10"/>
    <n v="45.95"/>
  </r>
  <r>
    <n v="2710"/>
    <d v="2015-07-02T00:00:00"/>
    <x v="1"/>
    <x v="6"/>
    <x v="410"/>
    <x v="25"/>
    <x v="0"/>
    <x v="3"/>
    <x v="96"/>
    <x v="18"/>
    <n v="2"/>
    <n v="-2.31"/>
  </r>
  <r>
    <n v="2711"/>
    <d v="2015-07-02T00:00:00"/>
    <x v="1"/>
    <x v="6"/>
    <x v="410"/>
    <x v="25"/>
    <x v="0"/>
    <x v="0"/>
    <x v="1357"/>
    <x v="2129"/>
    <n v="2"/>
    <n v="3.29"/>
  </r>
  <r>
    <n v="2712"/>
    <d v="2015-07-03T00:00:00"/>
    <x v="1"/>
    <x v="6"/>
    <x v="664"/>
    <x v="5"/>
    <x v="1"/>
    <x v="5"/>
    <x v="1400"/>
    <x v="2130"/>
    <n v="1"/>
    <n v="4.97"/>
  </r>
  <r>
    <n v="2713"/>
    <d v="2015-07-03T00:00:00"/>
    <x v="1"/>
    <x v="6"/>
    <x v="664"/>
    <x v="5"/>
    <x v="0"/>
    <x v="1"/>
    <x v="493"/>
    <x v="2131"/>
    <n v="3"/>
    <n v="144.52000000000001"/>
  </r>
  <r>
    <n v="2714"/>
    <d v="2015-07-03T00:00:00"/>
    <x v="1"/>
    <x v="6"/>
    <x v="486"/>
    <x v="2"/>
    <x v="1"/>
    <x v="8"/>
    <x v="1401"/>
    <x v="2132"/>
    <n v="2"/>
    <n v="-29.48"/>
  </r>
  <r>
    <n v="2715"/>
    <d v="2015-07-03T00:00:00"/>
    <x v="1"/>
    <x v="6"/>
    <x v="486"/>
    <x v="2"/>
    <x v="0"/>
    <x v="0"/>
    <x v="1402"/>
    <x v="1237"/>
    <n v="2"/>
    <n v="2.44"/>
  </r>
  <r>
    <n v="2716"/>
    <d v="2015-07-03T00:00:00"/>
    <x v="1"/>
    <x v="6"/>
    <x v="486"/>
    <x v="2"/>
    <x v="1"/>
    <x v="8"/>
    <x v="1403"/>
    <x v="2133"/>
    <n v="9"/>
    <n v="56.58"/>
  </r>
  <r>
    <n v="2717"/>
    <d v="2015-07-04T00:00:00"/>
    <x v="1"/>
    <x v="6"/>
    <x v="576"/>
    <x v="21"/>
    <x v="2"/>
    <x v="6"/>
    <x v="1404"/>
    <x v="2134"/>
    <n v="4"/>
    <n v="285.99"/>
  </r>
  <r>
    <n v="2718"/>
    <d v="2015-07-04T00:00:00"/>
    <x v="1"/>
    <x v="6"/>
    <x v="525"/>
    <x v="20"/>
    <x v="0"/>
    <x v="4"/>
    <x v="1405"/>
    <x v="2135"/>
    <n v="3"/>
    <n v="4.49"/>
  </r>
  <r>
    <n v="2719"/>
    <d v="2015-07-04T00:00:00"/>
    <x v="1"/>
    <x v="6"/>
    <x v="425"/>
    <x v="3"/>
    <x v="0"/>
    <x v="3"/>
    <x v="496"/>
    <x v="2136"/>
    <n v="2"/>
    <n v="7.43"/>
  </r>
  <r>
    <n v="2720"/>
    <d v="2015-07-05T00:00:00"/>
    <x v="1"/>
    <x v="6"/>
    <x v="302"/>
    <x v="25"/>
    <x v="1"/>
    <x v="8"/>
    <x v="1148"/>
    <x v="1086"/>
    <n v="2"/>
    <n v="0.74"/>
  </r>
  <r>
    <n v="2721"/>
    <d v="2015-07-05T00:00:00"/>
    <x v="1"/>
    <x v="6"/>
    <x v="302"/>
    <x v="25"/>
    <x v="0"/>
    <x v="3"/>
    <x v="96"/>
    <x v="2137"/>
    <n v="5"/>
    <n v="-5.78"/>
  </r>
  <r>
    <n v="2722"/>
    <d v="2015-07-05T00:00:00"/>
    <x v="1"/>
    <x v="6"/>
    <x v="665"/>
    <x v="14"/>
    <x v="0"/>
    <x v="3"/>
    <x v="1406"/>
    <x v="2138"/>
    <n v="5"/>
    <n v="8.93"/>
  </r>
  <r>
    <n v="2723"/>
    <d v="2015-07-05T00:00:00"/>
    <x v="1"/>
    <x v="6"/>
    <x v="363"/>
    <x v="2"/>
    <x v="2"/>
    <x v="9"/>
    <x v="1065"/>
    <x v="2139"/>
    <n v="3"/>
    <n v="2.1800000000000002"/>
  </r>
  <r>
    <n v="2724"/>
    <d v="2015-07-05T00:00:00"/>
    <x v="1"/>
    <x v="6"/>
    <x v="363"/>
    <x v="2"/>
    <x v="0"/>
    <x v="2"/>
    <x v="90"/>
    <x v="1614"/>
    <n v="3"/>
    <n v="-2.44"/>
  </r>
  <r>
    <n v="2725"/>
    <d v="2015-07-05T00:00:00"/>
    <x v="1"/>
    <x v="6"/>
    <x v="138"/>
    <x v="25"/>
    <x v="1"/>
    <x v="8"/>
    <x v="1148"/>
    <x v="1086"/>
    <n v="2"/>
    <n v="0.74"/>
  </r>
  <r>
    <n v="2726"/>
    <d v="2015-07-05T00:00:00"/>
    <x v="1"/>
    <x v="6"/>
    <x v="138"/>
    <x v="25"/>
    <x v="0"/>
    <x v="1"/>
    <x v="1"/>
    <x v="1"/>
    <n v="3"/>
    <n v="4.2699999999999996"/>
  </r>
  <r>
    <n v="2727"/>
    <d v="2015-07-06T00:00:00"/>
    <x v="1"/>
    <x v="6"/>
    <x v="666"/>
    <x v="20"/>
    <x v="1"/>
    <x v="8"/>
    <x v="335"/>
    <x v="517"/>
    <n v="2"/>
    <n v="6.7"/>
  </r>
  <r>
    <n v="2728"/>
    <d v="2015-07-06T00:00:00"/>
    <x v="1"/>
    <x v="6"/>
    <x v="666"/>
    <x v="20"/>
    <x v="1"/>
    <x v="8"/>
    <x v="19"/>
    <x v="2140"/>
    <n v="3"/>
    <n v="63.89"/>
  </r>
  <r>
    <n v="2729"/>
    <d v="2015-07-06T00:00:00"/>
    <x v="1"/>
    <x v="6"/>
    <x v="666"/>
    <x v="20"/>
    <x v="2"/>
    <x v="6"/>
    <x v="1048"/>
    <x v="2141"/>
    <n v="5"/>
    <n v="2.5"/>
  </r>
  <r>
    <n v="2730"/>
    <d v="2015-07-06T00:00:00"/>
    <x v="1"/>
    <x v="6"/>
    <x v="666"/>
    <x v="20"/>
    <x v="0"/>
    <x v="2"/>
    <x v="1407"/>
    <x v="2142"/>
    <n v="5"/>
    <n v="156.43"/>
  </r>
  <r>
    <n v="2731"/>
    <d v="2015-07-06T00:00:00"/>
    <x v="1"/>
    <x v="6"/>
    <x v="367"/>
    <x v="32"/>
    <x v="1"/>
    <x v="11"/>
    <x v="1408"/>
    <x v="2143"/>
    <n v="2"/>
    <n v="60.39"/>
  </r>
  <r>
    <n v="2732"/>
    <d v="2015-07-06T00:00:00"/>
    <x v="1"/>
    <x v="6"/>
    <x v="605"/>
    <x v="3"/>
    <x v="1"/>
    <x v="5"/>
    <x v="1318"/>
    <x v="529"/>
    <n v="3"/>
    <n v="-17.04"/>
  </r>
  <r>
    <n v="2733"/>
    <d v="2015-07-06T00:00:00"/>
    <x v="1"/>
    <x v="6"/>
    <x v="302"/>
    <x v="23"/>
    <x v="0"/>
    <x v="4"/>
    <x v="182"/>
    <x v="997"/>
    <n v="4"/>
    <n v="2.89"/>
  </r>
  <r>
    <n v="2734"/>
    <d v="2015-07-08T00:00:00"/>
    <x v="1"/>
    <x v="6"/>
    <x v="406"/>
    <x v="0"/>
    <x v="0"/>
    <x v="0"/>
    <x v="254"/>
    <x v="1609"/>
    <n v="5"/>
    <n v="6.6"/>
  </r>
  <r>
    <n v="2735"/>
    <d v="2015-07-09T00:00:00"/>
    <x v="1"/>
    <x v="6"/>
    <x v="595"/>
    <x v="32"/>
    <x v="0"/>
    <x v="0"/>
    <x v="1071"/>
    <x v="1369"/>
    <n v="2"/>
    <n v="3.03"/>
  </r>
  <r>
    <n v="2736"/>
    <d v="2015-07-09T00:00:00"/>
    <x v="1"/>
    <x v="6"/>
    <x v="595"/>
    <x v="32"/>
    <x v="0"/>
    <x v="3"/>
    <x v="209"/>
    <x v="224"/>
    <n v="3"/>
    <n v="59.01"/>
  </r>
  <r>
    <n v="2737"/>
    <d v="2015-07-09T00:00:00"/>
    <x v="1"/>
    <x v="6"/>
    <x v="185"/>
    <x v="15"/>
    <x v="0"/>
    <x v="4"/>
    <x v="319"/>
    <x v="2144"/>
    <n v="3"/>
    <n v="0.84"/>
  </r>
  <r>
    <n v="2738"/>
    <d v="2015-07-09T00:00:00"/>
    <x v="1"/>
    <x v="6"/>
    <x v="542"/>
    <x v="36"/>
    <x v="0"/>
    <x v="7"/>
    <x v="961"/>
    <x v="2145"/>
    <n v="4"/>
    <n v="5.0599999999999996"/>
  </r>
  <r>
    <n v="2739"/>
    <d v="2015-07-09T00:00:00"/>
    <x v="1"/>
    <x v="6"/>
    <x v="542"/>
    <x v="36"/>
    <x v="2"/>
    <x v="15"/>
    <x v="1409"/>
    <x v="2146"/>
    <n v="3"/>
    <n v="209.24"/>
  </r>
  <r>
    <n v="2740"/>
    <d v="2015-07-09T00:00:00"/>
    <x v="1"/>
    <x v="6"/>
    <x v="542"/>
    <x v="36"/>
    <x v="1"/>
    <x v="8"/>
    <x v="50"/>
    <x v="2147"/>
    <n v="2"/>
    <n v="20.02"/>
  </r>
  <r>
    <n v="2741"/>
    <d v="2015-07-09T00:00:00"/>
    <x v="1"/>
    <x v="6"/>
    <x v="542"/>
    <x v="36"/>
    <x v="0"/>
    <x v="1"/>
    <x v="1410"/>
    <x v="1192"/>
    <n v="3"/>
    <n v="5.7"/>
  </r>
  <r>
    <n v="2742"/>
    <d v="2015-07-09T00:00:00"/>
    <x v="1"/>
    <x v="6"/>
    <x v="542"/>
    <x v="36"/>
    <x v="0"/>
    <x v="3"/>
    <x v="695"/>
    <x v="2148"/>
    <n v="3"/>
    <n v="42.05"/>
  </r>
  <r>
    <n v="2743"/>
    <d v="2015-07-09T00:00:00"/>
    <x v="1"/>
    <x v="6"/>
    <x v="542"/>
    <x v="36"/>
    <x v="0"/>
    <x v="4"/>
    <x v="311"/>
    <x v="284"/>
    <n v="4"/>
    <n v="32.54"/>
  </r>
  <r>
    <n v="2744"/>
    <d v="2015-07-09T00:00:00"/>
    <x v="1"/>
    <x v="6"/>
    <x v="542"/>
    <x v="36"/>
    <x v="0"/>
    <x v="3"/>
    <x v="978"/>
    <x v="2149"/>
    <n v="9"/>
    <n v="70.55"/>
  </r>
  <r>
    <n v="2745"/>
    <d v="2015-07-09T00:00:00"/>
    <x v="1"/>
    <x v="6"/>
    <x v="542"/>
    <x v="36"/>
    <x v="0"/>
    <x v="3"/>
    <x v="1045"/>
    <x v="1258"/>
    <n v="6"/>
    <n v="21.4"/>
  </r>
  <r>
    <n v="2746"/>
    <d v="2015-07-09T00:00:00"/>
    <x v="1"/>
    <x v="6"/>
    <x v="542"/>
    <x v="36"/>
    <x v="0"/>
    <x v="2"/>
    <x v="845"/>
    <x v="2150"/>
    <n v="7"/>
    <n v="28.48"/>
  </r>
  <r>
    <n v="2747"/>
    <d v="2015-07-09T00:00:00"/>
    <x v="1"/>
    <x v="6"/>
    <x v="550"/>
    <x v="2"/>
    <x v="2"/>
    <x v="6"/>
    <x v="854"/>
    <x v="2121"/>
    <n v="3"/>
    <n v="40.5"/>
  </r>
  <r>
    <n v="2748"/>
    <d v="2015-07-09T00:00:00"/>
    <x v="1"/>
    <x v="6"/>
    <x v="148"/>
    <x v="0"/>
    <x v="0"/>
    <x v="12"/>
    <x v="1411"/>
    <x v="2151"/>
    <n v="2"/>
    <n v="-121.58"/>
  </r>
  <r>
    <n v="2749"/>
    <d v="2015-07-10T00:00:00"/>
    <x v="1"/>
    <x v="6"/>
    <x v="281"/>
    <x v="12"/>
    <x v="0"/>
    <x v="3"/>
    <x v="949"/>
    <x v="2152"/>
    <n v="3"/>
    <n v="-2.2400000000000002"/>
  </r>
  <r>
    <n v="2750"/>
    <d v="2015-07-10T00:00:00"/>
    <x v="1"/>
    <x v="6"/>
    <x v="30"/>
    <x v="3"/>
    <x v="0"/>
    <x v="3"/>
    <x v="276"/>
    <x v="2153"/>
    <n v="2"/>
    <n v="12.97"/>
  </r>
  <r>
    <n v="2751"/>
    <d v="2015-07-11T00:00:00"/>
    <x v="1"/>
    <x v="6"/>
    <x v="584"/>
    <x v="2"/>
    <x v="1"/>
    <x v="8"/>
    <x v="1412"/>
    <x v="2154"/>
    <n v="7"/>
    <n v="36.229999999999997"/>
  </r>
  <r>
    <n v="2752"/>
    <d v="2015-07-11T00:00:00"/>
    <x v="1"/>
    <x v="6"/>
    <x v="584"/>
    <x v="2"/>
    <x v="0"/>
    <x v="3"/>
    <x v="816"/>
    <x v="359"/>
    <n v="3"/>
    <n v="-2"/>
  </r>
  <r>
    <n v="2753"/>
    <d v="2015-07-11T00:00:00"/>
    <x v="1"/>
    <x v="6"/>
    <x v="584"/>
    <x v="2"/>
    <x v="0"/>
    <x v="3"/>
    <x v="1069"/>
    <x v="710"/>
    <n v="4"/>
    <n v="-4.75"/>
  </r>
  <r>
    <n v="2754"/>
    <d v="2015-07-11T00:00:00"/>
    <x v="1"/>
    <x v="6"/>
    <x v="584"/>
    <x v="2"/>
    <x v="1"/>
    <x v="5"/>
    <x v="707"/>
    <x v="2155"/>
    <n v="8"/>
    <n v="-73.180000000000007"/>
  </r>
  <r>
    <n v="2755"/>
    <d v="2015-07-11T00:00:00"/>
    <x v="1"/>
    <x v="6"/>
    <x v="584"/>
    <x v="2"/>
    <x v="0"/>
    <x v="4"/>
    <x v="182"/>
    <x v="997"/>
    <n v="5"/>
    <n v="0.83"/>
  </r>
  <r>
    <n v="2756"/>
    <d v="2015-07-11T00:00:00"/>
    <x v="1"/>
    <x v="6"/>
    <x v="584"/>
    <x v="2"/>
    <x v="1"/>
    <x v="8"/>
    <x v="984"/>
    <x v="2156"/>
    <n v="6"/>
    <n v="3.48"/>
  </r>
  <r>
    <n v="2757"/>
    <d v="2015-07-11T00:00:00"/>
    <x v="1"/>
    <x v="6"/>
    <x v="59"/>
    <x v="22"/>
    <x v="0"/>
    <x v="0"/>
    <x v="1413"/>
    <x v="2157"/>
    <n v="3"/>
    <n v="13.49"/>
  </r>
  <r>
    <n v="2758"/>
    <d v="2015-07-11T00:00:00"/>
    <x v="1"/>
    <x v="6"/>
    <x v="59"/>
    <x v="22"/>
    <x v="0"/>
    <x v="3"/>
    <x v="209"/>
    <x v="1159"/>
    <n v="3"/>
    <n v="34.42"/>
  </r>
  <r>
    <n v="2759"/>
    <d v="2015-07-11T00:00:00"/>
    <x v="1"/>
    <x v="6"/>
    <x v="477"/>
    <x v="7"/>
    <x v="1"/>
    <x v="13"/>
    <x v="495"/>
    <x v="2158"/>
    <n v="4"/>
    <n v="-37.11"/>
  </r>
  <r>
    <n v="2760"/>
    <d v="2015-07-11T00:00:00"/>
    <x v="1"/>
    <x v="6"/>
    <x v="477"/>
    <x v="7"/>
    <x v="2"/>
    <x v="6"/>
    <x v="387"/>
    <x v="2159"/>
    <n v="2"/>
    <n v="193.32"/>
  </r>
  <r>
    <n v="2761"/>
    <d v="2015-07-11T00:00:00"/>
    <x v="1"/>
    <x v="6"/>
    <x v="477"/>
    <x v="7"/>
    <x v="0"/>
    <x v="3"/>
    <x v="1414"/>
    <x v="2160"/>
    <n v="7"/>
    <n v="103.9"/>
  </r>
  <r>
    <n v="2762"/>
    <d v="2015-07-12T00:00:00"/>
    <x v="1"/>
    <x v="6"/>
    <x v="556"/>
    <x v="1"/>
    <x v="1"/>
    <x v="5"/>
    <x v="142"/>
    <x v="1730"/>
    <n v="9"/>
    <n v="-5.48"/>
  </r>
  <r>
    <n v="2763"/>
    <d v="2015-07-12T00:00:00"/>
    <x v="1"/>
    <x v="6"/>
    <x v="556"/>
    <x v="1"/>
    <x v="2"/>
    <x v="6"/>
    <x v="446"/>
    <x v="1289"/>
    <n v="2"/>
    <n v="16.7"/>
  </r>
  <r>
    <n v="2764"/>
    <d v="2015-07-12T00:00:00"/>
    <x v="1"/>
    <x v="6"/>
    <x v="556"/>
    <x v="1"/>
    <x v="2"/>
    <x v="6"/>
    <x v="827"/>
    <x v="2161"/>
    <n v="7"/>
    <n v="53.75"/>
  </r>
  <r>
    <n v="2765"/>
    <d v="2015-07-12T00:00:00"/>
    <x v="1"/>
    <x v="6"/>
    <x v="556"/>
    <x v="1"/>
    <x v="0"/>
    <x v="3"/>
    <x v="575"/>
    <x v="2162"/>
    <n v="2"/>
    <n v="-2.99"/>
  </r>
  <r>
    <n v="2766"/>
    <d v="2015-07-12T00:00:00"/>
    <x v="1"/>
    <x v="6"/>
    <x v="556"/>
    <x v="1"/>
    <x v="0"/>
    <x v="4"/>
    <x v="616"/>
    <x v="318"/>
    <n v="3"/>
    <n v="0.69"/>
  </r>
  <r>
    <n v="2767"/>
    <d v="2015-07-12T00:00:00"/>
    <x v="1"/>
    <x v="6"/>
    <x v="556"/>
    <x v="1"/>
    <x v="1"/>
    <x v="8"/>
    <x v="1108"/>
    <x v="2163"/>
    <n v="1"/>
    <n v="-2.13"/>
  </r>
  <r>
    <n v="2768"/>
    <d v="2015-07-12T00:00:00"/>
    <x v="1"/>
    <x v="6"/>
    <x v="556"/>
    <x v="1"/>
    <x v="2"/>
    <x v="6"/>
    <x v="522"/>
    <x v="2164"/>
    <n v="4"/>
    <n v="49.44"/>
  </r>
  <r>
    <n v="2769"/>
    <d v="2015-07-12T00:00:00"/>
    <x v="1"/>
    <x v="6"/>
    <x v="667"/>
    <x v="0"/>
    <x v="2"/>
    <x v="6"/>
    <x v="827"/>
    <x v="2165"/>
    <n v="4"/>
    <n v="30.72"/>
  </r>
  <r>
    <n v="2770"/>
    <d v="2015-07-13T00:00:00"/>
    <x v="1"/>
    <x v="6"/>
    <x v="11"/>
    <x v="20"/>
    <x v="0"/>
    <x v="3"/>
    <x v="116"/>
    <x v="211"/>
    <n v="2"/>
    <n v="4.28"/>
  </r>
  <r>
    <n v="2771"/>
    <d v="2015-07-13T00:00:00"/>
    <x v="1"/>
    <x v="6"/>
    <x v="11"/>
    <x v="20"/>
    <x v="1"/>
    <x v="5"/>
    <x v="1075"/>
    <x v="2166"/>
    <n v="9"/>
    <n v="321.83999999999997"/>
  </r>
  <r>
    <n v="2772"/>
    <d v="2015-07-13T00:00:00"/>
    <x v="1"/>
    <x v="6"/>
    <x v="11"/>
    <x v="20"/>
    <x v="0"/>
    <x v="0"/>
    <x v="371"/>
    <x v="967"/>
    <n v="2"/>
    <n v="4.68"/>
  </r>
  <r>
    <n v="2773"/>
    <d v="2015-07-13T00:00:00"/>
    <x v="1"/>
    <x v="6"/>
    <x v="421"/>
    <x v="0"/>
    <x v="0"/>
    <x v="3"/>
    <x v="459"/>
    <x v="2014"/>
    <n v="6"/>
    <n v="-66.510000000000005"/>
  </r>
  <r>
    <n v="2774"/>
    <d v="2015-07-13T00:00:00"/>
    <x v="1"/>
    <x v="6"/>
    <x v="37"/>
    <x v="4"/>
    <x v="0"/>
    <x v="0"/>
    <x v="727"/>
    <x v="2167"/>
    <n v="6"/>
    <n v="18.66"/>
  </r>
  <r>
    <n v="2775"/>
    <d v="2015-07-14T00:00:00"/>
    <x v="1"/>
    <x v="6"/>
    <x v="614"/>
    <x v="12"/>
    <x v="0"/>
    <x v="2"/>
    <x v="2"/>
    <x v="2"/>
    <n v="3"/>
    <n v="-64.77"/>
  </r>
  <r>
    <n v="2776"/>
    <d v="2015-07-14T00:00:00"/>
    <x v="1"/>
    <x v="6"/>
    <x v="614"/>
    <x v="12"/>
    <x v="0"/>
    <x v="0"/>
    <x v="720"/>
    <x v="535"/>
    <n v="4"/>
    <n v="6.7"/>
  </r>
  <r>
    <n v="2777"/>
    <d v="2015-07-14T00:00:00"/>
    <x v="1"/>
    <x v="6"/>
    <x v="614"/>
    <x v="12"/>
    <x v="1"/>
    <x v="5"/>
    <x v="782"/>
    <x v="2168"/>
    <n v="2"/>
    <n v="49.72"/>
  </r>
  <r>
    <n v="2778"/>
    <d v="2015-07-14T00:00:00"/>
    <x v="1"/>
    <x v="6"/>
    <x v="614"/>
    <x v="12"/>
    <x v="1"/>
    <x v="11"/>
    <x v="506"/>
    <x v="1879"/>
    <n v="6"/>
    <n v="-191.65"/>
  </r>
  <r>
    <n v="2779"/>
    <d v="2015-07-16T00:00:00"/>
    <x v="1"/>
    <x v="6"/>
    <x v="654"/>
    <x v="3"/>
    <x v="1"/>
    <x v="5"/>
    <x v="629"/>
    <x v="2169"/>
    <n v="6"/>
    <n v="-219.16"/>
  </r>
  <r>
    <n v="2780"/>
    <d v="2015-07-16T00:00:00"/>
    <x v="1"/>
    <x v="6"/>
    <x v="654"/>
    <x v="3"/>
    <x v="1"/>
    <x v="5"/>
    <x v="1283"/>
    <x v="2170"/>
    <n v="3"/>
    <n v="78.77"/>
  </r>
  <r>
    <n v="2781"/>
    <d v="2015-07-16T00:00:00"/>
    <x v="1"/>
    <x v="6"/>
    <x v="124"/>
    <x v="20"/>
    <x v="0"/>
    <x v="0"/>
    <x v="1415"/>
    <x v="2021"/>
    <n v="3"/>
    <n v="39.630000000000003"/>
  </r>
  <r>
    <n v="2782"/>
    <d v="2015-07-16T00:00:00"/>
    <x v="1"/>
    <x v="6"/>
    <x v="124"/>
    <x v="20"/>
    <x v="2"/>
    <x v="9"/>
    <x v="1416"/>
    <x v="2171"/>
    <n v="10"/>
    <n v="191.97"/>
  </r>
  <r>
    <n v="2783"/>
    <d v="2015-07-16T00:00:00"/>
    <x v="1"/>
    <x v="6"/>
    <x v="588"/>
    <x v="36"/>
    <x v="1"/>
    <x v="5"/>
    <x v="1417"/>
    <x v="2172"/>
    <n v="1"/>
    <n v="43.78"/>
  </r>
  <r>
    <n v="2784"/>
    <d v="2015-07-16T00:00:00"/>
    <x v="1"/>
    <x v="6"/>
    <x v="588"/>
    <x v="36"/>
    <x v="0"/>
    <x v="10"/>
    <x v="1418"/>
    <x v="2173"/>
    <n v="9"/>
    <n v="63.14"/>
  </r>
  <r>
    <n v="2785"/>
    <d v="2015-07-16T00:00:00"/>
    <x v="1"/>
    <x v="6"/>
    <x v="588"/>
    <x v="36"/>
    <x v="0"/>
    <x v="7"/>
    <x v="299"/>
    <x v="697"/>
    <n v="4"/>
    <n v="5.41"/>
  </r>
  <r>
    <n v="2786"/>
    <d v="2015-07-17T00:00:00"/>
    <x v="1"/>
    <x v="6"/>
    <x v="401"/>
    <x v="3"/>
    <x v="1"/>
    <x v="11"/>
    <x v="1093"/>
    <x v="2174"/>
    <n v="2"/>
    <n v="-13.8"/>
  </r>
  <r>
    <n v="2787"/>
    <d v="2015-07-17T00:00:00"/>
    <x v="1"/>
    <x v="6"/>
    <x v="634"/>
    <x v="16"/>
    <x v="1"/>
    <x v="11"/>
    <x v="1419"/>
    <x v="2175"/>
    <n v="5"/>
    <n v="5.8"/>
  </r>
  <r>
    <n v="2788"/>
    <d v="2015-07-17T00:00:00"/>
    <x v="1"/>
    <x v="6"/>
    <x v="668"/>
    <x v="0"/>
    <x v="0"/>
    <x v="1"/>
    <x v="315"/>
    <x v="2176"/>
    <n v="3"/>
    <n v="2.04"/>
  </r>
  <r>
    <n v="2789"/>
    <d v="2015-07-17T00:00:00"/>
    <x v="1"/>
    <x v="6"/>
    <x v="668"/>
    <x v="0"/>
    <x v="0"/>
    <x v="7"/>
    <x v="1156"/>
    <x v="2177"/>
    <n v="4"/>
    <n v="3.43"/>
  </r>
  <r>
    <n v="2790"/>
    <d v="2015-07-18T00:00:00"/>
    <x v="1"/>
    <x v="6"/>
    <x v="334"/>
    <x v="3"/>
    <x v="2"/>
    <x v="9"/>
    <x v="1361"/>
    <x v="2178"/>
    <n v="4"/>
    <n v="176.79"/>
  </r>
  <r>
    <n v="2791"/>
    <d v="2015-07-18T00:00:00"/>
    <x v="1"/>
    <x v="6"/>
    <x v="385"/>
    <x v="20"/>
    <x v="0"/>
    <x v="4"/>
    <x v="616"/>
    <x v="1235"/>
    <n v="2"/>
    <n v="1.61"/>
  </r>
  <r>
    <n v="2792"/>
    <d v="2015-07-18T00:00:00"/>
    <x v="1"/>
    <x v="6"/>
    <x v="137"/>
    <x v="20"/>
    <x v="0"/>
    <x v="3"/>
    <x v="1420"/>
    <x v="2179"/>
    <n v="2"/>
    <n v="1.21"/>
  </r>
  <r>
    <n v="2793"/>
    <d v="2015-07-18T00:00:00"/>
    <x v="1"/>
    <x v="6"/>
    <x v="137"/>
    <x v="20"/>
    <x v="2"/>
    <x v="6"/>
    <x v="669"/>
    <x v="762"/>
    <n v="1"/>
    <n v="36.72"/>
  </r>
  <r>
    <n v="2794"/>
    <d v="2015-07-18T00:00:00"/>
    <x v="1"/>
    <x v="6"/>
    <x v="137"/>
    <x v="20"/>
    <x v="1"/>
    <x v="8"/>
    <x v="977"/>
    <x v="1764"/>
    <n v="1"/>
    <n v="2.14"/>
  </r>
  <r>
    <n v="2795"/>
    <d v="2015-07-19T00:00:00"/>
    <x v="1"/>
    <x v="6"/>
    <x v="669"/>
    <x v="12"/>
    <x v="0"/>
    <x v="3"/>
    <x v="1421"/>
    <x v="2180"/>
    <n v="1"/>
    <n v="-1.35"/>
  </r>
  <r>
    <n v="2796"/>
    <d v="2015-07-20T00:00:00"/>
    <x v="1"/>
    <x v="6"/>
    <x v="670"/>
    <x v="18"/>
    <x v="0"/>
    <x v="2"/>
    <x v="982"/>
    <x v="2181"/>
    <n v="1"/>
    <n v="9.73"/>
  </r>
  <r>
    <n v="2797"/>
    <d v="2015-07-20T00:00:00"/>
    <x v="1"/>
    <x v="6"/>
    <x v="670"/>
    <x v="18"/>
    <x v="2"/>
    <x v="9"/>
    <x v="1281"/>
    <x v="2182"/>
    <n v="5"/>
    <n v="124.68"/>
  </r>
  <r>
    <n v="2798"/>
    <d v="2015-07-20T00:00:00"/>
    <x v="1"/>
    <x v="6"/>
    <x v="670"/>
    <x v="18"/>
    <x v="0"/>
    <x v="0"/>
    <x v="1196"/>
    <x v="2183"/>
    <n v="5"/>
    <n v="11.88"/>
  </r>
  <r>
    <n v="2799"/>
    <d v="2015-07-20T00:00:00"/>
    <x v="1"/>
    <x v="6"/>
    <x v="670"/>
    <x v="18"/>
    <x v="0"/>
    <x v="10"/>
    <x v="1418"/>
    <x v="2184"/>
    <n v="7"/>
    <n v="49.11"/>
  </r>
  <r>
    <n v="2800"/>
    <d v="2015-07-20T00:00:00"/>
    <x v="1"/>
    <x v="6"/>
    <x v="670"/>
    <x v="18"/>
    <x v="0"/>
    <x v="0"/>
    <x v="1422"/>
    <x v="148"/>
    <n v="2"/>
    <n v="45.98"/>
  </r>
  <r>
    <n v="2801"/>
    <d v="2015-07-20T00:00:00"/>
    <x v="1"/>
    <x v="6"/>
    <x v="670"/>
    <x v="18"/>
    <x v="0"/>
    <x v="2"/>
    <x v="370"/>
    <x v="1180"/>
    <n v="5"/>
    <n v="38.18"/>
  </r>
  <r>
    <n v="2802"/>
    <d v="2015-07-20T00:00:00"/>
    <x v="1"/>
    <x v="6"/>
    <x v="277"/>
    <x v="1"/>
    <x v="0"/>
    <x v="3"/>
    <x v="549"/>
    <x v="633"/>
    <n v="5"/>
    <n v="-4.46"/>
  </r>
  <r>
    <n v="2803"/>
    <d v="2015-07-20T00:00:00"/>
    <x v="1"/>
    <x v="6"/>
    <x v="277"/>
    <x v="1"/>
    <x v="1"/>
    <x v="11"/>
    <x v="1423"/>
    <x v="2185"/>
    <n v="4"/>
    <n v="-126.48"/>
  </r>
  <r>
    <n v="2804"/>
    <d v="2015-07-20T00:00:00"/>
    <x v="1"/>
    <x v="6"/>
    <x v="277"/>
    <x v="1"/>
    <x v="2"/>
    <x v="6"/>
    <x v="307"/>
    <x v="2186"/>
    <n v="2"/>
    <n v="13.44"/>
  </r>
  <r>
    <n v="2805"/>
    <d v="2015-07-20T00:00:00"/>
    <x v="1"/>
    <x v="6"/>
    <x v="277"/>
    <x v="1"/>
    <x v="1"/>
    <x v="11"/>
    <x v="1028"/>
    <x v="2187"/>
    <n v="5"/>
    <n v="-52.2"/>
  </r>
  <r>
    <n v="2806"/>
    <d v="2015-07-23T00:00:00"/>
    <x v="1"/>
    <x v="6"/>
    <x v="128"/>
    <x v="20"/>
    <x v="0"/>
    <x v="12"/>
    <x v="484"/>
    <x v="2188"/>
    <n v="3"/>
    <n v="20.68"/>
  </r>
  <r>
    <n v="2807"/>
    <d v="2015-07-23T00:00:00"/>
    <x v="1"/>
    <x v="6"/>
    <x v="128"/>
    <x v="20"/>
    <x v="1"/>
    <x v="8"/>
    <x v="985"/>
    <x v="2189"/>
    <n v="3"/>
    <n v="50.24"/>
  </r>
  <r>
    <n v="2808"/>
    <d v="2015-07-23T00:00:00"/>
    <x v="1"/>
    <x v="6"/>
    <x v="7"/>
    <x v="20"/>
    <x v="0"/>
    <x v="3"/>
    <x v="878"/>
    <x v="2190"/>
    <n v="3"/>
    <n v="3.68"/>
  </r>
  <r>
    <n v="2809"/>
    <d v="2015-07-24T00:00:00"/>
    <x v="1"/>
    <x v="6"/>
    <x v="301"/>
    <x v="5"/>
    <x v="1"/>
    <x v="8"/>
    <x v="480"/>
    <x v="753"/>
    <n v="3"/>
    <n v="6.07"/>
  </r>
  <r>
    <n v="2810"/>
    <d v="2015-07-24T00:00:00"/>
    <x v="1"/>
    <x v="6"/>
    <x v="301"/>
    <x v="5"/>
    <x v="0"/>
    <x v="3"/>
    <x v="520"/>
    <x v="2191"/>
    <n v="9"/>
    <n v="62.14"/>
  </r>
  <r>
    <n v="2811"/>
    <d v="2015-07-24T00:00:00"/>
    <x v="1"/>
    <x v="6"/>
    <x v="301"/>
    <x v="5"/>
    <x v="2"/>
    <x v="9"/>
    <x v="1291"/>
    <x v="2192"/>
    <n v="14"/>
    <n v="64.37"/>
  </r>
  <r>
    <n v="2812"/>
    <d v="2015-07-24T00:00:00"/>
    <x v="1"/>
    <x v="6"/>
    <x v="301"/>
    <x v="5"/>
    <x v="0"/>
    <x v="3"/>
    <x v="520"/>
    <x v="2193"/>
    <n v="6"/>
    <n v="41.43"/>
  </r>
  <r>
    <n v="2813"/>
    <d v="2015-07-25T00:00:00"/>
    <x v="1"/>
    <x v="6"/>
    <x v="237"/>
    <x v="2"/>
    <x v="0"/>
    <x v="3"/>
    <x v="637"/>
    <x v="2194"/>
    <n v="4"/>
    <n v="-18.46"/>
  </r>
  <r>
    <n v="2814"/>
    <d v="2015-07-25T00:00:00"/>
    <x v="1"/>
    <x v="6"/>
    <x v="289"/>
    <x v="22"/>
    <x v="0"/>
    <x v="7"/>
    <x v="122"/>
    <x v="395"/>
    <n v="2"/>
    <n v="0.47"/>
  </r>
  <r>
    <n v="2815"/>
    <d v="2015-07-25T00:00:00"/>
    <x v="1"/>
    <x v="6"/>
    <x v="289"/>
    <x v="22"/>
    <x v="0"/>
    <x v="0"/>
    <x v="1424"/>
    <x v="115"/>
    <n v="2"/>
    <n v="6.22"/>
  </r>
  <r>
    <n v="2816"/>
    <d v="2015-07-25T00:00:00"/>
    <x v="1"/>
    <x v="6"/>
    <x v="289"/>
    <x v="22"/>
    <x v="1"/>
    <x v="11"/>
    <x v="1425"/>
    <x v="2195"/>
    <n v="5"/>
    <n v="56.39"/>
  </r>
  <r>
    <n v="2817"/>
    <d v="2015-07-25T00:00:00"/>
    <x v="1"/>
    <x v="6"/>
    <x v="289"/>
    <x v="22"/>
    <x v="1"/>
    <x v="5"/>
    <x v="1107"/>
    <x v="2196"/>
    <n v="2"/>
    <n v="28.08"/>
  </r>
  <r>
    <n v="2818"/>
    <d v="2015-07-25T00:00:00"/>
    <x v="1"/>
    <x v="6"/>
    <x v="598"/>
    <x v="33"/>
    <x v="0"/>
    <x v="10"/>
    <x v="944"/>
    <x v="2197"/>
    <n v="9"/>
    <n v="49.23"/>
  </r>
  <r>
    <n v="2819"/>
    <d v="2015-07-25T00:00:00"/>
    <x v="1"/>
    <x v="6"/>
    <x v="598"/>
    <x v="33"/>
    <x v="1"/>
    <x v="13"/>
    <x v="476"/>
    <x v="2198"/>
    <n v="2"/>
    <n v="39.44"/>
  </r>
  <r>
    <n v="2820"/>
    <d v="2015-07-25T00:00:00"/>
    <x v="1"/>
    <x v="6"/>
    <x v="446"/>
    <x v="3"/>
    <x v="2"/>
    <x v="6"/>
    <x v="1426"/>
    <x v="2199"/>
    <n v="5"/>
    <n v="39"/>
  </r>
  <r>
    <n v="2821"/>
    <d v="2015-07-26T00:00:00"/>
    <x v="1"/>
    <x v="6"/>
    <x v="273"/>
    <x v="12"/>
    <x v="1"/>
    <x v="13"/>
    <x v="1036"/>
    <x v="2200"/>
    <n v="3"/>
    <n v="-204.45"/>
  </r>
  <r>
    <n v="2822"/>
    <d v="2015-07-26T00:00:00"/>
    <x v="1"/>
    <x v="6"/>
    <x v="454"/>
    <x v="3"/>
    <x v="0"/>
    <x v="10"/>
    <x v="239"/>
    <x v="2201"/>
    <n v="2"/>
    <n v="78.89"/>
  </r>
  <r>
    <n v="2823"/>
    <d v="2015-07-26T00:00:00"/>
    <x v="1"/>
    <x v="6"/>
    <x v="244"/>
    <x v="3"/>
    <x v="0"/>
    <x v="3"/>
    <x v="51"/>
    <x v="1876"/>
    <n v="3"/>
    <n v="3.09"/>
  </r>
  <r>
    <n v="2824"/>
    <d v="2015-07-26T00:00:00"/>
    <x v="1"/>
    <x v="6"/>
    <x v="244"/>
    <x v="3"/>
    <x v="0"/>
    <x v="3"/>
    <x v="575"/>
    <x v="2202"/>
    <n v="6"/>
    <n v="8.39"/>
  </r>
  <r>
    <n v="2825"/>
    <d v="2015-07-26T00:00:00"/>
    <x v="1"/>
    <x v="6"/>
    <x v="244"/>
    <x v="3"/>
    <x v="0"/>
    <x v="4"/>
    <x v="609"/>
    <x v="689"/>
    <n v="5"/>
    <n v="25.79"/>
  </r>
  <r>
    <n v="2826"/>
    <d v="2015-07-26T00:00:00"/>
    <x v="1"/>
    <x v="6"/>
    <x v="38"/>
    <x v="12"/>
    <x v="1"/>
    <x v="5"/>
    <x v="1395"/>
    <x v="2203"/>
    <n v="3"/>
    <n v="13.32"/>
  </r>
  <r>
    <n v="2827"/>
    <d v="2015-07-26T00:00:00"/>
    <x v="1"/>
    <x v="6"/>
    <x v="83"/>
    <x v="2"/>
    <x v="0"/>
    <x v="0"/>
    <x v="63"/>
    <x v="320"/>
    <n v="2"/>
    <n v="3.63"/>
  </r>
  <r>
    <n v="2828"/>
    <d v="2015-07-27T00:00:00"/>
    <x v="1"/>
    <x v="6"/>
    <x v="190"/>
    <x v="5"/>
    <x v="2"/>
    <x v="6"/>
    <x v="1201"/>
    <x v="2157"/>
    <n v="3"/>
    <n v="0.3"/>
  </r>
  <r>
    <n v="2829"/>
    <d v="2015-07-30T00:00:00"/>
    <x v="1"/>
    <x v="6"/>
    <x v="454"/>
    <x v="3"/>
    <x v="2"/>
    <x v="9"/>
    <x v="33"/>
    <x v="2204"/>
    <n v="7"/>
    <n v="92.37"/>
  </r>
  <r>
    <n v="2830"/>
    <d v="2015-07-30T00:00:00"/>
    <x v="1"/>
    <x v="6"/>
    <x v="454"/>
    <x v="3"/>
    <x v="1"/>
    <x v="8"/>
    <x v="725"/>
    <x v="1685"/>
    <n v="3"/>
    <n v="2.3199999999999998"/>
  </r>
  <r>
    <n v="2831"/>
    <d v="2015-07-30T00:00:00"/>
    <x v="1"/>
    <x v="6"/>
    <x v="454"/>
    <x v="3"/>
    <x v="0"/>
    <x v="3"/>
    <x v="475"/>
    <x v="2205"/>
    <n v="3"/>
    <n v="4.0999999999999996"/>
  </r>
  <r>
    <n v="2832"/>
    <d v="2015-07-30T00:00:00"/>
    <x v="1"/>
    <x v="6"/>
    <x v="369"/>
    <x v="0"/>
    <x v="0"/>
    <x v="2"/>
    <x v="836"/>
    <x v="2206"/>
    <n v="4"/>
    <n v="6.18"/>
  </r>
  <r>
    <n v="2833"/>
    <d v="2015-07-30T00:00:00"/>
    <x v="1"/>
    <x v="6"/>
    <x v="292"/>
    <x v="28"/>
    <x v="1"/>
    <x v="5"/>
    <x v="241"/>
    <x v="2207"/>
    <n v="6"/>
    <n v="38.97"/>
  </r>
  <r>
    <n v="2834"/>
    <d v="2015-07-31T00:00:00"/>
    <x v="1"/>
    <x v="6"/>
    <x v="356"/>
    <x v="20"/>
    <x v="2"/>
    <x v="9"/>
    <x v="1146"/>
    <x v="2208"/>
    <n v="7"/>
    <n v="762.18"/>
  </r>
  <r>
    <n v="2835"/>
    <d v="2015-07-31T00:00:00"/>
    <x v="1"/>
    <x v="6"/>
    <x v="356"/>
    <x v="20"/>
    <x v="1"/>
    <x v="13"/>
    <x v="931"/>
    <x v="2209"/>
    <n v="7"/>
    <n v="-290.88"/>
  </r>
  <r>
    <n v="2836"/>
    <d v="2015-07-31T00:00:00"/>
    <x v="1"/>
    <x v="6"/>
    <x v="356"/>
    <x v="20"/>
    <x v="0"/>
    <x v="0"/>
    <x v="1427"/>
    <x v="5"/>
    <n v="3"/>
    <n v="9.33"/>
  </r>
  <r>
    <n v="2837"/>
    <d v="2015-07-31T00:00:00"/>
    <x v="1"/>
    <x v="6"/>
    <x v="444"/>
    <x v="29"/>
    <x v="2"/>
    <x v="9"/>
    <x v="1253"/>
    <x v="2210"/>
    <n v="6"/>
    <n v="105.47"/>
  </r>
  <r>
    <n v="2838"/>
    <d v="2015-07-31T00:00:00"/>
    <x v="1"/>
    <x v="6"/>
    <x v="571"/>
    <x v="24"/>
    <x v="0"/>
    <x v="14"/>
    <x v="1342"/>
    <x v="2211"/>
    <n v="3"/>
    <n v="15.78"/>
  </r>
  <r>
    <n v="2839"/>
    <d v="2015-08-01T00:00:00"/>
    <x v="1"/>
    <x v="7"/>
    <x v="142"/>
    <x v="3"/>
    <x v="0"/>
    <x v="4"/>
    <x v="321"/>
    <x v="1237"/>
    <n v="4"/>
    <n v="3.36"/>
  </r>
  <r>
    <n v="2840"/>
    <d v="2015-08-01T00:00:00"/>
    <x v="1"/>
    <x v="7"/>
    <x v="142"/>
    <x v="3"/>
    <x v="1"/>
    <x v="13"/>
    <x v="92"/>
    <x v="2212"/>
    <n v="6"/>
    <n v="-175.87"/>
  </r>
  <r>
    <n v="2841"/>
    <d v="2015-08-02T00:00:00"/>
    <x v="1"/>
    <x v="7"/>
    <x v="261"/>
    <x v="22"/>
    <x v="0"/>
    <x v="3"/>
    <x v="1428"/>
    <x v="1380"/>
    <n v="2"/>
    <n v="2.15"/>
  </r>
  <r>
    <n v="2842"/>
    <d v="2015-08-02T00:00:00"/>
    <x v="1"/>
    <x v="7"/>
    <x v="261"/>
    <x v="22"/>
    <x v="2"/>
    <x v="15"/>
    <x v="508"/>
    <x v="2213"/>
    <n v="2"/>
    <n v="41.88"/>
  </r>
  <r>
    <n v="2843"/>
    <d v="2015-08-02T00:00:00"/>
    <x v="1"/>
    <x v="7"/>
    <x v="671"/>
    <x v="43"/>
    <x v="2"/>
    <x v="6"/>
    <x v="1262"/>
    <x v="2018"/>
    <n v="3"/>
    <n v="3.87"/>
  </r>
  <r>
    <n v="2844"/>
    <d v="2015-08-02T00:00:00"/>
    <x v="1"/>
    <x v="7"/>
    <x v="671"/>
    <x v="43"/>
    <x v="0"/>
    <x v="0"/>
    <x v="1402"/>
    <x v="2214"/>
    <n v="2"/>
    <n v="4.12"/>
  </r>
  <r>
    <n v="2845"/>
    <d v="2015-08-02T00:00:00"/>
    <x v="1"/>
    <x v="7"/>
    <x v="671"/>
    <x v="43"/>
    <x v="2"/>
    <x v="9"/>
    <x v="671"/>
    <x v="766"/>
    <n v="2"/>
    <n v="83.99"/>
  </r>
  <r>
    <n v="2846"/>
    <d v="2015-08-02T00:00:00"/>
    <x v="1"/>
    <x v="7"/>
    <x v="671"/>
    <x v="43"/>
    <x v="1"/>
    <x v="5"/>
    <x v="1078"/>
    <x v="2215"/>
    <n v="1"/>
    <n v="15.54"/>
  </r>
  <r>
    <n v="2847"/>
    <d v="2015-08-02T00:00:00"/>
    <x v="1"/>
    <x v="7"/>
    <x v="536"/>
    <x v="11"/>
    <x v="1"/>
    <x v="13"/>
    <x v="71"/>
    <x v="2216"/>
    <n v="4"/>
    <n v="-188.7"/>
  </r>
  <r>
    <n v="2848"/>
    <d v="2015-08-05T00:00:00"/>
    <x v="1"/>
    <x v="7"/>
    <x v="123"/>
    <x v="0"/>
    <x v="0"/>
    <x v="2"/>
    <x v="565"/>
    <x v="278"/>
    <n v="7"/>
    <n v="-1.26"/>
  </r>
  <r>
    <n v="2849"/>
    <d v="2015-08-05T00:00:00"/>
    <x v="1"/>
    <x v="7"/>
    <x v="123"/>
    <x v="0"/>
    <x v="0"/>
    <x v="14"/>
    <x v="906"/>
    <x v="2217"/>
    <n v="3"/>
    <n v="-4.9000000000000004"/>
  </r>
  <r>
    <n v="2850"/>
    <d v="2015-08-05T00:00:00"/>
    <x v="1"/>
    <x v="7"/>
    <x v="123"/>
    <x v="0"/>
    <x v="0"/>
    <x v="3"/>
    <x v="876"/>
    <x v="2218"/>
    <n v="1"/>
    <n v="-2.1800000000000002"/>
  </r>
  <r>
    <n v="2851"/>
    <d v="2015-08-05T00:00:00"/>
    <x v="1"/>
    <x v="7"/>
    <x v="123"/>
    <x v="0"/>
    <x v="1"/>
    <x v="8"/>
    <x v="977"/>
    <x v="1195"/>
    <n v="5"/>
    <n v="-11.44"/>
  </r>
  <r>
    <n v="2852"/>
    <d v="2015-08-06T00:00:00"/>
    <x v="1"/>
    <x v="7"/>
    <x v="279"/>
    <x v="0"/>
    <x v="0"/>
    <x v="0"/>
    <x v="1383"/>
    <x v="2073"/>
    <n v="3"/>
    <n v="9.8699999999999992"/>
  </r>
  <r>
    <n v="2853"/>
    <d v="2015-08-06T00:00:00"/>
    <x v="1"/>
    <x v="7"/>
    <x v="468"/>
    <x v="0"/>
    <x v="0"/>
    <x v="1"/>
    <x v="210"/>
    <x v="2219"/>
    <n v="3"/>
    <n v="13.32"/>
  </r>
  <r>
    <n v="2854"/>
    <d v="2015-08-06T00:00:00"/>
    <x v="1"/>
    <x v="7"/>
    <x v="468"/>
    <x v="0"/>
    <x v="0"/>
    <x v="3"/>
    <x v="248"/>
    <x v="2220"/>
    <n v="5"/>
    <n v="-9.66"/>
  </r>
  <r>
    <n v="2855"/>
    <d v="2015-08-06T00:00:00"/>
    <x v="1"/>
    <x v="7"/>
    <x v="468"/>
    <x v="0"/>
    <x v="0"/>
    <x v="0"/>
    <x v="1195"/>
    <x v="2221"/>
    <n v="2"/>
    <n v="19.14"/>
  </r>
  <r>
    <n v="2856"/>
    <d v="2015-08-06T00:00:00"/>
    <x v="1"/>
    <x v="7"/>
    <x v="468"/>
    <x v="0"/>
    <x v="1"/>
    <x v="11"/>
    <x v="1429"/>
    <x v="2222"/>
    <n v="3"/>
    <n v="-114.02"/>
  </r>
  <r>
    <n v="2857"/>
    <d v="2015-08-07T00:00:00"/>
    <x v="1"/>
    <x v="7"/>
    <x v="270"/>
    <x v="34"/>
    <x v="0"/>
    <x v="3"/>
    <x v="333"/>
    <x v="2223"/>
    <n v="1"/>
    <n v="1.1200000000000001"/>
  </r>
  <r>
    <n v="2858"/>
    <d v="2015-08-07T00:00:00"/>
    <x v="1"/>
    <x v="7"/>
    <x v="672"/>
    <x v="3"/>
    <x v="0"/>
    <x v="3"/>
    <x v="1430"/>
    <x v="2224"/>
    <n v="3"/>
    <n v="6.46"/>
  </r>
  <r>
    <n v="2859"/>
    <d v="2015-08-07T00:00:00"/>
    <x v="1"/>
    <x v="7"/>
    <x v="439"/>
    <x v="24"/>
    <x v="0"/>
    <x v="3"/>
    <x v="745"/>
    <x v="1680"/>
    <n v="4"/>
    <n v="13.06"/>
  </r>
  <r>
    <n v="2860"/>
    <d v="2015-08-07T00:00:00"/>
    <x v="1"/>
    <x v="7"/>
    <x v="439"/>
    <x v="24"/>
    <x v="1"/>
    <x v="8"/>
    <x v="1431"/>
    <x v="549"/>
    <n v="3"/>
    <n v="34.07"/>
  </r>
  <r>
    <n v="2861"/>
    <d v="2015-08-07T00:00:00"/>
    <x v="1"/>
    <x v="7"/>
    <x v="232"/>
    <x v="2"/>
    <x v="0"/>
    <x v="4"/>
    <x v="273"/>
    <x v="2225"/>
    <n v="10"/>
    <n v="10.68"/>
  </r>
  <r>
    <n v="2862"/>
    <d v="2015-08-07T00:00:00"/>
    <x v="1"/>
    <x v="7"/>
    <x v="270"/>
    <x v="36"/>
    <x v="0"/>
    <x v="12"/>
    <x v="882"/>
    <x v="2226"/>
    <n v="9"/>
    <n v="20.170000000000002"/>
  </r>
  <r>
    <n v="2863"/>
    <d v="2015-08-07T00:00:00"/>
    <x v="1"/>
    <x v="7"/>
    <x v="673"/>
    <x v="6"/>
    <x v="2"/>
    <x v="6"/>
    <x v="1432"/>
    <x v="2227"/>
    <n v="3"/>
    <n v="148.49"/>
  </r>
  <r>
    <n v="2864"/>
    <d v="2015-08-07T00:00:00"/>
    <x v="1"/>
    <x v="7"/>
    <x v="673"/>
    <x v="6"/>
    <x v="0"/>
    <x v="1"/>
    <x v="1433"/>
    <x v="1432"/>
    <n v="2"/>
    <n v="11.78"/>
  </r>
  <r>
    <n v="2865"/>
    <d v="2015-08-08T00:00:00"/>
    <x v="1"/>
    <x v="7"/>
    <x v="426"/>
    <x v="3"/>
    <x v="0"/>
    <x v="3"/>
    <x v="333"/>
    <x v="2228"/>
    <n v="2"/>
    <n v="2.23"/>
  </r>
  <r>
    <n v="2866"/>
    <d v="2015-08-08T00:00:00"/>
    <x v="1"/>
    <x v="7"/>
    <x v="426"/>
    <x v="3"/>
    <x v="0"/>
    <x v="3"/>
    <x v="475"/>
    <x v="533"/>
    <n v="2"/>
    <n v="2.73"/>
  </r>
  <r>
    <n v="2867"/>
    <d v="2015-08-08T00:00:00"/>
    <x v="1"/>
    <x v="7"/>
    <x v="426"/>
    <x v="3"/>
    <x v="1"/>
    <x v="5"/>
    <x v="1434"/>
    <x v="2229"/>
    <n v="1"/>
    <n v="10.86"/>
  </r>
  <r>
    <n v="2868"/>
    <d v="2015-08-08T00:00:00"/>
    <x v="1"/>
    <x v="7"/>
    <x v="674"/>
    <x v="32"/>
    <x v="0"/>
    <x v="4"/>
    <x v="1435"/>
    <x v="2230"/>
    <n v="2"/>
    <n v="11.9"/>
  </r>
  <r>
    <n v="2869"/>
    <d v="2015-08-08T00:00:00"/>
    <x v="1"/>
    <x v="7"/>
    <x v="674"/>
    <x v="32"/>
    <x v="0"/>
    <x v="12"/>
    <x v="1076"/>
    <x v="2231"/>
    <n v="2"/>
    <n v="33.04"/>
  </r>
  <r>
    <n v="2870"/>
    <d v="2015-08-08T00:00:00"/>
    <x v="1"/>
    <x v="7"/>
    <x v="674"/>
    <x v="32"/>
    <x v="0"/>
    <x v="3"/>
    <x v="713"/>
    <x v="455"/>
    <n v="7"/>
    <n v="210.49"/>
  </r>
  <r>
    <n v="2871"/>
    <d v="2015-08-08T00:00:00"/>
    <x v="1"/>
    <x v="7"/>
    <x v="122"/>
    <x v="20"/>
    <x v="2"/>
    <x v="9"/>
    <x v="102"/>
    <x v="2232"/>
    <n v="1"/>
    <n v="28.8"/>
  </r>
  <r>
    <n v="2872"/>
    <d v="2015-08-09T00:00:00"/>
    <x v="1"/>
    <x v="7"/>
    <x v="171"/>
    <x v="14"/>
    <x v="0"/>
    <x v="4"/>
    <x v="545"/>
    <x v="2233"/>
    <n v="1"/>
    <n v="0.97"/>
  </r>
  <r>
    <n v="2873"/>
    <d v="2015-08-09T00:00:00"/>
    <x v="1"/>
    <x v="7"/>
    <x v="171"/>
    <x v="14"/>
    <x v="1"/>
    <x v="13"/>
    <x v="296"/>
    <x v="2234"/>
    <n v="5"/>
    <n v="136.94"/>
  </r>
  <r>
    <n v="2874"/>
    <d v="2015-08-09T00:00:00"/>
    <x v="1"/>
    <x v="7"/>
    <x v="171"/>
    <x v="14"/>
    <x v="0"/>
    <x v="2"/>
    <x v="1125"/>
    <x v="1345"/>
    <n v="1"/>
    <n v="0.22"/>
  </r>
  <r>
    <n v="2875"/>
    <d v="2015-08-09T00:00:00"/>
    <x v="1"/>
    <x v="7"/>
    <x v="201"/>
    <x v="20"/>
    <x v="2"/>
    <x v="6"/>
    <x v="855"/>
    <x v="2235"/>
    <n v="2"/>
    <n v="89.31"/>
  </r>
  <r>
    <n v="2876"/>
    <d v="2015-08-09T00:00:00"/>
    <x v="1"/>
    <x v="7"/>
    <x v="201"/>
    <x v="20"/>
    <x v="1"/>
    <x v="13"/>
    <x v="436"/>
    <x v="2236"/>
    <n v="9"/>
    <n v="-153.12"/>
  </r>
  <r>
    <n v="2877"/>
    <d v="2015-08-09T00:00:00"/>
    <x v="1"/>
    <x v="7"/>
    <x v="201"/>
    <x v="20"/>
    <x v="0"/>
    <x v="2"/>
    <x v="916"/>
    <x v="2237"/>
    <n v="2"/>
    <n v="2.94"/>
  </r>
  <r>
    <n v="2878"/>
    <d v="2015-08-09T00:00:00"/>
    <x v="1"/>
    <x v="7"/>
    <x v="201"/>
    <x v="20"/>
    <x v="0"/>
    <x v="3"/>
    <x v="1391"/>
    <x v="2097"/>
    <n v="2"/>
    <n v="456.59"/>
  </r>
  <r>
    <n v="2879"/>
    <d v="2015-08-09T00:00:00"/>
    <x v="1"/>
    <x v="7"/>
    <x v="201"/>
    <x v="20"/>
    <x v="1"/>
    <x v="8"/>
    <x v="1436"/>
    <x v="2238"/>
    <n v="3"/>
    <n v="18.350000000000001"/>
  </r>
  <r>
    <n v="2880"/>
    <d v="2015-08-09T00:00:00"/>
    <x v="1"/>
    <x v="7"/>
    <x v="201"/>
    <x v="20"/>
    <x v="1"/>
    <x v="8"/>
    <x v="895"/>
    <x v="1059"/>
    <n v="2"/>
    <n v="2.96"/>
  </r>
  <r>
    <n v="2881"/>
    <d v="2015-08-09T00:00:00"/>
    <x v="1"/>
    <x v="7"/>
    <x v="201"/>
    <x v="20"/>
    <x v="2"/>
    <x v="6"/>
    <x v="156"/>
    <x v="2239"/>
    <n v="5"/>
    <n v="274.39"/>
  </r>
  <r>
    <n v="2882"/>
    <d v="2015-08-09T00:00:00"/>
    <x v="1"/>
    <x v="7"/>
    <x v="201"/>
    <x v="20"/>
    <x v="0"/>
    <x v="0"/>
    <x v="1437"/>
    <x v="2240"/>
    <n v="3"/>
    <n v="68.98"/>
  </r>
  <r>
    <n v="2883"/>
    <d v="2015-08-09T00:00:00"/>
    <x v="1"/>
    <x v="7"/>
    <x v="201"/>
    <x v="20"/>
    <x v="0"/>
    <x v="7"/>
    <x v="648"/>
    <x v="2241"/>
    <n v="3"/>
    <n v="5.01"/>
  </r>
  <r>
    <n v="2884"/>
    <d v="2015-08-09T00:00:00"/>
    <x v="1"/>
    <x v="7"/>
    <x v="201"/>
    <x v="20"/>
    <x v="2"/>
    <x v="9"/>
    <x v="1153"/>
    <x v="1530"/>
    <n v="4"/>
    <n v="34.69"/>
  </r>
  <r>
    <n v="2885"/>
    <d v="2015-08-09T00:00:00"/>
    <x v="1"/>
    <x v="7"/>
    <x v="141"/>
    <x v="16"/>
    <x v="0"/>
    <x v="1"/>
    <x v="349"/>
    <x v="1012"/>
    <n v="2"/>
    <n v="1.67"/>
  </r>
  <r>
    <n v="2886"/>
    <d v="2015-08-09T00:00:00"/>
    <x v="1"/>
    <x v="7"/>
    <x v="57"/>
    <x v="21"/>
    <x v="1"/>
    <x v="11"/>
    <x v="1423"/>
    <x v="2242"/>
    <n v="5"/>
    <n v="48.12"/>
  </r>
  <r>
    <n v="2887"/>
    <d v="2015-08-09T00:00:00"/>
    <x v="1"/>
    <x v="7"/>
    <x v="407"/>
    <x v="20"/>
    <x v="1"/>
    <x v="8"/>
    <x v="1001"/>
    <x v="2243"/>
    <n v="3"/>
    <n v="4.41"/>
  </r>
  <r>
    <n v="2888"/>
    <d v="2015-08-09T00:00:00"/>
    <x v="1"/>
    <x v="7"/>
    <x v="407"/>
    <x v="20"/>
    <x v="0"/>
    <x v="0"/>
    <x v="1086"/>
    <x v="1399"/>
    <n v="3"/>
    <n v="69.180000000000007"/>
  </r>
  <r>
    <n v="2889"/>
    <d v="2015-08-10T00:00:00"/>
    <x v="1"/>
    <x v="7"/>
    <x v="488"/>
    <x v="28"/>
    <x v="0"/>
    <x v="1"/>
    <x v="85"/>
    <x v="2244"/>
    <n v="1"/>
    <n v="1.8"/>
  </r>
  <r>
    <n v="2890"/>
    <d v="2015-08-10T00:00:00"/>
    <x v="1"/>
    <x v="7"/>
    <x v="488"/>
    <x v="28"/>
    <x v="0"/>
    <x v="1"/>
    <x v="1101"/>
    <x v="554"/>
    <n v="4"/>
    <n v="19.87"/>
  </r>
  <r>
    <n v="2891"/>
    <d v="2015-08-10T00:00:00"/>
    <x v="1"/>
    <x v="7"/>
    <x v="488"/>
    <x v="28"/>
    <x v="0"/>
    <x v="4"/>
    <x v="234"/>
    <x v="2245"/>
    <n v="3"/>
    <n v="12.51"/>
  </r>
  <r>
    <n v="2892"/>
    <d v="2015-08-10T00:00:00"/>
    <x v="1"/>
    <x v="7"/>
    <x v="494"/>
    <x v="11"/>
    <x v="2"/>
    <x v="6"/>
    <x v="308"/>
    <x v="328"/>
    <n v="4"/>
    <n v="38.36"/>
  </r>
  <r>
    <n v="2893"/>
    <d v="2015-08-10T00:00:00"/>
    <x v="1"/>
    <x v="7"/>
    <x v="494"/>
    <x v="11"/>
    <x v="2"/>
    <x v="6"/>
    <x v="1048"/>
    <x v="2246"/>
    <n v="7"/>
    <n v="-31.49"/>
  </r>
  <r>
    <n v="2894"/>
    <d v="2015-08-10T00:00:00"/>
    <x v="1"/>
    <x v="7"/>
    <x v="494"/>
    <x v="11"/>
    <x v="0"/>
    <x v="12"/>
    <x v="810"/>
    <x v="2247"/>
    <n v="4"/>
    <n v="15.02"/>
  </r>
  <r>
    <n v="2895"/>
    <d v="2015-08-10T00:00:00"/>
    <x v="1"/>
    <x v="7"/>
    <x v="649"/>
    <x v="14"/>
    <x v="0"/>
    <x v="3"/>
    <x v="1438"/>
    <x v="2248"/>
    <n v="5"/>
    <n v="29.14"/>
  </r>
  <r>
    <n v="2896"/>
    <d v="2015-08-11T00:00:00"/>
    <x v="1"/>
    <x v="7"/>
    <x v="220"/>
    <x v="25"/>
    <x v="1"/>
    <x v="8"/>
    <x v="192"/>
    <x v="2249"/>
    <n v="3"/>
    <n v="12.11"/>
  </r>
  <r>
    <n v="2897"/>
    <d v="2015-08-11T00:00:00"/>
    <x v="1"/>
    <x v="7"/>
    <x v="675"/>
    <x v="20"/>
    <x v="0"/>
    <x v="4"/>
    <x v="143"/>
    <x v="687"/>
    <n v="2"/>
    <n v="3.11"/>
  </r>
  <r>
    <n v="2898"/>
    <d v="2015-08-11T00:00:00"/>
    <x v="1"/>
    <x v="7"/>
    <x v="675"/>
    <x v="20"/>
    <x v="2"/>
    <x v="6"/>
    <x v="35"/>
    <x v="2250"/>
    <n v="2"/>
    <n v="34.5"/>
  </r>
  <r>
    <n v="2899"/>
    <d v="2015-08-13T00:00:00"/>
    <x v="1"/>
    <x v="7"/>
    <x v="402"/>
    <x v="3"/>
    <x v="0"/>
    <x v="4"/>
    <x v="1027"/>
    <x v="2251"/>
    <n v="5"/>
    <n v="13.21"/>
  </r>
  <r>
    <n v="2900"/>
    <d v="2015-08-13T00:00:00"/>
    <x v="1"/>
    <x v="7"/>
    <x v="584"/>
    <x v="4"/>
    <x v="0"/>
    <x v="3"/>
    <x v="24"/>
    <x v="24"/>
    <n v="3"/>
    <n v="2.71"/>
  </r>
  <r>
    <n v="2901"/>
    <d v="2015-08-13T00:00:00"/>
    <x v="1"/>
    <x v="7"/>
    <x v="565"/>
    <x v="18"/>
    <x v="0"/>
    <x v="3"/>
    <x v="245"/>
    <x v="21"/>
    <n v="4"/>
    <n v="5.57"/>
  </r>
  <r>
    <n v="2902"/>
    <d v="2015-08-13T00:00:00"/>
    <x v="1"/>
    <x v="7"/>
    <x v="28"/>
    <x v="2"/>
    <x v="0"/>
    <x v="2"/>
    <x v="923"/>
    <x v="2252"/>
    <n v="3"/>
    <n v="15.86"/>
  </r>
  <r>
    <n v="2903"/>
    <d v="2015-08-13T00:00:00"/>
    <x v="1"/>
    <x v="7"/>
    <x v="394"/>
    <x v="3"/>
    <x v="1"/>
    <x v="8"/>
    <x v="58"/>
    <x v="1791"/>
    <n v="3"/>
    <n v="10.41"/>
  </r>
  <r>
    <n v="2904"/>
    <d v="2015-08-13T00:00:00"/>
    <x v="1"/>
    <x v="7"/>
    <x v="271"/>
    <x v="25"/>
    <x v="0"/>
    <x v="4"/>
    <x v="1439"/>
    <x v="2253"/>
    <n v="7"/>
    <n v="8.09"/>
  </r>
  <r>
    <n v="2905"/>
    <d v="2015-08-15T00:00:00"/>
    <x v="1"/>
    <x v="7"/>
    <x v="676"/>
    <x v="3"/>
    <x v="0"/>
    <x v="2"/>
    <x v="899"/>
    <x v="2024"/>
    <n v="2"/>
    <n v="61.39"/>
  </r>
  <r>
    <n v="2906"/>
    <d v="2015-08-15T00:00:00"/>
    <x v="1"/>
    <x v="7"/>
    <x v="238"/>
    <x v="3"/>
    <x v="1"/>
    <x v="8"/>
    <x v="630"/>
    <x v="2254"/>
    <n v="7"/>
    <n v="28.14"/>
  </r>
  <r>
    <n v="2907"/>
    <d v="2015-08-15T00:00:00"/>
    <x v="1"/>
    <x v="7"/>
    <x v="238"/>
    <x v="3"/>
    <x v="0"/>
    <x v="2"/>
    <x v="1440"/>
    <x v="2255"/>
    <n v="3"/>
    <n v="18.97"/>
  </r>
  <r>
    <n v="2908"/>
    <d v="2015-08-16T00:00:00"/>
    <x v="1"/>
    <x v="7"/>
    <x v="522"/>
    <x v="12"/>
    <x v="0"/>
    <x v="4"/>
    <x v="1441"/>
    <x v="2256"/>
    <n v="1"/>
    <n v="0.26"/>
  </r>
  <r>
    <n v="2909"/>
    <d v="2015-08-16T00:00:00"/>
    <x v="1"/>
    <x v="7"/>
    <x v="522"/>
    <x v="12"/>
    <x v="2"/>
    <x v="6"/>
    <x v="1442"/>
    <x v="2257"/>
    <n v="5"/>
    <n v="211.5"/>
  </r>
  <r>
    <n v="2910"/>
    <d v="2015-08-16T00:00:00"/>
    <x v="1"/>
    <x v="7"/>
    <x v="522"/>
    <x v="12"/>
    <x v="0"/>
    <x v="0"/>
    <x v="141"/>
    <x v="2258"/>
    <n v="8"/>
    <n v="105.65"/>
  </r>
  <r>
    <n v="2911"/>
    <d v="2015-08-16T00:00:00"/>
    <x v="1"/>
    <x v="7"/>
    <x v="522"/>
    <x v="12"/>
    <x v="0"/>
    <x v="1"/>
    <x v="348"/>
    <x v="466"/>
    <n v="2"/>
    <n v="1.76"/>
  </r>
  <r>
    <n v="2912"/>
    <d v="2015-08-16T00:00:00"/>
    <x v="1"/>
    <x v="7"/>
    <x v="569"/>
    <x v="2"/>
    <x v="2"/>
    <x v="6"/>
    <x v="1443"/>
    <x v="2259"/>
    <n v="4"/>
    <n v="-112.62"/>
  </r>
  <r>
    <n v="2913"/>
    <d v="2015-08-16T00:00:00"/>
    <x v="1"/>
    <x v="7"/>
    <x v="569"/>
    <x v="2"/>
    <x v="2"/>
    <x v="9"/>
    <x v="410"/>
    <x v="2260"/>
    <n v="3"/>
    <n v="-5.46"/>
  </r>
  <r>
    <n v="2914"/>
    <d v="2015-08-16T00:00:00"/>
    <x v="1"/>
    <x v="7"/>
    <x v="569"/>
    <x v="2"/>
    <x v="0"/>
    <x v="0"/>
    <x v="1444"/>
    <x v="320"/>
    <n v="2"/>
    <n v="3.63"/>
  </r>
  <r>
    <n v="2915"/>
    <d v="2015-08-16T00:00:00"/>
    <x v="1"/>
    <x v="7"/>
    <x v="569"/>
    <x v="2"/>
    <x v="0"/>
    <x v="3"/>
    <x v="362"/>
    <x v="1031"/>
    <n v="2"/>
    <n v="-1.91"/>
  </r>
  <r>
    <n v="2916"/>
    <d v="2015-08-16T00:00:00"/>
    <x v="1"/>
    <x v="7"/>
    <x v="569"/>
    <x v="2"/>
    <x v="1"/>
    <x v="8"/>
    <x v="1445"/>
    <x v="2261"/>
    <n v="3"/>
    <n v="0"/>
  </r>
  <r>
    <n v="2917"/>
    <d v="2015-08-16T00:00:00"/>
    <x v="1"/>
    <x v="7"/>
    <x v="569"/>
    <x v="2"/>
    <x v="0"/>
    <x v="3"/>
    <x v="950"/>
    <x v="572"/>
    <n v="3"/>
    <n v="-2.76"/>
  </r>
  <r>
    <n v="2918"/>
    <d v="2015-08-16T00:00:00"/>
    <x v="1"/>
    <x v="7"/>
    <x v="569"/>
    <x v="2"/>
    <x v="0"/>
    <x v="0"/>
    <x v="1017"/>
    <x v="1207"/>
    <n v="3"/>
    <n v="3.21"/>
  </r>
  <r>
    <n v="2919"/>
    <d v="2015-08-16T00:00:00"/>
    <x v="1"/>
    <x v="7"/>
    <x v="677"/>
    <x v="2"/>
    <x v="0"/>
    <x v="2"/>
    <x v="926"/>
    <x v="2262"/>
    <n v="7"/>
    <n v="3.35"/>
  </r>
  <r>
    <n v="2920"/>
    <d v="2015-08-16T00:00:00"/>
    <x v="1"/>
    <x v="7"/>
    <x v="677"/>
    <x v="2"/>
    <x v="1"/>
    <x v="11"/>
    <x v="1446"/>
    <x v="2263"/>
    <n v="3"/>
    <n v="-205"/>
  </r>
  <r>
    <n v="2921"/>
    <d v="2015-08-17T00:00:00"/>
    <x v="1"/>
    <x v="7"/>
    <x v="678"/>
    <x v="32"/>
    <x v="0"/>
    <x v="3"/>
    <x v="1447"/>
    <x v="2264"/>
    <n v="9"/>
    <n v="23.49"/>
  </r>
  <r>
    <n v="2922"/>
    <d v="2015-08-17T00:00:00"/>
    <x v="1"/>
    <x v="7"/>
    <x v="236"/>
    <x v="12"/>
    <x v="2"/>
    <x v="9"/>
    <x v="401"/>
    <x v="2265"/>
    <n v="2"/>
    <n v="-5.26"/>
  </r>
  <r>
    <n v="2923"/>
    <d v="2015-08-17T00:00:00"/>
    <x v="1"/>
    <x v="7"/>
    <x v="236"/>
    <x v="12"/>
    <x v="0"/>
    <x v="0"/>
    <x v="684"/>
    <x v="1308"/>
    <n v="7"/>
    <n v="12.7"/>
  </r>
  <r>
    <n v="2924"/>
    <d v="2015-08-17T00:00:00"/>
    <x v="1"/>
    <x v="7"/>
    <x v="236"/>
    <x v="12"/>
    <x v="0"/>
    <x v="4"/>
    <x v="1448"/>
    <x v="1207"/>
    <n v="3"/>
    <n v="1.1599999999999999"/>
  </r>
  <r>
    <n v="2925"/>
    <d v="2015-08-17T00:00:00"/>
    <x v="1"/>
    <x v="7"/>
    <x v="236"/>
    <x v="12"/>
    <x v="2"/>
    <x v="9"/>
    <x v="1151"/>
    <x v="2266"/>
    <n v="4"/>
    <n v="-31.6"/>
  </r>
  <r>
    <n v="2926"/>
    <d v="2015-08-21T00:00:00"/>
    <x v="1"/>
    <x v="7"/>
    <x v="327"/>
    <x v="3"/>
    <x v="1"/>
    <x v="5"/>
    <x v="668"/>
    <x v="2267"/>
    <n v="3"/>
    <n v="40.799999999999997"/>
  </r>
  <r>
    <n v="2927"/>
    <d v="2015-08-21T00:00:00"/>
    <x v="1"/>
    <x v="7"/>
    <x v="327"/>
    <x v="3"/>
    <x v="0"/>
    <x v="0"/>
    <x v="1449"/>
    <x v="2268"/>
    <n v="3"/>
    <n v="28.17"/>
  </r>
  <r>
    <n v="2928"/>
    <d v="2015-08-21T00:00:00"/>
    <x v="1"/>
    <x v="7"/>
    <x v="327"/>
    <x v="3"/>
    <x v="0"/>
    <x v="0"/>
    <x v="1035"/>
    <x v="635"/>
    <n v="4"/>
    <n v="11.72"/>
  </r>
  <r>
    <n v="2929"/>
    <d v="2015-08-21T00:00:00"/>
    <x v="1"/>
    <x v="7"/>
    <x v="327"/>
    <x v="3"/>
    <x v="0"/>
    <x v="0"/>
    <x v="1186"/>
    <x v="2269"/>
    <n v="1"/>
    <n v="1.93"/>
  </r>
  <r>
    <n v="2930"/>
    <d v="2015-08-21T00:00:00"/>
    <x v="1"/>
    <x v="7"/>
    <x v="171"/>
    <x v="3"/>
    <x v="1"/>
    <x v="11"/>
    <x v="1450"/>
    <x v="2270"/>
    <n v="6"/>
    <n v="34.49"/>
  </r>
  <r>
    <n v="2931"/>
    <d v="2015-08-21T00:00:00"/>
    <x v="1"/>
    <x v="7"/>
    <x v="171"/>
    <x v="3"/>
    <x v="0"/>
    <x v="2"/>
    <x v="161"/>
    <x v="170"/>
    <n v="1"/>
    <n v="3.24"/>
  </r>
  <r>
    <n v="2932"/>
    <d v="2015-08-21T00:00:00"/>
    <x v="1"/>
    <x v="7"/>
    <x v="549"/>
    <x v="10"/>
    <x v="0"/>
    <x v="3"/>
    <x v="583"/>
    <x v="1845"/>
    <n v="2"/>
    <n v="-8.98"/>
  </r>
  <r>
    <n v="2933"/>
    <d v="2015-08-21T00:00:00"/>
    <x v="1"/>
    <x v="7"/>
    <x v="549"/>
    <x v="10"/>
    <x v="1"/>
    <x v="5"/>
    <x v="160"/>
    <x v="2271"/>
    <n v="3"/>
    <n v="-42.75"/>
  </r>
  <r>
    <n v="2934"/>
    <d v="2015-08-21T00:00:00"/>
    <x v="1"/>
    <x v="7"/>
    <x v="549"/>
    <x v="10"/>
    <x v="1"/>
    <x v="8"/>
    <x v="960"/>
    <x v="679"/>
    <n v="1"/>
    <n v="-3.9"/>
  </r>
  <r>
    <n v="2935"/>
    <d v="2015-08-21T00:00:00"/>
    <x v="1"/>
    <x v="7"/>
    <x v="418"/>
    <x v="5"/>
    <x v="0"/>
    <x v="4"/>
    <x v="1451"/>
    <x v="1765"/>
    <n v="3"/>
    <n v="8.23"/>
  </r>
  <r>
    <n v="2936"/>
    <d v="2015-08-21T00:00:00"/>
    <x v="1"/>
    <x v="7"/>
    <x v="418"/>
    <x v="5"/>
    <x v="0"/>
    <x v="4"/>
    <x v="614"/>
    <x v="2272"/>
    <n v="12"/>
    <n v="10.01"/>
  </r>
  <r>
    <n v="2937"/>
    <d v="2015-08-21T00:00:00"/>
    <x v="1"/>
    <x v="7"/>
    <x v="88"/>
    <x v="2"/>
    <x v="0"/>
    <x v="14"/>
    <x v="488"/>
    <x v="656"/>
    <n v="2"/>
    <n v="-0.7"/>
  </r>
  <r>
    <n v="2938"/>
    <d v="2015-08-21T00:00:00"/>
    <x v="1"/>
    <x v="7"/>
    <x v="88"/>
    <x v="2"/>
    <x v="2"/>
    <x v="9"/>
    <x v="1206"/>
    <x v="928"/>
    <n v="4"/>
    <n v="3.8"/>
  </r>
  <r>
    <n v="2939"/>
    <d v="2015-08-21T00:00:00"/>
    <x v="1"/>
    <x v="7"/>
    <x v="88"/>
    <x v="2"/>
    <x v="0"/>
    <x v="2"/>
    <x v="332"/>
    <x v="2273"/>
    <n v="6"/>
    <n v="-165.77"/>
  </r>
  <r>
    <n v="2940"/>
    <d v="2015-08-21T00:00:00"/>
    <x v="1"/>
    <x v="7"/>
    <x v="88"/>
    <x v="2"/>
    <x v="0"/>
    <x v="3"/>
    <x v="398"/>
    <x v="315"/>
    <n v="2"/>
    <n v="-82.99"/>
  </r>
  <r>
    <n v="2941"/>
    <d v="2015-08-21T00:00:00"/>
    <x v="1"/>
    <x v="7"/>
    <x v="88"/>
    <x v="2"/>
    <x v="0"/>
    <x v="0"/>
    <x v="1029"/>
    <x v="827"/>
    <n v="2"/>
    <n v="15.49"/>
  </r>
  <r>
    <n v="2942"/>
    <d v="2015-08-22T00:00:00"/>
    <x v="1"/>
    <x v="7"/>
    <x v="679"/>
    <x v="20"/>
    <x v="0"/>
    <x v="3"/>
    <x v="594"/>
    <x v="2274"/>
    <n v="6"/>
    <n v="16.29"/>
  </r>
  <r>
    <n v="2943"/>
    <d v="2015-08-22T00:00:00"/>
    <x v="1"/>
    <x v="7"/>
    <x v="680"/>
    <x v="20"/>
    <x v="0"/>
    <x v="4"/>
    <x v="146"/>
    <x v="356"/>
    <n v="4"/>
    <n v="7.6"/>
  </r>
  <r>
    <n v="2944"/>
    <d v="2015-08-23T00:00:00"/>
    <x v="1"/>
    <x v="7"/>
    <x v="210"/>
    <x v="1"/>
    <x v="0"/>
    <x v="14"/>
    <x v="1452"/>
    <x v="1214"/>
    <n v="4"/>
    <n v="2.77"/>
  </r>
  <r>
    <n v="2945"/>
    <d v="2015-08-23T00:00:00"/>
    <x v="1"/>
    <x v="7"/>
    <x v="210"/>
    <x v="1"/>
    <x v="0"/>
    <x v="0"/>
    <x v="1453"/>
    <x v="320"/>
    <n v="2"/>
    <n v="3.63"/>
  </r>
  <r>
    <n v="2946"/>
    <d v="2015-08-23T00:00:00"/>
    <x v="1"/>
    <x v="7"/>
    <x v="210"/>
    <x v="1"/>
    <x v="0"/>
    <x v="7"/>
    <x v="78"/>
    <x v="2275"/>
    <n v="8"/>
    <n v="2.2599999999999998"/>
  </r>
  <r>
    <n v="2947"/>
    <d v="2015-08-23T00:00:00"/>
    <x v="1"/>
    <x v="7"/>
    <x v="210"/>
    <x v="1"/>
    <x v="0"/>
    <x v="12"/>
    <x v="366"/>
    <x v="2276"/>
    <n v="2"/>
    <n v="-13.55"/>
  </r>
  <r>
    <n v="2948"/>
    <d v="2015-08-23T00:00:00"/>
    <x v="1"/>
    <x v="7"/>
    <x v="681"/>
    <x v="4"/>
    <x v="0"/>
    <x v="12"/>
    <x v="1178"/>
    <x v="2277"/>
    <n v="3"/>
    <n v="152.02000000000001"/>
  </r>
  <r>
    <n v="2949"/>
    <d v="2015-08-23T00:00:00"/>
    <x v="1"/>
    <x v="7"/>
    <x v="681"/>
    <x v="4"/>
    <x v="0"/>
    <x v="1"/>
    <x v="1454"/>
    <x v="406"/>
    <n v="3"/>
    <n v="4.2300000000000004"/>
  </r>
  <r>
    <n v="2950"/>
    <d v="2015-08-23T00:00:00"/>
    <x v="1"/>
    <x v="7"/>
    <x v="681"/>
    <x v="4"/>
    <x v="0"/>
    <x v="0"/>
    <x v="426"/>
    <x v="2278"/>
    <n v="5"/>
    <n v="94.96"/>
  </r>
  <r>
    <n v="2951"/>
    <d v="2015-08-23T00:00:00"/>
    <x v="1"/>
    <x v="7"/>
    <x v="681"/>
    <x v="4"/>
    <x v="0"/>
    <x v="0"/>
    <x v="1351"/>
    <x v="369"/>
    <n v="5"/>
    <n v="9.6300000000000008"/>
  </r>
  <r>
    <n v="2952"/>
    <d v="2015-08-23T00:00:00"/>
    <x v="1"/>
    <x v="7"/>
    <x v="681"/>
    <x v="4"/>
    <x v="0"/>
    <x v="0"/>
    <x v="1455"/>
    <x v="2279"/>
    <n v="2"/>
    <n v="48.94"/>
  </r>
  <r>
    <n v="2953"/>
    <d v="2015-08-23T00:00:00"/>
    <x v="1"/>
    <x v="7"/>
    <x v="681"/>
    <x v="4"/>
    <x v="2"/>
    <x v="9"/>
    <x v="973"/>
    <x v="1191"/>
    <n v="9"/>
    <n v="47.86"/>
  </r>
  <r>
    <n v="2954"/>
    <d v="2015-08-23T00:00:00"/>
    <x v="1"/>
    <x v="7"/>
    <x v="681"/>
    <x v="4"/>
    <x v="0"/>
    <x v="12"/>
    <x v="882"/>
    <x v="2280"/>
    <n v="3"/>
    <n v="6.72"/>
  </r>
  <r>
    <n v="2955"/>
    <d v="2015-08-24T00:00:00"/>
    <x v="1"/>
    <x v="7"/>
    <x v="92"/>
    <x v="0"/>
    <x v="0"/>
    <x v="2"/>
    <x v="168"/>
    <x v="2281"/>
    <n v="7"/>
    <n v="124.93"/>
  </r>
  <r>
    <n v="2956"/>
    <d v="2015-08-24T00:00:00"/>
    <x v="1"/>
    <x v="7"/>
    <x v="92"/>
    <x v="0"/>
    <x v="0"/>
    <x v="2"/>
    <x v="242"/>
    <x v="2282"/>
    <n v="14"/>
    <n v="-135.77000000000001"/>
  </r>
  <r>
    <n v="2957"/>
    <d v="2015-08-24T00:00:00"/>
    <x v="1"/>
    <x v="7"/>
    <x v="92"/>
    <x v="0"/>
    <x v="1"/>
    <x v="13"/>
    <x v="989"/>
    <x v="2283"/>
    <n v="5"/>
    <n v="-118.13"/>
  </r>
  <r>
    <n v="2958"/>
    <d v="2015-08-24T00:00:00"/>
    <x v="1"/>
    <x v="7"/>
    <x v="92"/>
    <x v="0"/>
    <x v="0"/>
    <x v="3"/>
    <x v="362"/>
    <x v="1031"/>
    <n v="3"/>
    <n v="-4.22"/>
  </r>
  <r>
    <n v="2959"/>
    <d v="2015-08-24T00:00:00"/>
    <x v="1"/>
    <x v="7"/>
    <x v="654"/>
    <x v="20"/>
    <x v="1"/>
    <x v="13"/>
    <x v="444"/>
    <x v="2284"/>
    <n v="2"/>
    <n v="-75.83"/>
  </r>
  <r>
    <n v="2960"/>
    <d v="2015-08-24T00:00:00"/>
    <x v="1"/>
    <x v="7"/>
    <x v="654"/>
    <x v="20"/>
    <x v="2"/>
    <x v="9"/>
    <x v="17"/>
    <x v="2285"/>
    <n v="2"/>
    <n v="11.7"/>
  </r>
  <r>
    <n v="2961"/>
    <d v="2015-08-24T00:00:00"/>
    <x v="1"/>
    <x v="7"/>
    <x v="682"/>
    <x v="5"/>
    <x v="2"/>
    <x v="15"/>
    <x v="1214"/>
    <x v="2286"/>
    <n v="7"/>
    <n v="1416.8"/>
  </r>
  <r>
    <n v="2962"/>
    <d v="2015-08-24T00:00:00"/>
    <x v="1"/>
    <x v="7"/>
    <x v="682"/>
    <x v="5"/>
    <x v="2"/>
    <x v="9"/>
    <x v="1291"/>
    <x v="1813"/>
    <n v="4"/>
    <n v="18.39"/>
  </r>
  <r>
    <n v="2963"/>
    <d v="2015-08-24T00:00:00"/>
    <x v="1"/>
    <x v="7"/>
    <x v="682"/>
    <x v="5"/>
    <x v="2"/>
    <x v="6"/>
    <x v="1254"/>
    <x v="165"/>
    <n v="3"/>
    <n v="170.51"/>
  </r>
  <r>
    <n v="2964"/>
    <d v="2015-08-24T00:00:00"/>
    <x v="1"/>
    <x v="7"/>
    <x v="59"/>
    <x v="20"/>
    <x v="1"/>
    <x v="8"/>
    <x v="20"/>
    <x v="2287"/>
    <n v="3"/>
    <n v="4.62"/>
  </r>
  <r>
    <n v="2965"/>
    <d v="2015-08-24T00:00:00"/>
    <x v="1"/>
    <x v="7"/>
    <x v="445"/>
    <x v="11"/>
    <x v="0"/>
    <x v="4"/>
    <x v="614"/>
    <x v="2288"/>
    <n v="3"/>
    <n v="0.72"/>
  </r>
  <r>
    <n v="2966"/>
    <d v="2015-08-24T00:00:00"/>
    <x v="1"/>
    <x v="7"/>
    <x v="102"/>
    <x v="10"/>
    <x v="2"/>
    <x v="6"/>
    <x v="1456"/>
    <x v="1984"/>
    <n v="3"/>
    <n v="4.05"/>
  </r>
  <r>
    <n v="2967"/>
    <d v="2015-08-24T00:00:00"/>
    <x v="1"/>
    <x v="7"/>
    <x v="102"/>
    <x v="10"/>
    <x v="0"/>
    <x v="1"/>
    <x v="1454"/>
    <x v="318"/>
    <n v="3"/>
    <n v="2.5099999999999998"/>
  </r>
  <r>
    <n v="2968"/>
    <d v="2015-08-24T00:00:00"/>
    <x v="1"/>
    <x v="7"/>
    <x v="102"/>
    <x v="10"/>
    <x v="0"/>
    <x v="2"/>
    <x v="986"/>
    <x v="2125"/>
    <n v="3"/>
    <n v="48.99"/>
  </r>
  <r>
    <n v="2969"/>
    <d v="2015-08-25T00:00:00"/>
    <x v="1"/>
    <x v="7"/>
    <x v="483"/>
    <x v="3"/>
    <x v="1"/>
    <x v="5"/>
    <x v="908"/>
    <x v="1174"/>
    <n v="1"/>
    <n v="4.59"/>
  </r>
  <r>
    <n v="2970"/>
    <d v="2015-08-25T00:00:00"/>
    <x v="1"/>
    <x v="7"/>
    <x v="483"/>
    <x v="3"/>
    <x v="0"/>
    <x v="12"/>
    <x v="244"/>
    <x v="2289"/>
    <n v="4"/>
    <n v="29.67"/>
  </r>
  <r>
    <n v="2971"/>
    <d v="2015-08-25T00:00:00"/>
    <x v="1"/>
    <x v="7"/>
    <x v="260"/>
    <x v="0"/>
    <x v="1"/>
    <x v="8"/>
    <x v="1055"/>
    <x v="2118"/>
    <n v="2"/>
    <n v="-16.59"/>
  </r>
  <r>
    <n v="2972"/>
    <d v="2015-08-25T00:00:00"/>
    <x v="1"/>
    <x v="7"/>
    <x v="260"/>
    <x v="0"/>
    <x v="0"/>
    <x v="3"/>
    <x v="1135"/>
    <x v="2290"/>
    <n v="1"/>
    <n v="-6.08"/>
  </r>
  <r>
    <n v="2973"/>
    <d v="2015-08-25T00:00:00"/>
    <x v="1"/>
    <x v="7"/>
    <x v="260"/>
    <x v="0"/>
    <x v="1"/>
    <x v="8"/>
    <x v="1457"/>
    <x v="2291"/>
    <n v="5"/>
    <n v="-3.94"/>
  </r>
  <r>
    <n v="2974"/>
    <d v="2015-08-27T00:00:00"/>
    <x v="1"/>
    <x v="7"/>
    <x v="371"/>
    <x v="3"/>
    <x v="0"/>
    <x v="2"/>
    <x v="899"/>
    <x v="2292"/>
    <n v="3"/>
    <n v="92.08"/>
  </r>
  <r>
    <n v="2975"/>
    <d v="2015-08-27T00:00:00"/>
    <x v="1"/>
    <x v="7"/>
    <x v="413"/>
    <x v="3"/>
    <x v="0"/>
    <x v="14"/>
    <x v="1458"/>
    <x v="2293"/>
    <n v="3"/>
    <n v="9.2200000000000006"/>
  </r>
  <r>
    <n v="2976"/>
    <d v="2015-08-27T00:00:00"/>
    <x v="1"/>
    <x v="7"/>
    <x v="413"/>
    <x v="3"/>
    <x v="0"/>
    <x v="0"/>
    <x v="1309"/>
    <x v="809"/>
    <n v="5"/>
    <n v="52.53"/>
  </r>
  <r>
    <n v="2977"/>
    <d v="2015-08-27T00:00:00"/>
    <x v="1"/>
    <x v="7"/>
    <x v="413"/>
    <x v="3"/>
    <x v="0"/>
    <x v="1"/>
    <x v="1459"/>
    <x v="2294"/>
    <n v="1"/>
    <n v="1.48"/>
  </r>
  <r>
    <n v="2978"/>
    <d v="2015-08-27T00:00:00"/>
    <x v="1"/>
    <x v="7"/>
    <x v="570"/>
    <x v="3"/>
    <x v="0"/>
    <x v="3"/>
    <x v="405"/>
    <x v="1509"/>
    <n v="1"/>
    <n v="1.66"/>
  </r>
  <r>
    <n v="2979"/>
    <d v="2015-08-28T00:00:00"/>
    <x v="1"/>
    <x v="7"/>
    <x v="477"/>
    <x v="1"/>
    <x v="2"/>
    <x v="16"/>
    <x v="559"/>
    <x v="962"/>
    <n v="5"/>
    <n v="874.99"/>
  </r>
  <r>
    <n v="2980"/>
    <d v="2015-08-28T00:00:00"/>
    <x v="1"/>
    <x v="7"/>
    <x v="92"/>
    <x v="3"/>
    <x v="0"/>
    <x v="2"/>
    <x v="168"/>
    <x v="2295"/>
    <n v="5"/>
    <n v="267.70999999999998"/>
  </r>
  <r>
    <n v="2981"/>
    <d v="2015-08-28T00:00:00"/>
    <x v="1"/>
    <x v="7"/>
    <x v="92"/>
    <x v="3"/>
    <x v="1"/>
    <x v="11"/>
    <x v="1212"/>
    <x v="2296"/>
    <n v="2"/>
    <n v="28.96"/>
  </r>
  <r>
    <n v="2982"/>
    <d v="2015-08-28T00:00:00"/>
    <x v="1"/>
    <x v="7"/>
    <x v="92"/>
    <x v="3"/>
    <x v="0"/>
    <x v="2"/>
    <x v="161"/>
    <x v="2297"/>
    <n v="9"/>
    <n v="29.15"/>
  </r>
  <r>
    <n v="2983"/>
    <d v="2015-08-28T00:00:00"/>
    <x v="1"/>
    <x v="7"/>
    <x v="92"/>
    <x v="3"/>
    <x v="0"/>
    <x v="3"/>
    <x v="140"/>
    <x v="2298"/>
    <n v="5"/>
    <n v="13.96"/>
  </r>
  <r>
    <n v="2984"/>
    <d v="2015-08-28T00:00:00"/>
    <x v="1"/>
    <x v="7"/>
    <x v="92"/>
    <x v="3"/>
    <x v="2"/>
    <x v="6"/>
    <x v="764"/>
    <x v="1067"/>
    <n v="3"/>
    <n v="15.11"/>
  </r>
  <r>
    <n v="2985"/>
    <d v="2015-08-28T00:00:00"/>
    <x v="1"/>
    <x v="7"/>
    <x v="92"/>
    <x v="3"/>
    <x v="1"/>
    <x v="8"/>
    <x v="152"/>
    <x v="2299"/>
    <n v="2"/>
    <n v="1.75"/>
  </r>
  <r>
    <n v="2986"/>
    <d v="2015-08-28T00:00:00"/>
    <x v="1"/>
    <x v="7"/>
    <x v="624"/>
    <x v="0"/>
    <x v="2"/>
    <x v="6"/>
    <x v="1404"/>
    <x v="2134"/>
    <n v="5"/>
    <n v="82.5"/>
  </r>
  <r>
    <n v="2987"/>
    <d v="2015-08-28T00:00:00"/>
    <x v="1"/>
    <x v="7"/>
    <x v="624"/>
    <x v="0"/>
    <x v="1"/>
    <x v="13"/>
    <x v="848"/>
    <x v="2300"/>
    <n v="1"/>
    <n v="-16.260000000000002"/>
  </r>
  <r>
    <n v="2988"/>
    <d v="2015-08-28T00:00:00"/>
    <x v="1"/>
    <x v="7"/>
    <x v="436"/>
    <x v="37"/>
    <x v="0"/>
    <x v="2"/>
    <x v="434"/>
    <x v="2301"/>
    <n v="11"/>
    <n v="122.29"/>
  </r>
  <r>
    <n v="2989"/>
    <d v="2015-08-29T00:00:00"/>
    <x v="1"/>
    <x v="7"/>
    <x v="570"/>
    <x v="14"/>
    <x v="2"/>
    <x v="6"/>
    <x v="987"/>
    <x v="2302"/>
    <n v="2"/>
    <n v="35.630000000000003"/>
  </r>
  <r>
    <n v="2990"/>
    <d v="2015-08-29T00:00:00"/>
    <x v="1"/>
    <x v="7"/>
    <x v="570"/>
    <x v="14"/>
    <x v="2"/>
    <x v="9"/>
    <x v="665"/>
    <x v="2303"/>
    <n v="7"/>
    <n v="11.45"/>
  </r>
  <r>
    <n v="2991"/>
    <d v="2015-08-31T00:00:00"/>
    <x v="1"/>
    <x v="7"/>
    <x v="177"/>
    <x v="3"/>
    <x v="0"/>
    <x v="0"/>
    <x v="291"/>
    <x v="309"/>
    <n v="9"/>
    <n v="27.99"/>
  </r>
  <r>
    <n v="2992"/>
    <d v="2015-08-31T00:00:00"/>
    <x v="1"/>
    <x v="7"/>
    <x v="134"/>
    <x v="3"/>
    <x v="1"/>
    <x v="11"/>
    <x v="1028"/>
    <x v="2304"/>
    <n v="7"/>
    <n v="200.95"/>
  </r>
  <r>
    <n v="2993"/>
    <d v="2015-08-31T00:00:00"/>
    <x v="1"/>
    <x v="7"/>
    <x v="134"/>
    <x v="3"/>
    <x v="0"/>
    <x v="3"/>
    <x v="213"/>
    <x v="977"/>
    <n v="5"/>
    <n v="46.32"/>
  </r>
  <r>
    <n v="2994"/>
    <d v="2015-08-31T00:00:00"/>
    <x v="1"/>
    <x v="7"/>
    <x v="134"/>
    <x v="3"/>
    <x v="2"/>
    <x v="9"/>
    <x v="1003"/>
    <x v="2305"/>
    <n v="1"/>
    <n v="15.7"/>
  </r>
  <r>
    <n v="2995"/>
    <d v="2015-08-31T00:00:00"/>
    <x v="1"/>
    <x v="7"/>
    <x v="134"/>
    <x v="3"/>
    <x v="2"/>
    <x v="15"/>
    <x v="1460"/>
    <x v="868"/>
    <n v="3"/>
    <n v="80.989999999999995"/>
  </r>
  <r>
    <n v="2996"/>
    <d v="2015-08-31T00:00:00"/>
    <x v="1"/>
    <x v="7"/>
    <x v="26"/>
    <x v="0"/>
    <x v="0"/>
    <x v="0"/>
    <x v="521"/>
    <x v="2105"/>
    <n v="4"/>
    <n v="6.81"/>
  </r>
  <r>
    <n v="2997"/>
    <d v="2015-08-31T00:00:00"/>
    <x v="1"/>
    <x v="7"/>
    <x v="511"/>
    <x v="3"/>
    <x v="2"/>
    <x v="6"/>
    <x v="1008"/>
    <x v="2306"/>
    <n v="5"/>
    <n v="41.7"/>
  </r>
  <r>
    <n v="2998"/>
    <d v="2015-09-01T00:00:00"/>
    <x v="1"/>
    <x v="8"/>
    <x v="440"/>
    <x v="3"/>
    <x v="0"/>
    <x v="3"/>
    <x v="56"/>
    <x v="2307"/>
    <n v="1"/>
    <n v="1.6"/>
  </r>
  <r>
    <n v="2999"/>
    <d v="2015-09-01T00:00:00"/>
    <x v="1"/>
    <x v="8"/>
    <x v="440"/>
    <x v="3"/>
    <x v="2"/>
    <x v="16"/>
    <x v="377"/>
    <x v="2308"/>
    <n v="2"/>
    <n v="335.99"/>
  </r>
  <r>
    <n v="3000"/>
    <d v="2015-09-01T00:00:00"/>
    <x v="1"/>
    <x v="8"/>
    <x v="440"/>
    <x v="3"/>
    <x v="0"/>
    <x v="3"/>
    <x v="263"/>
    <x v="2309"/>
    <n v="4"/>
    <n v="4.49"/>
  </r>
  <r>
    <n v="3001"/>
    <d v="2015-09-01T00:00:00"/>
    <x v="1"/>
    <x v="8"/>
    <x v="108"/>
    <x v="32"/>
    <x v="0"/>
    <x v="3"/>
    <x v="1461"/>
    <x v="2310"/>
    <n v="5"/>
    <n v="51.57"/>
  </r>
  <r>
    <n v="3002"/>
    <d v="2015-09-01T00:00:00"/>
    <x v="1"/>
    <x v="8"/>
    <x v="108"/>
    <x v="32"/>
    <x v="1"/>
    <x v="5"/>
    <x v="664"/>
    <x v="2311"/>
    <n v="1"/>
    <n v="15.19"/>
  </r>
  <r>
    <n v="3003"/>
    <d v="2015-09-01T00:00:00"/>
    <x v="1"/>
    <x v="8"/>
    <x v="108"/>
    <x v="32"/>
    <x v="1"/>
    <x v="8"/>
    <x v="403"/>
    <x v="2312"/>
    <n v="2"/>
    <n v="27.36"/>
  </r>
  <r>
    <n v="3004"/>
    <d v="2015-09-01T00:00:00"/>
    <x v="1"/>
    <x v="8"/>
    <x v="108"/>
    <x v="32"/>
    <x v="0"/>
    <x v="2"/>
    <x v="986"/>
    <x v="2313"/>
    <n v="6"/>
    <n v="315.74"/>
  </r>
  <r>
    <n v="3005"/>
    <d v="2015-09-03T00:00:00"/>
    <x v="1"/>
    <x v="8"/>
    <x v="520"/>
    <x v="25"/>
    <x v="0"/>
    <x v="10"/>
    <x v="1353"/>
    <x v="1969"/>
    <n v="7"/>
    <n v="62.81"/>
  </r>
  <r>
    <n v="3006"/>
    <d v="2015-09-03T00:00:00"/>
    <x v="1"/>
    <x v="8"/>
    <x v="110"/>
    <x v="2"/>
    <x v="0"/>
    <x v="2"/>
    <x v="835"/>
    <x v="2314"/>
    <n v="3"/>
    <n v="-7.27"/>
  </r>
  <r>
    <n v="3007"/>
    <d v="2015-09-03T00:00:00"/>
    <x v="1"/>
    <x v="8"/>
    <x v="110"/>
    <x v="2"/>
    <x v="0"/>
    <x v="14"/>
    <x v="270"/>
    <x v="2315"/>
    <n v="1"/>
    <n v="-149.91"/>
  </r>
  <r>
    <n v="3008"/>
    <d v="2015-09-03T00:00:00"/>
    <x v="1"/>
    <x v="8"/>
    <x v="110"/>
    <x v="2"/>
    <x v="0"/>
    <x v="10"/>
    <x v="944"/>
    <x v="1148"/>
    <n v="6"/>
    <n v="19.690000000000001"/>
  </r>
  <r>
    <n v="3009"/>
    <d v="2015-09-03T00:00:00"/>
    <x v="1"/>
    <x v="8"/>
    <x v="639"/>
    <x v="3"/>
    <x v="0"/>
    <x v="2"/>
    <x v="1462"/>
    <x v="2316"/>
    <n v="3"/>
    <n v="8.49"/>
  </r>
  <r>
    <n v="3010"/>
    <d v="2015-09-03T00:00:00"/>
    <x v="1"/>
    <x v="8"/>
    <x v="639"/>
    <x v="3"/>
    <x v="2"/>
    <x v="9"/>
    <x v="907"/>
    <x v="558"/>
    <n v="2"/>
    <n v="3.4"/>
  </r>
  <r>
    <n v="3011"/>
    <d v="2015-09-03T00:00:00"/>
    <x v="1"/>
    <x v="8"/>
    <x v="639"/>
    <x v="3"/>
    <x v="2"/>
    <x v="9"/>
    <x v="1326"/>
    <x v="2317"/>
    <n v="5"/>
    <n v="46.6"/>
  </r>
  <r>
    <n v="3012"/>
    <d v="2015-09-03T00:00:00"/>
    <x v="1"/>
    <x v="8"/>
    <x v="403"/>
    <x v="37"/>
    <x v="0"/>
    <x v="12"/>
    <x v="52"/>
    <x v="2318"/>
    <n v="2"/>
    <n v="60.55"/>
  </r>
  <r>
    <n v="3013"/>
    <d v="2015-09-03T00:00:00"/>
    <x v="1"/>
    <x v="8"/>
    <x v="403"/>
    <x v="37"/>
    <x v="2"/>
    <x v="6"/>
    <x v="1026"/>
    <x v="2319"/>
    <n v="1"/>
    <n v="25.12"/>
  </r>
  <r>
    <n v="3014"/>
    <d v="2015-09-03T00:00:00"/>
    <x v="1"/>
    <x v="8"/>
    <x v="403"/>
    <x v="20"/>
    <x v="0"/>
    <x v="2"/>
    <x v="1407"/>
    <x v="2320"/>
    <n v="1"/>
    <n v="31.29"/>
  </r>
  <r>
    <n v="3015"/>
    <d v="2015-09-03T00:00:00"/>
    <x v="1"/>
    <x v="8"/>
    <x v="326"/>
    <x v="3"/>
    <x v="1"/>
    <x v="5"/>
    <x v="591"/>
    <x v="102"/>
    <n v="2"/>
    <n v="-12.96"/>
  </r>
  <r>
    <n v="3016"/>
    <d v="2015-09-03T00:00:00"/>
    <x v="1"/>
    <x v="8"/>
    <x v="326"/>
    <x v="3"/>
    <x v="0"/>
    <x v="3"/>
    <x v="881"/>
    <x v="1380"/>
    <n v="2"/>
    <n v="2.15"/>
  </r>
  <r>
    <n v="3017"/>
    <d v="2015-09-03T00:00:00"/>
    <x v="1"/>
    <x v="8"/>
    <x v="552"/>
    <x v="12"/>
    <x v="1"/>
    <x v="8"/>
    <x v="1328"/>
    <x v="2321"/>
    <n v="3"/>
    <n v="89.31"/>
  </r>
  <r>
    <n v="3018"/>
    <d v="2015-09-03T00:00:00"/>
    <x v="1"/>
    <x v="8"/>
    <x v="209"/>
    <x v="14"/>
    <x v="0"/>
    <x v="1"/>
    <x v="228"/>
    <x v="2322"/>
    <n v="2"/>
    <n v="3.6"/>
  </r>
  <r>
    <n v="3019"/>
    <d v="2015-09-04T00:00:00"/>
    <x v="1"/>
    <x v="8"/>
    <x v="349"/>
    <x v="4"/>
    <x v="0"/>
    <x v="0"/>
    <x v="1463"/>
    <x v="2323"/>
    <n v="5"/>
    <n v="137.15"/>
  </r>
  <r>
    <n v="3020"/>
    <d v="2015-09-04T00:00:00"/>
    <x v="1"/>
    <x v="8"/>
    <x v="349"/>
    <x v="4"/>
    <x v="2"/>
    <x v="9"/>
    <x v="1464"/>
    <x v="2324"/>
    <n v="5"/>
    <n v="111.59"/>
  </r>
  <r>
    <n v="3021"/>
    <d v="2015-09-04T00:00:00"/>
    <x v="1"/>
    <x v="8"/>
    <x v="349"/>
    <x v="4"/>
    <x v="0"/>
    <x v="0"/>
    <x v="988"/>
    <x v="2325"/>
    <n v="2"/>
    <n v="2.0499999999999998"/>
  </r>
  <r>
    <n v="3022"/>
    <d v="2015-09-04T00:00:00"/>
    <x v="1"/>
    <x v="8"/>
    <x v="349"/>
    <x v="4"/>
    <x v="0"/>
    <x v="10"/>
    <x v="464"/>
    <x v="510"/>
    <n v="2"/>
    <n v="7.49"/>
  </r>
  <r>
    <n v="3023"/>
    <d v="2015-09-04T00:00:00"/>
    <x v="1"/>
    <x v="8"/>
    <x v="127"/>
    <x v="11"/>
    <x v="0"/>
    <x v="3"/>
    <x v="999"/>
    <x v="2326"/>
    <n v="2"/>
    <n v="-6.83"/>
  </r>
  <r>
    <n v="3024"/>
    <d v="2015-09-04T00:00:00"/>
    <x v="1"/>
    <x v="8"/>
    <x v="171"/>
    <x v="0"/>
    <x v="2"/>
    <x v="9"/>
    <x v="378"/>
    <x v="2327"/>
    <n v="3"/>
    <n v="6.72"/>
  </r>
  <r>
    <n v="3025"/>
    <d v="2015-09-04T00:00:00"/>
    <x v="1"/>
    <x v="8"/>
    <x v="678"/>
    <x v="2"/>
    <x v="0"/>
    <x v="3"/>
    <x v="405"/>
    <x v="1994"/>
    <n v="4"/>
    <n v="-6.12"/>
  </r>
  <r>
    <n v="3026"/>
    <d v="2015-09-05T00:00:00"/>
    <x v="1"/>
    <x v="8"/>
    <x v="316"/>
    <x v="3"/>
    <x v="1"/>
    <x v="11"/>
    <x v="1102"/>
    <x v="1427"/>
    <n v="4"/>
    <n v="-4.84"/>
  </r>
  <r>
    <n v="3027"/>
    <d v="2015-09-05T00:00:00"/>
    <x v="1"/>
    <x v="8"/>
    <x v="316"/>
    <x v="3"/>
    <x v="0"/>
    <x v="3"/>
    <x v="1320"/>
    <x v="2072"/>
    <n v="6"/>
    <n v="9.6999999999999993"/>
  </r>
  <r>
    <n v="3028"/>
    <d v="2015-09-05T00:00:00"/>
    <x v="1"/>
    <x v="8"/>
    <x v="316"/>
    <x v="3"/>
    <x v="1"/>
    <x v="11"/>
    <x v="1093"/>
    <x v="2328"/>
    <n v="3"/>
    <n v="-20.7"/>
  </r>
  <r>
    <n v="3029"/>
    <d v="2015-09-05T00:00:00"/>
    <x v="1"/>
    <x v="8"/>
    <x v="683"/>
    <x v="0"/>
    <x v="0"/>
    <x v="3"/>
    <x v="999"/>
    <x v="219"/>
    <n v="5"/>
    <n v="-25.22"/>
  </r>
  <r>
    <n v="3030"/>
    <d v="2015-09-05T00:00:00"/>
    <x v="1"/>
    <x v="8"/>
    <x v="683"/>
    <x v="0"/>
    <x v="0"/>
    <x v="14"/>
    <x v="906"/>
    <x v="2329"/>
    <n v="9"/>
    <n v="-14.69"/>
  </r>
  <r>
    <n v="3031"/>
    <d v="2015-09-05T00:00:00"/>
    <x v="1"/>
    <x v="8"/>
    <x v="683"/>
    <x v="0"/>
    <x v="0"/>
    <x v="3"/>
    <x v="15"/>
    <x v="2330"/>
    <n v="3"/>
    <n v="-7.82"/>
  </r>
  <r>
    <n v="3032"/>
    <d v="2015-09-05T00:00:00"/>
    <x v="1"/>
    <x v="8"/>
    <x v="569"/>
    <x v="28"/>
    <x v="1"/>
    <x v="8"/>
    <x v="895"/>
    <x v="1059"/>
    <n v="2"/>
    <n v="2.96"/>
  </r>
  <r>
    <n v="3033"/>
    <d v="2015-09-05T00:00:00"/>
    <x v="1"/>
    <x v="8"/>
    <x v="569"/>
    <x v="28"/>
    <x v="0"/>
    <x v="0"/>
    <x v="572"/>
    <x v="570"/>
    <n v="3"/>
    <n v="17.309999999999999"/>
  </r>
  <r>
    <n v="3034"/>
    <d v="2015-09-05T00:00:00"/>
    <x v="1"/>
    <x v="8"/>
    <x v="581"/>
    <x v="6"/>
    <x v="1"/>
    <x v="8"/>
    <x v="1465"/>
    <x v="2331"/>
    <n v="4"/>
    <n v="12.23"/>
  </r>
  <r>
    <n v="3035"/>
    <d v="2015-09-06T00:00:00"/>
    <x v="1"/>
    <x v="8"/>
    <x v="165"/>
    <x v="22"/>
    <x v="0"/>
    <x v="3"/>
    <x v="595"/>
    <x v="675"/>
    <n v="2"/>
    <n v="2.13"/>
  </r>
  <r>
    <n v="3036"/>
    <d v="2015-09-06T00:00:00"/>
    <x v="1"/>
    <x v="8"/>
    <x v="165"/>
    <x v="22"/>
    <x v="1"/>
    <x v="8"/>
    <x v="1466"/>
    <x v="2332"/>
    <n v="3"/>
    <n v="74.81"/>
  </r>
  <r>
    <n v="3037"/>
    <d v="2015-09-06T00:00:00"/>
    <x v="1"/>
    <x v="8"/>
    <x v="604"/>
    <x v="3"/>
    <x v="2"/>
    <x v="9"/>
    <x v="1234"/>
    <x v="2333"/>
    <n v="4"/>
    <n v="18.059999999999999"/>
  </r>
  <r>
    <n v="3038"/>
    <d v="2015-09-06T00:00:00"/>
    <x v="1"/>
    <x v="8"/>
    <x v="684"/>
    <x v="20"/>
    <x v="1"/>
    <x v="5"/>
    <x v="1022"/>
    <x v="2334"/>
    <n v="2"/>
    <n v="60.39"/>
  </r>
  <r>
    <n v="3039"/>
    <d v="2015-09-06T00:00:00"/>
    <x v="1"/>
    <x v="8"/>
    <x v="38"/>
    <x v="15"/>
    <x v="0"/>
    <x v="7"/>
    <x v="1144"/>
    <x v="2335"/>
    <n v="5"/>
    <n v="1.18"/>
  </r>
  <r>
    <n v="3040"/>
    <d v="2015-09-06T00:00:00"/>
    <x v="1"/>
    <x v="8"/>
    <x v="538"/>
    <x v="16"/>
    <x v="0"/>
    <x v="3"/>
    <x v="1467"/>
    <x v="31"/>
    <n v="1"/>
    <n v="-2.5299999999999998"/>
  </r>
  <r>
    <n v="3041"/>
    <d v="2015-09-06T00:00:00"/>
    <x v="1"/>
    <x v="8"/>
    <x v="14"/>
    <x v="20"/>
    <x v="0"/>
    <x v="12"/>
    <x v="792"/>
    <x v="2336"/>
    <n v="1"/>
    <n v="2.1"/>
  </r>
  <r>
    <n v="3042"/>
    <d v="2015-09-06T00:00:00"/>
    <x v="1"/>
    <x v="8"/>
    <x v="14"/>
    <x v="20"/>
    <x v="2"/>
    <x v="6"/>
    <x v="1347"/>
    <x v="2337"/>
    <n v="2"/>
    <n v="101.39"/>
  </r>
  <r>
    <n v="3043"/>
    <d v="2015-09-06T00:00:00"/>
    <x v="1"/>
    <x v="8"/>
    <x v="340"/>
    <x v="6"/>
    <x v="0"/>
    <x v="3"/>
    <x v="730"/>
    <x v="2338"/>
    <n v="9"/>
    <n v="21.45"/>
  </r>
  <r>
    <n v="3044"/>
    <d v="2015-09-06T00:00:00"/>
    <x v="1"/>
    <x v="8"/>
    <x v="661"/>
    <x v="8"/>
    <x v="1"/>
    <x v="13"/>
    <x v="278"/>
    <x v="596"/>
    <n v="1"/>
    <n v="22.35"/>
  </r>
  <r>
    <n v="3045"/>
    <d v="2015-09-07T00:00:00"/>
    <x v="1"/>
    <x v="8"/>
    <x v="454"/>
    <x v="3"/>
    <x v="0"/>
    <x v="2"/>
    <x v="1054"/>
    <x v="2339"/>
    <n v="7"/>
    <n v="20.16"/>
  </r>
  <r>
    <n v="3046"/>
    <d v="2015-09-07T00:00:00"/>
    <x v="1"/>
    <x v="8"/>
    <x v="309"/>
    <x v="0"/>
    <x v="1"/>
    <x v="5"/>
    <x v="633"/>
    <x v="2340"/>
    <n v="2"/>
    <n v="-2.04"/>
  </r>
  <r>
    <n v="3047"/>
    <d v="2015-09-07T00:00:00"/>
    <x v="1"/>
    <x v="8"/>
    <x v="387"/>
    <x v="20"/>
    <x v="0"/>
    <x v="2"/>
    <x v="132"/>
    <x v="517"/>
    <n v="2"/>
    <n v="0.28000000000000003"/>
  </r>
  <r>
    <n v="3048"/>
    <d v="2015-09-07T00:00:00"/>
    <x v="1"/>
    <x v="8"/>
    <x v="387"/>
    <x v="20"/>
    <x v="1"/>
    <x v="13"/>
    <x v="1468"/>
    <x v="2341"/>
    <n v="3"/>
    <n v="-14.16"/>
  </r>
  <r>
    <n v="3049"/>
    <d v="2015-09-07T00:00:00"/>
    <x v="1"/>
    <x v="8"/>
    <x v="382"/>
    <x v="2"/>
    <x v="0"/>
    <x v="3"/>
    <x v="1469"/>
    <x v="2342"/>
    <n v="1"/>
    <n v="-6.98"/>
  </r>
  <r>
    <n v="3050"/>
    <d v="2015-09-07T00:00:00"/>
    <x v="1"/>
    <x v="8"/>
    <x v="382"/>
    <x v="2"/>
    <x v="2"/>
    <x v="6"/>
    <x v="449"/>
    <x v="2343"/>
    <n v="6"/>
    <n v="-131.99"/>
  </r>
  <r>
    <n v="3051"/>
    <d v="2015-09-07T00:00:00"/>
    <x v="1"/>
    <x v="8"/>
    <x v="382"/>
    <x v="2"/>
    <x v="0"/>
    <x v="3"/>
    <x v="420"/>
    <x v="2344"/>
    <n v="3"/>
    <n v="-3.94"/>
  </r>
  <r>
    <n v="3052"/>
    <d v="2015-09-07T00:00:00"/>
    <x v="1"/>
    <x v="8"/>
    <x v="369"/>
    <x v="25"/>
    <x v="0"/>
    <x v="4"/>
    <x v="487"/>
    <x v="401"/>
    <n v="4"/>
    <n v="12.31"/>
  </r>
  <r>
    <n v="3053"/>
    <d v="2015-09-07T00:00:00"/>
    <x v="1"/>
    <x v="8"/>
    <x v="451"/>
    <x v="20"/>
    <x v="2"/>
    <x v="9"/>
    <x v="1300"/>
    <x v="2345"/>
    <n v="7"/>
    <n v="167.98"/>
  </r>
  <r>
    <n v="3054"/>
    <d v="2015-09-07T00:00:00"/>
    <x v="1"/>
    <x v="8"/>
    <x v="340"/>
    <x v="20"/>
    <x v="0"/>
    <x v="2"/>
    <x v="1440"/>
    <x v="2255"/>
    <n v="3"/>
    <n v="18.97"/>
  </r>
  <r>
    <n v="3055"/>
    <d v="2015-09-07T00:00:00"/>
    <x v="1"/>
    <x v="8"/>
    <x v="340"/>
    <x v="20"/>
    <x v="2"/>
    <x v="9"/>
    <x v="1470"/>
    <x v="2346"/>
    <n v="5"/>
    <n v="16.2"/>
  </r>
  <r>
    <n v="3056"/>
    <d v="2015-09-07T00:00:00"/>
    <x v="1"/>
    <x v="8"/>
    <x v="340"/>
    <x v="20"/>
    <x v="0"/>
    <x v="3"/>
    <x v="51"/>
    <x v="675"/>
    <n v="2"/>
    <n v="2.06"/>
  </r>
  <r>
    <n v="3057"/>
    <d v="2015-09-07T00:00:00"/>
    <x v="1"/>
    <x v="8"/>
    <x v="340"/>
    <x v="20"/>
    <x v="1"/>
    <x v="13"/>
    <x v="748"/>
    <x v="2347"/>
    <n v="2"/>
    <n v="-120.29"/>
  </r>
  <r>
    <n v="3058"/>
    <d v="2015-09-07T00:00:00"/>
    <x v="1"/>
    <x v="8"/>
    <x v="340"/>
    <x v="20"/>
    <x v="0"/>
    <x v="7"/>
    <x v="1144"/>
    <x v="2335"/>
    <n v="4"/>
    <n v="2.39"/>
  </r>
  <r>
    <n v="3059"/>
    <d v="2015-09-08T00:00:00"/>
    <x v="1"/>
    <x v="8"/>
    <x v="685"/>
    <x v="3"/>
    <x v="0"/>
    <x v="0"/>
    <x v="1373"/>
    <x v="2183"/>
    <n v="5"/>
    <n v="11.88"/>
  </r>
  <r>
    <n v="3060"/>
    <d v="2015-09-08T00:00:00"/>
    <x v="1"/>
    <x v="8"/>
    <x v="685"/>
    <x v="3"/>
    <x v="0"/>
    <x v="2"/>
    <x v="132"/>
    <x v="874"/>
    <n v="6"/>
    <n v="0.84"/>
  </r>
  <r>
    <n v="3061"/>
    <d v="2015-09-08T00:00:00"/>
    <x v="1"/>
    <x v="8"/>
    <x v="197"/>
    <x v="33"/>
    <x v="1"/>
    <x v="8"/>
    <x v="533"/>
    <x v="107"/>
    <n v="8"/>
    <n v="8.1199999999999992"/>
  </r>
  <r>
    <n v="3062"/>
    <d v="2015-09-10T00:00:00"/>
    <x v="1"/>
    <x v="8"/>
    <x v="309"/>
    <x v="3"/>
    <x v="0"/>
    <x v="14"/>
    <x v="277"/>
    <x v="2348"/>
    <n v="4"/>
    <n v="1.55"/>
  </r>
  <r>
    <n v="3063"/>
    <d v="2015-09-10T00:00:00"/>
    <x v="1"/>
    <x v="8"/>
    <x v="69"/>
    <x v="39"/>
    <x v="0"/>
    <x v="0"/>
    <x v="971"/>
    <x v="98"/>
    <n v="3"/>
    <n v="7.02"/>
  </r>
  <r>
    <n v="3064"/>
    <d v="2015-09-10T00:00:00"/>
    <x v="1"/>
    <x v="8"/>
    <x v="150"/>
    <x v="32"/>
    <x v="0"/>
    <x v="12"/>
    <x v="256"/>
    <x v="32"/>
    <n v="2"/>
    <n v="16.11"/>
  </r>
  <r>
    <n v="3065"/>
    <d v="2015-09-10T00:00:00"/>
    <x v="1"/>
    <x v="8"/>
    <x v="150"/>
    <x v="32"/>
    <x v="1"/>
    <x v="11"/>
    <x v="1212"/>
    <x v="1576"/>
    <n v="2"/>
    <n v="83.25"/>
  </r>
  <r>
    <n v="3066"/>
    <d v="2015-09-10T00:00:00"/>
    <x v="1"/>
    <x v="8"/>
    <x v="150"/>
    <x v="32"/>
    <x v="0"/>
    <x v="0"/>
    <x v="842"/>
    <x v="2349"/>
    <n v="9"/>
    <n v="125.47"/>
  </r>
  <r>
    <n v="3067"/>
    <d v="2015-09-10T00:00:00"/>
    <x v="1"/>
    <x v="8"/>
    <x v="550"/>
    <x v="22"/>
    <x v="0"/>
    <x v="2"/>
    <x v="1471"/>
    <x v="2350"/>
    <n v="6"/>
    <n v="17.690000000000001"/>
  </r>
  <r>
    <n v="3068"/>
    <d v="2015-09-10T00:00:00"/>
    <x v="1"/>
    <x v="8"/>
    <x v="686"/>
    <x v="20"/>
    <x v="0"/>
    <x v="4"/>
    <x v="1472"/>
    <x v="603"/>
    <n v="2"/>
    <n v="2.0699999999999998"/>
  </r>
  <r>
    <n v="3069"/>
    <d v="2015-09-10T00:00:00"/>
    <x v="1"/>
    <x v="8"/>
    <x v="410"/>
    <x v="3"/>
    <x v="1"/>
    <x v="8"/>
    <x v="1230"/>
    <x v="2351"/>
    <n v="6"/>
    <n v="33.07"/>
  </r>
  <r>
    <n v="3070"/>
    <d v="2015-09-10T00:00:00"/>
    <x v="1"/>
    <x v="8"/>
    <x v="592"/>
    <x v="0"/>
    <x v="1"/>
    <x v="5"/>
    <x v="435"/>
    <x v="2352"/>
    <n v="1"/>
    <n v="-2.57"/>
  </r>
  <r>
    <n v="3071"/>
    <d v="2015-09-11T00:00:00"/>
    <x v="1"/>
    <x v="8"/>
    <x v="236"/>
    <x v="3"/>
    <x v="0"/>
    <x v="4"/>
    <x v="1473"/>
    <x v="2353"/>
    <n v="9"/>
    <n v="48.96"/>
  </r>
  <r>
    <n v="3072"/>
    <d v="2015-09-11T00:00:00"/>
    <x v="1"/>
    <x v="8"/>
    <x v="236"/>
    <x v="3"/>
    <x v="0"/>
    <x v="1"/>
    <x v="1454"/>
    <x v="406"/>
    <n v="3"/>
    <n v="4.2300000000000004"/>
  </r>
  <r>
    <n v="3073"/>
    <d v="2015-09-11T00:00:00"/>
    <x v="1"/>
    <x v="8"/>
    <x v="191"/>
    <x v="3"/>
    <x v="0"/>
    <x v="4"/>
    <x v="794"/>
    <x v="2354"/>
    <n v="7"/>
    <n v="79.760000000000005"/>
  </r>
  <r>
    <n v="3074"/>
    <d v="2015-09-11T00:00:00"/>
    <x v="1"/>
    <x v="8"/>
    <x v="286"/>
    <x v="20"/>
    <x v="1"/>
    <x v="8"/>
    <x v="888"/>
    <x v="2355"/>
    <n v="2"/>
    <n v="50.56"/>
  </r>
  <r>
    <n v="3075"/>
    <d v="2015-09-11T00:00:00"/>
    <x v="1"/>
    <x v="8"/>
    <x v="286"/>
    <x v="20"/>
    <x v="0"/>
    <x v="2"/>
    <x v="935"/>
    <x v="2356"/>
    <n v="1"/>
    <n v="1.58"/>
  </r>
  <r>
    <n v="3076"/>
    <d v="2015-09-11T00:00:00"/>
    <x v="1"/>
    <x v="8"/>
    <x v="286"/>
    <x v="20"/>
    <x v="2"/>
    <x v="9"/>
    <x v="1474"/>
    <x v="2357"/>
    <n v="1"/>
    <n v="6.8"/>
  </r>
  <r>
    <n v="3077"/>
    <d v="2015-09-11T00:00:00"/>
    <x v="1"/>
    <x v="8"/>
    <x v="286"/>
    <x v="20"/>
    <x v="0"/>
    <x v="2"/>
    <x v="917"/>
    <x v="2358"/>
    <n v="4"/>
    <n v="108.18"/>
  </r>
  <r>
    <n v="3078"/>
    <d v="2015-09-11T00:00:00"/>
    <x v="1"/>
    <x v="8"/>
    <x v="169"/>
    <x v="26"/>
    <x v="1"/>
    <x v="8"/>
    <x v="1475"/>
    <x v="2359"/>
    <n v="4"/>
    <n v="4"/>
  </r>
  <r>
    <n v="3079"/>
    <d v="2015-09-11T00:00:00"/>
    <x v="1"/>
    <x v="8"/>
    <x v="659"/>
    <x v="23"/>
    <x v="0"/>
    <x v="1"/>
    <x v="1476"/>
    <x v="1541"/>
    <n v="3"/>
    <n v="14.9"/>
  </r>
  <r>
    <n v="3080"/>
    <d v="2015-09-11T00:00:00"/>
    <x v="1"/>
    <x v="8"/>
    <x v="659"/>
    <x v="23"/>
    <x v="1"/>
    <x v="8"/>
    <x v="928"/>
    <x v="1118"/>
    <n v="4"/>
    <n v="3.92"/>
  </r>
  <r>
    <n v="3081"/>
    <d v="2015-09-11T00:00:00"/>
    <x v="1"/>
    <x v="8"/>
    <x v="659"/>
    <x v="23"/>
    <x v="0"/>
    <x v="3"/>
    <x v="81"/>
    <x v="2360"/>
    <n v="4"/>
    <n v="96.42"/>
  </r>
  <r>
    <n v="3082"/>
    <d v="2015-09-11T00:00:00"/>
    <x v="1"/>
    <x v="8"/>
    <x v="659"/>
    <x v="23"/>
    <x v="0"/>
    <x v="12"/>
    <x v="519"/>
    <x v="2361"/>
    <n v="4"/>
    <n v="29.98"/>
  </r>
  <r>
    <n v="3083"/>
    <d v="2015-09-11T00:00:00"/>
    <x v="1"/>
    <x v="8"/>
    <x v="659"/>
    <x v="23"/>
    <x v="0"/>
    <x v="0"/>
    <x v="1477"/>
    <x v="2167"/>
    <n v="6"/>
    <n v="18.66"/>
  </r>
  <r>
    <n v="3084"/>
    <d v="2015-09-12T00:00:00"/>
    <x v="1"/>
    <x v="8"/>
    <x v="194"/>
    <x v="20"/>
    <x v="2"/>
    <x v="16"/>
    <x v="1478"/>
    <x v="386"/>
    <n v="2"/>
    <n v="60"/>
  </r>
  <r>
    <n v="3085"/>
    <d v="2015-09-12T00:00:00"/>
    <x v="1"/>
    <x v="8"/>
    <x v="194"/>
    <x v="20"/>
    <x v="0"/>
    <x v="1"/>
    <x v="1090"/>
    <x v="370"/>
    <n v="4"/>
    <n v="6.05"/>
  </r>
  <r>
    <n v="3086"/>
    <d v="2015-09-12T00:00:00"/>
    <x v="1"/>
    <x v="8"/>
    <x v="51"/>
    <x v="20"/>
    <x v="0"/>
    <x v="4"/>
    <x v="202"/>
    <x v="1515"/>
    <n v="2"/>
    <n v="3.06"/>
  </r>
  <r>
    <n v="3087"/>
    <d v="2015-09-12T00:00:00"/>
    <x v="1"/>
    <x v="8"/>
    <x v="51"/>
    <x v="20"/>
    <x v="0"/>
    <x v="2"/>
    <x v="874"/>
    <x v="1715"/>
    <n v="2"/>
    <n v="4.24"/>
  </r>
  <r>
    <n v="3088"/>
    <d v="2015-09-12T00:00:00"/>
    <x v="1"/>
    <x v="8"/>
    <x v="51"/>
    <x v="20"/>
    <x v="0"/>
    <x v="7"/>
    <x v="1152"/>
    <x v="2362"/>
    <n v="1"/>
    <n v="0.57999999999999996"/>
  </r>
  <r>
    <n v="3089"/>
    <d v="2015-09-12T00:00:00"/>
    <x v="1"/>
    <x v="8"/>
    <x v="51"/>
    <x v="20"/>
    <x v="0"/>
    <x v="1"/>
    <x v="1101"/>
    <x v="2363"/>
    <n v="2"/>
    <n v="9.94"/>
  </r>
  <r>
    <n v="3090"/>
    <d v="2015-09-12T00:00:00"/>
    <x v="1"/>
    <x v="8"/>
    <x v="51"/>
    <x v="20"/>
    <x v="0"/>
    <x v="0"/>
    <x v="1479"/>
    <x v="2364"/>
    <n v="5"/>
    <n v="14.16"/>
  </r>
  <r>
    <n v="3091"/>
    <d v="2015-09-12T00:00:00"/>
    <x v="1"/>
    <x v="8"/>
    <x v="51"/>
    <x v="20"/>
    <x v="0"/>
    <x v="10"/>
    <x v="41"/>
    <x v="2365"/>
    <n v="1"/>
    <n v="12.77"/>
  </r>
  <r>
    <n v="3092"/>
    <d v="2015-09-12T00:00:00"/>
    <x v="1"/>
    <x v="8"/>
    <x v="583"/>
    <x v="22"/>
    <x v="2"/>
    <x v="9"/>
    <x v="786"/>
    <x v="1345"/>
    <n v="2"/>
    <n v="8.57"/>
  </r>
  <r>
    <n v="3093"/>
    <d v="2015-09-13T00:00:00"/>
    <x v="1"/>
    <x v="8"/>
    <x v="456"/>
    <x v="18"/>
    <x v="2"/>
    <x v="9"/>
    <x v="621"/>
    <x v="1855"/>
    <n v="4"/>
    <n v="16"/>
  </r>
  <r>
    <n v="3094"/>
    <d v="2015-09-13T00:00:00"/>
    <x v="1"/>
    <x v="8"/>
    <x v="456"/>
    <x v="18"/>
    <x v="1"/>
    <x v="5"/>
    <x v="395"/>
    <x v="2366"/>
    <n v="7"/>
    <n v="394.21"/>
  </r>
  <r>
    <n v="3095"/>
    <d v="2015-09-13T00:00:00"/>
    <x v="1"/>
    <x v="8"/>
    <x v="173"/>
    <x v="2"/>
    <x v="0"/>
    <x v="3"/>
    <x v="274"/>
    <x v="2367"/>
    <n v="1"/>
    <n v="-2.0099999999999998"/>
  </r>
  <r>
    <n v="3096"/>
    <d v="2015-09-13T00:00:00"/>
    <x v="1"/>
    <x v="8"/>
    <x v="657"/>
    <x v="4"/>
    <x v="1"/>
    <x v="8"/>
    <x v="1139"/>
    <x v="2368"/>
    <n v="3"/>
    <n v="12.99"/>
  </r>
  <r>
    <n v="3097"/>
    <d v="2015-09-13T00:00:00"/>
    <x v="1"/>
    <x v="8"/>
    <x v="657"/>
    <x v="4"/>
    <x v="0"/>
    <x v="0"/>
    <x v="448"/>
    <x v="2369"/>
    <n v="7"/>
    <n v="31.47"/>
  </r>
  <r>
    <n v="3098"/>
    <d v="2015-09-13T00:00:00"/>
    <x v="1"/>
    <x v="8"/>
    <x v="316"/>
    <x v="1"/>
    <x v="0"/>
    <x v="10"/>
    <x v="21"/>
    <x v="2370"/>
    <n v="1"/>
    <n v="2.93"/>
  </r>
  <r>
    <n v="3099"/>
    <d v="2015-09-13T00:00:00"/>
    <x v="1"/>
    <x v="8"/>
    <x v="316"/>
    <x v="1"/>
    <x v="1"/>
    <x v="5"/>
    <x v="664"/>
    <x v="2371"/>
    <n v="4"/>
    <n v="-12.15"/>
  </r>
  <r>
    <n v="3100"/>
    <d v="2015-09-13T00:00:00"/>
    <x v="1"/>
    <x v="8"/>
    <x v="481"/>
    <x v="25"/>
    <x v="0"/>
    <x v="3"/>
    <x v="1480"/>
    <x v="2372"/>
    <n v="4"/>
    <n v="-10.039999999999999"/>
  </r>
  <r>
    <n v="3101"/>
    <d v="2015-09-13T00:00:00"/>
    <x v="1"/>
    <x v="8"/>
    <x v="687"/>
    <x v="3"/>
    <x v="1"/>
    <x v="8"/>
    <x v="1310"/>
    <x v="2373"/>
    <n v="7"/>
    <n v="55.39"/>
  </r>
  <r>
    <n v="3102"/>
    <d v="2015-09-13T00:00:00"/>
    <x v="1"/>
    <x v="8"/>
    <x v="687"/>
    <x v="3"/>
    <x v="0"/>
    <x v="3"/>
    <x v="345"/>
    <x v="2374"/>
    <n v="3"/>
    <n v="7.82"/>
  </r>
  <r>
    <n v="3103"/>
    <d v="2015-09-13T00:00:00"/>
    <x v="1"/>
    <x v="8"/>
    <x v="687"/>
    <x v="3"/>
    <x v="1"/>
    <x v="5"/>
    <x v="560"/>
    <x v="698"/>
    <n v="3"/>
    <n v="71.77"/>
  </r>
  <r>
    <n v="3104"/>
    <d v="2015-09-13T00:00:00"/>
    <x v="1"/>
    <x v="8"/>
    <x v="687"/>
    <x v="3"/>
    <x v="1"/>
    <x v="8"/>
    <x v="1050"/>
    <x v="2375"/>
    <n v="5"/>
    <n v="24.88"/>
  </r>
  <r>
    <n v="3105"/>
    <d v="2015-09-13T00:00:00"/>
    <x v="1"/>
    <x v="8"/>
    <x v="687"/>
    <x v="3"/>
    <x v="1"/>
    <x v="8"/>
    <x v="630"/>
    <x v="139"/>
    <n v="3"/>
    <n v="12.06"/>
  </r>
  <r>
    <n v="3106"/>
    <d v="2015-09-13T00:00:00"/>
    <x v="1"/>
    <x v="8"/>
    <x v="687"/>
    <x v="3"/>
    <x v="0"/>
    <x v="0"/>
    <x v="1481"/>
    <x v="1771"/>
    <n v="2"/>
    <n v="100.66"/>
  </r>
  <r>
    <n v="3107"/>
    <d v="2015-09-14T00:00:00"/>
    <x v="1"/>
    <x v="8"/>
    <x v="103"/>
    <x v="27"/>
    <x v="1"/>
    <x v="13"/>
    <x v="953"/>
    <x v="2376"/>
    <n v="5"/>
    <n v="118.66"/>
  </r>
  <r>
    <n v="3108"/>
    <d v="2015-09-14T00:00:00"/>
    <x v="1"/>
    <x v="8"/>
    <x v="386"/>
    <x v="3"/>
    <x v="1"/>
    <x v="13"/>
    <x v="436"/>
    <x v="2377"/>
    <n v="3"/>
    <n v="-8.51"/>
  </r>
  <r>
    <n v="3109"/>
    <d v="2015-09-14T00:00:00"/>
    <x v="1"/>
    <x v="8"/>
    <x v="616"/>
    <x v="9"/>
    <x v="0"/>
    <x v="2"/>
    <x v="437"/>
    <x v="2378"/>
    <n v="3"/>
    <n v="5.39"/>
  </r>
  <r>
    <n v="3110"/>
    <d v="2015-09-14T00:00:00"/>
    <x v="1"/>
    <x v="8"/>
    <x v="96"/>
    <x v="20"/>
    <x v="0"/>
    <x v="2"/>
    <x v="216"/>
    <x v="2379"/>
    <n v="6"/>
    <n v="257.70999999999998"/>
  </r>
  <r>
    <n v="3111"/>
    <d v="2015-09-14T00:00:00"/>
    <x v="1"/>
    <x v="8"/>
    <x v="96"/>
    <x v="20"/>
    <x v="2"/>
    <x v="16"/>
    <x v="679"/>
    <x v="2380"/>
    <n v="2"/>
    <n v="329.99"/>
  </r>
  <r>
    <n v="3112"/>
    <d v="2015-09-14T00:00:00"/>
    <x v="1"/>
    <x v="8"/>
    <x v="96"/>
    <x v="20"/>
    <x v="0"/>
    <x v="3"/>
    <x v="106"/>
    <x v="115"/>
    <n v="9"/>
    <n v="4.54"/>
  </r>
  <r>
    <n v="3113"/>
    <d v="2015-09-14T00:00:00"/>
    <x v="1"/>
    <x v="8"/>
    <x v="671"/>
    <x v="30"/>
    <x v="0"/>
    <x v="3"/>
    <x v="811"/>
    <x v="2381"/>
    <n v="5"/>
    <n v="12.69"/>
  </r>
  <r>
    <n v="3114"/>
    <d v="2015-09-15T00:00:00"/>
    <x v="1"/>
    <x v="8"/>
    <x v="537"/>
    <x v="16"/>
    <x v="0"/>
    <x v="0"/>
    <x v="684"/>
    <x v="143"/>
    <n v="3"/>
    <n v="5.44"/>
  </r>
  <r>
    <n v="3115"/>
    <d v="2015-09-15T00:00:00"/>
    <x v="1"/>
    <x v="8"/>
    <x v="537"/>
    <x v="16"/>
    <x v="1"/>
    <x v="8"/>
    <x v="55"/>
    <x v="2382"/>
    <n v="4"/>
    <n v="2.5499999999999998"/>
  </r>
  <r>
    <n v="3116"/>
    <d v="2015-09-15T00:00:00"/>
    <x v="1"/>
    <x v="8"/>
    <x v="537"/>
    <x v="16"/>
    <x v="0"/>
    <x v="2"/>
    <x v="847"/>
    <x v="1405"/>
    <n v="2"/>
    <n v="2.16"/>
  </r>
  <r>
    <n v="3117"/>
    <d v="2015-09-15T00:00:00"/>
    <x v="1"/>
    <x v="8"/>
    <x v="537"/>
    <x v="16"/>
    <x v="1"/>
    <x v="8"/>
    <x v="1330"/>
    <x v="2383"/>
    <n v="1"/>
    <n v="-2.1"/>
  </r>
  <r>
    <n v="3118"/>
    <d v="2015-09-15T00:00:00"/>
    <x v="1"/>
    <x v="8"/>
    <x v="189"/>
    <x v="18"/>
    <x v="0"/>
    <x v="2"/>
    <x v="25"/>
    <x v="2384"/>
    <n v="2"/>
    <n v="11.45"/>
  </r>
  <r>
    <n v="3119"/>
    <d v="2015-09-15T00:00:00"/>
    <x v="1"/>
    <x v="8"/>
    <x v="189"/>
    <x v="18"/>
    <x v="0"/>
    <x v="4"/>
    <x v="1472"/>
    <x v="2385"/>
    <n v="8"/>
    <n v="8.27"/>
  </r>
  <r>
    <n v="3120"/>
    <d v="2015-09-15T00:00:00"/>
    <x v="1"/>
    <x v="8"/>
    <x v="688"/>
    <x v="20"/>
    <x v="0"/>
    <x v="3"/>
    <x v="1356"/>
    <x v="2386"/>
    <n v="3"/>
    <n v="29.95"/>
  </r>
  <r>
    <n v="3121"/>
    <d v="2015-09-15T00:00:00"/>
    <x v="1"/>
    <x v="8"/>
    <x v="688"/>
    <x v="20"/>
    <x v="1"/>
    <x v="11"/>
    <x v="1419"/>
    <x v="1224"/>
    <n v="1"/>
    <n v="1.1599999999999999"/>
  </r>
  <r>
    <n v="3122"/>
    <d v="2015-09-15T00:00:00"/>
    <x v="1"/>
    <x v="8"/>
    <x v="688"/>
    <x v="20"/>
    <x v="0"/>
    <x v="0"/>
    <x v="184"/>
    <x v="115"/>
    <n v="2"/>
    <n v="6.22"/>
  </r>
  <r>
    <n v="3123"/>
    <d v="2015-09-15T00:00:00"/>
    <x v="1"/>
    <x v="8"/>
    <x v="262"/>
    <x v="33"/>
    <x v="1"/>
    <x v="13"/>
    <x v="748"/>
    <x v="2387"/>
    <n v="2"/>
    <n v="200.49"/>
  </r>
  <r>
    <n v="3124"/>
    <d v="2015-09-15T00:00:00"/>
    <x v="1"/>
    <x v="8"/>
    <x v="262"/>
    <x v="33"/>
    <x v="2"/>
    <x v="6"/>
    <x v="1482"/>
    <x v="2388"/>
    <n v="3"/>
    <n v="0"/>
  </r>
  <r>
    <n v="3125"/>
    <d v="2015-09-15T00:00:00"/>
    <x v="1"/>
    <x v="8"/>
    <x v="262"/>
    <x v="33"/>
    <x v="1"/>
    <x v="5"/>
    <x v="1417"/>
    <x v="2389"/>
    <n v="7"/>
    <n v="306.49"/>
  </r>
  <r>
    <n v="3126"/>
    <d v="2015-09-15T00:00:00"/>
    <x v="1"/>
    <x v="8"/>
    <x v="689"/>
    <x v="2"/>
    <x v="0"/>
    <x v="3"/>
    <x v="566"/>
    <x v="2390"/>
    <n v="4"/>
    <n v="-2.86"/>
  </r>
  <r>
    <n v="3127"/>
    <d v="2015-09-15T00:00:00"/>
    <x v="1"/>
    <x v="8"/>
    <x v="689"/>
    <x v="2"/>
    <x v="0"/>
    <x v="2"/>
    <x v="554"/>
    <x v="2391"/>
    <n v="2"/>
    <n v="-29.44"/>
  </r>
  <r>
    <n v="3128"/>
    <d v="2015-09-16T00:00:00"/>
    <x v="1"/>
    <x v="8"/>
    <x v="32"/>
    <x v="6"/>
    <x v="0"/>
    <x v="10"/>
    <x v="21"/>
    <x v="12"/>
    <n v="4"/>
    <n v="14.63"/>
  </r>
  <r>
    <n v="3129"/>
    <d v="2015-09-17T00:00:00"/>
    <x v="1"/>
    <x v="8"/>
    <x v="463"/>
    <x v="2"/>
    <x v="1"/>
    <x v="11"/>
    <x v="1483"/>
    <x v="2392"/>
    <n v="7"/>
    <n v="-1665.05"/>
  </r>
  <r>
    <n v="3130"/>
    <d v="2015-09-17T00:00:00"/>
    <x v="1"/>
    <x v="8"/>
    <x v="463"/>
    <x v="2"/>
    <x v="0"/>
    <x v="3"/>
    <x v="775"/>
    <x v="2393"/>
    <n v="2"/>
    <n v="-7.05"/>
  </r>
  <r>
    <n v="3131"/>
    <d v="2015-09-17T00:00:00"/>
    <x v="1"/>
    <x v="8"/>
    <x v="463"/>
    <x v="2"/>
    <x v="1"/>
    <x v="8"/>
    <x v="1412"/>
    <x v="35"/>
    <n v="3"/>
    <n v="15.53"/>
  </r>
  <r>
    <n v="3132"/>
    <d v="2015-09-17T00:00:00"/>
    <x v="1"/>
    <x v="8"/>
    <x v="463"/>
    <x v="2"/>
    <x v="0"/>
    <x v="10"/>
    <x v="229"/>
    <x v="1032"/>
    <n v="2"/>
    <n v="1.1000000000000001"/>
  </r>
  <r>
    <n v="3133"/>
    <d v="2015-09-17T00:00:00"/>
    <x v="1"/>
    <x v="8"/>
    <x v="463"/>
    <x v="2"/>
    <x v="0"/>
    <x v="4"/>
    <x v="755"/>
    <x v="2394"/>
    <n v="6"/>
    <n v="9.7100000000000009"/>
  </r>
  <r>
    <n v="3134"/>
    <d v="2015-09-17T00:00:00"/>
    <x v="1"/>
    <x v="8"/>
    <x v="463"/>
    <x v="2"/>
    <x v="0"/>
    <x v="3"/>
    <x v="343"/>
    <x v="2395"/>
    <n v="6"/>
    <n v="-5.72"/>
  </r>
  <r>
    <n v="3135"/>
    <d v="2015-09-17T00:00:00"/>
    <x v="1"/>
    <x v="8"/>
    <x v="463"/>
    <x v="2"/>
    <x v="0"/>
    <x v="4"/>
    <x v="975"/>
    <x v="2396"/>
    <n v="2"/>
    <n v="3.55"/>
  </r>
  <r>
    <n v="3136"/>
    <d v="2015-09-17T00:00:00"/>
    <x v="1"/>
    <x v="8"/>
    <x v="690"/>
    <x v="3"/>
    <x v="0"/>
    <x v="0"/>
    <x v="757"/>
    <x v="331"/>
    <n v="5"/>
    <n v="15.55"/>
  </r>
  <r>
    <n v="3137"/>
    <d v="2015-09-17T00:00:00"/>
    <x v="1"/>
    <x v="8"/>
    <x v="472"/>
    <x v="0"/>
    <x v="1"/>
    <x v="8"/>
    <x v="1484"/>
    <x v="1247"/>
    <n v="2"/>
    <n v="-10.42"/>
  </r>
  <r>
    <n v="3138"/>
    <d v="2015-09-17T00:00:00"/>
    <x v="1"/>
    <x v="8"/>
    <x v="472"/>
    <x v="0"/>
    <x v="0"/>
    <x v="3"/>
    <x v="1267"/>
    <x v="2397"/>
    <n v="3"/>
    <n v="-10.210000000000001"/>
  </r>
  <r>
    <n v="3139"/>
    <d v="2015-09-17T00:00:00"/>
    <x v="1"/>
    <x v="8"/>
    <x v="471"/>
    <x v="20"/>
    <x v="1"/>
    <x v="13"/>
    <x v="773"/>
    <x v="2398"/>
    <n v="2"/>
    <n v="-103.27"/>
  </r>
  <r>
    <n v="3140"/>
    <d v="2015-09-17T00:00:00"/>
    <x v="1"/>
    <x v="8"/>
    <x v="674"/>
    <x v="16"/>
    <x v="2"/>
    <x v="9"/>
    <x v="390"/>
    <x v="2399"/>
    <n v="3"/>
    <n v="10.9"/>
  </r>
  <r>
    <n v="3141"/>
    <d v="2015-09-17T00:00:00"/>
    <x v="1"/>
    <x v="8"/>
    <x v="568"/>
    <x v="22"/>
    <x v="0"/>
    <x v="3"/>
    <x v="345"/>
    <x v="2374"/>
    <n v="3"/>
    <n v="7.82"/>
  </r>
  <r>
    <n v="3142"/>
    <d v="2015-09-17T00:00:00"/>
    <x v="1"/>
    <x v="8"/>
    <x v="184"/>
    <x v="20"/>
    <x v="0"/>
    <x v="2"/>
    <x v="1142"/>
    <x v="1119"/>
    <n v="5"/>
    <n v="1.04"/>
  </r>
  <r>
    <n v="3143"/>
    <d v="2015-09-17T00:00:00"/>
    <x v="1"/>
    <x v="8"/>
    <x v="184"/>
    <x v="20"/>
    <x v="0"/>
    <x v="1"/>
    <x v="634"/>
    <x v="1708"/>
    <n v="7"/>
    <n v="41.22"/>
  </r>
  <r>
    <n v="3144"/>
    <d v="2015-09-17T00:00:00"/>
    <x v="1"/>
    <x v="8"/>
    <x v="184"/>
    <x v="20"/>
    <x v="1"/>
    <x v="5"/>
    <x v="1078"/>
    <x v="2400"/>
    <n v="2"/>
    <n v="8.8800000000000008"/>
  </r>
  <r>
    <n v="3145"/>
    <d v="2015-09-17T00:00:00"/>
    <x v="1"/>
    <x v="8"/>
    <x v="184"/>
    <x v="20"/>
    <x v="0"/>
    <x v="2"/>
    <x v="617"/>
    <x v="2401"/>
    <n v="4"/>
    <n v="27.43"/>
  </r>
  <r>
    <n v="3146"/>
    <d v="2015-09-17T00:00:00"/>
    <x v="1"/>
    <x v="8"/>
    <x v="184"/>
    <x v="20"/>
    <x v="1"/>
    <x v="11"/>
    <x v="1483"/>
    <x v="2402"/>
    <n v="6"/>
    <n v="158.58000000000001"/>
  </r>
  <r>
    <n v="3147"/>
    <d v="2015-09-17T00:00:00"/>
    <x v="1"/>
    <x v="8"/>
    <x v="184"/>
    <x v="20"/>
    <x v="1"/>
    <x v="11"/>
    <x v="853"/>
    <x v="2403"/>
    <n v="5"/>
    <n v="-25.05"/>
  </r>
  <r>
    <n v="3148"/>
    <d v="2015-09-17T00:00:00"/>
    <x v="1"/>
    <x v="8"/>
    <x v="184"/>
    <x v="20"/>
    <x v="2"/>
    <x v="6"/>
    <x v="1095"/>
    <x v="910"/>
    <n v="3"/>
    <n v="58.79"/>
  </r>
  <r>
    <n v="3149"/>
    <d v="2015-09-17T00:00:00"/>
    <x v="1"/>
    <x v="8"/>
    <x v="184"/>
    <x v="20"/>
    <x v="2"/>
    <x v="9"/>
    <x v="1146"/>
    <x v="2404"/>
    <n v="2"/>
    <n v="217.77"/>
  </r>
  <r>
    <n v="3150"/>
    <d v="2015-09-17T00:00:00"/>
    <x v="1"/>
    <x v="8"/>
    <x v="184"/>
    <x v="20"/>
    <x v="0"/>
    <x v="0"/>
    <x v="267"/>
    <x v="754"/>
    <n v="2"/>
    <n v="53.26"/>
  </r>
  <r>
    <n v="3151"/>
    <d v="2015-09-17T00:00:00"/>
    <x v="1"/>
    <x v="8"/>
    <x v="184"/>
    <x v="20"/>
    <x v="2"/>
    <x v="6"/>
    <x v="1147"/>
    <x v="409"/>
    <n v="4"/>
    <n v="1.36"/>
  </r>
  <r>
    <n v="3152"/>
    <d v="2015-09-18T00:00:00"/>
    <x v="1"/>
    <x v="8"/>
    <x v="120"/>
    <x v="3"/>
    <x v="0"/>
    <x v="0"/>
    <x v="722"/>
    <x v="2405"/>
    <n v="14"/>
    <n v="78.75"/>
  </r>
  <r>
    <n v="3153"/>
    <d v="2015-09-18T00:00:00"/>
    <x v="1"/>
    <x v="8"/>
    <x v="120"/>
    <x v="3"/>
    <x v="0"/>
    <x v="0"/>
    <x v="1485"/>
    <x v="611"/>
    <n v="4"/>
    <n v="9.76"/>
  </r>
  <r>
    <n v="3154"/>
    <d v="2015-09-18T00:00:00"/>
    <x v="1"/>
    <x v="8"/>
    <x v="120"/>
    <x v="3"/>
    <x v="0"/>
    <x v="14"/>
    <x v="817"/>
    <x v="948"/>
    <n v="2"/>
    <n v="2.19"/>
  </r>
  <r>
    <n v="3155"/>
    <d v="2015-09-18T00:00:00"/>
    <x v="1"/>
    <x v="8"/>
    <x v="484"/>
    <x v="36"/>
    <x v="0"/>
    <x v="2"/>
    <x v="1019"/>
    <x v="2237"/>
    <n v="2"/>
    <n v="7.97"/>
  </r>
  <r>
    <n v="3156"/>
    <d v="2015-09-18T00:00:00"/>
    <x v="1"/>
    <x v="8"/>
    <x v="484"/>
    <x v="36"/>
    <x v="0"/>
    <x v="2"/>
    <x v="509"/>
    <x v="2406"/>
    <n v="7"/>
    <n v="0"/>
  </r>
  <r>
    <n v="3157"/>
    <d v="2015-09-18T00:00:00"/>
    <x v="1"/>
    <x v="8"/>
    <x v="484"/>
    <x v="36"/>
    <x v="2"/>
    <x v="6"/>
    <x v="205"/>
    <x v="2407"/>
    <n v="1"/>
    <n v="130"/>
  </r>
  <r>
    <n v="3158"/>
    <d v="2015-09-18T00:00:00"/>
    <x v="1"/>
    <x v="8"/>
    <x v="484"/>
    <x v="36"/>
    <x v="2"/>
    <x v="6"/>
    <x v="570"/>
    <x v="2408"/>
    <n v="7"/>
    <n v="327.58"/>
  </r>
  <r>
    <n v="3159"/>
    <d v="2015-09-18T00:00:00"/>
    <x v="1"/>
    <x v="8"/>
    <x v="484"/>
    <x v="36"/>
    <x v="0"/>
    <x v="3"/>
    <x v="999"/>
    <x v="2409"/>
    <n v="4"/>
    <n v="31.89"/>
  </r>
  <r>
    <n v="3160"/>
    <d v="2015-09-18T00:00:00"/>
    <x v="1"/>
    <x v="8"/>
    <x v="169"/>
    <x v="3"/>
    <x v="0"/>
    <x v="4"/>
    <x v="1451"/>
    <x v="2410"/>
    <n v="2"/>
    <n v="5.49"/>
  </r>
  <r>
    <n v="3161"/>
    <d v="2015-09-18T00:00:00"/>
    <x v="1"/>
    <x v="8"/>
    <x v="169"/>
    <x v="3"/>
    <x v="0"/>
    <x v="14"/>
    <x v="1486"/>
    <x v="2411"/>
    <n v="2"/>
    <n v="5.07"/>
  </r>
  <r>
    <n v="3162"/>
    <d v="2015-09-18T00:00:00"/>
    <x v="1"/>
    <x v="8"/>
    <x v="169"/>
    <x v="3"/>
    <x v="1"/>
    <x v="8"/>
    <x v="557"/>
    <x v="2412"/>
    <n v="2"/>
    <n v="10.25"/>
  </r>
  <r>
    <n v="3163"/>
    <d v="2015-09-18T00:00:00"/>
    <x v="1"/>
    <x v="8"/>
    <x v="691"/>
    <x v="16"/>
    <x v="2"/>
    <x v="9"/>
    <x v="1189"/>
    <x v="2413"/>
    <n v="9"/>
    <n v="152.38999999999999"/>
  </r>
  <r>
    <n v="3164"/>
    <d v="2015-09-18T00:00:00"/>
    <x v="1"/>
    <x v="8"/>
    <x v="692"/>
    <x v="22"/>
    <x v="0"/>
    <x v="0"/>
    <x v="1032"/>
    <x v="2414"/>
    <n v="2"/>
    <n v="8.7100000000000009"/>
  </r>
  <r>
    <n v="3165"/>
    <d v="2015-09-18T00:00:00"/>
    <x v="1"/>
    <x v="8"/>
    <x v="693"/>
    <x v="3"/>
    <x v="0"/>
    <x v="2"/>
    <x v="1020"/>
    <x v="1204"/>
    <n v="4"/>
    <n v="8.8800000000000008"/>
  </r>
  <r>
    <n v="3166"/>
    <d v="2015-09-19T00:00:00"/>
    <x v="1"/>
    <x v="8"/>
    <x v="492"/>
    <x v="6"/>
    <x v="1"/>
    <x v="11"/>
    <x v="32"/>
    <x v="32"/>
    <n v="2"/>
    <n v="4.34"/>
  </r>
  <r>
    <n v="3167"/>
    <d v="2015-09-19T00:00:00"/>
    <x v="1"/>
    <x v="8"/>
    <x v="62"/>
    <x v="4"/>
    <x v="2"/>
    <x v="9"/>
    <x v="1487"/>
    <x v="2415"/>
    <n v="4"/>
    <n v="23.23"/>
  </r>
  <r>
    <n v="3168"/>
    <d v="2015-09-19T00:00:00"/>
    <x v="1"/>
    <x v="8"/>
    <x v="602"/>
    <x v="3"/>
    <x v="0"/>
    <x v="0"/>
    <x v="722"/>
    <x v="44"/>
    <n v="2"/>
    <n v="11.25"/>
  </r>
  <r>
    <n v="3169"/>
    <d v="2015-09-19T00:00:00"/>
    <x v="1"/>
    <x v="8"/>
    <x v="60"/>
    <x v="20"/>
    <x v="2"/>
    <x v="6"/>
    <x v="1288"/>
    <x v="2192"/>
    <n v="14"/>
    <n v="134.33000000000001"/>
  </r>
  <r>
    <n v="3170"/>
    <d v="2015-09-19T00:00:00"/>
    <x v="1"/>
    <x v="8"/>
    <x v="167"/>
    <x v="31"/>
    <x v="0"/>
    <x v="4"/>
    <x v="1488"/>
    <x v="2214"/>
    <n v="5"/>
    <n v="2.1800000000000002"/>
  </r>
  <r>
    <n v="3171"/>
    <d v="2015-09-19T00:00:00"/>
    <x v="1"/>
    <x v="8"/>
    <x v="658"/>
    <x v="3"/>
    <x v="1"/>
    <x v="8"/>
    <x v="814"/>
    <x v="2083"/>
    <n v="3"/>
    <n v="19.47"/>
  </r>
  <r>
    <n v="3172"/>
    <d v="2015-09-20T00:00:00"/>
    <x v="1"/>
    <x v="8"/>
    <x v="199"/>
    <x v="32"/>
    <x v="0"/>
    <x v="3"/>
    <x v="898"/>
    <x v="1859"/>
    <n v="6"/>
    <n v="16.96"/>
  </r>
  <r>
    <n v="3173"/>
    <d v="2015-09-20T00:00:00"/>
    <x v="1"/>
    <x v="8"/>
    <x v="498"/>
    <x v="20"/>
    <x v="0"/>
    <x v="0"/>
    <x v="572"/>
    <x v="2416"/>
    <n v="5"/>
    <n v="28.86"/>
  </r>
  <r>
    <n v="3174"/>
    <d v="2015-09-20T00:00:00"/>
    <x v="1"/>
    <x v="8"/>
    <x v="498"/>
    <x v="20"/>
    <x v="0"/>
    <x v="3"/>
    <x v="1489"/>
    <x v="2417"/>
    <n v="2"/>
    <n v="8.86"/>
  </r>
  <r>
    <n v="3175"/>
    <d v="2015-09-20T00:00:00"/>
    <x v="1"/>
    <x v="8"/>
    <x v="497"/>
    <x v="15"/>
    <x v="0"/>
    <x v="3"/>
    <x v="1391"/>
    <x v="2418"/>
    <n v="6"/>
    <n v="-913.18"/>
  </r>
  <r>
    <n v="3176"/>
    <d v="2015-09-20T00:00:00"/>
    <x v="1"/>
    <x v="8"/>
    <x v="497"/>
    <x v="15"/>
    <x v="0"/>
    <x v="2"/>
    <x v="554"/>
    <x v="2419"/>
    <n v="4"/>
    <n v="-58.87"/>
  </r>
  <r>
    <n v="3177"/>
    <d v="2015-09-20T00:00:00"/>
    <x v="1"/>
    <x v="8"/>
    <x v="481"/>
    <x v="17"/>
    <x v="0"/>
    <x v="3"/>
    <x v="811"/>
    <x v="2420"/>
    <n v="11"/>
    <n v="16.52"/>
  </r>
  <r>
    <n v="3178"/>
    <d v="2015-09-20T00:00:00"/>
    <x v="1"/>
    <x v="8"/>
    <x v="633"/>
    <x v="1"/>
    <x v="0"/>
    <x v="3"/>
    <x v="701"/>
    <x v="2421"/>
    <n v="3"/>
    <n v="-4.49"/>
  </r>
  <r>
    <n v="3179"/>
    <d v="2015-09-21T00:00:00"/>
    <x v="1"/>
    <x v="8"/>
    <x v="642"/>
    <x v="0"/>
    <x v="2"/>
    <x v="6"/>
    <x v="1347"/>
    <x v="1950"/>
    <n v="7"/>
    <n v="118.29"/>
  </r>
  <r>
    <n v="3180"/>
    <d v="2015-09-21T00:00:00"/>
    <x v="1"/>
    <x v="8"/>
    <x v="642"/>
    <x v="0"/>
    <x v="2"/>
    <x v="9"/>
    <x v="128"/>
    <x v="133"/>
    <n v="3"/>
    <n v="32.130000000000003"/>
  </r>
  <r>
    <n v="3181"/>
    <d v="2015-09-21T00:00:00"/>
    <x v="1"/>
    <x v="8"/>
    <x v="642"/>
    <x v="0"/>
    <x v="1"/>
    <x v="8"/>
    <x v="895"/>
    <x v="1086"/>
    <n v="4"/>
    <n v="-1.48"/>
  </r>
  <r>
    <n v="3182"/>
    <d v="2015-09-21T00:00:00"/>
    <x v="1"/>
    <x v="8"/>
    <x v="330"/>
    <x v="22"/>
    <x v="0"/>
    <x v="2"/>
    <x v="53"/>
    <x v="2422"/>
    <n v="6"/>
    <n v="47.94"/>
  </r>
  <r>
    <n v="3183"/>
    <d v="2015-09-21T00:00:00"/>
    <x v="1"/>
    <x v="8"/>
    <x v="33"/>
    <x v="3"/>
    <x v="1"/>
    <x v="5"/>
    <x v="612"/>
    <x v="1275"/>
    <n v="4"/>
    <n v="0"/>
  </r>
  <r>
    <n v="3184"/>
    <d v="2015-09-21T00:00:00"/>
    <x v="1"/>
    <x v="8"/>
    <x v="33"/>
    <x v="3"/>
    <x v="0"/>
    <x v="7"/>
    <x v="961"/>
    <x v="2423"/>
    <n v="2"/>
    <n v="2.5299999999999998"/>
  </r>
  <r>
    <n v="3185"/>
    <d v="2015-09-21T00:00:00"/>
    <x v="1"/>
    <x v="8"/>
    <x v="441"/>
    <x v="14"/>
    <x v="1"/>
    <x v="11"/>
    <x v="683"/>
    <x v="2424"/>
    <n v="4"/>
    <n v="31.09"/>
  </r>
  <r>
    <n v="3186"/>
    <d v="2015-09-21T00:00:00"/>
    <x v="1"/>
    <x v="8"/>
    <x v="441"/>
    <x v="14"/>
    <x v="0"/>
    <x v="4"/>
    <x v="151"/>
    <x v="1905"/>
    <n v="1"/>
    <n v="7.54"/>
  </r>
  <r>
    <n v="3187"/>
    <d v="2015-09-21T00:00:00"/>
    <x v="1"/>
    <x v="8"/>
    <x v="347"/>
    <x v="32"/>
    <x v="1"/>
    <x v="8"/>
    <x v="809"/>
    <x v="2425"/>
    <n v="2"/>
    <n v="14.5"/>
  </r>
  <r>
    <n v="3188"/>
    <d v="2015-09-21T00:00:00"/>
    <x v="1"/>
    <x v="8"/>
    <x v="128"/>
    <x v="32"/>
    <x v="2"/>
    <x v="6"/>
    <x v="173"/>
    <x v="2426"/>
    <n v="2"/>
    <n v="147.47999999999999"/>
  </r>
  <r>
    <n v="3189"/>
    <d v="2015-09-21T00:00:00"/>
    <x v="1"/>
    <x v="8"/>
    <x v="128"/>
    <x v="32"/>
    <x v="1"/>
    <x v="5"/>
    <x v="1434"/>
    <x v="2277"/>
    <n v="3"/>
    <n v="141.16"/>
  </r>
  <r>
    <n v="3190"/>
    <d v="2015-09-21T00:00:00"/>
    <x v="1"/>
    <x v="8"/>
    <x v="656"/>
    <x v="9"/>
    <x v="1"/>
    <x v="5"/>
    <x v="1333"/>
    <x v="2427"/>
    <n v="4"/>
    <n v="422.51"/>
  </r>
  <r>
    <n v="3191"/>
    <d v="2015-09-21T00:00:00"/>
    <x v="1"/>
    <x v="8"/>
    <x v="656"/>
    <x v="9"/>
    <x v="0"/>
    <x v="2"/>
    <x v="512"/>
    <x v="1425"/>
    <n v="7"/>
    <n v="24.07"/>
  </r>
  <r>
    <n v="3192"/>
    <d v="2015-09-21T00:00:00"/>
    <x v="1"/>
    <x v="8"/>
    <x v="656"/>
    <x v="9"/>
    <x v="0"/>
    <x v="10"/>
    <x v="838"/>
    <x v="2428"/>
    <n v="2"/>
    <n v="57.32"/>
  </r>
  <r>
    <n v="3193"/>
    <d v="2015-09-21T00:00:00"/>
    <x v="1"/>
    <x v="8"/>
    <x v="656"/>
    <x v="9"/>
    <x v="0"/>
    <x v="0"/>
    <x v="1490"/>
    <x v="635"/>
    <n v="4"/>
    <n v="11.72"/>
  </r>
  <r>
    <n v="3194"/>
    <d v="2015-09-21T00:00:00"/>
    <x v="1"/>
    <x v="8"/>
    <x v="656"/>
    <x v="9"/>
    <x v="0"/>
    <x v="2"/>
    <x v="555"/>
    <x v="2429"/>
    <n v="2"/>
    <n v="6.4"/>
  </r>
  <r>
    <n v="3195"/>
    <d v="2015-09-21T00:00:00"/>
    <x v="1"/>
    <x v="8"/>
    <x v="656"/>
    <x v="9"/>
    <x v="2"/>
    <x v="6"/>
    <x v="504"/>
    <x v="308"/>
    <n v="5"/>
    <n v="176.39"/>
  </r>
  <r>
    <n v="3196"/>
    <d v="2015-09-21T00:00:00"/>
    <x v="1"/>
    <x v="8"/>
    <x v="656"/>
    <x v="9"/>
    <x v="2"/>
    <x v="6"/>
    <x v="450"/>
    <x v="494"/>
    <n v="3"/>
    <n v="32.979999999999997"/>
  </r>
  <r>
    <n v="3197"/>
    <d v="2015-09-21T00:00:00"/>
    <x v="1"/>
    <x v="8"/>
    <x v="656"/>
    <x v="9"/>
    <x v="0"/>
    <x v="3"/>
    <x v="772"/>
    <x v="2430"/>
    <n v="2"/>
    <n v="6.86"/>
  </r>
  <r>
    <n v="3198"/>
    <d v="2015-09-21T00:00:00"/>
    <x v="1"/>
    <x v="8"/>
    <x v="656"/>
    <x v="9"/>
    <x v="0"/>
    <x v="2"/>
    <x v="1020"/>
    <x v="2431"/>
    <n v="8"/>
    <n v="17.760000000000002"/>
  </r>
  <r>
    <n v="3199"/>
    <d v="2015-09-22T00:00:00"/>
    <x v="1"/>
    <x v="8"/>
    <x v="392"/>
    <x v="3"/>
    <x v="1"/>
    <x v="8"/>
    <x v="889"/>
    <x v="1050"/>
    <n v="2"/>
    <n v="53.2"/>
  </r>
  <r>
    <n v="3200"/>
    <d v="2015-09-22T00:00:00"/>
    <x v="1"/>
    <x v="8"/>
    <x v="53"/>
    <x v="6"/>
    <x v="0"/>
    <x v="0"/>
    <x v="1110"/>
    <x v="331"/>
    <n v="5"/>
    <n v="15.55"/>
  </r>
  <r>
    <n v="3201"/>
    <d v="2015-09-22T00:00:00"/>
    <x v="1"/>
    <x v="8"/>
    <x v="53"/>
    <x v="6"/>
    <x v="1"/>
    <x v="8"/>
    <x v="1180"/>
    <x v="972"/>
    <n v="2"/>
    <n v="11.04"/>
  </r>
  <r>
    <n v="3202"/>
    <d v="2015-09-22T00:00:00"/>
    <x v="1"/>
    <x v="8"/>
    <x v="694"/>
    <x v="15"/>
    <x v="0"/>
    <x v="1"/>
    <x v="1491"/>
    <x v="2432"/>
    <n v="4"/>
    <n v="4.2"/>
  </r>
  <r>
    <n v="3203"/>
    <d v="2015-09-22T00:00:00"/>
    <x v="1"/>
    <x v="8"/>
    <x v="694"/>
    <x v="15"/>
    <x v="0"/>
    <x v="2"/>
    <x v="1002"/>
    <x v="2433"/>
    <n v="4"/>
    <n v="-63.01"/>
  </r>
  <r>
    <n v="3204"/>
    <d v="2015-09-22T00:00:00"/>
    <x v="1"/>
    <x v="8"/>
    <x v="694"/>
    <x v="15"/>
    <x v="0"/>
    <x v="2"/>
    <x v="660"/>
    <x v="2434"/>
    <n v="1"/>
    <n v="-4.7699999999999996"/>
  </r>
  <r>
    <n v="3205"/>
    <d v="2015-09-22T00:00:00"/>
    <x v="1"/>
    <x v="8"/>
    <x v="694"/>
    <x v="15"/>
    <x v="0"/>
    <x v="4"/>
    <x v="1041"/>
    <x v="991"/>
    <n v="2"/>
    <n v="0.32"/>
  </r>
  <r>
    <n v="3206"/>
    <d v="2015-09-22T00:00:00"/>
    <x v="1"/>
    <x v="8"/>
    <x v="694"/>
    <x v="15"/>
    <x v="0"/>
    <x v="3"/>
    <x v="251"/>
    <x v="2435"/>
    <n v="2"/>
    <n v="-2.56"/>
  </r>
  <r>
    <n v="3207"/>
    <d v="2015-09-22T00:00:00"/>
    <x v="1"/>
    <x v="8"/>
    <x v="251"/>
    <x v="2"/>
    <x v="0"/>
    <x v="14"/>
    <x v="930"/>
    <x v="1980"/>
    <n v="5"/>
    <n v="6.26"/>
  </r>
  <r>
    <n v="3208"/>
    <d v="2015-09-22T00:00:00"/>
    <x v="1"/>
    <x v="8"/>
    <x v="251"/>
    <x v="2"/>
    <x v="2"/>
    <x v="9"/>
    <x v="1044"/>
    <x v="2436"/>
    <n v="3"/>
    <n v="-7.72"/>
  </r>
  <r>
    <n v="3209"/>
    <d v="2015-09-22T00:00:00"/>
    <x v="1"/>
    <x v="8"/>
    <x v="22"/>
    <x v="3"/>
    <x v="0"/>
    <x v="12"/>
    <x v="808"/>
    <x v="2437"/>
    <n v="3"/>
    <n v="16.59"/>
  </r>
  <r>
    <n v="3210"/>
    <d v="2015-09-24T00:00:00"/>
    <x v="1"/>
    <x v="8"/>
    <x v="402"/>
    <x v="2"/>
    <x v="0"/>
    <x v="4"/>
    <x v="806"/>
    <x v="966"/>
    <n v="2"/>
    <n v="0.6"/>
  </r>
  <r>
    <n v="3211"/>
    <d v="2015-09-24T00:00:00"/>
    <x v="1"/>
    <x v="8"/>
    <x v="387"/>
    <x v="8"/>
    <x v="1"/>
    <x v="5"/>
    <x v="123"/>
    <x v="2438"/>
    <n v="6"/>
    <n v="155.25"/>
  </r>
  <r>
    <n v="3212"/>
    <d v="2015-09-24T00:00:00"/>
    <x v="1"/>
    <x v="8"/>
    <x v="354"/>
    <x v="30"/>
    <x v="0"/>
    <x v="3"/>
    <x v="343"/>
    <x v="1068"/>
    <n v="4"/>
    <n v="6.86"/>
  </r>
  <r>
    <n v="3213"/>
    <d v="2015-09-24T00:00:00"/>
    <x v="1"/>
    <x v="8"/>
    <x v="354"/>
    <x v="30"/>
    <x v="1"/>
    <x v="5"/>
    <x v="433"/>
    <x v="2439"/>
    <n v="10"/>
    <n v="394.27"/>
  </r>
  <r>
    <n v="3214"/>
    <d v="2015-09-24T00:00:00"/>
    <x v="1"/>
    <x v="8"/>
    <x v="528"/>
    <x v="39"/>
    <x v="2"/>
    <x v="6"/>
    <x v="1492"/>
    <x v="2440"/>
    <n v="6"/>
    <n v="213.7"/>
  </r>
  <r>
    <n v="3215"/>
    <d v="2015-09-24T00:00:00"/>
    <x v="1"/>
    <x v="8"/>
    <x v="297"/>
    <x v="22"/>
    <x v="0"/>
    <x v="4"/>
    <x v="755"/>
    <x v="2441"/>
    <n v="2"/>
    <n v="10.43"/>
  </r>
  <r>
    <n v="3216"/>
    <d v="2015-09-24T00:00:00"/>
    <x v="1"/>
    <x v="8"/>
    <x v="297"/>
    <x v="22"/>
    <x v="0"/>
    <x v="3"/>
    <x v="248"/>
    <x v="1700"/>
    <n v="3"/>
    <n v="5.42"/>
  </r>
  <r>
    <n v="3217"/>
    <d v="2015-09-24T00:00:00"/>
    <x v="1"/>
    <x v="8"/>
    <x v="678"/>
    <x v="3"/>
    <x v="1"/>
    <x v="8"/>
    <x v="20"/>
    <x v="2287"/>
    <n v="3"/>
    <n v="4.62"/>
  </r>
  <r>
    <n v="3218"/>
    <d v="2015-09-24T00:00:00"/>
    <x v="1"/>
    <x v="8"/>
    <x v="678"/>
    <x v="3"/>
    <x v="0"/>
    <x v="12"/>
    <x v="1193"/>
    <x v="2442"/>
    <n v="4"/>
    <n v="335.85"/>
  </r>
  <r>
    <n v="3219"/>
    <d v="2015-09-24T00:00:00"/>
    <x v="1"/>
    <x v="8"/>
    <x v="695"/>
    <x v="12"/>
    <x v="2"/>
    <x v="6"/>
    <x v="1130"/>
    <x v="2443"/>
    <n v="2"/>
    <n v="13.17"/>
  </r>
  <r>
    <n v="3220"/>
    <d v="2015-09-24T00:00:00"/>
    <x v="1"/>
    <x v="8"/>
    <x v="111"/>
    <x v="12"/>
    <x v="0"/>
    <x v="4"/>
    <x v="72"/>
    <x v="1033"/>
    <n v="2"/>
    <n v="2.37"/>
  </r>
  <r>
    <n v="3221"/>
    <d v="2015-09-24T00:00:00"/>
    <x v="1"/>
    <x v="8"/>
    <x v="111"/>
    <x v="12"/>
    <x v="2"/>
    <x v="9"/>
    <x v="1065"/>
    <x v="2444"/>
    <n v="2"/>
    <n v="1.45"/>
  </r>
  <r>
    <n v="3222"/>
    <d v="2015-09-24T00:00:00"/>
    <x v="1"/>
    <x v="8"/>
    <x v="111"/>
    <x v="12"/>
    <x v="0"/>
    <x v="4"/>
    <x v="421"/>
    <x v="1450"/>
    <n v="7"/>
    <n v="1.85"/>
  </r>
  <r>
    <n v="3223"/>
    <d v="2015-09-24T00:00:00"/>
    <x v="1"/>
    <x v="8"/>
    <x v="337"/>
    <x v="10"/>
    <x v="0"/>
    <x v="3"/>
    <x v="949"/>
    <x v="2445"/>
    <n v="6"/>
    <n v="-4.49"/>
  </r>
  <r>
    <n v="3224"/>
    <d v="2015-09-24T00:00:00"/>
    <x v="1"/>
    <x v="8"/>
    <x v="337"/>
    <x v="10"/>
    <x v="0"/>
    <x v="2"/>
    <x v="1271"/>
    <x v="213"/>
    <n v="2"/>
    <n v="1.68"/>
  </r>
  <r>
    <n v="3225"/>
    <d v="2015-09-24T00:00:00"/>
    <x v="1"/>
    <x v="8"/>
    <x v="337"/>
    <x v="10"/>
    <x v="0"/>
    <x v="10"/>
    <x v="1493"/>
    <x v="254"/>
    <n v="2"/>
    <n v="5.54"/>
  </r>
  <r>
    <n v="3226"/>
    <d v="2015-09-24T00:00:00"/>
    <x v="1"/>
    <x v="8"/>
    <x v="337"/>
    <x v="10"/>
    <x v="0"/>
    <x v="1"/>
    <x v="956"/>
    <x v="1163"/>
    <n v="1"/>
    <n v="7.94"/>
  </r>
  <r>
    <n v="3227"/>
    <d v="2015-09-24T00:00:00"/>
    <x v="1"/>
    <x v="8"/>
    <x v="337"/>
    <x v="10"/>
    <x v="0"/>
    <x v="4"/>
    <x v="344"/>
    <x v="2446"/>
    <n v="5"/>
    <n v="1.93"/>
  </r>
  <r>
    <n v="3228"/>
    <d v="2015-09-24T00:00:00"/>
    <x v="1"/>
    <x v="8"/>
    <x v="509"/>
    <x v="20"/>
    <x v="0"/>
    <x v="10"/>
    <x v="1494"/>
    <x v="2447"/>
    <n v="1"/>
    <n v="17.989999999999998"/>
  </r>
  <r>
    <n v="3229"/>
    <d v="2015-09-25T00:00:00"/>
    <x v="1"/>
    <x v="8"/>
    <x v="185"/>
    <x v="27"/>
    <x v="1"/>
    <x v="13"/>
    <x v="1091"/>
    <x v="2448"/>
    <n v="3"/>
    <n v="240.26"/>
  </r>
  <r>
    <n v="3230"/>
    <d v="2015-09-25T00:00:00"/>
    <x v="1"/>
    <x v="8"/>
    <x v="1"/>
    <x v="23"/>
    <x v="2"/>
    <x v="9"/>
    <x v="632"/>
    <x v="2429"/>
    <n v="4"/>
    <n v="19.829999999999998"/>
  </r>
  <r>
    <n v="3231"/>
    <d v="2015-09-25T00:00:00"/>
    <x v="1"/>
    <x v="8"/>
    <x v="1"/>
    <x v="23"/>
    <x v="0"/>
    <x v="3"/>
    <x v="575"/>
    <x v="2449"/>
    <n v="3"/>
    <n v="7.09"/>
  </r>
  <r>
    <n v="3232"/>
    <d v="2015-09-25T00:00:00"/>
    <x v="1"/>
    <x v="8"/>
    <x v="1"/>
    <x v="23"/>
    <x v="2"/>
    <x v="6"/>
    <x v="432"/>
    <x v="2450"/>
    <n v="2"/>
    <n v="52.49"/>
  </r>
  <r>
    <n v="3233"/>
    <d v="2015-09-25T00:00:00"/>
    <x v="1"/>
    <x v="8"/>
    <x v="481"/>
    <x v="3"/>
    <x v="0"/>
    <x v="10"/>
    <x v="474"/>
    <x v="1649"/>
    <n v="2"/>
    <n v="8.2200000000000006"/>
  </r>
  <r>
    <n v="3234"/>
    <d v="2015-09-25T00:00:00"/>
    <x v="1"/>
    <x v="8"/>
    <x v="417"/>
    <x v="38"/>
    <x v="0"/>
    <x v="3"/>
    <x v="213"/>
    <x v="2451"/>
    <n v="2"/>
    <n v="32.25"/>
  </r>
  <r>
    <n v="3235"/>
    <d v="2015-09-25T00:00:00"/>
    <x v="1"/>
    <x v="8"/>
    <x v="696"/>
    <x v="20"/>
    <x v="2"/>
    <x v="9"/>
    <x v="288"/>
    <x v="2452"/>
    <n v="9"/>
    <n v="395.96"/>
  </r>
  <r>
    <n v="3236"/>
    <d v="2015-09-25T00:00:00"/>
    <x v="1"/>
    <x v="8"/>
    <x v="15"/>
    <x v="37"/>
    <x v="0"/>
    <x v="3"/>
    <x v="797"/>
    <x v="2453"/>
    <n v="2"/>
    <n v="5.16"/>
  </r>
  <r>
    <n v="3237"/>
    <d v="2015-09-25T00:00:00"/>
    <x v="1"/>
    <x v="8"/>
    <x v="15"/>
    <x v="37"/>
    <x v="0"/>
    <x v="0"/>
    <x v="1137"/>
    <x v="1488"/>
    <n v="2"/>
    <n v="21.01"/>
  </r>
  <r>
    <n v="3238"/>
    <d v="2015-09-25T00:00:00"/>
    <x v="1"/>
    <x v="8"/>
    <x v="15"/>
    <x v="37"/>
    <x v="0"/>
    <x v="4"/>
    <x v="712"/>
    <x v="2454"/>
    <n v="1"/>
    <n v="2.21"/>
  </r>
  <r>
    <n v="3239"/>
    <d v="2015-09-25T00:00:00"/>
    <x v="1"/>
    <x v="8"/>
    <x v="613"/>
    <x v="1"/>
    <x v="0"/>
    <x v="4"/>
    <x v="666"/>
    <x v="2455"/>
    <n v="7"/>
    <n v="12.87"/>
  </r>
  <r>
    <n v="3240"/>
    <d v="2015-09-25T00:00:00"/>
    <x v="1"/>
    <x v="8"/>
    <x v="562"/>
    <x v="22"/>
    <x v="1"/>
    <x v="5"/>
    <x v="796"/>
    <x v="2456"/>
    <n v="4"/>
    <n v="-11.52"/>
  </r>
  <r>
    <n v="3241"/>
    <d v="2015-09-25T00:00:00"/>
    <x v="1"/>
    <x v="8"/>
    <x v="562"/>
    <x v="22"/>
    <x v="0"/>
    <x v="1"/>
    <x v="893"/>
    <x v="370"/>
    <n v="2"/>
    <n v="5.8"/>
  </r>
  <r>
    <n v="3242"/>
    <d v="2015-09-25T00:00:00"/>
    <x v="1"/>
    <x v="8"/>
    <x v="562"/>
    <x v="22"/>
    <x v="2"/>
    <x v="9"/>
    <x v="615"/>
    <x v="281"/>
    <n v="2"/>
    <n v="57.59"/>
  </r>
  <r>
    <n v="3243"/>
    <d v="2015-09-25T00:00:00"/>
    <x v="1"/>
    <x v="8"/>
    <x v="44"/>
    <x v="15"/>
    <x v="0"/>
    <x v="3"/>
    <x v="515"/>
    <x v="2457"/>
    <n v="4"/>
    <n v="-4.6500000000000004"/>
  </r>
  <r>
    <n v="3244"/>
    <d v="2015-09-25T00:00:00"/>
    <x v="1"/>
    <x v="8"/>
    <x v="44"/>
    <x v="15"/>
    <x v="0"/>
    <x v="0"/>
    <x v="800"/>
    <x v="2458"/>
    <n v="1"/>
    <n v="3.8"/>
  </r>
  <r>
    <n v="3245"/>
    <d v="2015-09-25T00:00:00"/>
    <x v="1"/>
    <x v="8"/>
    <x v="44"/>
    <x v="15"/>
    <x v="0"/>
    <x v="3"/>
    <x v="647"/>
    <x v="2459"/>
    <n v="1"/>
    <n v="-1.81"/>
  </r>
  <r>
    <n v="3246"/>
    <d v="2015-09-25T00:00:00"/>
    <x v="1"/>
    <x v="8"/>
    <x v="44"/>
    <x v="15"/>
    <x v="0"/>
    <x v="3"/>
    <x v="601"/>
    <x v="1032"/>
    <n v="2"/>
    <n v="-2.2799999999999998"/>
  </r>
  <r>
    <n v="3247"/>
    <d v="2015-09-25T00:00:00"/>
    <x v="1"/>
    <x v="8"/>
    <x v="246"/>
    <x v="20"/>
    <x v="1"/>
    <x v="5"/>
    <x v="1495"/>
    <x v="2460"/>
    <n v="1"/>
    <n v="6.84"/>
  </r>
  <r>
    <n v="3248"/>
    <d v="2015-09-25T00:00:00"/>
    <x v="1"/>
    <x v="8"/>
    <x v="246"/>
    <x v="20"/>
    <x v="0"/>
    <x v="0"/>
    <x v="30"/>
    <x v="1251"/>
    <n v="3"/>
    <n v="9.6199999999999992"/>
  </r>
  <r>
    <n v="3249"/>
    <d v="2015-09-25T00:00:00"/>
    <x v="1"/>
    <x v="8"/>
    <x v="240"/>
    <x v="2"/>
    <x v="0"/>
    <x v="3"/>
    <x v="832"/>
    <x v="797"/>
    <n v="2"/>
    <n v="-2.06"/>
  </r>
  <r>
    <n v="3250"/>
    <d v="2015-09-26T00:00:00"/>
    <x v="1"/>
    <x v="8"/>
    <x v="236"/>
    <x v="0"/>
    <x v="0"/>
    <x v="3"/>
    <x v="1496"/>
    <x v="2461"/>
    <n v="5"/>
    <n v="-3.43"/>
  </r>
  <r>
    <n v="3251"/>
    <d v="2015-09-26T00:00:00"/>
    <x v="1"/>
    <x v="8"/>
    <x v="236"/>
    <x v="0"/>
    <x v="2"/>
    <x v="6"/>
    <x v="904"/>
    <x v="2462"/>
    <n v="7"/>
    <n v="376.11"/>
  </r>
  <r>
    <n v="3252"/>
    <d v="2015-09-26T00:00:00"/>
    <x v="1"/>
    <x v="8"/>
    <x v="463"/>
    <x v="11"/>
    <x v="0"/>
    <x v="0"/>
    <x v="371"/>
    <x v="1606"/>
    <n v="5"/>
    <n v="47.84"/>
  </r>
  <r>
    <n v="3253"/>
    <d v="2015-09-26T00:00:00"/>
    <x v="1"/>
    <x v="8"/>
    <x v="463"/>
    <x v="11"/>
    <x v="2"/>
    <x v="9"/>
    <x v="1497"/>
    <x v="2463"/>
    <n v="5"/>
    <n v="47.96"/>
  </r>
  <r>
    <n v="3254"/>
    <d v="2015-09-26T00:00:00"/>
    <x v="1"/>
    <x v="8"/>
    <x v="463"/>
    <x v="11"/>
    <x v="0"/>
    <x v="0"/>
    <x v="757"/>
    <x v="792"/>
    <n v="6"/>
    <n v="10.89"/>
  </r>
  <r>
    <n v="3255"/>
    <d v="2015-09-26T00:00:00"/>
    <x v="1"/>
    <x v="8"/>
    <x v="602"/>
    <x v="12"/>
    <x v="0"/>
    <x v="0"/>
    <x v="1415"/>
    <x v="2464"/>
    <n v="4"/>
    <n v="31.27"/>
  </r>
  <r>
    <n v="3256"/>
    <d v="2015-09-26T00:00:00"/>
    <x v="1"/>
    <x v="8"/>
    <x v="602"/>
    <x v="12"/>
    <x v="0"/>
    <x v="3"/>
    <x v="1498"/>
    <x v="2465"/>
    <n v="2"/>
    <n v="-48.39"/>
  </r>
  <r>
    <n v="3257"/>
    <d v="2015-09-26T00:00:00"/>
    <x v="1"/>
    <x v="8"/>
    <x v="602"/>
    <x v="12"/>
    <x v="0"/>
    <x v="12"/>
    <x v="1311"/>
    <x v="926"/>
    <n v="2"/>
    <n v="14.41"/>
  </r>
  <r>
    <n v="3258"/>
    <d v="2015-09-26T00:00:00"/>
    <x v="1"/>
    <x v="8"/>
    <x v="602"/>
    <x v="12"/>
    <x v="0"/>
    <x v="3"/>
    <x v="1172"/>
    <x v="2466"/>
    <n v="9"/>
    <n v="-59.06"/>
  </r>
  <r>
    <n v="3259"/>
    <d v="2015-09-26T00:00:00"/>
    <x v="1"/>
    <x v="8"/>
    <x v="602"/>
    <x v="12"/>
    <x v="0"/>
    <x v="2"/>
    <x v="355"/>
    <x v="2467"/>
    <n v="6"/>
    <n v="-1.5"/>
  </r>
  <r>
    <n v="3260"/>
    <d v="2015-09-26T00:00:00"/>
    <x v="1"/>
    <x v="8"/>
    <x v="602"/>
    <x v="12"/>
    <x v="2"/>
    <x v="6"/>
    <x v="987"/>
    <x v="592"/>
    <n v="5"/>
    <n v="23.1"/>
  </r>
  <r>
    <n v="3261"/>
    <d v="2015-09-26T00:00:00"/>
    <x v="1"/>
    <x v="8"/>
    <x v="602"/>
    <x v="12"/>
    <x v="0"/>
    <x v="2"/>
    <x v="2"/>
    <x v="2468"/>
    <n v="4"/>
    <n v="-86.37"/>
  </r>
  <r>
    <n v="3262"/>
    <d v="2015-09-26T00:00:00"/>
    <x v="1"/>
    <x v="8"/>
    <x v="582"/>
    <x v="2"/>
    <x v="0"/>
    <x v="3"/>
    <x v="145"/>
    <x v="2469"/>
    <n v="6"/>
    <n v="-100.92"/>
  </r>
  <r>
    <n v="3263"/>
    <d v="2015-09-26T00:00:00"/>
    <x v="1"/>
    <x v="8"/>
    <x v="582"/>
    <x v="2"/>
    <x v="2"/>
    <x v="6"/>
    <x v="1327"/>
    <x v="2470"/>
    <n v="1"/>
    <n v="-9.18"/>
  </r>
  <r>
    <n v="3264"/>
    <d v="2015-09-26T00:00:00"/>
    <x v="1"/>
    <x v="8"/>
    <x v="697"/>
    <x v="3"/>
    <x v="0"/>
    <x v="2"/>
    <x v="929"/>
    <x v="2471"/>
    <n v="3"/>
    <n v="18.61"/>
  </r>
  <r>
    <n v="3265"/>
    <d v="2015-09-26T00:00:00"/>
    <x v="1"/>
    <x v="8"/>
    <x v="697"/>
    <x v="3"/>
    <x v="0"/>
    <x v="10"/>
    <x v="323"/>
    <x v="2472"/>
    <n v="2"/>
    <n v="58.5"/>
  </r>
  <r>
    <n v="3266"/>
    <d v="2015-09-26T00:00:00"/>
    <x v="1"/>
    <x v="8"/>
    <x v="413"/>
    <x v="20"/>
    <x v="2"/>
    <x v="9"/>
    <x v="1394"/>
    <x v="2473"/>
    <n v="2"/>
    <n v="12"/>
  </r>
  <r>
    <n v="3267"/>
    <d v="2015-09-26T00:00:00"/>
    <x v="1"/>
    <x v="8"/>
    <x v="344"/>
    <x v="20"/>
    <x v="0"/>
    <x v="7"/>
    <x v="693"/>
    <x v="1337"/>
    <n v="3"/>
    <n v="16.190000000000001"/>
  </r>
  <r>
    <n v="3268"/>
    <d v="2015-09-26T00:00:00"/>
    <x v="1"/>
    <x v="8"/>
    <x v="344"/>
    <x v="20"/>
    <x v="2"/>
    <x v="15"/>
    <x v="318"/>
    <x v="2474"/>
    <n v="7"/>
    <n v="296.07"/>
  </r>
  <r>
    <n v="3269"/>
    <d v="2015-09-26T00:00:00"/>
    <x v="1"/>
    <x v="8"/>
    <x v="344"/>
    <x v="20"/>
    <x v="0"/>
    <x v="3"/>
    <x v="1267"/>
    <x v="2475"/>
    <n v="9"/>
    <n v="28.66"/>
  </r>
  <r>
    <n v="3270"/>
    <d v="2015-09-27T00:00:00"/>
    <x v="1"/>
    <x v="8"/>
    <x v="685"/>
    <x v="1"/>
    <x v="0"/>
    <x v="3"/>
    <x v="556"/>
    <x v="2476"/>
    <n v="2"/>
    <n v="-22.62"/>
  </r>
  <r>
    <n v="3271"/>
    <d v="2015-09-27T00:00:00"/>
    <x v="1"/>
    <x v="8"/>
    <x v="685"/>
    <x v="1"/>
    <x v="1"/>
    <x v="8"/>
    <x v="1115"/>
    <x v="2477"/>
    <n v="3"/>
    <n v="-12.75"/>
  </r>
  <r>
    <n v="3272"/>
    <d v="2015-09-27T00:00:00"/>
    <x v="1"/>
    <x v="8"/>
    <x v="511"/>
    <x v="3"/>
    <x v="0"/>
    <x v="2"/>
    <x v="1034"/>
    <x v="2478"/>
    <n v="1"/>
    <n v="4.34"/>
  </r>
  <r>
    <n v="3273"/>
    <d v="2015-09-27T00:00:00"/>
    <x v="1"/>
    <x v="8"/>
    <x v="511"/>
    <x v="3"/>
    <x v="0"/>
    <x v="0"/>
    <x v="646"/>
    <x v="1454"/>
    <n v="3"/>
    <n v="73.41"/>
  </r>
  <r>
    <n v="3274"/>
    <d v="2015-09-27T00:00:00"/>
    <x v="1"/>
    <x v="8"/>
    <x v="511"/>
    <x v="3"/>
    <x v="0"/>
    <x v="0"/>
    <x v="291"/>
    <x v="115"/>
    <n v="2"/>
    <n v="6.22"/>
  </r>
  <r>
    <n v="3275"/>
    <d v="2015-09-27T00:00:00"/>
    <x v="1"/>
    <x v="8"/>
    <x v="698"/>
    <x v="14"/>
    <x v="0"/>
    <x v="4"/>
    <x v="269"/>
    <x v="747"/>
    <n v="5"/>
    <n v="4.76"/>
  </r>
  <r>
    <n v="3276"/>
    <d v="2015-09-27T00:00:00"/>
    <x v="1"/>
    <x v="8"/>
    <x v="698"/>
    <x v="14"/>
    <x v="0"/>
    <x v="0"/>
    <x v="1499"/>
    <x v="499"/>
    <n v="4"/>
    <n v="12.44"/>
  </r>
  <r>
    <n v="3277"/>
    <d v="2015-09-27T00:00:00"/>
    <x v="1"/>
    <x v="8"/>
    <x v="295"/>
    <x v="6"/>
    <x v="0"/>
    <x v="0"/>
    <x v="728"/>
    <x v="276"/>
    <n v="5"/>
    <n v="69.709999999999994"/>
  </r>
  <r>
    <n v="3278"/>
    <d v="2015-09-27T00:00:00"/>
    <x v="1"/>
    <x v="8"/>
    <x v="295"/>
    <x v="6"/>
    <x v="2"/>
    <x v="6"/>
    <x v="1379"/>
    <x v="2479"/>
    <n v="12"/>
    <n v="561.55999999999995"/>
  </r>
  <r>
    <n v="3279"/>
    <d v="2015-09-27T00:00:00"/>
    <x v="1"/>
    <x v="8"/>
    <x v="531"/>
    <x v="22"/>
    <x v="0"/>
    <x v="4"/>
    <x v="609"/>
    <x v="689"/>
    <n v="5"/>
    <n v="25.79"/>
  </r>
  <r>
    <n v="3280"/>
    <d v="2015-09-28T00:00:00"/>
    <x v="1"/>
    <x v="8"/>
    <x v="418"/>
    <x v="3"/>
    <x v="0"/>
    <x v="12"/>
    <x v="366"/>
    <x v="2480"/>
    <n v="3"/>
    <n v="14.28"/>
  </r>
  <r>
    <n v="3281"/>
    <d v="2015-09-28T00:00:00"/>
    <x v="1"/>
    <x v="8"/>
    <x v="418"/>
    <x v="3"/>
    <x v="0"/>
    <x v="12"/>
    <x v="1500"/>
    <x v="1874"/>
    <n v="2"/>
    <n v="15.25"/>
  </r>
  <r>
    <n v="3282"/>
    <d v="2015-09-28T00:00:00"/>
    <x v="1"/>
    <x v="8"/>
    <x v="456"/>
    <x v="26"/>
    <x v="0"/>
    <x v="10"/>
    <x v="858"/>
    <x v="1503"/>
    <n v="1"/>
    <n v="4.2300000000000004"/>
  </r>
  <r>
    <n v="3283"/>
    <d v="2015-09-28T00:00:00"/>
    <x v="1"/>
    <x v="8"/>
    <x v="456"/>
    <x v="26"/>
    <x v="0"/>
    <x v="3"/>
    <x v="106"/>
    <x v="108"/>
    <n v="2"/>
    <n v="-0.79"/>
  </r>
  <r>
    <n v="3284"/>
    <d v="2015-09-28T00:00:00"/>
    <x v="1"/>
    <x v="8"/>
    <x v="456"/>
    <x v="26"/>
    <x v="0"/>
    <x v="7"/>
    <x v="78"/>
    <x v="2481"/>
    <n v="3"/>
    <n v="0.85"/>
  </r>
  <r>
    <n v="3285"/>
    <d v="2015-09-28T00:00:00"/>
    <x v="1"/>
    <x v="8"/>
    <x v="612"/>
    <x v="20"/>
    <x v="0"/>
    <x v="12"/>
    <x v="155"/>
    <x v="2482"/>
    <n v="6"/>
    <n v="76.319999999999993"/>
  </r>
  <r>
    <n v="3286"/>
    <d v="2015-09-28T00:00:00"/>
    <x v="1"/>
    <x v="8"/>
    <x v="612"/>
    <x v="20"/>
    <x v="2"/>
    <x v="6"/>
    <x v="855"/>
    <x v="2235"/>
    <n v="2"/>
    <n v="89.31"/>
  </r>
  <r>
    <n v="3287"/>
    <d v="2015-09-28T00:00:00"/>
    <x v="1"/>
    <x v="8"/>
    <x v="132"/>
    <x v="3"/>
    <x v="0"/>
    <x v="12"/>
    <x v="680"/>
    <x v="2483"/>
    <n v="3"/>
    <n v="55.85"/>
  </r>
  <r>
    <n v="3288"/>
    <d v="2015-09-28T00:00:00"/>
    <x v="1"/>
    <x v="8"/>
    <x v="132"/>
    <x v="3"/>
    <x v="0"/>
    <x v="3"/>
    <x v="978"/>
    <x v="2484"/>
    <n v="6"/>
    <n v="26.58"/>
  </r>
  <r>
    <n v="3289"/>
    <d v="2015-09-28T00:00:00"/>
    <x v="1"/>
    <x v="8"/>
    <x v="132"/>
    <x v="3"/>
    <x v="0"/>
    <x v="14"/>
    <x v="1501"/>
    <x v="2485"/>
    <n v="3"/>
    <n v="13.69"/>
  </r>
  <r>
    <n v="3290"/>
    <d v="2015-09-28T00:00:00"/>
    <x v="1"/>
    <x v="8"/>
    <x v="132"/>
    <x v="3"/>
    <x v="2"/>
    <x v="6"/>
    <x v="1502"/>
    <x v="1960"/>
    <n v="2"/>
    <n v="-8.2799999999999994"/>
  </r>
  <r>
    <n v="3291"/>
    <d v="2015-10-01T00:00:00"/>
    <x v="1"/>
    <x v="9"/>
    <x v="678"/>
    <x v="26"/>
    <x v="0"/>
    <x v="2"/>
    <x v="994"/>
    <x v="2486"/>
    <n v="4"/>
    <n v="17.43"/>
  </r>
  <r>
    <n v="3292"/>
    <d v="2015-10-01T00:00:00"/>
    <x v="1"/>
    <x v="9"/>
    <x v="508"/>
    <x v="32"/>
    <x v="2"/>
    <x v="6"/>
    <x v="1379"/>
    <x v="1917"/>
    <n v="2"/>
    <n v="93.59"/>
  </r>
  <r>
    <n v="3293"/>
    <d v="2015-10-01T00:00:00"/>
    <x v="1"/>
    <x v="9"/>
    <x v="508"/>
    <x v="32"/>
    <x v="0"/>
    <x v="3"/>
    <x v="263"/>
    <x v="2487"/>
    <n v="5"/>
    <n v="10.33"/>
  </r>
  <r>
    <n v="3294"/>
    <d v="2015-10-01T00:00:00"/>
    <x v="1"/>
    <x v="9"/>
    <x v="699"/>
    <x v="1"/>
    <x v="0"/>
    <x v="3"/>
    <x v="949"/>
    <x v="1153"/>
    <n v="4"/>
    <n v="-4.49"/>
  </r>
  <r>
    <n v="3295"/>
    <d v="2015-10-01T00:00:00"/>
    <x v="1"/>
    <x v="9"/>
    <x v="699"/>
    <x v="1"/>
    <x v="2"/>
    <x v="9"/>
    <x v="1381"/>
    <x v="2488"/>
    <n v="4"/>
    <n v="2.72"/>
  </r>
  <r>
    <n v="3296"/>
    <d v="2015-10-01T00:00:00"/>
    <x v="1"/>
    <x v="9"/>
    <x v="699"/>
    <x v="11"/>
    <x v="2"/>
    <x v="6"/>
    <x v="387"/>
    <x v="2489"/>
    <n v="2"/>
    <n v="50.12"/>
  </r>
  <r>
    <n v="3297"/>
    <d v="2015-10-02T00:00:00"/>
    <x v="1"/>
    <x v="9"/>
    <x v="290"/>
    <x v="3"/>
    <x v="0"/>
    <x v="3"/>
    <x v="302"/>
    <x v="2490"/>
    <n v="6"/>
    <n v="20.13"/>
  </r>
  <r>
    <n v="3298"/>
    <d v="2015-10-02T00:00:00"/>
    <x v="1"/>
    <x v="9"/>
    <x v="359"/>
    <x v="23"/>
    <x v="0"/>
    <x v="0"/>
    <x v="1175"/>
    <x v="1273"/>
    <n v="5"/>
    <n v="45.53"/>
  </r>
  <r>
    <n v="3299"/>
    <d v="2015-10-02T00:00:00"/>
    <x v="1"/>
    <x v="9"/>
    <x v="359"/>
    <x v="23"/>
    <x v="0"/>
    <x v="10"/>
    <x v="681"/>
    <x v="2491"/>
    <n v="4"/>
    <n v="23"/>
  </r>
  <r>
    <n v="3300"/>
    <d v="2015-10-02T00:00:00"/>
    <x v="1"/>
    <x v="9"/>
    <x v="359"/>
    <x v="23"/>
    <x v="2"/>
    <x v="9"/>
    <x v="993"/>
    <x v="2346"/>
    <n v="1"/>
    <n v="32.4"/>
  </r>
  <r>
    <n v="3301"/>
    <d v="2015-10-02T00:00:00"/>
    <x v="1"/>
    <x v="9"/>
    <x v="431"/>
    <x v="3"/>
    <x v="0"/>
    <x v="2"/>
    <x v="836"/>
    <x v="2492"/>
    <n v="14"/>
    <n v="75.7"/>
  </r>
  <r>
    <n v="3302"/>
    <d v="2015-10-02T00:00:00"/>
    <x v="1"/>
    <x v="9"/>
    <x v="70"/>
    <x v="25"/>
    <x v="0"/>
    <x v="3"/>
    <x v="1058"/>
    <x v="1764"/>
    <n v="5"/>
    <n v="-5.41"/>
  </r>
  <r>
    <n v="3303"/>
    <d v="2015-10-02T00:00:00"/>
    <x v="1"/>
    <x v="9"/>
    <x v="700"/>
    <x v="3"/>
    <x v="0"/>
    <x v="3"/>
    <x v="1058"/>
    <x v="211"/>
    <n v="3"/>
    <n v="4.13"/>
  </r>
  <r>
    <n v="3304"/>
    <d v="2015-10-02T00:00:00"/>
    <x v="1"/>
    <x v="9"/>
    <x v="700"/>
    <x v="3"/>
    <x v="0"/>
    <x v="3"/>
    <x v="361"/>
    <x v="2493"/>
    <n v="4"/>
    <n v="19.420000000000002"/>
  </r>
  <r>
    <n v="3305"/>
    <d v="2015-10-02T00:00:00"/>
    <x v="1"/>
    <x v="9"/>
    <x v="700"/>
    <x v="3"/>
    <x v="2"/>
    <x v="6"/>
    <x v="504"/>
    <x v="1353"/>
    <n v="5"/>
    <n v="50.4"/>
  </r>
  <r>
    <n v="3306"/>
    <d v="2015-10-02T00:00:00"/>
    <x v="1"/>
    <x v="9"/>
    <x v="634"/>
    <x v="37"/>
    <x v="0"/>
    <x v="3"/>
    <x v="374"/>
    <x v="2494"/>
    <n v="5"/>
    <n v="13.18"/>
  </r>
  <r>
    <n v="3307"/>
    <d v="2015-10-02T00:00:00"/>
    <x v="1"/>
    <x v="9"/>
    <x v="320"/>
    <x v="36"/>
    <x v="0"/>
    <x v="0"/>
    <x v="1382"/>
    <x v="5"/>
    <n v="3"/>
    <n v="9.33"/>
  </r>
  <r>
    <n v="3308"/>
    <d v="2015-10-02T00:00:00"/>
    <x v="1"/>
    <x v="9"/>
    <x v="320"/>
    <x v="36"/>
    <x v="0"/>
    <x v="3"/>
    <x v="116"/>
    <x v="1764"/>
    <n v="1"/>
    <n v="3.62"/>
  </r>
  <r>
    <n v="3309"/>
    <d v="2015-10-02T00:00:00"/>
    <x v="1"/>
    <x v="9"/>
    <x v="218"/>
    <x v="26"/>
    <x v="0"/>
    <x v="14"/>
    <x v="777"/>
    <x v="2495"/>
    <n v="2"/>
    <n v="0.96"/>
  </r>
  <r>
    <n v="3310"/>
    <d v="2015-10-02T00:00:00"/>
    <x v="1"/>
    <x v="9"/>
    <x v="74"/>
    <x v="11"/>
    <x v="1"/>
    <x v="8"/>
    <x v="568"/>
    <x v="2496"/>
    <n v="1"/>
    <n v="3.03"/>
  </r>
  <r>
    <n v="3311"/>
    <d v="2015-10-02T00:00:00"/>
    <x v="1"/>
    <x v="9"/>
    <x v="74"/>
    <x v="11"/>
    <x v="2"/>
    <x v="9"/>
    <x v="225"/>
    <x v="2497"/>
    <n v="3"/>
    <n v="-4.6399999999999997"/>
  </r>
  <r>
    <n v="3312"/>
    <d v="2015-10-03T00:00:00"/>
    <x v="1"/>
    <x v="9"/>
    <x v="240"/>
    <x v="10"/>
    <x v="0"/>
    <x v="3"/>
    <x v="583"/>
    <x v="2498"/>
    <n v="5"/>
    <n v="-22.45"/>
  </r>
  <r>
    <n v="3313"/>
    <d v="2015-10-03T00:00:00"/>
    <x v="1"/>
    <x v="9"/>
    <x v="240"/>
    <x v="10"/>
    <x v="2"/>
    <x v="9"/>
    <x v="623"/>
    <x v="2499"/>
    <n v="2"/>
    <n v="-2.7"/>
  </r>
  <r>
    <n v="3314"/>
    <d v="2015-10-03T00:00:00"/>
    <x v="1"/>
    <x v="9"/>
    <x v="240"/>
    <x v="10"/>
    <x v="1"/>
    <x v="11"/>
    <x v="69"/>
    <x v="2500"/>
    <n v="1"/>
    <n v="-15.62"/>
  </r>
  <r>
    <n v="3315"/>
    <d v="2015-10-03T00:00:00"/>
    <x v="1"/>
    <x v="9"/>
    <x v="240"/>
    <x v="10"/>
    <x v="2"/>
    <x v="9"/>
    <x v="1503"/>
    <x v="972"/>
    <n v="2"/>
    <n v="0.6"/>
  </r>
  <r>
    <n v="3316"/>
    <d v="2015-10-03T00:00:00"/>
    <x v="1"/>
    <x v="9"/>
    <x v="126"/>
    <x v="2"/>
    <x v="0"/>
    <x v="2"/>
    <x v="163"/>
    <x v="2501"/>
    <n v="2"/>
    <n v="1.5"/>
  </r>
  <r>
    <n v="3317"/>
    <d v="2015-10-03T00:00:00"/>
    <x v="1"/>
    <x v="9"/>
    <x v="206"/>
    <x v="3"/>
    <x v="1"/>
    <x v="11"/>
    <x v="69"/>
    <x v="2502"/>
    <n v="2"/>
    <n v="18.45"/>
  </r>
  <r>
    <n v="3318"/>
    <d v="2015-10-04T00:00:00"/>
    <x v="1"/>
    <x v="9"/>
    <x v="561"/>
    <x v="4"/>
    <x v="1"/>
    <x v="5"/>
    <x v="215"/>
    <x v="1350"/>
    <n v="3"/>
    <n v="43.22"/>
  </r>
  <r>
    <n v="3319"/>
    <d v="2015-10-04T00:00:00"/>
    <x v="1"/>
    <x v="9"/>
    <x v="116"/>
    <x v="3"/>
    <x v="0"/>
    <x v="2"/>
    <x v="1369"/>
    <x v="2503"/>
    <n v="2"/>
    <n v="7.01"/>
  </r>
  <r>
    <n v="3320"/>
    <d v="2015-10-04T00:00:00"/>
    <x v="1"/>
    <x v="9"/>
    <x v="488"/>
    <x v="2"/>
    <x v="1"/>
    <x v="8"/>
    <x v="643"/>
    <x v="2504"/>
    <n v="3"/>
    <n v="6.49"/>
  </r>
  <r>
    <n v="3321"/>
    <d v="2015-10-04T00:00:00"/>
    <x v="1"/>
    <x v="9"/>
    <x v="488"/>
    <x v="2"/>
    <x v="0"/>
    <x v="0"/>
    <x v="1504"/>
    <x v="1315"/>
    <n v="4"/>
    <n v="7.26"/>
  </r>
  <r>
    <n v="3322"/>
    <d v="2015-10-05T00:00:00"/>
    <x v="1"/>
    <x v="9"/>
    <x v="701"/>
    <x v="6"/>
    <x v="0"/>
    <x v="4"/>
    <x v="619"/>
    <x v="2505"/>
    <n v="4"/>
    <n v="12.94"/>
  </r>
  <r>
    <n v="3323"/>
    <d v="2015-10-05T00:00:00"/>
    <x v="1"/>
    <x v="9"/>
    <x v="701"/>
    <x v="6"/>
    <x v="0"/>
    <x v="12"/>
    <x v="366"/>
    <x v="2506"/>
    <n v="2"/>
    <n v="9.52"/>
  </r>
  <r>
    <n v="3324"/>
    <d v="2015-10-05T00:00:00"/>
    <x v="1"/>
    <x v="9"/>
    <x v="472"/>
    <x v="7"/>
    <x v="0"/>
    <x v="2"/>
    <x v="1034"/>
    <x v="2011"/>
    <n v="5"/>
    <n v="21.71"/>
  </r>
  <r>
    <n v="3325"/>
    <d v="2015-10-05T00:00:00"/>
    <x v="1"/>
    <x v="9"/>
    <x v="337"/>
    <x v="10"/>
    <x v="2"/>
    <x v="9"/>
    <x v="225"/>
    <x v="2497"/>
    <n v="3"/>
    <n v="-4.6399999999999997"/>
  </r>
  <r>
    <n v="3326"/>
    <d v="2015-10-05T00:00:00"/>
    <x v="1"/>
    <x v="9"/>
    <x v="467"/>
    <x v="11"/>
    <x v="1"/>
    <x v="11"/>
    <x v="1505"/>
    <x v="2507"/>
    <n v="1"/>
    <n v="-103.86"/>
  </r>
  <r>
    <n v="3327"/>
    <d v="2015-10-05T00:00:00"/>
    <x v="1"/>
    <x v="9"/>
    <x v="467"/>
    <x v="11"/>
    <x v="1"/>
    <x v="5"/>
    <x v="26"/>
    <x v="2508"/>
    <n v="4"/>
    <n v="-14.56"/>
  </r>
  <r>
    <n v="3328"/>
    <d v="2015-10-05T00:00:00"/>
    <x v="1"/>
    <x v="9"/>
    <x v="325"/>
    <x v="10"/>
    <x v="2"/>
    <x v="9"/>
    <x v="993"/>
    <x v="2509"/>
    <n v="4"/>
    <n v="57.6"/>
  </r>
  <r>
    <n v="3329"/>
    <d v="2015-10-08T00:00:00"/>
    <x v="1"/>
    <x v="9"/>
    <x v="337"/>
    <x v="3"/>
    <x v="1"/>
    <x v="8"/>
    <x v="886"/>
    <x v="2510"/>
    <n v="5"/>
    <n v="62.74"/>
  </r>
  <r>
    <n v="3330"/>
    <d v="2015-10-08T00:00:00"/>
    <x v="1"/>
    <x v="9"/>
    <x v="542"/>
    <x v="0"/>
    <x v="0"/>
    <x v="4"/>
    <x v="319"/>
    <x v="31"/>
    <n v="2"/>
    <n v="0.56000000000000005"/>
  </r>
  <r>
    <n v="3331"/>
    <d v="2015-10-08T00:00:00"/>
    <x v="1"/>
    <x v="9"/>
    <x v="702"/>
    <x v="0"/>
    <x v="1"/>
    <x v="8"/>
    <x v="339"/>
    <x v="1914"/>
    <n v="3"/>
    <n v="-70.959999999999994"/>
  </r>
  <r>
    <n v="3332"/>
    <d v="2015-10-09T00:00:00"/>
    <x v="1"/>
    <x v="9"/>
    <x v="610"/>
    <x v="6"/>
    <x v="0"/>
    <x v="2"/>
    <x v="847"/>
    <x v="2511"/>
    <n v="2"/>
    <n v="8.33"/>
  </r>
  <r>
    <n v="3333"/>
    <d v="2015-10-09T00:00:00"/>
    <x v="1"/>
    <x v="9"/>
    <x v="560"/>
    <x v="20"/>
    <x v="2"/>
    <x v="6"/>
    <x v="303"/>
    <x v="2512"/>
    <n v="4"/>
    <n v="303.33999999999997"/>
  </r>
  <r>
    <n v="3334"/>
    <d v="2015-10-09T00:00:00"/>
    <x v="1"/>
    <x v="9"/>
    <x v="560"/>
    <x v="20"/>
    <x v="0"/>
    <x v="0"/>
    <x v="563"/>
    <x v="635"/>
    <n v="4"/>
    <n v="10.76"/>
  </r>
  <r>
    <n v="3335"/>
    <d v="2015-10-09T00:00:00"/>
    <x v="1"/>
    <x v="9"/>
    <x v="291"/>
    <x v="14"/>
    <x v="2"/>
    <x v="9"/>
    <x v="1464"/>
    <x v="2324"/>
    <n v="5"/>
    <n v="111.59"/>
  </r>
  <r>
    <n v="3336"/>
    <d v="2015-10-09T00:00:00"/>
    <x v="1"/>
    <x v="9"/>
    <x v="291"/>
    <x v="14"/>
    <x v="2"/>
    <x v="6"/>
    <x v="1506"/>
    <x v="2052"/>
    <n v="3"/>
    <n v="8.4600000000000009"/>
  </r>
  <r>
    <n v="3337"/>
    <d v="2015-10-09T00:00:00"/>
    <x v="1"/>
    <x v="9"/>
    <x v="291"/>
    <x v="14"/>
    <x v="0"/>
    <x v="10"/>
    <x v="21"/>
    <x v="2513"/>
    <n v="7"/>
    <n v="27.24"/>
  </r>
  <r>
    <n v="3338"/>
    <d v="2015-10-09T00:00:00"/>
    <x v="1"/>
    <x v="9"/>
    <x v="291"/>
    <x v="14"/>
    <x v="0"/>
    <x v="12"/>
    <x v="188"/>
    <x v="2514"/>
    <n v="3"/>
    <n v="5.23"/>
  </r>
  <r>
    <n v="3339"/>
    <d v="2015-10-09T00:00:00"/>
    <x v="1"/>
    <x v="9"/>
    <x v="256"/>
    <x v="16"/>
    <x v="0"/>
    <x v="3"/>
    <x v="253"/>
    <x v="267"/>
    <n v="2"/>
    <n v="-1.31"/>
  </r>
  <r>
    <n v="3340"/>
    <d v="2015-10-09T00:00:00"/>
    <x v="1"/>
    <x v="9"/>
    <x v="256"/>
    <x v="16"/>
    <x v="0"/>
    <x v="3"/>
    <x v="604"/>
    <x v="1737"/>
    <n v="2"/>
    <n v="-8.6"/>
  </r>
  <r>
    <n v="3341"/>
    <d v="2015-10-09T00:00:00"/>
    <x v="1"/>
    <x v="9"/>
    <x v="256"/>
    <x v="16"/>
    <x v="0"/>
    <x v="4"/>
    <x v="1263"/>
    <x v="2515"/>
    <n v="8"/>
    <n v="7.48"/>
  </r>
  <r>
    <n v="3342"/>
    <d v="2015-10-09T00:00:00"/>
    <x v="1"/>
    <x v="9"/>
    <x v="667"/>
    <x v="14"/>
    <x v="1"/>
    <x v="5"/>
    <x v="1155"/>
    <x v="2516"/>
    <n v="3"/>
    <n v="35.1"/>
  </r>
  <r>
    <n v="3343"/>
    <d v="2015-10-09T00:00:00"/>
    <x v="1"/>
    <x v="9"/>
    <x v="667"/>
    <x v="14"/>
    <x v="0"/>
    <x v="12"/>
    <x v="879"/>
    <x v="2517"/>
    <n v="5"/>
    <n v="53.98"/>
  </r>
  <r>
    <n v="3344"/>
    <d v="2015-10-10T00:00:00"/>
    <x v="1"/>
    <x v="9"/>
    <x v="561"/>
    <x v="3"/>
    <x v="0"/>
    <x v="0"/>
    <x v="1365"/>
    <x v="413"/>
    <n v="7"/>
    <n v="21.77"/>
  </r>
  <r>
    <n v="3345"/>
    <d v="2015-10-10T00:00:00"/>
    <x v="1"/>
    <x v="9"/>
    <x v="628"/>
    <x v="16"/>
    <x v="0"/>
    <x v="2"/>
    <x v="694"/>
    <x v="1057"/>
    <n v="6"/>
    <n v="-337.81"/>
  </r>
  <r>
    <n v="3346"/>
    <d v="2015-10-10T00:00:00"/>
    <x v="1"/>
    <x v="9"/>
    <x v="547"/>
    <x v="1"/>
    <x v="0"/>
    <x v="4"/>
    <x v="191"/>
    <x v="202"/>
    <n v="3"/>
    <n v="1"/>
  </r>
  <r>
    <n v="3347"/>
    <d v="2015-10-10T00:00:00"/>
    <x v="1"/>
    <x v="9"/>
    <x v="549"/>
    <x v="3"/>
    <x v="1"/>
    <x v="5"/>
    <x v="1082"/>
    <x v="2518"/>
    <n v="3"/>
    <n v="-54.32"/>
  </r>
  <r>
    <n v="3348"/>
    <d v="2015-10-10T00:00:00"/>
    <x v="1"/>
    <x v="9"/>
    <x v="549"/>
    <x v="3"/>
    <x v="0"/>
    <x v="1"/>
    <x v="1476"/>
    <x v="1541"/>
    <n v="3"/>
    <n v="14.9"/>
  </r>
  <r>
    <n v="3349"/>
    <d v="2015-10-11T00:00:00"/>
    <x v="1"/>
    <x v="9"/>
    <x v="703"/>
    <x v="16"/>
    <x v="1"/>
    <x v="13"/>
    <x v="1091"/>
    <x v="2519"/>
    <n v="5"/>
    <n v="-383.03"/>
  </r>
  <r>
    <n v="3350"/>
    <d v="2015-10-11T00:00:00"/>
    <x v="1"/>
    <x v="9"/>
    <x v="703"/>
    <x v="16"/>
    <x v="0"/>
    <x v="2"/>
    <x v="49"/>
    <x v="1998"/>
    <n v="2"/>
    <n v="2.52"/>
  </r>
  <r>
    <n v="3351"/>
    <d v="2015-10-11T00:00:00"/>
    <x v="1"/>
    <x v="9"/>
    <x v="489"/>
    <x v="20"/>
    <x v="2"/>
    <x v="9"/>
    <x v="1106"/>
    <x v="2520"/>
    <n v="1"/>
    <n v="2.2400000000000002"/>
  </r>
  <r>
    <n v="3352"/>
    <d v="2015-10-12T00:00:00"/>
    <x v="1"/>
    <x v="9"/>
    <x v="114"/>
    <x v="20"/>
    <x v="1"/>
    <x v="11"/>
    <x v="1205"/>
    <x v="2521"/>
    <n v="4"/>
    <n v="112.39"/>
  </r>
  <r>
    <n v="3353"/>
    <d v="2015-10-12T00:00:00"/>
    <x v="1"/>
    <x v="9"/>
    <x v="114"/>
    <x v="20"/>
    <x v="2"/>
    <x v="6"/>
    <x v="441"/>
    <x v="2522"/>
    <n v="6"/>
    <n v="20.09"/>
  </r>
  <r>
    <n v="3354"/>
    <d v="2015-10-12T00:00:00"/>
    <x v="1"/>
    <x v="9"/>
    <x v="114"/>
    <x v="20"/>
    <x v="0"/>
    <x v="0"/>
    <x v="454"/>
    <x v="1778"/>
    <n v="8"/>
    <n v="24.88"/>
  </r>
  <r>
    <n v="3355"/>
    <d v="2015-10-12T00:00:00"/>
    <x v="1"/>
    <x v="9"/>
    <x v="114"/>
    <x v="20"/>
    <x v="1"/>
    <x v="11"/>
    <x v="1028"/>
    <x v="141"/>
    <n v="3"/>
    <n v="46.98"/>
  </r>
  <r>
    <n v="3356"/>
    <d v="2015-10-12T00:00:00"/>
    <x v="1"/>
    <x v="9"/>
    <x v="114"/>
    <x v="20"/>
    <x v="0"/>
    <x v="4"/>
    <x v="29"/>
    <x v="29"/>
    <n v="5"/>
    <n v="6.57"/>
  </r>
  <r>
    <n v="3357"/>
    <d v="2015-10-12T00:00:00"/>
    <x v="1"/>
    <x v="9"/>
    <x v="670"/>
    <x v="20"/>
    <x v="1"/>
    <x v="13"/>
    <x v="670"/>
    <x v="2523"/>
    <n v="1"/>
    <n v="-13.98"/>
  </r>
  <r>
    <n v="3358"/>
    <d v="2015-10-12T00:00:00"/>
    <x v="1"/>
    <x v="9"/>
    <x v="392"/>
    <x v="18"/>
    <x v="2"/>
    <x v="6"/>
    <x v="80"/>
    <x v="2524"/>
    <n v="3"/>
    <n v="35.29"/>
  </r>
  <r>
    <n v="3359"/>
    <d v="2015-10-12T00:00:00"/>
    <x v="1"/>
    <x v="9"/>
    <x v="392"/>
    <x v="18"/>
    <x v="0"/>
    <x v="3"/>
    <x v="898"/>
    <x v="2088"/>
    <n v="2"/>
    <n v="5.65"/>
  </r>
  <r>
    <n v="3360"/>
    <d v="2015-10-12T00:00:00"/>
    <x v="1"/>
    <x v="9"/>
    <x v="392"/>
    <x v="18"/>
    <x v="2"/>
    <x v="6"/>
    <x v="987"/>
    <x v="592"/>
    <n v="4"/>
    <n v="71.27"/>
  </r>
  <r>
    <n v="3361"/>
    <d v="2015-10-12T00:00:00"/>
    <x v="1"/>
    <x v="9"/>
    <x v="75"/>
    <x v="22"/>
    <x v="2"/>
    <x v="9"/>
    <x v="907"/>
    <x v="558"/>
    <n v="2"/>
    <n v="3.4"/>
  </r>
  <r>
    <n v="3362"/>
    <d v="2015-10-12T00:00:00"/>
    <x v="1"/>
    <x v="9"/>
    <x v="75"/>
    <x v="22"/>
    <x v="0"/>
    <x v="2"/>
    <x v="147"/>
    <x v="105"/>
    <n v="2"/>
    <n v="0"/>
  </r>
  <r>
    <n v="3363"/>
    <d v="2015-10-13T00:00:00"/>
    <x v="1"/>
    <x v="9"/>
    <x v="192"/>
    <x v="5"/>
    <x v="2"/>
    <x v="6"/>
    <x v="441"/>
    <x v="2525"/>
    <n v="7"/>
    <n v="23.44"/>
  </r>
  <r>
    <n v="3364"/>
    <d v="2015-10-13T00:00:00"/>
    <x v="1"/>
    <x v="9"/>
    <x v="192"/>
    <x v="5"/>
    <x v="1"/>
    <x v="5"/>
    <x v="1182"/>
    <x v="2526"/>
    <n v="3"/>
    <n v="77.739999999999995"/>
  </r>
  <r>
    <n v="3365"/>
    <d v="2015-10-15T00:00:00"/>
    <x v="1"/>
    <x v="9"/>
    <x v="205"/>
    <x v="1"/>
    <x v="2"/>
    <x v="9"/>
    <x v="711"/>
    <x v="811"/>
    <n v="5"/>
    <n v="67.989999999999995"/>
  </r>
  <r>
    <n v="3366"/>
    <d v="2015-10-15T00:00:00"/>
    <x v="1"/>
    <x v="9"/>
    <x v="264"/>
    <x v="0"/>
    <x v="2"/>
    <x v="9"/>
    <x v="1507"/>
    <x v="2527"/>
    <n v="3"/>
    <n v="42.88"/>
  </r>
  <r>
    <n v="3367"/>
    <d v="2015-10-15T00:00:00"/>
    <x v="1"/>
    <x v="9"/>
    <x v="264"/>
    <x v="0"/>
    <x v="1"/>
    <x v="5"/>
    <x v="599"/>
    <x v="2528"/>
    <n v="5"/>
    <n v="-350.49"/>
  </r>
  <r>
    <n v="3368"/>
    <d v="2015-10-15T00:00:00"/>
    <x v="1"/>
    <x v="9"/>
    <x v="41"/>
    <x v="14"/>
    <x v="1"/>
    <x v="8"/>
    <x v="635"/>
    <x v="520"/>
    <n v="2"/>
    <n v="6.17"/>
  </r>
  <r>
    <n v="3369"/>
    <d v="2015-10-15T00:00:00"/>
    <x v="1"/>
    <x v="9"/>
    <x v="704"/>
    <x v="0"/>
    <x v="1"/>
    <x v="8"/>
    <x v="851"/>
    <x v="2529"/>
    <n v="6"/>
    <n v="-95.25"/>
  </r>
  <r>
    <n v="3370"/>
    <d v="2015-10-15T00:00:00"/>
    <x v="1"/>
    <x v="9"/>
    <x v="704"/>
    <x v="0"/>
    <x v="0"/>
    <x v="0"/>
    <x v="750"/>
    <x v="373"/>
    <n v="1"/>
    <n v="1.87"/>
  </r>
  <r>
    <n v="3371"/>
    <d v="2015-10-15T00:00:00"/>
    <x v="1"/>
    <x v="9"/>
    <x v="471"/>
    <x v="0"/>
    <x v="0"/>
    <x v="10"/>
    <x v="21"/>
    <x v="785"/>
    <n v="1"/>
    <n v="1.67"/>
  </r>
  <r>
    <n v="3372"/>
    <d v="2015-10-15T00:00:00"/>
    <x v="1"/>
    <x v="9"/>
    <x v="471"/>
    <x v="0"/>
    <x v="0"/>
    <x v="3"/>
    <x v="1508"/>
    <x v="2530"/>
    <n v="10"/>
    <n v="-6.93"/>
  </r>
  <r>
    <n v="3373"/>
    <d v="2015-10-16T00:00:00"/>
    <x v="1"/>
    <x v="9"/>
    <x v="634"/>
    <x v="20"/>
    <x v="2"/>
    <x v="6"/>
    <x v="1404"/>
    <x v="2531"/>
    <n v="3"/>
    <n v="214.49"/>
  </r>
  <r>
    <n v="3374"/>
    <d v="2015-10-17T00:00:00"/>
    <x v="1"/>
    <x v="9"/>
    <x v="693"/>
    <x v="3"/>
    <x v="0"/>
    <x v="2"/>
    <x v="945"/>
    <x v="2532"/>
    <n v="2"/>
    <n v="3.89"/>
  </r>
  <r>
    <n v="3375"/>
    <d v="2015-10-18T00:00:00"/>
    <x v="1"/>
    <x v="9"/>
    <x v="61"/>
    <x v="0"/>
    <x v="2"/>
    <x v="9"/>
    <x v="1509"/>
    <x v="2533"/>
    <n v="3"/>
    <n v="3.46"/>
  </r>
  <r>
    <n v="3376"/>
    <d v="2015-10-18T00:00:00"/>
    <x v="1"/>
    <x v="9"/>
    <x v="61"/>
    <x v="0"/>
    <x v="0"/>
    <x v="12"/>
    <x v="1510"/>
    <x v="2534"/>
    <n v="6"/>
    <n v="-186.57"/>
  </r>
  <r>
    <n v="3377"/>
    <d v="2015-10-18T00:00:00"/>
    <x v="1"/>
    <x v="9"/>
    <x v="405"/>
    <x v="22"/>
    <x v="2"/>
    <x v="6"/>
    <x v="1426"/>
    <x v="2054"/>
    <n v="2"/>
    <n v="15.6"/>
  </r>
  <r>
    <n v="3378"/>
    <d v="2015-10-18T00:00:00"/>
    <x v="1"/>
    <x v="9"/>
    <x v="405"/>
    <x v="22"/>
    <x v="0"/>
    <x v="0"/>
    <x v="938"/>
    <x v="150"/>
    <n v="3"/>
    <n v="8.7899999999999991"/>
  </r>
  <r>
    <n v="3379"/>
    <d v="2015-10-18T00:00:00"/>
    <x v="1"/>
    <x v="9"/>
    <x v="405"/>
    <x v="22"/>
    <x v="1"/>
    <x v="8"/>
    <x v="1043"/>
    <x v="1319"/>
    <n v="3"/>
    <n v="3.24"/>
  </r>
  <r>
    <n v="3380"/>
    <d v="2015-10-19T00:00:00"/>
    <x v="1"/>
    <x v="9"/>
    <x v="463"/>
    <x v="38"/>
    <x v="0"/>
    <x v="0"/>
    <x v="1052"/>
    <x v="1337"/>
    <n v="3"/>
    <n v="17.22"/>
  </r>
  <r>
    <n v="3381"/>
    <d v="2015-10-19T00:00:00"/>
    <x v="1"/>
    <x v="9"/>
    <x v="62"/>
    <x v="14"/>
    <x v="0"/>
    <x v="3"/>
    <x v="405"/>
    <x v="2535"/>
    <n v="6"/>
    <n v="17.61"/>
  </r>
  <r>
    <n v="3382"/>
    <d v="2015-10-19T00:00:00"/>
    <x v="1"/>
    <x v="9"/>
    <x v="62"/>
    <x v="14"/>
    <x v="2"/>
    <x v="6"/>
    <x v="1511"/>
    <x v="33"/>
    <n v="5"/>
    <n v="44.99"/>
  </r>
  <r>
    <n v="3383"/>
    <d v="2015-10-19T00:00:00"/>
    <x v="1"/>
    <x v="9"/>
    <x v="508"/>
    <x v="3"/>
    <x v="0"/>
    <x v="12"/>
    <x v="1512"/>
    <x v="2536"/>
    <n v="5"/>
    <n v="459.4"/>
  </r>
  <r>
    <n v="3384"/>
    <d v="2015-10-19T00:00:00"/>
    <x v="1"/>
    <x v="9"/>
    <x v="508"/>
    <x v="3"/>
    <x v="2"/>
    <x v="9"/>
    <x v="993"/>
    <x v="2537"/>
    <n v="3"/>
    <n v="97.2"/>
  </r>
  <r>
    <n v="3385"/>
    <d v="2015-10-19T00:00:00"/>
    <x v="1"/>
    <x v="9"/>
    <x v="178"/>
    <x v="0"/>
    <x v="0"/>
    <x v="3"/>
    <x v="1513"/>
    <x v="2538"/>
    <n v="1"/>
    <n v="-2.84"/>
  </r>
  <r>
    <n v="3386"/>
    <d v="2015-10-20T00:00:00"/>
    <x v="1"/>
    <x v="9"/>
    <x v="270"/>
    <x v="3"/>
    <x v="2"/>
    <x v="9"/>
    <x v="615"/>
    <x v="104"/>
    <n v="3"/>
    <n v="86.39"/>
  </r>
  <r>
    <n v="3387"/>
    <d v="2015-10-20T00:00:00"/>
    <x v="1"/>
    <x v="9"/>
    <x v="270"/>
    <x v="3"/>
    <x v="1"/>
    <x v="8"/>
    <x v="533"/>
    <x v="2539"/>
    <n v="6"/>
    <n v="6.09"/>
  </r>
  <r>
    <n v="3388"/>
    <d v="2015-10-20T00:00:00"/>
    <x v="1"/>
    <x v="9"/>
    <x v="282"/>
    <x v="20"/>
    <x v="0"/>
    <x v="0"/>
    <x v="371"/>
    <x v="396"/>
    <n v="2"/>
    <n v="11.54"/>
  </r>
  <r>
    <n v="3389"/>
    <d v="2015-10-20T00:00:00"/>
    <x v="1"/>
    <x v="9"/>
    <x v="149"/>
    <x v="3"/>
    <x v="1"/>
    <x v="8"/>
    <x v="1514"/>
    <x v="2540"/>
    <n v="7"/>
    <n v="23.92"/>
  </r>
  <r>
    <n v="3390"/>
    <d v="2015-10-20T00:00:00"/>
    <x v="1"/>
    <x v="9"/>
    <x v="149"/>
    <x v="3"/>
    <x v="1"/>
    <x v="13"/>
    <x v="295"/>
    <x v="2541"/>
    <n v="3"/>
    <n v="27.36"/>
  </r>
  <r>
    <n v="3391"/>
    <d v="2015-10-22T00:00:00"/>
    <x v="1"/>
    <x v="9"/>
    <x v="235"/>
    <x v="1"/>
    <x v="0"/>
    <x v="3"/>
    <x v="871"/>
    <x v="193"/>
    <n v="4"/>
    <n v="-7.76"/>
  </r>
  <r>
    <n v="3392"/>
    <d v="2015-10-22T00:00:00"/>
    <x v="1"/>
    <x v="9"/>
    <x v="344"/>
    <x v="16"/>
    <x v="0"/>
    <x v="2"/>
    <x v="304"/>
    <x v="2542"/>
    <n v="1"/>
    <n v="1"/>
  </r>
  <r>
    <n v="3393"/>
    <d v="2015-10-23T00:00:00"/>
    <x v="1"/>
    <x v="9"/>
    <x v="705"/>
    <x v="3"/>
    <x v="2"/>
    <x v="9"/>
    <x v="89"/>
    <x v="2543"/>
    <n v="9"/>
    <n v="63.78"/>
  </r>
  <r>
    <n v="3394"/>
    <d v="2015-10-23T00:00:00"/>
    <x v="1"/>
    <x v="9"/>
    <x v="705"/>
    <x v="3"/>
    <x v="1"/>
    <x v="5"/>
    <x v="149"/>
    <x v="2544"/>
    <n v="1"/>
    <n v="27.09"/>
  </r>
  <r>
    <n v="3395"/>
    <d v="2015-10-23T00:00:00"/>
    <x v="1"/>
    <x v="9"/>
    <x v="705"/>
    <x v="3"/>
    <x v="1"/>
    <x v="5"/>
    <x v="1350"/>
    <x v="1961"/>
    <n v="7"/>
    <n v="16.8"/>
  </r>
  <r>
    <n v="3396"/>
    <d v="2015-10-23T00:00:00"/>
    <x v="1"/>
    <x v="9"/>
    <x v="705"/>
    <x v="3"/>
    <x v="0"/>
    <x v="0"/>
    <x v="1515"/>
    <x v="825"/>
    <n v="2"/>
    <n v="5.66"/>
  </r>
  <r>
    <n v="3397"/>
    <d v="2015-10-23T00:00:00"/>
    <x v="1"/>
    <x v="9"/>
    <x v="705"/>
    <x v="3"/>
    <x v="0"/>
    <x v="10"/>
    <x v="732"/>
    <x v="2545"/>
    <n v="4"/>
    <n v="5.66"/>
  </r>
  <r>
    <n v="3398"/>
    <d v="2015-10-23T00:00:00"/>
    <x v="1"/>
    <x v="9"/>
    <x v="705"/>
    <x v="3"/>
    <x v="1"/>
    <x v="5"/>
    <x v="1107"/>
    <x v="2546"/>
    <n v="3"/>
    <n v="42.12"/>
  </r>
  <r>
    <n v="3399"/>
    <d v="2015-10-23T00:00:00"/>
    <x v="1"/>
    <x v="9"/>
    <x v="565"/>
    <x v="16"/>
    <x v="2"/>
    <x v="6"/>
    <x v="1201"/>
    <x v="2547"/>
    <n v="7"/>
    <n v="-13.29"/>
  </r>
  <r>
    <n v="3400"/>
    <d v="2015-10-23T00:00:00"/>
    <x v="1"/>
    <x v="9"/>
    <x v="565"/>
    <x v="16"/>
    <x v="0"/>
    <x v="4"/>
    <x v="470"/>
    <x v="1048"/>
    <n v="2"/>
    <n v="2.27"/>
  </r>
  <r>
    <n v="3401"/>
    <d v="2015-10-23T00:00:00"/>
    <x v="1"/>
    <x v="9"/>
    <x v="565"/>
    <x v="16"/>
    <x v="2"/>
    <x v="6"/>
    <x v="1516"/>
    <x v="2548"/>
    <n v="2"/>
    <n v="1.03"/>
  </r>
  <r>
    <n v="3402"/>
    <d v="2015-10-23T00:00:00"/>
    <x v="1"/>
    <x v="9"/>
    <x v="597"/>
    <x v="22"/>
    <x v="0"/>
    <x v="3"/>
    <x v="263"/>
    <x v="2549"/>
    <n v="1"/>
    <n v="1.1200000000000001"/>
  </r>
  <r>
    <n v="3403"/>
    <d v="2015-10-23T00:00:00"/>
    <x v="1"/>
    <x v="9"/>
    <x v="364"/>
    <x v="0"/>
    <x v="0"/>
    <x v="0"/>
    <x v="1427"/>
    <x v="1308"/>
    <n v="7"/>
    <n v="12.7"/>
  </r>
  <r>
    <n v="3404"/>
    <d v="2015-10-23T00:00:00"/>
    <x v="1"/>
    <x v="9"/>
    <x v="364"/>
    <x v="0"/>
    <x v="2"/>
    <x v="6"/>
    <x v="67"/>
    <x v="2550"/>
    <n v="2"/>
    <n v="15.04"/>
  </r>
  <r>
    <n v="3405"/>
    <d v="2015-10-23T00:00:00"/>
    <x v="1"/>
    <x v="9"/>
    <x v="96"/>
    <x v="0"/>
    <x v="0"/>
    <x v="0"/>
    <x v="117"/>
    <x v="2311"/>
    <n v="8"/>
    <n v="20.5"/>
  </r>
  <r>
    <n v="3406"/>
    <d v="2015-10-23T00:00:00"/>
    <x v="1"/>
    <x v="9"/>
    <x v="96"/>
    <x v="0"/>
    <x v="2"/>
    <x v="16"/>
    <x v="1308"/>
    <x v="386"/>
    <n v="3"/>
    <n v="161.99"/>
  </r>
  <r>
    <n v="3407"/>
    <d v="2015-10-23T00:00:00"/>
    <x v="1"/>
    <x v="9"/>
    <x v="96"/>
    <x v="0"/>
    <x v="0"/>
    <x v="3"/>
    <x v="417"/>
    <x v="603"/>
    <n v="1"/>
    <n v="-10.34"/>
  </r>
  <r>
    <n v="3408"/>
    <d v="2015-10-24T00:00:00"/>
    <x v="1"/>
    <x v="9"/>
    <x v="597"/>
    <x v="0"/>
    <x v="0"/>
    <x v="0"/>
    <x v="423"/>
    <x v="143"/>
    <n v="3"/>
    <n v="5.44"/>
  </r>
  <r>
    <n v="3409"/>
    <d v="2015-10-24T00:00:00"/>
    <x v="1"/>
    <x v="9"/>
    <x v="597"/>
    <x v="0"/>
    <x v="1"/>
    <x v="13"/>
    <x v="436"/>
    <x v="2551"/>
    <n v="7"/>
    <n v="-69.47"/>
  </r>
  <r>
    <n v="3410"/>
    <d v="2015-10-24T00:00:00"/>
    <x v="1"/>
    <x v="9"/>
    <x v="597"/>
    <x v="0"/>
    <x v="0"/>
    <x v="0"/>
    <x v="507"/>
    <x v="320"/>
    <n v="2"/>
    <n v="3.63"/>
  </r>
  <r>
    <n v="3411"/>
    <d v="2015-10-24T00:00:00"/>
    <x v="1"/>
    <x v="9"/>
    <x v="428"/>
    <x v="0"/>
    <x v="0"/>
    <x v="3"/>
    <x v="263"/>
    <x v="2549"/>
    <n v="4"/>
    <n v="-6.29"/>
  </r>
  <r>
    <n v="3412"/>
    <d v="2015-10-24T00:00:00"/>
    <x v="1"/>
    <x v="9"/>
    <x v="629"/>
    <x v="3"/>
    <x v="1"/>
    <x v="5"/>
    <x v="1400"/>
    <x v="2552"/>
    <n v="8"/>
    <n v="-73.819999999999993"/>
  </r>
  <r>
    <n v="3413"/>
    <d v="2015-10-25T00:00:00"/>
    <x v="1"/>
    <x v="9"/>
    <x v="335"/>
    <x v="3"/>
    <x v="0"/>
    <x v="4"/>
    <x v="1473"/>
    <x v="2553"/>
    <n v="3"/>
    <n v="16.32"/>
  </r>
  <r>
    <n v="3414"/>
    <d v="2015-10-25T00:00:00"/>
    <x v="1"/>
    <x v="9"/>
    <x v="335"/>
    <x v="3"/>
    <x v="1"/>
    <x v="13"/>
    <x v="752"/>
    <x v="2554"/>
    <n v="3"/>
    <n v="-31.65"/>
  </r>
  <r>
    <n v="3415"/>
    <d v="2015-10-25T00:00:00"/>
    <x v="1"/>
    <x v="9"/>
    <x v="252"/>
    <x v="7"/>
    <x v="2"/>
    <x v="6"/>
    <x v="1517"/>
    <x v="2555"/>
    <n v="1"/>
    <n v="41.34"/>
  </r>
  <r>
    <n v="3416"/>
    <d v="2015-10-25T00:00:00"/>
    <x v="1"/>
    <x v="9"/>
    <x v="252"/>
    <x v="7"/>
    <x v="1"/>
    <x v="5"/>
    <x v="221"/>
    <x v="2556"/>
    <n v="5"/>
    <n v="75.69"/>
  </r>
  <r>
    <n v="3417"/>
    <d v="2015-10-25T00:00:00"/>
    <x v="1"/>
    <x v="9"/>
    <x v="259"/>
    <x v="17"/>
    <x v="0"/>
    <x v="4"/>
    <x v="262"/>
    <x v="284"/>
    <n v="4"/>
    <n v="23.81"/>
  </r>
  <r>
    <n v="3418"/>
    <d v="2015-10-25T00:00:00"/>
    <x v="1"/>
    <x v="9"/>
    <x v="486"/>
    <x v="26"/>
    <x v="1"/>
    <x v="5"/>
    <x v="26"/>
    <x v="2557"/>
    <n v="8"/>
    <n v="-29.12"/>
  </r>
  <r>
    <n v="3419"/>
    <d v="2015-10-26T00:00:00"/>
    <x v="1"/>
    <x v="9"/>
    <x v="706"/>
    <x v="3"/>
    <x v="0"/>
    <x v="1"/>
    <x v="1518"/>
    <x v="1235"/>
    <n v="2"/>
    <n v="2.65"/>
  </r>
  <r>
    <n v="3420"/>
    <d v="2015-10-26T00:00:00"/>
    <x v="1"/>
    <x v="9"/>
    <x v="597"/>
    <x v="12"/>
    <x v="2"/>
    <x v="6"/>
    <x v="1519"/>
    <x v="325"/>
    <n v="2"/>
    <n v="9.24"/>
  </r>
  <r>
    <n v="3421"/>
    <d v="2015-10-26T00:00:00"/>
    <x v="1"/>
    <x v="9"/>
    <x v="597"/>
    <x v="12"/>
    <x v="2"/>
    <x v="6"/>
    <x v="1262"/>
    <x v="2558"/>
    <n v="2"/>
    <n v="-14.6"/>
  </r>
  <r>
    <n v="3422"/>
    <d v="2015-10-26T00:00:00"/>
    <x v="1"/>
    <x v="9"/>
    <x v="94"/>
    <x v="11"/>
    <x v="0"/>
    <x v="1"/>
    <x v="1199"/>
    <x v="2559"/>
    <n v="6"/>
    <n v="47.63"/>
  </r>
  <r>
    <n v="3423"/>
    <d v="2015-10-26T00:00:00"/>
    <x v="1"/>
    <x v="9"/>
    <x v="94"/>
    <x v="11"/>
    <x v="0"/>
    <x v="0"/>
    <x v="1520"/>
    <x v="180"/>
    <n v="3"/>
    <n v="47.82"/>
  </r>
  <r>
    <n v="3424"/>
    <d v="2015-10-26T00:00:00"/>
    <x v="1"/>
    <x v="9"/>
    <x v="94"/>
    <x v="11"/>
    <x v="0"/>
    <x v="12"/>
    <x v="704"/>
    <x v="2560"/>
    <n v="5"/>
    <n v="20.39"/>
  </r>
  <r>
    <n v="3425"/>
    <d v="2015-10-26T00:00:00"/>
    <x v="1"/>
    <x v="9"/>
    <x v="94"/>
    <x v="11"/>
    <x v="0"/>
    <x v="3"/>
    <x v="876"/>
    <x v="636"/>
    <n v="7"/>
    <n v="-10.49"/>
  </r>
  <r>
    <n v="3426"/>
    <d v="2015-10-26T00:00:00"/>
    <x v="1"/>
    <x v="9"/>
    <x v="94"/>
    <x v="11"/>
    <x v="0"/>
    <x v="2"/>
    <x v="437"/>
    <x v="2561"/>
    <n v="10"/>
    <n v="-161.69"/>
  </r>
  <r>
    <n v="3427"/>
    <d v="2015-10-28T00:00:00"/>
    <x v="1"/>
    <x v="9"/>
    <x v="122"/>
    <x v="5"/>
    <x v="0"/>
    <x v="10"/>
    <x v="1104"/>
    <x v="2562"/>
    <n v="1"/>
    <n v="4.91"/>
  </r>
  <r>
    <n v="3428"/>
    <d v="2015-10-28T00:00:00"/>
    <x v="1"/>
    <x v="9"/>
    <x v="122"/>
    <x v="5"/>
    <x v="0"/>
    <x v="2"/>
    <x v="737"/>
    <x v="1263"/>
    <n v="3"/>
    <n v="9.89"/>
  </r>
  <r>
    <n v="3429"/>
    <d v="2015-10-28T00:00:00"/>
    <x v="1"/>
    <x v="9"/>
    <x v="122"/>
    <x v="5"/>
    <x v="1"/>
    <x v="8"/>
    <x v="1521"/>
    <x v="2563"/>
    <n v="5"/>
    <n v="9.16"/>
  </r>
  <r>
    <n v="3430"/>
    <d v="2015-10-28T00:00:00"/>
    <x v="1"/>
    <x v="9"/>
    <x v="122"/>
    <x v="5"/>
    <x v="1"/>
    <x v="8"/>
    <x v="283"/>
    <x v="303"/>
    <n v="7"/>
    <n v="12.91"/>
  </r>
  <r>
    <n v="3431"/>
    <d v="2015-10-29T00:00:00"/>
    <x v="1"/>
    <x v="9"/>
    <x v="555"/>
    <x v="3"/>
    <x v="0"/>
    <x v="0"/>
    <x v="257"/>
    <x v="1803"/>
    <n v="5"/>
    <n v="16.03"/>
  </r>
  <r>
    <n v="3432"/>
    <d v="2015-10-29T00:00:00"/>
    <x v="1"/>
    <x v="9"/>
    <x v="555"/>
    <x v="3"/>
    <x v="0"/>
    <x v="10"/>
    <x v="382"/>
    <x v="2564"/>
    <n v="4"/>
    <n v="103.31"/>
  </r>
  <r>
    <n v="3433"/>
    <d v="2015-10-30T00:00:00"/>
    <x v="1"/>
    <x v="9"/>
    <x v="662"/>
    <x v="14"/>
    <x v="2"/>
    <x v="6"/>
    <x v="1121"/>
    <x v="2565"/>
    <n v="2"/>
    <n v="74.98"/>
  </r>
  <r>
    <n v="3434"/>
    <d v="2015-10-30T00:00:00"/>
    <x v="1"/>
    <x v="9"/>
    <x v="410"/>
    <x v="26"/>
    <x v="2"/>
    <x v="15"/>
    <x v="1460"/>
    <x v="2566"/>
    <n v="2"/>
    <n v="-46"/>
  </r>
  <r>
    <n v="3435"/>
    <d v="2015-10-30T00:00:00"/>
    <x v="1"/>
    <x v="9"/>
    <x v="410"/>
    <x v="26"/>
    <x v="2"/>
    <x v="16"/>
    <x v="679"/>
    <x v="2567"/>
    <n v="1"/>
    <n v="165"/>
  </r>
  <r>
    <n v="3436"/>
    <d v="2015-10-30T00:00:00"/>
    <x v="1"/>
    <x v="9"/>
    <x v="410"/>
    <x v="26"/>
    <x v="2"/>
    <x v="6"/>
    <x v="1304"/>
    <x v="1507"/>
    <n v="5"/>
    <n v="30.79"/>
  </r>
  <r>
    <n v="3437"/>
    <d v="2015-10-30T00:00:00"/>
    <x v="1"/>
    <x v="9"/>
    <x v="410"/>
    <x v="26"/>
    <x v="1"/>
    <x v="8"/>
    <x v="1522"/>
    <x v="2568"/>
    <n v="4"/>
    <n v="3.68"/>
  </r>
  <r>
    <n v="3438"/>
    <d v="2015-10-30T00:00:00"/>
    <x v="1"/>
    <x v="9"/>
    <x v="426"/>
    <x v="6"/>
    <x v="0"/>
    <x v="12"/>
    <x v="1510"/>
    <x v="2569"/>
    <n v="3"/>
    <n v="53.04"/>
  </r>
  <r>
    <n v="3439"/>
    <d v="2015-10-30T00:00:00"/>
    <x v="1"/>
    <x v="9"/>
    <x v="45"/>
    <x v="20"/>
    <x v="2"/>
    <x v="15"/>
    <x v="1523"/>
    <x v="2570"/>
    <n v="4"/>
    <n v="269.31"/>
  </r>
  <r>
    <n v="3440"/>
    <d v="2015-10-31T00:00:00"/>
    <x v="1"/>
    <x v="9"/>
    <x v="126"/>
    <x v="3"/>
    <x v="0"/>
    <x v="10"/>
    <x v="229"/>
    <x v="2571"/>
    <n v="7"/>
    <n v="6.71"/>
  </r>
  <r>
    <n v="3441"/>
    <d v="2015-10-31T00:00:00"/>
    <x v="1"/>
    <x v="9"/>
    <x v="187"/>
    <x v="14"/>
    <x v="0"/>
    <x v="14"/>
    <x v="1342"/>
    <x v="2572"/>
    <n v="4"/>
    <n v="21.04"/>
  </r>
  <r>
    <n v="3442"/>
    <d v="2015-10-31T00:00:00"/>
    <x v="1"/>
    <x v="9"/>
    <x v="73"/>
    <x v="20"/>
    <x v="0"/>
    <x v="4"/>
    <x v="1524"/>
    <x v="2573"/>
    <n v="2"/>
    <n v="0.72"/>
  </r>
  <r>
    <n v="3443"/>
    <d v="2015-10-31T00:00:00"/>
    <x v="1"/>
    <x v="9"/>
    <x v="73"/>
    <x v="20"/>
    <x v="0"/>
    <x v="10"/>
    <x v="1494"/>
    <x v="1813"/>
    <n v="2"/>
    <n v="35.979999999999997"/>
  </r>
  <r>
    <n v="3444"/>
    <d v="2015-10-31T00:00:00"/>
    <x v="1"/>
    <x v="9"/>
    <x v="105"/>
    <x v="3"/>
    <x v="0"/>
    <x v="3"/>
    <x v="756"/>
    <x v="2574"/>
    <n v="2"/>
    <n v="3.28"/>
  </r>
  <r>
    <n v="3445"/>
    <d v="2015-10-31T00:00:00"/>
    <x v="1"/>
    <x v="9"/>
    <x v="105"/>
    <x v="3"/>
    <x v="0"/>
    <x v="10"/>
    <x v="732"/>
    <x v="2575"/>
    <n v="5"/>
    <n v="7.08"/>
  </r>
  <r>
    <n v="3446"/>
    <d v="2015-10-31T00:00:00"/>
    <x v="1"/>
    <x v="9"/>
    <x v="105"/>
    <x v="3"/>
    <x v="0"/>
    <x v="3"/>
    <x v="15"/>
    <x v="2576"/>
    <n v="5"/>
    <n v="9.31"/>
  </r>
  <r>
    <n v="3447"/>
    <d v="2015-10-31T00:00:00"/>
    <x v="1"/>
    <x v="9"/>
    <x v="105"/>
    <x v="3"/>
    <x v="0"/>
    <x v="1"/>
    <x v="956"/>
    <x v="2577"/>
    <n v="14"/>
    <n v="196.61"/>
  </r>
  <r>
    <n v="3448"/>
    <d v="2015-10-31T00:00:00"/>
    <x v="1"/>
    <x v="9"/>
    <x v="707"/>
    <x v="3"/>
    <x v="0"/>
    <x v="0"/>
    <x v="1449"/>
    <x v="381"/>
    <n v="1"/>
    <n v="9.39"/>
  </r>
  <r>
    <n v="3449"/>
    <d v="2015-10-31T00:00:00"/>
    <x v="1"/>
    <x v="9"/>
    <x v="707"/>
    <x v="3"/>
    <x v="0"/>
    <x v="3"/>
    <x v="398"/>
    <x v="433"/>
    <n v="3"/>
    <n v="124.49"/>
  </r>
  <r>
    <n v="3450"/>
    <d v="2015-10-31T00:00:00"/>
    <x v="1"/>
    <x v="9"/>
    <x v="707"/>
    <x v="3"/>
    <x v="0"/>
    <x v="4"/>
    <x v="226"/>
    <x v="466"/>
    <n v="3"/>
    <n v="1.26"/>
  </r>
  <r>
    <n v="3451"/>
    <d v="2015-10-31T00:00:00"/>
    <x v="1"/>
    <x v="9"/>
    <x v="707"/>
    <x v="3"/>
    <x v="0"/>
    <x v="7"/>
    <x v="995"/>
    <x v="2578"/>
    <n v="5"/>
    <n v="8.0299999999999994"/>
  </r>
  <r>
    <n v="3452"/>
    <d v="2015-10-31T00:00:00"/>
    <x v="1"/>
    <x v="9"/>
    <x v="707"/>
    <x v="3"/>
    <x v="1"/>
    <x v="5"/>
    <x v="1209"/>
    <x v="2579"/>
    <n v="4"/>
    <n v="20.2"/>
  </r>
  <r>
    <n v="3453"/>
    <d v="2015-10-31T00:00:00"/>
    <x v="1"/>
    <x v="9"/>
    <x v="707"/>
    <x v="3"/>
    <x v="0"/>
    <x v="14"/>
    <x v="1452"/>
    <x v="58"/>
    <n v="3"/>
    <n v="8.02"/>
  </r>
  <r>
    <n v="3454"/>
    <d v="2015-10-31T00:00:00"/>
    <x v="1"/>
    <x v="9"/>
    <x v="707"/>
    <x v="3"/>
    <x v="2"/>
    <x v="6"/>
    <x v="523"/>
    <x v="2580"/>
    <n v="4"/>
    <n v="145.78"/>
  </r>
  <r>
    <n v="3455"/>
    <d v="2015-10-31T00:00:00"/>
    <x v="1"/>
    <x v="9"/>
    <x v="707"/>
    <x v="3"/>
    <x v="0"/>
    <x v="2"/>
    <x v="1440"/>
    <x v="2581"/>
    <n v="2"/>
    <n v="12.65"/>
  </r>
  <r>
    <n v="3456"/>
    <d v="2015-10-31T00:00:00"/>
    <x v="1"/>
    <x v="9"/>
    <x v="707"/>
    <x v="3"/>
    <x v="1"/>
    <x v="11"/>
    <x v="853"/>
    <x v="2582"/>
    <n v="1"/>
    <n v="20.04"/>
  </r>
  <r>
    <n v="3457"/>
    <d v="2015-11-01T00:00:00"/>
    <x v="1"/>
    <x v="10"/>
    <x v="139"/>
    <x v="2"/>
    <x v="2"/>
    <x v="9"/>
    <x v="225"/>
    <x v="2583"/>
    <n v="2"/>
    <n v="-3.09"/>
  </r>
  <r>
    <n v="3458"/>
    <d v="2015-11-01T00:00:00"/>
    <x v="1"/>
    <x v="10"/>
    <x v="139"/>
    <x v="2"/>
    <x v="0"/>
    <x v="7"/>
    <x v="1525"/>
    <x v="599"/>
    <n v="2"/>
    <n v="-0.71"/>
  </r>
  <r>
    <n v="3459"/>
    <d v="2015-11-01T00:00:00"/>
    <x v="1"/>
    <x v="10"/>
    <x v="87"/>
    <x v="20"/>
    <x v="2"/>
    <x v="6"/>
    <x v="1297"/>
    <x v="2584"/>
    <n v="1"/>
    <n v="1.34"/>
  </r>
  <r>
    <n v="3460"/>
    <d v="2015-11-01T00:00:00"/>
    <x v="1"/>
    <x v="10"/>
    <x v="329"/>
    <x v="20"/>
    <x v="0"/>
    <x v="0"/>
    <x v="742"/>
    <x v="2585"/>
    <n v="4"/>
    <n v="6.22"/>
  </r>
  <r>
    <n v="3461"/>
    <d v="2015-11-01T00:00:00"/>
    <x v="1"/>
    <x v="10"/>
    <x v="329"/>
    <x v="20"/>
    <x v="1"/>
    <x v="8"/>
    <x v="19"/>
    <x v="2586"/>
    <n v="5"/>
    <n v="106.48"/>
  </r>
  <r>
    <n v="3462"/>
    <d v="2015-11-01T00:00:00"/>
    <x v="1"/>
    <x v="10"/>
    <x v="329"/>
    <x v="20"/>
    <x v="2"/>
    <x v="6"/>
    <x v="1262"/>
    <x v="2587"/>
    <n v="1"/>
    <n v="1.29"/>
  </r>
  <r>
    <n v="3463"/>
    <d v="2015-11-01T00:00:00"/>
    <x v="1"/>
    <x v="10"/>
    <x v="329"/>
    <x v="20"/>
    <x v="2"/>
    <x v="9"/>
    <x v="1390"/>
    <x v="2588"/>
    <n v="7"/>
    <n v="601.97"/>
  </r>
  <r>
    <n v="3464"/>
    <d v="2015-11-01T00:00:00"/>
    <x v="1"/>
    <x v="10"/>
    <x v="329"/>
    <x v="20"/>
    <x v="2"/>
    <x v="6"/>
    <x v="391"/>
    <x v="1353"/>
    <n v="4"/>
    <n v="125.99"/>
  </r>
  <r>
    <n v="3465"/>
    <d v="2015-11-01T00:00:00"/>
    <x v="1"/>
    <x v="10"/>
    <x v="41"/>
    <x v="11"/>
    <x v="0"/>
    <x v="4"/>
    <x v="975"/>
    <x v="2291"/>
    <n v="1"/>
    <n v="1.77"/>
  </r>
  <r>
    <n v="3466"/>
    <d v="2015-11-01T00:00:00"/>
    <x v="1"/>
    <x v="10"/>
    <x v="493"/>
    <x v="13"/>
    <x v="1"/>
    <x v="13"/>
    <x v="1312"/>
    <x v="2143"/>
    <n v="2"/>
    <n v="45.29"/>
  </r>
  <r>
    <n v="3467"/>
    <d v="2015-11-01T00:00:00"/>
    <x v="1"/>
    <x v="10"/>
    <x v="645"/>
    <x v="20"/>
    <x v="1"/>
    <x v="5"/>
    <x v="26"/>
    <x v="2589"/>
    <n v="4"/>
    <n v="21.84"/>
  </r>
  <r>
    <n v="3468"/>
    <d v="2015-11-01T00:00:00"/>
    <x v="1"/>
    <x v="10"/>
    <x v="467"/>
    <x v="20"/>
    <x v="1"/>
    <x v="5"/>
    <x v="1495"/>
    <x v="2590"/>
    <n v="2"/>
    <n v="13.68"/>
  </r>
  <r>
    <n v="3469"/>
    <d v="2015-11-02T00:00:00"/>
    <x v="1"/>
    <x v="10"/>
    <x v="117"/>
    <x v="3"/>
    <x v="1"/>
    <x v="13"/>
    <x v="931"/>
    <x v="2591"/>
    <n v="5"/>
    <n v="51.94"/>
  </r>
  <r>
    <n v="3470"/>
    <d v="2015-11-02T00:00:00"/>
    <x v="1"/>
    <x v="10"/>
    <x v="708"/>
    <x v="22"/>
    <x v="2"/>
    <x v="9"/>
    <x v="1526"/>
    <x v="2592"/>
    <n v="9"/>
    <n v="49.27"/>
  </r>
  <r>
    <n v="3471"/>
    <d v="2015-11-02T00:00:00"/>
    <x v="1"/>
    <x v="10"/>
    <x v="308"/>
    <x v="20"/>
    <x v="1"/>
    <x v="5"/>
    <x v="1331"/>
    <x v="2593"/>
    <n v="2"/>
    <n v="8.5399999999999991"/>
  </r>
  <r>
    <n v="3472"/>
    <d v="2015-11-02T00:00:00"/>
    <x v="1"/>
    <x v="10"/>
    <x v="235"/>
    <x v="3"/>
    <x v="1"/>
    <x v="8"/>
    <x v="1527"/>
    <x v="2594"/>
    <n v="6"/>
    <n v="33.94"/>
  </r>
  <r>
    <n v="3473"/>
    <d v="2015-11-02T00:00:00"/>
    <x v="1"/>
    <x v="10"/>
    <x v="235"/>
    <x v="3"/>
    <x v="0"/>
    <x v="3"/>
    <x v="637"/>
    <x v="2595"/>
    <n v="7"/>
    <n v="41.12"/>
  </r>
  <r>
    <n v="3474"/>
    <d v="2015-11-02T00:00:00"/>
    <x v="1"/>
    <x v="10"/>
    <x v="235"/>
    <x v="3"/>
    <x v="0"/>
    <x v="3"/>
    <x v="547"/>
    <x v="1177"/>
    <n v="3"/>
    <n v="4.18"/>
  </r>
  <r>
    <n v="3475"/>
    <d v="2015-11-02T00:00:00"/>
    <x v="1"/>
    <x v="10"/>
    <x v="235"/>
    <x v="3"/>
    <x v="1"/>
    <x v="11"/>
    <x v="1370"/>
    <x v="2596"/>
    <n v="3"/>
    <n v="-30.15"/>
  </r>
  <r>
    <n v="3476"/>
    <d v="2015-11-02T00:00:00"/>
    <x v="1"/>
    <x v="10"/>
    <x v="341"/>
    <x v="20"/>
    <x v="1"/>
    <x v="5"/>
    <x v="1528"/>
    <x v="2597"/>
    <n v="11"/>
    <n v="553.39"/>
  </r>
  <r>
    <n v="3477"/>
    <d v="2015-11-02T00:00:00"/>
    <x v="1"/>
    <x v="10"/>
    <x v="323"/>
    <x v="0"/>
    <x v="0"/>
    <x v="3"/>
    <x v="637"/>
    <x v="2598"/>
    <n v="7"/>
    <n v="-47"/>
  </r>
  <r>
    <n v="3478"/>
    <d v="2015-11-02T00:00:00"/>
    <x v="1"/>
    <x v="10"/>
    <x v="323"/>
    <x v="0"/>
    <x v="2"/>
    <x v="6"/>
    <x v="1529"/>
    <x v="2599"/>
    <n v="2"/>
    <n v="38.78"/>
  </r>
  <r>
    <n v="3479"/>
    <d v="2015-11-02T00:00:00"/>
    <x v="1"/>
    <x v="10"/>
    <x v="709"/>
    <x v="6"/>
    <x v="0"/>
    <x v="12"/>
    <x v="1530"/>
    <x v="2600"/>
    <n v="4"/>
    <n v="55.36"/>
  </r>
  <r>
    <n v="3480"/>
    <d v="2015-11-03T00:00:00"/>
    <x v="1"/>
    <x v="10"/>
    <x v="619"/>
    <x v="3"/>
    <x v="2"/>
    <x v="6"/>
    <x v="1443"/>
    <x v="2601"/>
    <n v="7"/>
    <n v="106.12"/>
  </r>
  <r>
    <n v="3481"/>
    <d v="2015-11-03T00:00:00"/>
    <x v="1"/>
    <x v="10"/>
    <x v="619"/>
    <x v="3"/>
    <x v="2"/>
    <x v="9"/>
    <x v="833"/>
    <x v="1236"/>
    <n v="3"/>
    <n v="37.79"/>
  </r>
  <r>
    <n v="3482"/>
    <d v="2015-11-03T00:00:00"/>
    <x v="1"/>
    <x v="10"/>
    <x v="619"/>
    <x v="3"/>
    <x v="1"/>
    <x v="8"/>
    <x v="1231"/>
    <x v="2602"/>
    <n v="3"/>
    <n v="16.61"/>
  </r>
  <r>
    <n v="3483"/>
    <d v="2015-11-03T00:00:00"/>
    <x v="1"/>
    <x v="10"/>
    <x v="10"/>
    <x v="0"/>
    <x v="0"/>
    <x v="10"/>
    <x v="1531"/>
    <x v="2228"/>
    <n v="2"/>
    <n v="2.15"/>
  </r>
  <r>
    <n v="3484"/>
    <d v="2015-11-03T00:00:00"/>
    <x v="1"/>
    <x v="10"/>
    <x v="470"/>
    <x v="20"/>
    <x v="1"/>
    <x v="5"/>
    <x v="868"/>
    <x v="2603"/>
    <n v="10"/>
    <n v="209.27"/>
  </r>
  <r>
    <n v="3485"/>
    <d v="2015-11-05T00:00:00"/>
    <x v="1"/>
    <x v="10"/>
    <x v="169"/>
    <x v="25"/>
    <x v="1"/>
    <x v="5"/>
    <x v="123"/>
    <x v="2604"/>
    <n v="3"/>
    <n v="25.88"/>
  </r>
  <r>
    <n v="3486"/>
    <d v="2015-11-05T00:00:00"/>
    <x v="1"/>
    <x v="10"/>
    <x v="329"/>
    <x v="16"/>
    <x v="0"/>
    <x v="12"/>
    <x v="1532"/>
    <x v="2605"/>
    <n v="4"/>
    <n v="24.2"/>
  </r>
  <r>
    <n v="3487"/>
    <d v="2015-11-05T00:00:00"/>
    <x v="1"/>
    <x v="10"/>
    <x v="241"/>
    <x v="20"/>
    <x v="0"/>
    <x v="3"/>
    <x v="515"/>
    <x v="2156"/>
    <n v="6"/>
    <n v="8.8699999999999992"/>
  </r>
  <r>
    <n v="3488"/>
    <d v="2015-11-05T00:00:00"/>
    <x v="1"/>
    <x v="10"/>
    <x v="534"/>
    <x v="1"/>
    <x v="0"/>
    <x v="1"/>
    <x v="218"/>
    <x v="2606"/>
    <n v="6"/>
    <n v="6.44"/>
  </r>
  <r>
    <n v="3489"/>
    <d v="2015-11-05T00:00:00"/>
    <x v="1"/>
    <x v="10"/>
    <x v="176"/>
    <x v="3"/>
    <x v="0"/>
    <x v="2"/>
    <x v="1533"/>
    <x v="2607"/>
    <n v="4"/>
    <n v="15.7"/>
  </r>
  <r>
    <n v="3490"/>
    <d v="2015-11-05T00:00:00"/>
    <x v="1"/>
    <x v="10"/>
    <x v="318"/>
    <x v="22"/>
    <x v="0"/>
    <x v="3"/>
    <x v="287"/>
    <x v="1159"/>
    <n v="3"/>
    <n v="35.65"/>
  </r>
  <r>
    <n v="3491"/>
    <d v="2015-11-05T00:00:00"/>
    <x v="1"/>
    <x v="10"/>
    <x v="710"/>
    <x v="10"/>
    <x v="0"/>
    <x v="3"/>
    <x v="170"/>
    <x v="178"/>
    <n v="3"/>
    <n v="-5.53"/>
  </r>
  <r>
    <n v="3492"/>
    <d v="2015-11-05T00:00:00"/>
    <x v="1"/>
    <x v="10"/>
    <x v="710"/>
    <x v="10"/>
    <x v="0"/>
    <x v="14"/>
    <x v="724"/>
    <x v="2608"/>
    <n v="4"/>
    <n v="2.04"/>
  </r>
  <r>
    <n v="3493"/>
    <d v="2015-11-06T00:00:00"/>
    <x v="1"/>
    <x v="10"/>
    <x v="711"/>
    <x v="12"/>
    <x v="0"/>
    <x v="10"/>
    <x v="732"/>
    <x v="1334"/>
    <n v="3"/>
    <n v="2.48"/>
  </r>
  <r>
    <n v="3494"/>
    <d v="2015-11-06T00:00:00"/>
    <x v="1"/>
    <x v="10"/>
    <x v="711"/>
    <x v="12"/>
    <x v="0"/>
    <x v="3"/>
    <x v="1079"/>
    <x v="2609"/>
    <n v="3"/>
    <n v="-3.52"/>
  </r>
  <r>
    <n v="3495"/>
    <d v="2015-11-07T00:00:00"/>
    <x v="1"/>
    <x v="10"/>
    <x v="119"/>
    <x v="3"/>
    <x v="1"/>
    <x v="5"/>
    <x v="1075"/>
    <x v="2610"/>
    <n v="1"/>
    <n v="11.92"/>
  </r>
  <r>
    <n v="3496"/>
    <d v="2015-11-07T00:00:00"/>
    <x v="1"/>
    <x v="10"/>
    <x v="411"/>
    <x v="7"/>
    <x v="0"/>
    <x v="7"/>
    <x v="1534"/>
    <x v="2611"/>
    <n v="7"/>
    <n v="0.52"/>
  </r>
  <r>
    <n v="3497"/>
    <d v="2015-11-07T00:00:00"/>
    <x v="1"/>
    <x v="10"/>
    <x v="411"/>
    <x v="7"/>
    <x v="0"/>
    <x v="0"/>
    <x v="1535"/>
    <x v="948"/>
    <n v="2"/>
    <n v="3.43"/>
  </r>
  <r>
    <n v="3498"/>
    <d v="2015-11-07T00:00:00"/>
    <x v="1"/>
    <x v="10"/>
    <x v="119"/>
    <x v="2"/>
    <x v="0"/>
    <x v="10"/>
    <x v="1418"/>
    <x v="2412"/>
    <n v="2"/>
    <n v="7.93"/>
  </r>
  <r>
    <n v="3499"/>
    <d v="2015-11-07T00:00:00"/>
    <x v="1"/>
    <x v="10"/>
    <x v="149"/>
    <x v="45"/>
    <x v="1"/>
    <x v="5"/>
    <x v="1075"/>
    <x v="2612"/>
    <n v="3"/>
    <n v="178.8"/>
  </r>
  <r>
    <n v="3500"/>
    <d v="2015-11-07T00:00:00"/>
    <x v="1"/>
    <x v="10"/>
    <x v="85"/>
    <x v="16"/>
    <x v="0"/>
    <x v="3"/>
    <x v="1198"/>
    <x v="2613"/>
    <n v="9"/>
    <n v="-12.92"/>
  </r>
  <r>
    <n v="3501"/>
    <d v="2015-11-07T00:00:00"/>
    <x v="1"/>
    <x v="10"/>
    <x v="85"/>
    <x v="16"/>
    <x v="0"/>
    <x v="3"/>
    <x v="717"/>
    <x v="2614"/>
    <n v="5"/>
    <n v="-1031.54"/>
  </r>
  <r>
    <n v="3502"/>
    <d v="2015-11-07T00:00:00"/>
    <x v="1"/>
    <x v="10"/>
    <x v="712"/>
    <x v="0"/>
    <x v="0"/>
    <x v="0"/>
    <x v="1437"/>
    <x v="2615"/>
    <n v="2"/>
    <n v="26.82"/>
  </r>
  <r>
    <n v="3503"/>
    <d v="2015-11-07T00:00:00"/>
    <x v="1"/>
    <x v="10"/>
    <x v="579"/>
    <x v="0"/>
    <x v="0"/>
    <x v="4"/>
    <x v="975"/>
    <x v="2616"/>
    <n v="3"/>
    <n v="5.32"/>
  </r>
  <r>
    <n v="3504"/>
    <d v="2015-11-07T00:00:00"/>
    <x v="1"/>
    <x v="10"/>
    <x v="579"/>
    <x v="0"/>
    <x v="0"/>
    <x v="2"/>
    <x v="874"/>
    <x v="2617"/>
    <n v="2"/>
    <n v="-16.96"/>
  </r>
  <r>
    <n v="3505"/>
    <d v="2015-11-07T00:00:00"/>
    <x v="1"/>
    <x v="10"/>
    <x v="579"/>
    <x v="0"/>
    <x v="1"/>
    <x v="8"/>
    <x v="960"/>
    <x v="92"/>
    <n v="5"/>
    <n v="-84.45"/>
  </r>
  <r>
    <n v="3506"/>
    <d v="2015-11-07T00:00:00"/>
    <x v="1"/>
    <x v="10"/>
    <x v="579"/>
    <x v="0"/>
    <x v="0"/>
    <x v="3"/>
    <x v="775"/>
    <x v="890"/>
    <n v="10"/>
    <n v="-51.3"/>
  </r>
  <r>
    <n v="3507"/>
    <d v="2015-11-07T00:00:00"/>
    <x v="1"/>
    <x v="10"/>
    <x v="579"/>
    <x v="0"/>
    <x v="0"/>
    <x v="2"/>
    <x v="1536"/>
    <x v="2618"/>
    <n v="2"/>
    <n v="-28.87"/>
  </r>
  <r>
    <n v="3508"/>
    <d v="2015-11-07T00:00:00"/>
    <x v="1"/>
    <x v="10"/>
    <x v="579"/>
    <x v="0"/>
    <x v="2"/>
    <x v="15"/>
    <x v="1537"/>
    <x v="2619"/>
    <n v="3"/>
    <n v="33.590000000000003"/>
  </r>
  <r>
    <n v="3509"/>
    <d v="2015-11-08T00:00:00"/>
    <x v="1"/>
    <x v="10"/>
    <x v="276"/>
    <x v="32"/>
    <x v="0"/>
    <x v="4"/>
    <x v="208"/>
    <x v="563"/>
    <n v="5"/>
    <n v="3.38"/>
  </r>
  <r>
    <n v="3510"/>
    <d v="2015-11-08T00:00:00"/>
    <x v="1"/>
    <x v="10"/>
    <x v="713"/>
    <x v="3"/>
    <x v="0"/>
    <x v="7"/>
    <x v="790"/>
    <x v="2620"/>
    <n v="1"/>
    <n v="2.4"/>
  </r>
  <r>
    <n v="3511"/>
    <d v="2015-11-08T00:00:00"/>
    <x v="1"/>
    <x v="10"/>
    <x v="713"/>
    <x v="3"/>
    <x v="2"/>
    <x v="9"/>
    <x v="1464"/>
    <x v="2621"/>
    <n v="3"/>
    <n v="66.95"/>
  </r>
  <r>
    <n v="3512"/>
    <d v="2015-11-08T00:00:00"/>
    <x v="1"/>
    <x v="10"/>
    <x v="42"/>
    <x v="27"/>
    <x v="0"/>
    <x v="7"/>
    <x v="1538"/>
    <x v="466"/>
    <n v="3"/>
    <n v="0.2"/>
  </r>
  <r>
    <n v="3513"/>
    <d v="2015-11-08T00:00:00"/>
    <x v="1"/>
    <x v="10"/>
    <x v="42"/>
    <x v="27"/>
    <x v="0"/>
    <x v="0"/>
    <x v="728"/>
    <x v="805"/>
    <n v="3"/>
    <n v="41.82"/>
  </r>
  <r>
    <n v="3514"/>
    <d v="2015-11-08T00:00:00"/>
    <x v="1"/>
    <x v="10"/>
    <x v="42"/>
    <x v="27"/>
    <x v="1"/>
    <x v="8"/>
    <x v="1150"/>
    <x v="2622"/>
    <n v="3"/>
    <n v="22.01"/>
  </r>
  <r>
    <n v="3515"/>
    <d v="2015-11-08T00:00:00"/>
    <x v="1"/>
    <x v="10"/>
    <x v="42"/>
    <x v="27"/>
    <x v="0"/>
    <x v="3"/>
    <x v="1461"/>
    <x v="440"/>
    <n v="5"/>
    <n v="28.65"/>
  </r>
  <r>
    <n v="3516"/>
    <d v="2015-11-08T00:00:00"/>
    <x v="1"/>
    <x v="10"/>
    <x v="482"/>
    <x v="20"/>
    <x v="0"/>
    <x v="3"/>
    <x v="56"/>
    <x v="2623"/>
    <n v="11"/>
    <n v="17.64"/>
  </r>
  <r>
    <n v="3517"/>
    <d v="2015-11-08T00:00:00"/>
    <x v="1"/>
    <x v="10"/>
    <x v="482"/>
    <x v="20"/>
    <x v="0"/>
    <x v="0"/>
    <x v="689"/>
    <x v="150"/>
    <n v="3"/>
    <n v="8.07"/>
  </r>
  <r>
    <n v="3518"/>
    <d v="2015-11-08T00:00:00"/>
    <x v="1"/>
    <x v="10"/>
    <x v="257"/>
    <x v="0"/>
    <x v="0"/>
    <x v="3"/>
    <x v="93"/>
    <x v="2458"/>
    <n v="6"/>
    <n v="-17.29"/>
  </r>
  <r>
    <n v="3519"/>
    <d v="2015-11-08T00:00:00"/>
    <x v="1"/>
    <x v="10"/>
    <x v="661"/>
    <x v="3"/>
    <x v="2"/>
    <x v="9"/>
    <x v="1497"/>
    <x v="2467"/>
    <n v="2"/>
    <n v="43.16"/>
  </r>
  <r>
    <n v="3520"/>
    <d v="2015-11-08T00:00:00"/>
    <x v="1"/>
    <x v="10"/>
    <x v="663"/>
    <x v="6"/>
    <x v="0"/>
    <x v="12"/>
    <x v="1344"/>
    <x v="2624"/>
    <n v="3"/>
    <n v="18.66"/>
  </r>
  <r>
    <n v="3521"/>
    <d v="2015-11-08T00:00:00"/>
    <x v="1"/>
    <x v="10"/>
    <x v="663"/>
    <x v="6"/>
    <x v="2"/>
    <x v="6"/>
    <x v="80"/>
    <x v="2625"/>
    <n v="5"/>
    <n v="58.81"/>
  </r>
  <r>
    <n v="3522"/>
    <d v="2015-11-08T00:00:00"/>
    <x v="1"/>
    <x v="10"/>
    <x v="663"/>
    <x v="6"/>
    <x v="1"/>
    <x v="8"/>
    <x v="403"/>
    <x v="2626"/>
    <n v="3"/>
    <n v="41.04"/>
  </r>
  <r>
    <n v="3523"/>
    <d v="2015-11-08T00:00:00"/>
    <x v="1"/>
    <x v="10"/>
    <x v="663"/>
    <x v="6"/>
    <x v="0"/>
    <x v="4"/>
    <x v="794"/>
    <x v="2354"/>
    <n v="7"/>
    <n v="79.760000000000005"/>
  </r>
  <r>
    <n v="3524"/>
    <d v="2015-11-08T00:00:00"/>
    <x v="1"/>
    <x v="10"/>
    <x v="663"/>
    <x v="6"/>
    <x v="0"/>
    <x v="4"/>
    <x v="312"/>
    <x v="2627"/>
    <n v="5"/>
    <n v="6.98"/>
  </r>
  <r>
    <n v="3525"/>
    <d v="2015-11-08T00:00:00"/>
    <x v="1"/>
    <x v="10"/>
    <x v="122"/>
    <x v="30"/>
    <x v="2"/>
    <x v="6"/>
    <x v="567"/>
    <x v="592"/>
    <n v="4"/>
    <n v="76.55"/>
  </r>
  <r>
    <n v="3526"/>
    <d v="2015-11-08T00:00:00"/>
    <x v="1"/>
    <x v="10"/>
    <x v="435"/>
    <x v="20"/>
    <x v="0"/>
    <x v="2"/>
    <x v="1062"/>
    <x v="1349"/>
    <n v="5"/>
    <n v="16.79"/>
  </r>
  <r>
    <n v="3527"/>
    <d v="2015-11-08T00:00:00"/>
    <x v="1"/>
    <x v="10"/>
    <x v="435"/>
    <x v="20"/>
    <x v="2"/>
    <x v="6"/>
    <x v="1404"/>
    <x v="2628"/>
    <n v="2"/>
    <n v="142.99"/>
  </r>
  <r>
    <n v="3528"/>
    <d v="2015-11-08T00:00:00"/>
    <x v="1"/>
    <x v="10"/>
    <x v="435"/>
    <x v="20"/>
    <x v="1"/>
    <x v="8"/>
    <x v="1457"/>
    <x v="2548"/>
    <n v="3"/>
    <n v="4.7300000000000004"/>
  </r>
  <r>
    <n v="3529"/>
    <d v="2015-11-08T00:00:00"/>
    <x v="1"/>
    <x v="10"/>
    <x v="435"/>
    <x v="20"/>
    <x v="2"/>
    <x v="15"/>
    <x v="1539"/>
    <x v="2629"/>
    <n v="4"/>
    <n v="2229.02"/>
  </r>
  <r>
    <n v="3530"/>
    <d v="2015-11-08T00:00:00"/>
    <x v="1"/>
    <x v="10"/>
    <x v="435"/>
    <x v="20"/>
    <x v="1"/>
    <x v="5"/>
    <x v="1111"/>
    <x v="2630"/>
    <n v="2"/>
    <n v="115.55"/>
  </r>
  <r>
    <n v="3531"/>
    <d v="2015-11-08T00:00:00"/>
    <x v="1"/>
    <x v="10"/>
    <x v="270"/>
    <x v="25"/>
    <x v="0"/>
    <x v="7"/>
    <x v="500"/>
    <x v="1979"/>
    <n v="11"/>
    <n v="11.81"/>
  </r>
  <r>
    <n v="3532"/>
    <d v="2015-11-08T00:00:00"/>
    <x v="1"/>
    <x v="10"/>
    <x v="270"/>
    <x v="25"/>
    <x v="0"/>
    <x v="1"/>
    <x v="893"/>
    <x v="466"/>
    <n v="1"/>
    <n v="1.64"/>
  </r>
  <r>
    <n v="3533"/>
    <d v="2015-11-08T00:00:00"/>
    <x v="1"/>
    <x v="10"/>
    <x v="270"/>
    <x v="25"/>
    <x v="0"/>
    <x v="3"/>
    <x v="1135"/>
    <x v="1277"/>
    <n v="7"/>
    <n v="-29.24"/>
  </r>
  <r>
    <n v="3534"/>
    <d v="2015-11-08T00:00:00"/>
    <x v="1"/>
    <x v="10"/>
    <x v="270"/>
    <x v="25"/>
    <x v="1"/>
    <x v="8"/>
    <x v="152"/>
    <x v="1070"/>
    <n v="1"/>
    <n v="1.41"/>
  </r>
  <r>
    <n v="3535"/>
    <d v="2015-11-08T00:00:00"/>
    <x v="1"/>
    <x v="10"/>
    <x v="87"/>
    <x v="45"/>
    <x v="1"/>
    <x v="11"/>
    <x v="1483"/>
    <x v="2631"/>
    <n v="5"/>
    <n v="1013.13"/>
  </r>
  <r>
    <n v="3536"/>
    <d v="2015-11-09T00:00:00"/>
    <x v="1"/>
    <x v="10"/>
    <x v="693"/>
    <x v="2"/>
    <x v="0"/>
    <x v="0"/>
    <x v="862"/>
    <x v="1007"/>
    <n v="3"/>
    <n v="4.12"/>
  </r>
  <r>
    <n v="3537"/>
    <d v="2015-11-09T00:00:00"/>
    <x v="1"/>
    <x v="10"/>
    <x v="423"/>
    <x v="24"/>
    <x v="0"/>
    <x v="3"/>
    <x v="1540"/>
    <x v="2632"/>
    <n v="3"/>
    <n v="7.92"/>
  </r>
  <r>
    <n v="3538"/>
    <d v="2015-11-09T00:00:00"/>
    <x v="1"/>
    <x v="10"/>
    <x v="423"/>
    <x v="24"/>
    <x v="1"/>
    <x v="13"/>
    <x v="582"/>
    <x v="2633"/>
    <n v="7"/>
    <n v="215.12"/>
  </r>
  <r>
    <n v="3539"/>
    <d v="2015-11-09T00:00:00"/>
    <x v="1"/>
    <x v="10"/>
    <x v="423"/>
    <x v="24"/>
    <x v="0"/>
    <x v="10"/>
    <x v="474"/>
    <x v="2634"/>
    <n v="3"/>
    <n v="12.32"/>
  </r>
  <r>
    <n v="3540"/>
    <d v="2015-11-09T00:00:00"/>
    <x v="1"/>
    <x v="10"/>
    <x v="423"/>
    <x v="24"/>
    <x v="0"/>
    <x v="0"/>
    <x v="741"/>
    <x v="848"/>
    <n v="3"/>
    <n v="8.5"/>
  </r>
  <r>
    <n v="3541"/>
    <d v="2015-11-09T00:00:00"/>
    <x v="1"/>
    <x v="10"/>
    <x v="222"/>
    <x v="20"/>
    <x v="2"/>
    <x v="15"/>
    <x v="1539"/>
    <x v="2635"/>
    <n v="2"/>
    <n v="1114.51"/>
  </r>
  <r>
    <n v="3542"/>
    <d v="2015-11-09T00:00:00"/>
    <x v="1"/>
    <x v="10"/>
    <x v="222"/>
    <x v="20"/>
    <x v="0"/>
    <x v="2"/>
    <x v="565"/>
    <x v="150"/>
    <n v="3"/>
    <n v="3.05"/>
  </r>
  <r>
    <n v="3543"/>
    <d v="2015-11-09T00:00:00"/>
    <x v="1"/>
    <x v="10"/>
    <x v="265"/>
    <x v="20"/>
    <x v="0"/>
    <x v="2"/>
    <x v="1204"/>
    <x v="2636"/>
    <n v="5"/>
    <n v="4.8899999999999997"/>
  </r>
  <r>
    <n v="3544"/>
    <d v="2015-11-09T00:00:00"/>
    <x v="1"/>
    <x v="10"/>
    <x v="265"/>
    <x v="20"/>
    <x v="0"/>
    <x v="10"/>
    <x v="229"/>
    <x v="2637"/>
    <n v="6"/>
    <n v="5.75"/>
  </r>
  <r>
    <n v="3545"/>
    <d v="2015-11-09T00:00:00"/>
    <x v="1"/>
    <x v="10"/>
    <x v="265"/>
    <x v="20"/>
    <x v="2"/>
    <x v="9"/>
    <x v="1541"/>
    <x v="51"/>
    <n v="2"/>
    <n v="6.01"/>
  </r>
  <r>
    <n v="3546"/>
    <d v="2015-11-09T00:00:00"/>
    <x v="1"/>
    <x v="10"/>
    <x v="265"/>
    <x v="20"/>
    <x v="2"/>
    <x v="9"/>
    <x v="1542"/>
    <x v="2638"/>
    <n v="5"/>
    <n v="54"/>
  </r>
  <r>
    <n v="3547"/>
    <d v="2015-11-09T00:00:00"/>
    <x v="1"/>
    <x v="10"/>
    <x v="618"/>
    <x v="3"/>
    <x v="0"/>
    <x v="7"/>
    <x v="1152"/>
    <x v="2639"/>
    <n v="2"/>
    <n v="1.17"/>
  </r>
  <r>
    <n v="3548"/>
    <d v="2015-11-09T00:00:00"/>
    <x v="1"/>
    <x v="10"/>
    <x v="408"/>
    <x v="18"/>
    <x v="0"/>
    <x v="3"/>
    <x v="824"/>
    <x v="1864"/>
    <n v="3"/>
    <n v="5.16"/>
  </r>
  <r>
    <n v="3549"/>
    <d v="2015-11-10T00:00:00"/>
    <x v="1"/>
    <x v="10"/>
    <x v="545"/>
    <x v="3"/>
    <x v="2"/>
    <x v="9"/>
    <x v="1253"/>
    <x v="2640"/>
    <n v="2"/>
    <n v="35.159999999999997"/>
  </r>
  <r>
    <n v="3550"/>
    <d v="2015-11-10T00:00:00"/>
    <x v="1"/>
    <x v="10"/>
    <x v="571"/>
    <x v="18"/>
    <x v="0"/>
    <x v="2"/>
    <x v="597"/>
    <x v="2641"/>
    <n v="5"/>
    <n v="207.15"/>
  </r>
  <r>
    <n v="3551"/>
    <d v="2015-11-10T00:00:00"/>
    <x v="1"/>
    <x v="10"/>
    <x v="675"/>
    <x v="28"/>
    <x v="0"/>
    <x v="12"/>
    <x v="1295"/>
    <x v="2642"/>
    <n v="2"/>
    <n v="178.91"/>
  </r>
  <r>
    <n v="3552"/>
    <d v="2015-11-10T00:00:00"/>
    <x v="1"/>
    <x v="10"/>
    <x v="675"/>
    <x v="28"/>
    <x v="0"/>
    <x v="2"/>
    <x v="27"/>
    <x v="2643"/>
    <n v="3"/>
    <n v="143.19"/>
  </r>
  <r>
    <n v="3553"/>
    <d v="2015-11-10T00:00:00"/>
    <x v="1"/>
    <x v="10"/>
    <x v="675"/>
    <x v="28"/>
    <x v="2"/>
    <x v="16"/>
    <x v="679"/>
    <x v="774"/>
    <n v="1"/>
    <n v="275"/>
  </r>
  <r>
    <n v="3554"/>
    <d v="2015-11-10T00:00:00"/>
    <x v="1"/>
    <x v="10"/>
    <x v="675"/>
    <x v="28"/>
    <x v="0"/>
    <x v="3"/>
    <x v="461"/>
    <x v="2540"/>
    <n v="3"/>
    <n v="34.39"/>
  </r>
  <r>
    <n v="3555"/>
    <d v="2015-11-10T00:00:00"/>
    <x v="1"/>
    <x v="10"/>
    <x v="675"/>
    <x v="28"/>
    <x v="1"/>
    <x v="8"/>
    <x v="626"/>
    <x v="2644"/>
    <n v="3"/>
    <n v="12.86"/>
  </r>
  <r>
    <n v="3556"/>
    <d v="2015-11-10T00:00:00"/>
    <x v="1"/>
    <x v="10"/>
    <x v="66"/>
    <x v="2"/>
    <x v="0"/>
    <x v="2"/>
    <x v="1407"/>
    <x v="2645"/>
    <n v="6"/>
    <n v="43.32"/>
  </r>
  <r>
    <n v="3557"/>
    <d v="2015-11-11T00:00:00"/>
    <x v="1"/>
    <x v="10"/>
    <x v="597"/>
    <x v="14"/>
    <x v="0"/>
    <x v="2"/>
    <x v="1543"/>
    <x v="2646"/>
    <n v="7"/>
    <n v="117.13"/>
  </r>
  <r>
    <n v="3558"/>
    <d v="2015-11-11T00:00:00"/>
    <x v="1"/>
    <x v="10"/>
    <x v="597"/>
    <x v="14"/>
    <x v="0"/>
    <x v="12"/>
    <x v="52"/>
    <x v="2647"/>
    <n v="2"/>
    <n v="46.79"/>
  </r>
  <r>
    <n v="3559"/>
    <d v="2015-11-12T00:00:00"/>
    <x v="1"/>
    <x v="10"/>
    <x v="515"/>
    <x v="3"/>
    <x v="0"/>
    <x v="0"/>
    <x v="367"/>
    <x v="1210"/>
    <n v="5"/>
    <n v="7.07"/>
  </r>
  <r>
    <n v="3560"/>
    <d v="2015-11-12T00:00:00"/>
    <x v="1"/>
    <x v="10"/>
    <x v="123"/>
    <x v="16"/>
    <x v="0"/>
    <x v="4"/>
    <x v="421"/>
    <x v="1562"/>
    <n v="5"/>
    <n v="1.32"/>
  </r>
  <r>
    <n v="3561"/>
    <d v="2015-11-12T00:00:00"/>
    <x v="1"/>
    <x v="10"/>
    <x v="123"/>
    <x v="16"/>
    <x v="0"/>
    <x v="3"/>
    <x v="93"/>
    <x v="2648"/>
    <n v="2"/>
    <n v="-4.0199999999999996"/>
  </r>
  <r>
    <n v="3562"/>
    <d v="2015-11-12T00:00:00"/>
    <x v="1"/>
    <x v="10"/>
    <x v="123"/>
    <x v="16"/>
    <x v="0"/>
    <x v="3"/>
    <x v="730"/>
    <x v="2649"/>
    <n v="3"/>
    <n v="-3.73"/>
  </r>
  <r>
    <n v="3563"/>
    <d v="2015-11-12T00:00:00"/>
    <x v="1"/>
    <x v="10"/>
    <x v="123"/>
    <x v="16"/>
    <x v="1"/>
    <x v="5"/>
    <x v="914"/>
    <x v="2650"/>
    <n v="5"/>
    <n v="-72.040000000000006"/>
  </r>
  <r>
    <n v="3564"/>
    <d v="2015-11-12T00:00:00"/>
    <x v="1"/>
    <x v="10"/>
    <x v="123"/>
    <x v="16"/>
    <x v="2"/>
    <x v="6"/>
    <x v="431"/>
    <x v="423"/>
    <n v="1"/>
    <n v="10.08"/>
  </r>
  <r>
    <n v="3565"/>
    <d v="2015-11-12T00:00:00"/>
    <x v="1"/>
    <x v="10"/>
    <x v="123"/>
    <x v="16"/>
    <x v="1"/>
    <x v="5"/>
    <x v="142"/>
    <x v="2651"/>
    <n v="3"/>
    <n v="16.440000000000001"/>
  </r>
  <r>
    <n v="3566"/>
    <d v="2015-11-12T00:00:00"/>
    <x v="1"/>
    <x v="10"/>
    <x v="407"/>
    <x v="0"/>
    <x v="0"/>
    <x v="2"/>
    <x v="144"/>
    <x v="876"/>
    <n v="1"/>
    <n v="-14.58"/>
  </r>
  <r>
    <n v="3567"/>
    <d v="2015-11-12T00:00:00"/>
    <x v="1"/>
    <x v="10"/>
    <x v="407"/>
    <x v="0"/>
    <x v="0"/>
    <x v="0"/>
    <x v="186"/>
    <x v="143"/>
    <n v="3"/>
    <n v="5.64"/>
  </r>
  <r>
    <n v="3568"/>
    <d v="2015-11-12T00:00:00"/>
    <x v="1"/>
    <x v="10"/>
    <x v="407"/>
    <x v="0"/>
    <x v="0"/>
    <x v="10"/>
    <x v="1494"/>
    <x v="2652"/>
    <n v="7"/>
    <n v="69.97"/>
  </r>
  <r>
    <n v="3569"/>
    <d v="2015-11-12T00:00:00"/>
    <x v="1"/>
    <x v="10"/>
    <x v="632"/>
    <x v="20"/>
    <x v="0"/>
    <x v="10"/>
    <x v="21"/>
    <x v="515"/>
    <n v="2"/>
    <n v="7.31"/>
  </r>
  <r>
    <n v="3570"/>
    <d v="2015-11-13T00:00:00"/>
    <x v="1"/>
    <x v="10"/>
    <x v="641"/>
    <x v="26"/>
    <x v="2"/>
    <x v="9"/>
    <x v="1526"/>
    <x v="2653"/>
    <n v="6"/>
    <n v="-26.88"/>
  </r>
  <r>
    <n v="3571"/>
    <d v="2015-11-13T00:00:00"/>
    <x v="1"/>
    <x v="10"/>
    <x v="641"/>
    <x v="26"/>
    <x v="1"/>
    <x v="8"/>
    <x v="809"/>
    <x v="2654"/>
    <n v="3"/>
    <n v="-3.84"/>
  </r>
  <r>
    <n v="3572"/>
    <d v="2015-11-13T00:00:00"/>
    <x v="1"/>
    <x v="10"/>
    <x v="641"/>
    <x v="26"/>
    <x v="0"/>
    <x v="3"/>
    <x v="287"/>
    <x v="2655"/>
    <n v="3"/>
    <n v="-25.82"/>
  </r>
  <r>
    <n v="3573"/>
    <d v="2015-11-13T00:00:00"/>
    <x v="1"/>
    <x v="10"/>
    <x v="519"/>
    <x v="25"/>
    <x v="0"/>
    <x v="0"/>
    <x v="1544"/>
    <x v="2656"/>
    <n v="3"/>
    <n v="40.35"/>
  </r>
  <r>
    <n v="3574"/>
    <d v="2015-11-13T00:00:00"/>
    <x v="1"/>
    <x v="10"/>
    <x v="318"/>
    <x v="7"/>
    <x v="2"/>
    <x v="6"/>
    <x v="696"/>
    <x v="883"/>
    <n v="3"/>
    <n v="94.49"/>
  </r>
  <r>
    <n v="3575"/>
    <d v="2015-11-13T00:00:00"/>
    <x v="1"/>
    <x v="10"/>
    <x v="318"/>
    <x v="7"/>
    <x v="0"/>
    <x v="0"/>
    <x v="416"/>
    <x v="2657"/>
    <n v="7"/>
    <n v="19.87"/>
  </r>
  <r>
    <n v="3576"/>
    <d v="2015-11-13T00:00:00"/>
    <x v="1"/>
    <x v="10"/>
    <x v="318"/>
    <x v="7"/>
    <x v="1"/>
    <x v="11"/>
    <x v="384"/>
    <x v="306"/>
    <n v="3"/>
    <n v="56.99"/>
  </r>
  <r>
    <n v="3577"/>
    <d v="2015-11-13T00:00:00"/>
    <x v="1"/>
    <x v="10"/>
    <x v="318"/>
    <x v="7"/>
    <x v="2"/>
    <x v="6"/>
    <x v="240"/>
    <x v="2658"/>
    <n v="2"/>
    <n v="43.19"/>
  </r>
  <r>
    <n v="3578"/>
    <d v="2015-11-13T00:00:00"/>
    <x v="1"/>
    <x v="10"/>
    <x v="276"/>
    <x v="1"/>
    <x v="1"/>
    <x v="8"/>
    <x v="1338"/>
    <x v="722"/>
    <n v="9"/>
    <n v="-7.44"/>
  </r>
  <r>
    <n v="3579"/>
    <d v="2015-11-13T00:00:00"/>
    <x v="1"/>
    <x v="10"/>
    <x v="277"/>
    <x v="18"/>
    <x v="0"/>
    <x v="0"/>
    <x v="1545"/>
    <x v="2659"/>
    <n v="7"/>
    <n v="28.7"/>
  </r>
  <r>
    <n v="3580"/>
    <d v="2015-11-13T00:00:00"/>
    <x v="1"/>
    <x v="10"/>
    <x v="277"/>
    <x v="18"/>
    <x v="2"/>
    <x v="6"/>
    <x v="826"/>
    <x v="2660"/>
    <n v="3"/>
    <n v="13.25"/>
  </r>
  <r>
    <n v="3581"/>
    <d v="2015-11-13T00:00:00"/>
    <x v="1"/>
    <x v="10"/>
    <x v="277"/>
    <x v="18"/>
    <x v="0"/>
    <x v="0"/>
    <x v="1544"/>
    <x v="2661"/>
    <n v="2"/>
    <n v="46.12"/>
  </r>
  <r>
    <n v="3582"/>
    <d v="2015-11-13T00:00:00"/>
    <x v="1"/>
    <x v="10"/>
    <x v="158"/>
    <x v="15"/>
    <x v="0"/>
    <x v="2"/>
    <x v="1546"/>
    <x v="2662"/>
    <n v="6"/>
    <n v="6.37"/>
  </r>
  <r>
    <n v="3583"/>
    <d v="2015-11-13T00:00:00"/>
    <x v="1"/>
    <x v="10"/>
    <x v="299"/>
    <x v="35"/>
    <x v="2"/>
    <x v="6"/>
    <x v="1210"/>
    <x v="811"/>
    <n v="5"/>
    <n v="42.5"/>
  </r>
  <r>
    <n v="3584"/>
    <d v="2015-11-13T00:00:00"/>
    <x v="1"/>
    <x v="10"/>
    <x v="299"/>
    <x v="35"/>
    <x v="1"/>
    <x v="8"/>
    <x v="1393"/>
    <x v="540"/>
    <n v="7"/>
    <n v="21.75"/>
  </r>
  <r>
    <n v="3585"/>
    <d v="2015-11-13T00:00:00"/>
    <x v="1"/>
    <x v="10"/>
    <x v="667"/>
    <x v="16"/>
    <x v="0"/>
    <x v="3"/>
    <x v="145"/>
    <x v="2469"/>
    <n v="6"/>
    <n v="-100.92"/>
  </r>
  <r>
    <n v="3586"/>
    <d v="2015-11-13T00:00:00"/>
    <x v="1"/>
    <x v="10"/>
    <x v="667"/>
    <x v="16"/>
    <x v="2"/>
    <x v="9"/>
    <x v="973"/>
    <x v="2663"/>
    <n v="5"/>
    <n v="-1.4"/>
  </r>
  <r>
    <n v="3587"/>
    <d v="2015-11-13T00:00:00"/>
    <x v="1"/>
    <x v="10"/>
    <x v="487"/>
    <x v="0"/>
    <x v="1"/>
    <x v="11"/>
    <x v="1248"/>
    <x v="2664"/>
    <n v="3"/>
    <n v="-18.059999999999999"/>
  </r>
  <r>
    <n v="3588"/>
    <d v="2015-11-13T00:00:00"/>
    <x v="1"/>
    <x v="10"/>
    <x v="348"/>
    <x v="3"/>
    <x v="0"/>
    <x v="3"/>
    <x v="1023"/>
    <x v="1808"/>
    <n v="2"/>
    <n v="3.46"/>
  </r>
  <r>
    <n v="3589"/>
    <d v="2015-11-13T00:00:00"/>
    <x v="1"/>
    <x v="10"/>
    <x v="348"/>
    <x v="3"/>
    <x v="1"/>
    <x v="11"/>
    <x v="1370"/>
    <x v="2665"/>
    <n v="4"/>
    <n v="-40.200000000000003"/>
  </r>
  <r>
    <n v="3590"/>
    <d v="2015-11-13T00:00:00"/>
    <x v="1"/>
    <x v="10"/>
    <x v="348"/>
    <x v="3"/>
    <x v="0"/>
    <x v="0"/>
    <x v="829"/>
    <x v="2666"/>
    <n v="7"/>
    <n v="13.48"/>
  </r>
  <r>
    <n v="3591"/>
    <d v="2015-11-14T00:00:00"/>
    <x v="1"/>
    <x v="10"/>
    <x v="225"/>
    <x v="20"/>
    <x v="2"/>
    <x v="9"/>
    <x v="401"/>
    <x v="2667"/>
    <n v="2"/>
    <n v="2.2599999999999998"/>
  </r>
  <r>
    <n v="3592"/>
    <d v="2015-11-14T00:00:00"/>
    <x v="1"/>
    <x v="10"/>
    <x v="225"/>
    <x v="20"/>
    <x v="2"/>
    <x v="9"/>
    <x v="1114"/>
    <x v="1941"/>
    <n v="2"/>
    <n v="23.96"/>
  </r>
  <r>
    <n v="3593"/>
    <d v="2015-11-14T00:00:00"/>
    <x v="1"/>
    <x v="10"/>
    <x v="225"/>
    <x v="20"/>
    <x v="0"/>
    <x v="0"/>
    <x v="1216"/>
    <x v="2668"/>
    <n v="5"/>
    <n v="16.649999999999999"/>
  </r>
  <r>
    <n v="3594"/>
    <d v="2015-11-14T00:00:00"/>
    <x v="1"/>
    <x v="10"/>
    <x v="225"/>
    <x v="6"/>
    <x v="0"/>
    <x v="10"/>
    <x v="22"/>
    <x v="2669"/>
    <n v="2"/>
    <n v="16.98"/>
  </r>
  <r>
    <n v="3595"/>
    <d v="2015-11-14T00:00:00"/>
    <x v="1"/>
    <x v="10"/>
    <x v="225"/>
    <x v="6"/>
    <x v="0"/>
    <x v="12"/>
    <x v="1547"/>
    <x v="2670"/>
    <n v="3"/>
    <n v="322.18"/>
  </r>
  <r>
    <n v="3596"/>
    <d v="2015-11-14T00:00:00"/>
    <x v="1"/>
    <x v="10"/>
    <x v="3"/>
    <x v="7"/>
    <x v="1"/>
    <x v="8"/>
    <x v="325"/>
    <x v="349"/>
    <n v="3"/>
    <n v="26.65"/>
  </r>
  <r>
    <n v="3597"/>
    <d v="2015-11-14T00:00:00"/>
    <x v="1"/>
    <x v="10"/>
    <x v="3"/>
    <x v="7"/>
    <x v="0"/>
    <x v="3"/>
    <x v="970"/>
    <x v="2671"/>
    <n v="2"/>
    <n v="9.3800000000000008"/>
  </r>
  <r>
    <n v="3598"/>
    <d v="2015-11-14T00:00:00"/>
    <x v="1"/>
    <x v="10"/>
    <x v="473"/>
    <x v="2"/>
    <x v="2"/>
    <x v="9"/>
    <x v="1548"/>
    <x v="972"/>
    <n v="2"/>
    <n v="-1.2"/>
  </r>
  <r>
    <n v="3599"/>
    <d v="2015-11-14T00:00:00"/>
    <x v="1"/>
    <x v="10"/>
    <x v="127"/>
    <x v="11"/>
    <x v="0"/>
    <x v="7"/>
    <x v="590"/>
    <x v="1051"/>
    <n v="5"/>
    <n v="2.29"/>
  </r>
  <r>
    <n v="3600"/>
    <d v="2015-11-14T00:00:00"/>
    <x v="1"/>
    <x v="10"/>
    <x v="127"/>
    <x v="11"/>
    <x v="2"/>
    <x v="9"/>
    <x v="1207"/>
    <x v="2672"/>
    <n v="3"/>
    <n v="4.5599999999999996"/>
  </r>
  <r>
    <n v="3601"/>
    <d v="2015-11-14T00:00:00"/>
    <x v="1"/>
    <x v="10"/>
    <x v="127"/>
    <x v="11"/>
    <x v="2"/>
    <x v="9"/>
    <x v="399"/>
    <x v="2673"/>
    <n v="4"/>
    <n v="29.99"/>
  </r>
  <r>
    <n v="3602"/>
    <d v="2015-11-14T00:00:00"/>
    <x v="1"/>
    <x v="10"/>
    <x v="333"/>
    <x v="31"/>
    <x v="1"/>
    <x v="5"/>
    <x v="782"/>
    <x v="2674"/>
    <n v="4"/>
    <n v="99.43"/>
  </r>
  <r>
    <n v="3603"/>
    <d v="2015-11-14T00:00:00"/>
    <x v="1"/>
    <x v="10"/>
    <x v="333"/>
    <x v="31"/>
    <x v="1"/>
    <x v="5"/>
    <x v="1182"/>
    <x v="1583"/>
    <n v="3"/>
    <n v="20.16"/>
  </r>
  <r>
    <n v="3604"/>
    <d v="2015-11-15T00:00:00"/>
    <x v="1"/>
    <x v="10"/>
    <x v="78"/>
    <x v="1"/>
    <x v="0"/>
    <x v="2"/>
    <x v="1549"/>
    <x v="2675"/>
    <n v="9"/>
    <n v="15.64"/>
  </r>
  <r>
    <n v="3605"/>
    <d v="2015-11-15T00:00:00"/>
    <x v="1"/>
    <x v="10"/>
    <x v="78"/>
    <x v="1"/>
    <x v="0"/>
    <x v="3"/>
    <x v="933"/>
    <x v="21"/>
    <n v="3"/>
    <n v="-17.05"/>
  </r>
  <r>
    <n v="3606"/>
    <d v="2015-11-15T00:00:00"/>
    <x v="1"/>
    <x v="10"/>
    <x v="78"/>
    <x v="1"/>
    <x v="0"/>
    <x v="14"/>
    <x v="488"/>
    <x v="1051"/>
    <n v="5"/>
    <n v="-1.74"/>
  </r>
  <r>
    <n v="3607"/>
    <d v="2015-11-15T00:00:00"/>
    <x v="1"/>
    <x v="10"/>
    <x v="223"/>
    <x v="20"/>
    <x v="0"/>
    <x v="2"/>
    <x v="617"/>
    <x v="304"/>
    <n v="3"/>
    <n v="20.58"/>
  </r>
  <r>
    <n v="3608"/>
    <d v="2015-11-15T00:00:00"/>
    <x v="1"/>
    <x v="10"/>
    <x v="223"/>
    <x v="20"/>
    <x v="0"/>
    <x v="3"/>
    <x v="1550"/>
    <x v="2676"/>
    <n v="6"/>
    <n v="11.79"/>
  </r>
  <r>
    <n v="3609"/>
    <d v="2015-11-15T00:00:00"/>
    <x v="1"/>
    <x v="10"/>
    <x v="223"/>
    <x v="20"/>
    <x v="0"/>
    <x v="4"/>
    <x v="262"/>
    <x v="2677"/>
    <n v="6"/>
    <n v="35.71"/>
  </r>
  <r>
    <n v="3610"/>
    <d v="2015-11-15T00:00:00"/>
    <x v="1"/>
    <x v="10"/>
    <x v="347"/>
    <x v="6"/>
    <x v="1"/>
    <x v="8"/>
    <x v="1113"/>
    <x v="418"/>
    <n v="2"/>
    <n v="14.39"/>
  </r>
  <r>
    <n v="3611"/>
    <d v="2015-11-15T00:00:00"/>
    <x v="1"/>
    <x v="10"/>
    <x v="379"/>
    <x v="10"/>
    <x v="0"/>
    <x v="3"/>
    <x v="738"/>
    <x v="2678"/>
    <n v="13"/>
    <n v="-116.84"/>
  </r>
  <r>
    <n v="3612"/>
    <d v="2015-11-16T00:00:00"/>
    <x v="1"/>
    <x v="10"/>
    <x v="675"/>
    <x v="20"/>
    <x v="0"/>
    <x v="12"/>
    <x v="1551"/>
    <x v="2679"/>
    <n v="5"/>
    <n v="141.28"/>
  </r>
  <r>
    <n v="3613"/>
    <d v="2015-11-16T00:00:00"/>
    <x v="1"/>
    <x v="10"/>
    <x v="109"/>
    <x v="21"/>
    <x v="0"/>
    <x v="0"/>
    <x v="1449"/>
    <x v="2680"/>
    <n v="9"/>
    <n v="84.52"/>
  </r>
  <r>
    <n v="3614"/>
    <d v="2015-11-16T00:00:00"/>
    <x v="1"/>
    <x v="10"/>
    <x v="109"/>
    <x v="21"/>
    <x v="1"/>
    <x v="8"/>
    <x v="1376"/>
    <x v="2681"/>
    <n v="6"/>
    <n v="76.09"/>
  </r>
  <r>
    <n v="3615"/>
    <d v="2015-11-16T00:00:00"/>
    <x v="1"/>
    <x v="10"/>
    <x v="109"/>
    <x v="21"/>
    <x v="1"/>
    <x v="13"/>
    <x v="495"/>
    <x v="2682"/>
    <n v="3"/>
    <n v="36.4"/>
  </r>
  <r>
    <n v="3616"/>
    <d v="2015-11-16T00:00:00"/>
    <x v="1"/>
    <x v="10"/>
    <x v="109"/>
    <x v="21"/>
    <x v="2"/>
    <x v="9"/>
    <x v="1552"/>
    <x v="2683"/>
    <n v="4"/>
    <n v="229.99"/>
  </r>
  <r>
    <n v="3617"/>
    <d v="2015-11-16T00:00:00"/>
    <x v="1"/>
    <x v="10"/>
    <x v="109"/>
    <x v="21"/>
    <x v="1"/>
    <x v="13"/>
    <x v="280"/>
    <x v="300"/>
    <n v="3"/>
    <n v="111.1"/>
  </r>
  <r>
    <n v="3618"/>
    <d v="2015-11-16T00:00:00"/>
    <x v="1"/>
    <x v="10"/>
    <x v="252"/>
    <x v="34"/>
    <x v="1"/>
    <x v="13"/>
    <x v="1091"/>
    <x v="2684"/>
    <n v="2"/>
    <n v="160.18"/>
  </r>
  <r>
    <n v="3619"/>
    <d v="2015-11-16T00:00:00"/>
    <x v="1"/>
    <x v="10"/>
    <x v="252"/>
    <x v="34"/>
    <x v="2"/>
    <x v="6"/>
    <x v="1553"/>
    <x v="2685"/>
    <n v="3"/>
    <n v="22.86"/>
  </r>
  <r>
    <n v="3620"/>
    <d v="2015-11-16T00:00:00"/>
    <x v="1"/>
    <x v="10"/>
    <x v="91"/>
    <x v="1"/>
    <x v="0"/>
    <x v="2"/>
    <x v="1314"/>
    <x v="2686"/>
    <n v="2"/>
    <n v="1.61"/>
  </r>
  <r>
    <n v="3621"/>
    <d v="2015-11-16T00:00:00"/>
    <x v="1"/>
    <x v="10"/>
    <x v="91"/>
    <x v="1"/>
    <x v="2"/>
    <x v="6"/>
    <x v="1202"/>
    <x v="868"/>
    <n v="3"/>
    <n v="27"/>
  </r>
  <r>
    <n v="3622"/>
    <d v="2015-11-16T00:00:00"/>
    <x v="1"/>
    <x v="10"/>
    <x v="91"/>
    <x v="1"/>
    <x v="1"/>
    <x v="8"/>
    <x v="1261"/>
    <x v="1027"/>
    <n v="2"/>
    <n v="-15.53"/>
  </r>
  <r>
    <n v="3623"/>
    <d v="2015-11-16T00:00:00"/>
    <x v="1"/>
    <x v="10"/>
    <x v="130"/>
    <x v="3"/>
    <x v="0"/>
    <x v="1"/>
    <x v="821"/>
    <x v="282"/>
    <n v="3"/>
    <n v="8.69"/>
  </r>
  <r>
    <n v="3624"/>
    <d v="2015-11-17T00:00:00"/>
    <x v="1"/>
    <x v="10"/>
    <x v="714"/>
    <x v="1"/>
    <x v="0"/>
    <x v="14"/>
    <x v="654"/>
    <x v="2687"/>
    <n v="5"/>
    <n v="3.07"/>
  </r>
  <r>
    <n v="3625"/>
    <d v="2015-11-17T00:00:00"/>
    <x v="1"/>
    <x v="10"/>
    <x v="267"/>
    <x v="3"/>
    <x v="2"/>
    <x v="6"/>
    <x v="1332"/>
    <x v="2688"/>
    <n v="4"/>
    <n v="52"/>
  </r>
  <r>
    <n v="3626"/>
    <d v="2015-11-17T00:00:00"/>
    <x v="1"/>
    <x v="10"/>
    <x v="267"/>
    <x v="3"/>
    <x v="0"/>
    <x v="2"/>
    <x v="1554"/>
    <x v="2689"/>
    <n v="5"/>
    <n v="6.1"/>
  </r>
  <r>
    <n v="3627"/>
    <d v="2015-11-17T00:00:00"/>
    <x v="1"/>
    <x v="10"/>
    <x v="267"/>
    <x v="3"/>
    <x v="1"/>
    <x v="8"/>
    <x v="220"/>
    <x v="2690"/>
    <n v="4"/>
    <n v="29.15"/>
  </r>
  <r>
    <n v="3628"/>
    <d v="2015-11-17T00:00:00"/>
    <x v="1"/>
    <x v="10"/>
    <x v="267"/>
    <x v="3"/>
    <x v="0"/>
    <x v="2"/>
    <x v="1536"/>
    <x v="2691"/>
    <n v="7"/>
    <n v="54.4"/>
  </r>
  <r>
    <n v="3629"/>
    <d v="2015-11-17T00:00:00"/>
    <x v="1"/>
    <x v="10"/>
    <x v="267"/>
    <x v="3"/>
    <x v="0"/>
    <x v="0"/>
    <x v="708"/>
    <x v="331"/>
    <n v="5"/>
    <n v="15.55"/>
  </r>
  <r>
    <n v="3630"/>
    <d v="2015-11-17T00:00:00"/>
    <x v="1"/>
    <x v="10"/>
    <x v="267"/>
    <x v="3"/>
    <x v="1"/>
    <x v="5"/>
    <x v="1136"/>
    <x v="2692"/>
    <n v="2"/>
    <n v="2.82"/>
  </r>
  <r>
    <n v="3631"/>
    <d v="2015-11-17T00:00:00"/>
    <x v="1"/>
    <x v="10"/>
    <x v="267"/>
    <x v="3"/>
    <x v="1"/>
    <x v="8"/>
    <x v="557"/>
    <x v="2693"/>
    <n v="3"/>
    <n v="15.37"/>
  </r>
  <r>
    <n v="3632"/>
    <d v="2015-11-17T00:00:00"/>
    <x v="1"/>
    <x v="10"/>
    <x v="266"/>
    <x v="39"/>
    <x v="0"/>
    <x v="2"/>
    <x v="1324"/>
    <x v="2694"/>
    <n v="4"/>
    <n v="5.41"/>
  </r>
  <r>
    <n v="3633"/>
    <d v="2015-11-17T00:00:00"/>
    <x v="1"/>
    <x v="10"/>
    <x v="266"/>
    <x v="39"/>
    <x v="0"/>
    <x v="0"/>
    <x v="371"/>
    <x v="1653"/>
    <n v="3"/>
    <n v="49.97"/>
  </r>
  <r>
    <n v="3634"/>
    <d v="2015-11-17T00:00:00"/>
    <x v="1"/>
    <x v="10"/>
    <x v="266"/>
    <x v="39"/>
    <x v="1"/>
    <x v="5"/>
    <x v="1528"/>
    <x v="2695"/>
    <n v="5"/>
    <n v="383.93"/>
  </r>
  <r>
    <n v="3635"/>
    <d v="2015-11-19T00:00:00"/>
    <x v="1"/>
    <x v="10"/>
    <x v="529"/>
    <x v="22"/>
    <x v="1"/>
    <x v="8"/>
    <x v="1431"/>
    <x v="70"/>
    <n v="2"/>
    <n v="22.71"/>
  </r>
  <r>
    <n v="3636"/>
    <d v="2015-11-19T00:00:00"/>
    <x v="1"/>
    <x v="10"/>
    <x v="166"/>
    <x v="17"/>
    <x v="0"/>
    <x v="12"/>
    <x v="1162"/>
    <x v="2696"/>
    <n v="4"/>
    <n v="8.39"/>
  </r>
  <r>
    <n v="3637"/>
    <d v="2015-11-19T00:00:00"/>
    <x v="1"/>
    <x v="10"/>
    <x v="375"/>
    <x v="20"/>
    <x v="0"/>
    <x v="3"/>
    <x v="949"/>
    <x v="784"/>
    <n v="2"/>
    <n v="2.2400000000000002"/>
  </r>
  <r>
    <n v="3638"/>
    <d v="2015-11-19T00:00:00"/>
    <x v="1"/>
    <x v="10"/>
    <x v="375"/>
    <x v="20"/>
    <x v="2"/>
    <x v="6"/>
    <x v="1529"/>
    <x v="2697"/>
    <n v="4"/>
    <n v="249.91"/>
  </r>
  <r>
    <n v="3639"/>
    <d v="2015-11-20T00:00:00"/>
    <x v="1"/>
    <x v="10"/>
    <x v="291"/>
    <x v="20"/>
    <x v="0"/>
    <x v="4"/>
    <x v="1473"/>
    <x v="2553"/>
    <n v="3"/>
    <n v="16.32"/>
  </r>
  <r>
    <n v="3640"/>
    <d v="2015-11-20T00:00:00"/>
    <x v="1"/>
    <x v="10"/>
    <x v="291"/>
    <x v="20"/>
    <x v="0"/>
    <x v="4"/>
    <x v="375"/>
    <x v="697"/>
    <n v="4"/>
    <n v="3.34"/>
  </r>
  <r>
    <n v="3641"/>
    <d v="2015-11-20T00:00:00"/>
    <x v="1"/>
    <x v="10"/>
    <x v="291"/>
    <x v="20"/>
    <x v="1"/>
    <x v="11"/>
    <x v="1317"/>
    <x v="2698"/>
    <n v="4"/>
    <n v="9.3000000000000007"/>
  </r>
  <r>
    <n v="3642"/>
    <d v="2015-11-20T00:00:00"/>
    <x v="1"/>
    <x v="10"/>
    <x v="659"/>
    <x v="3"/>
    <x v="0"/>
    <x v="4"/>
    <x v="182"/>
    <x v="121"/>
    <n v="7"/>
    <n v="5.0599999999999996"/>
  </r>
  <r>
    <n v="3643"/>
    <d v="2015-11-20T00:00:00"/>
    <x v="1"/>
    <x v="10"/>
    <x v="275"/>
    <x v="20"/>
    <x v="0"/>
    <x v="0"/>
    <x v="521"/>
    <x v="578"/>
    <n v="3"/>
    <n v="9.0399999999999991"/>
  </r>
  <r>
    <n v="3644"/>
    <d v="2015-11-20T00:00:00"/>
    <x v="1"/>
    <x v="10"/>
    <x v="164"/>
    <x v="3"/>
    <x v="2"/>
    <x v="6"/>
    <x v="1555"/>
    <x v="2699"/>
    <n v="7"/>
    <n v="-15.46"/>
  </r>
  <r>
    <n v="3645"/>
    <d v="2015-11-20T00:00:00"/>
    <x v="1"/>
    <x v="10"/>
    <x v="164"/>
    <x v="3"/>
    <x v="1"/>
    <x v="5"/>
    <x v="1075"/>
    <x v="1560"/>
    <n v="3"/>
    <n v="35.76"/>
  </r>
  <r>
    <n v="3646"/>
    <d v="2015-11-20T00:00:00"/>
    <x v="1"/>
    <x v="10"/>
    <x v="715"/>
    <x v="3"/>
    <x v="0"/>
    <x v="3"/>
    <x v="544"/>
    <x v="2700"/>
    <n v="9"/>
    <n v="7.56"/>
  </r>
  <r>
    <n v="3647"/>
    <d v="2015-11-20T00:00:00"/>
    <x v="1"/>
    <x v="10"/>
    <x v="716"/>
    <x v="22"/>
    <x v="0"/>
    <x v="4"/>
    <x v="609"/>
    <x v="2677"/>
    <n v="6"/>
    <n v="30.95"/>
  </r>
  <r>
    <n v="3648"/>
    <d v="2015-11-20T00:00:00"/>
    <x v="1"/>
    <x v="10"/>
    <x v="716"/>
    <x v="22"/>
    <x v="1"/>
    <x v="8"/>
    <x v="977"/>
    <x v="2701"/>
    <n v="3"/>
    <n v="6.42"/>
  </r>
  <r>
    <n v="3649"/>
    <d v="2015-11-20T00:00:00"/>
    <x v="1"/>
    <x v="10"/>
    <x v="716"/>
    <x v="22"/>
    <x v="2"/>
    <x v="9"/>
    <x v="1541"/>
    <x v="51"/>
    <n v="2"/>
    <n v="6.01"/>
  </r>
  <r>
    <n v="3650"/>
    <d v="2015-11-20T00:00:00"/>
    <x v="1"/>
    <x v="10"/>
    <x v="295"/>
    <x v="10"/>
    <x v="1"/>
    <x v="8"/>
    <x v="1556"/>
    <x v="2702"/>
    <n v="2"/>
    <n v="9.57"/>
  </r>
  <r>
    <n v="3651"/>
    <d v="2015-11-20T00:00:00"/>
    <x v="1"/>
    <x v="10"/>
    <x v="295"/>
    <x v="10"/>
    <x v="0"/>
    <x v="2"/>
    <x v="1471"/>
    <x v="2703"/>
    <n v="3"/>
    <n v="-26.54"/>
  </r>
  <r>
    <n v="3652"/>
    <d v="2015-11-20T00:00:00"/>
    <x v="1"/>
    <x v="10"/>
    <x v="271"/>
    <x v="0"/>
    <x v="2"/>
    <x v="15"/>
    <x v="1557"/>
    <x v="2704"/>
    <n v="2"/>
    <n v="56"/>
  </r>
  <r>
    <n v="3653"/>
    <d v="2015-11-20T00:00:00"/>
    <x v="1"/>
    <x v="10"/>
    <x v="567"/>
    <x v="16"/>
    <x v="0"/>
    <x v="3"/>
    <x v="96"/>
    <x v="2137"/>
    <n v="5"/>
    <n v="-5.78"/>
  </r>
  <r>
    <n v="3654"/>
    <d v="2015-11-20T00:00:00"/>
    <x v="1"/>
    <x v="10"/>
    <x v="567"/>
    <x v="16"/>
    <x v="0"/>
    <x v="2"/>
    <x v="199"/>
    <x v="2705"/>
    <n v="2"/>
    <n v="1.31"/>
  </r>
  <r>
    <n v="3655"/>
    <d v="2015-11-20T00:00:00"/>
    <x v="1"/>
    <x v="10"/>
    <x v="567"/>
    <x v="16"/>
    <x v="0"/>
    <x v="3"/>
    <x v="81"/>
    <x v="2706"/>
    <n v="4"/>
    <n v="-50.3"/>
  </r>
  <r>
    <n v="3656"/>
    <d v="2015-11-20T00:00:00"/>
    <x v="1"/>
    <x v="10"/>
    <x v="567"/>
    <x v="16"/>
    <x v="1"/>
    <x v="11"/>
    <x v="238"/>
    <x v="2707"/>
    <n v="3"/>
    <n v="-36.29"/>
  </r>
  <r>
    <n v="3657"/>
    <d v="2015-11-20T00:00:00"/>
    <x v="1"/>
    <x v="10"/>
    <x v="1"/>
    <x v="2"/>
    <x v="1"/>
    <x v="5"/>
    <x v="561"/>
    <x v="2708"/>
    <n v="4"/>
    <n v="-93.47"/>
  </r>
  <r>
    <n v="3658"/>
    <d v="2015-11-20T00:00:00"/>
    <x v="1"/>
    <x v="10"/>
    <x v="147"/>
    <x v="26"/>
    <x v="0"/>
    <x v="3"/>
    <x v="601"/>
    <x v="1972"/>
    <n v="3"/>
    <n v="-3.43"/>
  </r>
  <r>
    <n v="3659"/>
    <d v="2015-11-20T00:00:00"/>
    <x v="1"/>
    <x v="10"/>
    <x v="147"/>
    <x v="26"/>
    <x v="1"/>
    <x v="11"/>
    <x v="1558"/>
    <x v="2709"/>
    <n v="6"/>
    <n v="-247.8"/>
  </r>
  <r>
    <n v="3660"/>
    <d v="2015-11-20T00:00:00"/>
    <x v="1"/>
    <x v="10"/>
    <x v="147"/>
    <x v="26"/>
    <x v="0"/>
    <x v="3"/>
    <x v="68"/>
    <x v="2710"/>
    <n v="6"/>
    <n v="-7.37"/>
  </r>
  <r>
    <n v="3661"/>
    <d v="2015-11-20T00:00:00"/>
    <x v="1"/>
    <x v="10"/>
    <x v="10"/>
    <x v="3"/>
    <x v="0"/>
    <x v="3"/>
    <x v="695"/>
    <x v="2711"/>
    <n v="4"/>
    <n v="33.64"/>
  </r>
  <r>
    <n v="3662"/>
    <d v="2015-11-20T00:00:00"/>
    <x v="1"/>
    <x v="10"/>
    <x v="10"/>
    <x v="3"/>
    <x v="0"/>
    <x v="1"/>
    <x v="634"/>
    <x v="1815"/>
    <n v="4"/>
    <n v="23.56"/>
  </r>
  <r>
    <n v="3663"/>
    <d v="2015-11-20T00:00:00"/>
    <x v="1"/>
    <x v="10"/>
    <x v="439"/>
    <x v="3"/>
    <x v="1"/>
    <x v="8"/>
    <x v="863"/>
    <x v="2712"/>
    <n v="3"/>
    <n v="8.01"/>
  </r>
  <r>
    <n v="3664"/>
    <d v="2015-11-21T00:00:00"/>
    <x v="1"/>
    <x v="10"/>
    <x v="264"/>
    <x v="10"/>
    <x v="1"/>
    <x v="5"/>
    <x v="526"/>
    <x v="2713"/>
    <n v="7"/>
    <n v="-11.34"/>
  </r>
  <r>
    <n v="3665"/>
    <d v="2015-11-21T00:00:00"/>
    <x v="1"/>
    <x v="10"/>
    <x v="264"/>
    <x v="10"/>
    <x v="0"/>
    <x v="14"/>
    <x v="1183"/>
    <x v="2714"/>
    <n v="5"/>
    <n v="-3.77"/>
  </r>
  <r>
    <n v="3666"/>
    <d v="2015-11-21T00:00:00"/>
    <x v="1"/>
    <x v="10"/>
    <x v="262"/>
    <x v="17"/>
    <x v="1"/>
    <x v="11"/>
    <x v="1233"/>
    <x v="70"/>
    <n v="2"/>
    <n v="41.17"/>
  </r>
  <r>
    <n v="3667"/>
    <d v="2015-11-21T00:00:00"/>
    <x v="1"/>
    <x v="10"/>
    <x v="262"/>
    <x v="17"/>
    <x v="0"/>
    <x v="3"/>
    <x v="739"/>
    <x v="2715"/>
    <n v="4"/>
    <n v="23.12"/>
  </r>
  <r>
    <n v="3668"/>
    <d v="2015-11-21T00:00:00"/>
    <x v="1"/>
    <x v="10"/>
    <x v="27"/>
    <x v="0"/>
    <x v="1"/>
    <x v="11"/>
    <x v="1429"/>
    <x v="2716"/>
    <n v="2"/>
    <n v="-76.010000000000005"/>
  </r>
  <r>
    <n v="3669"/>
    <d v="2015-11-21T00:00:00"/>
    <x v="1"/>
    <x v="10"/>
    <x v="27"/>
    <x v="0"/>
    <x v="0"/>
    <x v="1"/>
    <x v="645"/>
    <x v="2717"/>
    <n v="2"/>
    <n v="3.95"/>
  </r>
  <r>
    <n v="3670"/>
    <d v="2015-11-21T00:00:00"/>
    <x v="1"/>
    <x v="10"/>
    <x v="27"/>
    <x v="0"/>
    <x v="2"/>
    <x v="16"/>
    <x v="679"/>
    <x v="2567"/>
    <n v="1"/>
    <n v="165"/>
  </r>
  <r>
    <n v="3671"/>
    <d v="2015-11-21T00:00:00"/>
    <x v="1"/>
    <x v="10"/>
    <x v="268"/>
    <x v="18"/>
    <x v="0"/>
    <x v="4"/>
    <x v="1559"/>
    <x v="2205"/>
    <n v="6"/>
    <n v="4.91"/>
  </r>
  <r>
    <n v="3672"/>
    <d v="2015-11-21T00:00:00"/>
    <x v="1"/>
    <x v="10"/>
    <x v="268"/>
    <x v="18"/>
    <x v="2"/>
    <x v="15"/>
    <x v="1560"/>
    <x v="2718"/>
    <n v="2"/>
    <n v="22.65"/>
  </r>
  <r>
    <n v="3673"/>
    <d v="2015-11-21T00:00:00"/>
    <x v="1"/>
    <x v="10"/>
    <x v="268"/>
    <x v="18"/>
    <x v="0"/>
    <x v="12"/>
    <x v="936"/>
    <x v="738"/>
    <n v="5"/>
    <n v="5.14"/>
  </r>
  <r>
    <n v="3674"/>
    <d v="2015-11-21T00:00:00"/>
    <x v="1"/>
    <x v="10"/>
    <x v="268"/>
    <x v="18"/>
    <x v="2"/>
    <x v="9"/>
    <x v="1561"/>
    <x v="2719"/>
    <n v="3"/>
    <n v="165.29"/>
  </r>
  <r>
    <n v="3675"/>
    <d v="2015-11-21T00:00:00"/>
    <x v="1"/>
    <x v="10"/>
    <x v="673"/>
    <x v="12"/>
    <x v="0"/>
    <x v="12"/>
    <x v="1562"/>
    <x v="2720"/>
    <n v="6"/>
    <n v="28.49"/>
  </r>
  <r>
    <n v="3676"/>
    <d v="2015-11-21T00:00:00"/>
    <x v="1"/>
    <x v="10"/>
    <x v="673"/>
    <x v="12"/>
    <x v="2"/>
    <x v="9"/>
    <x v="774"/>
    <x v="47"/>
    <n v="2"/>
    <n v="-1.46"/>
  </r>
  <r>
    <n v="3677"/>
    <d v="2015-11-21T00:00:00"/>
    <x v="1"/>
    <x v="10"/>
    <x v="673"/>
    <x v="12"/>
    <x v="0"/>
    <x v="1"/>
    <x v="380"/>
    <x v="356"/>
    <n v="5"/>
    <n v="5.37"/>
  </r>
  <r>
    <n v="3678"/>
    <d v="2015-11-21T00:00:00"/>
    <x v="1"/>
    <x v="10"/>
    <x v="228"/>
    <x v="2"/>
    <x v="1"/>
    <x v="13"/>
    <x v="134"/>
    <x v="2721"/>
    <n v="8"/>
    <n v="-480.2"/>
  </r>
  <r>
    <n v="3679"/>
    <d v="2015-11-21T00:00:00"/>
    <x v="1"/>
    <x v="10"/>
    <x v="228"/>
    <x v="2"/>
    <x v="2"/>
    <x v="6"/>
    <x v="550"/>
    <x v="2722"/>
    <n v="5"/>
    <n v="-24.04"/>
  </r>
  <r>
    <n v="3680"/>
    <d v="2015-11-21T00:00:00"/>
    <x v="1"/>
    <x v="10"/>
    <x v="653"/>
    <x v="0"/>
    <x v="0"/>
    <x v="4"/>
    <x v="1185"/>
    <x v="373"/>
    <n v="2"/>
    <n v="0.73"/>
  </r>
  <r>
    <n v="3681"/>
    <d v="2015-11-21T00:00:00"/>
    <x v="1"/>
    <x v="10"/>
    <x v="653"/>
    <x v="0"/>
    <x v="0"/>
    <x v="3"/>
    <x v="505"/>
    <x v="2723"/>
    <n v="2"/>
    <n v="-2.54"/>
  </r>
  <r>
    <n v="3682"/>
    <d v="2015-11-21T00:00:00"/>
    <x v="1"/>
    <x v="10"/>
    <x v="653"/>
    <x v="0"/>
    <x v="0"/>
    <x v="12"/>
    <x v="1203"/>
    <x v="522"/>
    <n v="3"/>
    <n v="-67.62"/>
  </r>
  <r>
    <n v="3683"/>
    <d v="2015-11-21T00:00:00"/>
    <x v="1"/>
    <x v="10"/>
    <x v="653"/>
    <x v="0"/>
    <x v="0"/>
    <x v="3"/>
    <x v="1430"/>
    <x v="166"/>
    <n v="5"/>
    <n v="-13.17"/>
  </r>
  <r>
    <n v="3684"/>
    <d v="2015-11-21T00:00:00"/>
    <x v="1"/>
    <x v="10"/>
    <x v="209"/>
    <x v="25"/>
    <x v="1"/>
    <x v="8"/>
    <x v="1307"/>
    <x v="2724"/>
    <n v="1"/>
    <n v="4.7699999999999996"/>
  </r>
  <r>
    <n v="3685"/>
    <d v="2015-11-22T00:00:00"/>
    <x v="1"/>
    <x v="10"/>
    <x v="187"/>
    <x v="0"/>
    <x v="0"/>
    <x v="12"/>
    <x v="52"/>
    <x v="2725"/>
    <n v="5"/>
    <n v="-123.86"/>
  </r>
  <r>
    <n v="3686"/>
    <d v="2015-11-22T00:00:00"/>
    <x v="1"/>
    <x v="10"/>
    <x v="187"/>
    <x v="0"/>
    <x v="0"/>
    <x v="3"/>
    <x v="505"/>
    <x v="2726"/>
    <n v="3"/>
    <n v="-3.82"/>
  </r>
  <r>
    <n v="3687"/>
    <d v="2015-11-22T00:00:00"/>
    <x v="1"/>
    <x v="10"/>
    <x v="576"/>
    <x v="2"/>
    <x v="0"/>
    <x v="3"/>
    <x v="326"/>
    <x v="2727"/>
    <n v="2"/>
    <n v="-9.2899999999999991"/>
  </r>
  <r>
    <n v="3688"/>
    <d v="2015-11-22T00:00:00"/>
    <x v="1"/>
    <x v="10"/>
    <x v="690"/>
    <x v="0"/>
    <x v="1"/>
    <x v="13"/>
    <x v="848"/>
    <x v="2728"/>
    <n v="2"/>
    <n v="-32.520000000000003"/>
  </r>
  <r>
    <n v="3689"/>
    <d v="2015-11-22T00:00:00"/>
    <x v="1"/>
    <x v="10"/>
    <x v="539"/>
    <x v="32"/>
    <x v="0"/>
    <x v="0"/>
    <x v="1097"/>
    <x v="98"/>
    <n v="3"/>
    <n v="7.02"/>
  </r>
  <r>
    <n v="3690"/>
    <d v="2015-11-22T00:00:00"/>
    <x v="1"/>
    <x v="10"/>
    <x v="64"/>
    <x v="0"/>
    <x v="2"/>
    <x v="9"/>
    <x v="1563"/>
    <x v="2729"/>
    <n v="4"/>
    <n v="-1.36"/>
  </r>
  <r>
    <n v="3691"/>
    <d v="2015-11-22T00:00:00"/>
    <x v="1"/>
    <x v="10"/>
    <x v="387"/>
    <x v="15"/>
    <x v="0"/>
    <x v="3"/>
    <x v="832"/>
    <x v="797"/>
    <n v="2"/>
    <n v="-2.06"/>
  </r>
  <r>
    <n v="3692"/>
    <d v="2015-11-22T00:00:00"/>
    <x v="1"/>
    <x v="10"/>
    <x v="387"/>
    <x v="15"/>
    <x v="0"/>
    <x v="7"/>
    <x v="693"/>
    <x v="2730"/>
    <n v="6"/>
    <n v="18.600000000000001"/>
  </r>
  <r>
    <n v="3693"/>
    <d v="2015-11-22T00:00:00"/>
    <x v="1"/>
    <x v="10"/>
    <x v="534"/>
    <x v="3"/>
    <x v="0"/>
    <x v="0"/>
    <x v="167"/>
    <x v="1956"/>
    <n v="2"/>
    <n v="18.21"/>
  </r>
  <r>
    <n v="3694"/>
    <d v="2015-11-22T00:00:00"/>
    <x v="1"/>
    <x v="10"/>
    <x v="534"/>
    <x v="3"/>
    <x v="0"/>
    <x v="0"/>
    <x v="127"/>
    <x v="2731"/>
    <n v="10"/>
    <n v="19.260000000000002"/>
  </r>
  <r>
    <n v="3695"/>
    <d v="2015-11-22T00:00:00"/>
    <x v="1"/>
    <x v="10"/>
    <x v="534"/>
    <x v="3"/>
    <x v="0"/>
    <x v="2"/>
    <x v="329"/>
    <x v="2732"/>
    <n v="3"/>
    <n v="10.09"/>
  </r>
  <r>
    <n v="3696"/>
    <d v="2015-11-22T00:00:00"/>
    <x v="1"/>
    <x v="10"/>
    <x v="248"/>
    <x v="16"/>
    <x v="2"/>
    <x v="15"/>
    <x v="499"/>
    <x v="2733"/>
    <n v="3"/>
    <n v="-1.98"/>
  </r>
  <r>
    <n v="3697"/>
    <d v="2015-11-22T00:00:00"/>
    <x v="1"/>
    <x v="10"/>
    <x v="198"/>
    <x v="32"/>
    <x v="0"/>
    <x v="4"/>
    <x v="514"/>
    <x v="2446"/>
    <n v="4"/>
    <n v="4.96"/>
  </r>
  <r>
    <n v="3698"/>
    <d v="2015-11-22T00:00:00"/>
    <x v="1"/>
    <x v="10"/>
    <x v="198"/>
    <x v="32"/>
    <x v="0"/>
    <x v="0"/>
    <x v="1564"/>
    <x v="2268"/>
    <n v="3"/>
    <n v="28.17"/>
  </r>
  <r>
    <n v="3699"/>
    <d v="2015-11-23T00:00:00"/>
    <x v="1"/>
    <x v="10"/>
    <x v="668"/>
    <x v="0"/>
    <x v="0"/>
    <x v="0"/>
    <x v="1481"/>
    <x v="602"/>
    <n v="4"/>
    <n v="117.43"/>
  </r>
  <r>
    <n v="3700"/>
    <d v="2015-11-23T00:00:00"/>
    <x v="1"/>
    <x v="10"/>
    <x v="668"/>
    <x v="0"/>
    <x v="0"/>
    <x v="3"/>
    <x v="542"/>
    <x v="2734"/>
    <n v="2"/>
    <n v="-40.65"/>
  </r>
  <r>
    <n v="3701"/>
    <d v="2015-11-23T00:00:00"/>
    <x v="1"/>
    <x v="10"/>
    <x v="668"/>
    <x v="0"/>
    <x v="0"/>
    <x v="2"/>
    <x v="1265"/>
    <x v="2735"/>
    <n v="2"/>
    <n v="2.37"/>
  </r>
  <r>
    <n v="3702"/>
    <d v="2015-11-23T00:00:00"/>
    <x v="1"/>
    <x v="10"/>
    <x v="372"/>
    <x v="23"/>
    <x v="0"/>
    <x v="12"/>
    <x v="1512"/>
    <x v="2736"/>
    <n v="8"/>
    <n v="735.03"/>
  </r>
  <r>
    <n v="3703"/>
    <d v="2015-11-23T00:00:00"/>
    <x v="1"/>
    <x v="10"/>
    <x v="372"/>
    <x v="23"/>
    <x v="0"/>
    <x v="4"/>
    <x v="588"/>
    <x v="150"/>
    <n v="3"/>
    <n v="4.49"/>
  </r>
  <r>
    <n v="3704"/>
    <d v="2015-11-23T00:00:00"/>
    <x v="1"/>
    <x v="10"/>
    <x v="517"/>
    <x v="7"/>
    <x v="2"/>
    <x v="6"/>
    <x v="855"/>
    <x v="2235"/>
    <n v="2"/>
    <n v="89.31"/>
  </r>
  <r>
    <n v="3705"/>
    <d v="2015-11-23T00:00:00"/>
    <x v="1"/>
    <x v="10"/>
    <x v="517"/>
    <x v="7"/>
    <x v="0"/>
    <x v="0"/>
    <x v="1067"/>
    <x v="2737"/>
    <n v="6"/>
    <n v="20.73"/>
  </r>
  <r>
    <n v="3706"/>
    <d v="2015-11-23T00:00:00"/>
    <x v="1"/>
    <x v="10"/>
    <x v="517"/>
    <x v="7"/>
    <x v="0"/>
    <x v="4"/>
    <x v="1565"/>
    <x v="342"/>
    <n v="4"/>
    <n v="5.64"/>
  </r>
  <r>
    <n v="3707"/>
    <d v="2015-11-23T00:00:00"/>
    <x v="1"/>
    <x v="10"/>
    <x v="517"/>
    <x v="7"/>
    <x v="0"/>
    <x v="10"/>
    <x v="21"/>
    <x v="2738"/>
    <n v="2"/>
    <n v="7.78"/>
  </r>
  <r>
    <n v="3708"/>
    <d v="2015-11-23T00:00:00"/>
    <x v="1"/>
    <x v="10"/>
    <x v="517"/>
    <x v="7"/>
    <x v="0"/>
    <x v="0"/>
    <x v="291"/>
    <x v="2167"/>
    <n v="6"/>
    <n v="18.66"/>
  </r>
  <r>
    <n v="3709"/>
    <d v="2015-11-24T00:00:00"/>
    <x v="1"/>
    <x v="10"/>
    <x v="111"/>
    <x v="3"/>
    <x v="2"/>
    <x v="9"/>
    <x v="843"/>
    <x v="51"/>
    <n v="2"/>
    <n v="6.15"/>
  </r>
  <r>
    <n v="3710"/>
    <d v="2015-11-24T00:00:00"/>
    <x v="1"/>
    <x v="10"/>
    <x v="111"/>
    <x v="3"/>
    <x v="0"/>
    <x v="3"/>
    <x v="374"/>
    <x v="2739"/>
    <n v="6"/>
    <n v="9.36"/>
  </r>
  <r>
    <n v="3711"/>
    <d v="2015-11-24T00:00:00"/>
    <x v="1"/>
    <x v="10"/>
    <x v="111"/>
    <x v="3"/>
    <x v="0"/>
    <x v="0"/>
    <x v="1566"/>
    <x v="1155"/>
    <n v="3"/>
    <n v="68.959999999999994"/>
  </r>
  <r>
    <n v="3712"/>
    <d v="2015-11-24T00:00:00"/>
    <x v="1"/>
    <x v="10"/>
    <x v="111"/>
    <x v="3"/>
    <x v="1"/>
    <x v="8"/>
    <x v="1013"/>
    <x v="2740"/>
    <n v="4"/>
    <n v="22.33"/>
  </r>
  <r>
    <n v="3713"/>
    <d v="2015-11-24T00:00:00"/>
    <x v="1"/>
    <x v="10"/>
    <x v="0"/>
    <x v="3"/>
    <x v="0"/>
    <x v="0"/>
    <x v="207"/>
    <x v="2741"/>
    <n v="9"/>
    <n v="180.77"/>
  </r>
  <r>
    <n v="3714"/>
    <d v="2015-11-24T00:00:00"/>
    <x v="1"/>
    <x v="10"/>
    <x v="0"/>
    <x v="3"/>
    <x v="0"/>
    <x v="4"/>
    <x v="793"/>
    <x v="2742"/>
    <n v="5"/>
    <n v="6.62"/>
  </r>
  <r>
    <n v="3715"/>
    <d v="2015-11-24T00:00:00"/>
    <x v="1"/>
    <x v="10"/>
    <x v="18"/>
    <x v="3"/>
    <x v="0"/>
    <x v="3"/>
    <x v="1508"/>
    <x v="599"/>
    <n v="2"/>
    <n v="0.99"/>
  </r>
  <r>
    <n v="3716"/>
    <d v="2015-11-24T00:00:00"/>
    <x v="1"/>
    <x v="10"/>
    <x v="18"/>
    <x v="3"/>
    <x v="0"/>
    <x v="0"/>
    <x v="5"/>
    <x v="5"/>
    <n v="3"/>
    <n v="9.33"/>
  </r>
  <r>
    <n v="3717"/>
    <d v="2015-11-24T00:00:00"/>
    <x v="1"/>
    <x v="10"/>
    <x v="18"/>
    <x v="3"/>
    <x v="0"/>
    <x v="2"/>
    <x v="1567"/>
    <x v="2743"/>
    <n v="7"/>
    <n v="54.58"/>
  </r>
  <r>
    <n v="3718"/>
    <d v="2015-11-24T00:00:00"/>
    <x v="1"/>
    <x v="10"/>
    <x v="18"/>
    <x v="3"/>
    <x v="0"/>
    <x v="3"/>
    <x v="496"/>
    <x v="2744"/>
    <n v="8"/>
    <n v="29.7"/>
  </r>
  <r>
    <n v="3719"/>
    <d v="2015-11-25T00:00:00"/>
    <x v="1"/>
    <x v="10"/>
    <x v="394"/>
    <x v="25"/>
    <x v="0"/>
    <x v="4"/>
    <x v="1568"/>
    <x v="342"/>
    <n v="5"/>
    <n v="1.48"/>
  </r>
  <r>
    <n v="3720"/>
    <d v="2015-11-26T00:00:00"/>
    <x v="1"/>
    <x v="10"/>
    <x v="133"/>
    <x v="32"/>
    <x v="0"/>
    <x v="3"/>
    <x v="73"/>
    <x v="57"/>
    <n v="3"/>
    <n v="6.92"/>
  </r>
  <r>
    <n v="3721"/>
    <d v="2015-11-26T00:00:00"/>
    <x v="1"/>
    <x v="10"/>
    <x v="133"/>
    <x v="32"/>
    <x v="0"/>
    <x v="2"/>
    <x v="1271"/>
    <x v="2745"/>
    <n v="5"/>
    <n v="25.18"/>
  </r>
  <r>
    <n v="3722"/>
    <d v="2015-11-26T00:00:00"/>
    <x v="1"/>
    <x v="10"/>
    <x v="133"/>
    <x v="32"/>
    <x v="0"/>
    <x v="3"/>
    <x v="1292"/>
    <x v="2746"/>
    <n v="4"/>
    <n v="30.52"/>
  </r>
  <r>
    <n v="3723"/>
    <d v="2015-11-26T00:00:00"/>
    <x v="1"/>
    <x v="10"/>
    <x v="133"/>
    <x v="32"/>
    <x v="0"/>
    <x v="0"/>
    <x v="1535"/>
    <x v="1322"/>
    <n v="3"/>
    <n v="5.15"/>
  </r>
  <r>
    <n v="3724"/>
    <d v="2015-11-26T00:00:00"/>
    <x v="1"/>
    <x v="10"/>
    <x v="572"/>
    <x v="15"/>
    <x v="1"/>
    <x v="8"/>
    <x v="1143"/>
    <x v="2747"/>
    <n v="11"/>
    <n v="190.43"/>
  </r>
  <r>
    <n v="3725"/>
    <d v="2015-11-26T00:00:00"/>
    <x v="1"/>
    <x v="10"/>
    <x v="400"/>
    <x v="24"/>
    <x v="2"/>
    <x v="16"/>
    <x v="856"/>
    <x v="2748"/>
    <n v="1"/>
    <n v="234"/>
  </r>
  <r>
    <n v="3726"/>
    <d v="2015-11-27T00:00:00"/>
    <x v="1"/>
    <x v="10"/>
    <x v="445"/>
    <x v="16"/>
    <x v="1"/>
    <x v="13"/>
    <x v="957"/>
    <x v="2749"/>
    <n v="3"/>
    <n v="-157.01"/>
  </r>
  <r>
    <n v="3727"/>
    <d v="2015-11-27T00:00:00"/>
    <x v="1"/>
    <x v="10"/>
    <x v="445"/>
    <x v="16"/>
    <x v="2"/>
    <x v="9"/>
    <x v="1569"/>
    <x v="473"/>
    <n v="3"/>
    <n v="-1.05"/>
  </r>
  <r>
    <n v="3728"/>
    <d v="2015-11-27T00:00:00"/>
    <x v="1"/>
    <x v="10"/>
    <x v="101"/>
    <x v="3"/>
    <x v="1"/>
    <x v="5"/>
    <x v="478"/>
    <x v="1687"/>
    <n v="5"/>
    <n v="17.75"/>
  </r>
  <r>
    <n v="3729"/>
    <d v="2015-11-27T00:00:00"/>
    <x v="1"/>
    <x v="10"/>
    <x v="586"/>
    <x v="13"/>
    <x v="0"/>
    <x v="3"/>
    <x v="253"/>
    <x v="274"/>
    <n v="2"/>
    <n v="3.06"/>
  </r>
  <r>
    <n v="3730"/>
    <d v="2015-11-27T00:00:00"/>
    <x v="1"/>
    <x v="10"/>
    <x v="514"/>
    <x v="7"/>
    <x v="2"/>
    <x v="6"/>
    <x v="1570"/>
    <x v="2750"/>
    <n v="3"/>
    <n v="23.51"/>
  </r>
  <r>
    <n v="3731"/>
    <d v="2015-11-27T00:00:00"/>
    <x v="1"/>
    <x v="10"/>
    <x v="514"/>
    <x v="7"/>
    <x v="2"/>
    <x v="9"/>
    <x v="1571"/>
    <x v="2751"/>
    <n v="3"/>
    <n v="7.35"/>
  </r>
  <r>
    <n v="3732"/>
    <d v="2015-11-27T00:00:00"/>
    <x v="1"/>
    <x v="10"/>
    <x v="617"/>
    <x v="20"/>
    <x v="0"/>
    <x v="4"/>
    <x v="234"/>
    <x v="2245"/>
    <n v="3"/>
    <n v="12.51"/>
  </r>
  <r>
    <n v="3733"/>
    <d v="2015-11-27T00:00:00"/>
    <x v="1"/>
    <x v="10"/>
    <x v="188"/>
    <x v="3"/>
    <x v="2"/>
    <x v="9"/>
    <x v="530"/>
    <x v="2752"/>
    <n v="3"/>
    <n v="22.67"/>
  </r>
  <r>
    <n v="3734"/>
    <d v="2015-11-27T00:00:00"/>
    <x v="1"/>
    <x v="10"/>
    <x v="188"/>
    <x v="3"/>
    <x v="0"/>
    <x v="0"/>
    <x v="795"/>
    <x v="2753"/>
    <n v="3"/>
    <n v="53.5"/>
  </r>
  <r>
    <n v="3735"/>
    <d v="2015-11-27T00:00:00"/>
    <x v="1"/>
    <x v="10"/>
    <x v="469"/>
    <x v="2"/>
    <x v="2"/>
    <x v="6"/>
    <x v="1572"/>
    <x v="2754"/>
    <n v="8"/>
    <n v="-162.22999999999999"/>
  </r>
  <r>
    <n v="3736"/>
    <d v="2015-11-27T00:00:00"/>
    <x v="1"/>
    <x v="10"/>
    <x v="338"/>
    <x v="32"/>
    <x v="0"/>
    <x v="0"/>
    <x v="1282"/>
    <x v="61"/>
    <n v="6"/>
    <n v="19.239999999999998"/>
  </r>
  <r>
    <n v="3737"/>
    <d v="2015-11-27T00:00:00"/>
    <x v="1"/>
    <x v="10"/>
    <x v="338"/>
    <x v="32"/>
    <x v="0"/>
    <x v="0"/>
    <x v="653"/>
    <x v="2268"/>
    <n v="3"/>
    <n v="28.17"/>
  </r>
  <r>
    <n v="3738"/>
    <d v="2015-11-27T00:00:00"/>
    <x v="1"/>
    <x v="10"/>
    <x v="338"/>
    <x v="32"/>
    <x v="2"/>
    <x v="9"/>
    <x v="1361"/>
    <x v="2755"/>
    <n v="2"/>
    <n v="88.39"/>
  </r>
  <r>
    <n v="3739"/>
    <d v="2015-11-27T00:00:00"/>
    <x v="1"/>
    <x v="10"/>
    <x v="338"/>
    <x v="32"/>
    <x v="1"/>
    <x v="11"/>
    <x v="644"/>
    <x v="2756"/>
    <n v="1"/>
    <n v="32.49"/>
  </r>
  <r>
    <n v="3740"/>
    <d v="2015-11-27T00:00:00"/>
    <x v="1"/>
    <x v="10"/>
    <x v="338"/>
    <x v="32"/>
    <x v="1"/>
    <x v="8"/>
    <x v="1366"/>
    <x v="2757"/>
    <n v="3"/>
    <n v="4.68"/>
  </r>
  <r>
    <n v="3741"/>
    <d v="2015-11-27T00:00:00"/>
    <x v="1"/>
    <x v="10"/>
    <x v="338"/>
    <x v="32"/>
    <x v="0"/>
    <x v="0"/>
    <x v="919"/>
    <x v="276"/>
    <n v="5"/>
    <n v="69.709999999999994"/>
  </r>
  <r>
    <n v="3742"/>
    <d v="2015-11-27T00:00:00"/>
    <x v="1"/>
    <x v="10"/>
    <x v="338"/>
    <x v="32"/>
    <x v="1"/>
    <x v="13"/>
    <x v="1138"/>
    <x v="2758"/>
    <n v="4"/>
    <n v="0"/>
  </r>
  <r>
    <n v="3743"/>
    <d v="2015-11-28T00:00:00"/>
    <x v="1"/>
    <x v="10"/>
    <x v="696"/>
    <x v="1"/>
    <x v="1"/>
    <x v="8"/>
    <x v="1043"/>
    <x v="2759"/>
    <n v="9"/>
    <n v="-8.49"/>
  </r>
  <r>
    <n v="3744"/>
    <d v="2015-11-28T00:00:00"/>
    <x v="1"/>
    <x v="10"/>
    <x v="696"/>
    <x v="1"/>
    <x v="0"/>
    <x v="2"/>
    <x v="627"/>
    <x v="2066"/>
    <n v="2"/>
    <n v="-19.559999999999999"/>
  </r>
  <r>
    <n v="3745"/>
    <d v="2015-11-28T00:00:00"/>
    <x v="1"/>
    <x v="10"/>
    <x v="696"/>
    <x v="1"/>
    <x v="0"/>
    <x v="2"/>
    <x v="1369"/>
    <x v="2760"/>
    <n v="5"/>
    <n v="4.04"/>
  </r>
  <r>
    <n v="3746"/>
    <d v="2015-11-28T00:00:00"/>
    <x v="1"/>
    <x v="10"/>
    <x v="696"/>
    <x v="1"/>
    <x v="2"/>
    <x v="6"/>
    <x v="1094"/>
    <x v="2761"/>
    <n v="6"/>
    <n v="56.69"/>
  </r>
  <r>
    <n v="3747"/>
    <d v="2015-11-28T00:00:00"/>
    <x v="1"/>
    <x v="10"/>
    <x v="164"/>
    <x v="1"/>
    <x v="1"/>
    <x v="8"/>
    <x v="1190"/>
    <x v="2019"/>
    <n v="5"/>
    <n v="-182.35"/>
  </r>
  <r>
    <n v="3748"/>
    <d v="2015-11-28T00:00:00"/>
    <x v="1"/>
    <x v="10"/>
    <x v="717"/>
    <x v="20"/>
    <x v="1"/>
    <x v="8"/>
    <x v="1573"/>
    <x v="2762"/>
    <n v="3"/>
    <n v="64.52"/>
  </r>
  <r>
    <n v="3749"/>
    <d v="2015-11-28T00:00:00"/>
    <x v="1"/>
    <x v="10"/>
    <x v="231"/>
    <x v="20"/>
    <x v="1"/>
    <x v="8"/>
    <x v="1307"/>
    <x v="2763"/>
    <n v="3"/>
    <n v="27.95"/>
  </r>
  <r>
    <n v="3750"/>
    <d v="2015-11-28T00:00:00"/>
    <x v="1"/>
    <x v="10"/>
    <x v="231"/>
    <x v="20"/>
    <x v="0"/>
    <x v="10"/>
    <x v="21"/>
    <x v="1278"/>
    <n v="8"/>
    <n v="29.25"/>
  </r>
  <r>
    <n v="3751"/>
    <d v="2015-11-28T00:00:00"/>
    <x v="1"/>
    <x v="10"/>
    <x v="438"/>
    <x v="0"/>
    <x v="0"/>
    <x v="0"/>
    <x v="539"/>
    <x v="602"/>
    <n v="4"/>
    <n v="117.43"/>
  </r>
  <r>
    <n v="3752"/>
    <d v="2015-11-28T00:00:00"/>
    <x v="1"/>
    <x v="10"/>
    <x v="415"/>
    <x v="31"/>
    <x v="0"/>
    <x v="4"/>
    <x v="780"/>
    <x v="2030"/>
    <n v="2"/>
    <n v="3.48"/>
  </r>
  <r>
    <n v="3753"/>
    <d v="2015-11-28T00:00:00"/>
    <x v="1"/>
    <x v="10"/>
    <x v="63"/>
    <x v="3"/>
    <x v="0"/>
    <x v="12"/>
    <x v="1574"/>
    <x v="2764"/>
    <n v="4"/>
    <n v="15.4"/>
  </r>
  <r>
    <n v="3754"/>
    <d v="2015-11-28T00:00:00"/>
    <x v="1"/>
    <x v="10"/>
    <x v="632"/>
    <x v="10"/>
    <x v="1"/>
    <x v="8"/>
    <x v="1230"/>
    <x v="2765"/>
    <n v="5"/>
    <n v="9.7799999999999994"/>
  </r>
  <r>
    <n v="3755"/>
    <d v="2015-11-28T00:00:00"/>
    <x v="1"/>
    <x v="10"/>
    <x v="632"/>
    <x v="10"/>
    <x v="0"/>
    <x v="7"/>
    <x v="78"/>
    <x v="2766"/>
    <n v="2"/>
    <n v="0.56000000000000005"/>
  </r>
  <r>
    <n v="3756"/>
    <d v="2015-11-29T00:00:00"/>
    <x v="1"/>
    <x v="10"/>
    <x v="472"/>
    <x v="14"/>
    <x v="1"/>
    <x v="5"/>
    <x v="1417"/>
    <x v="2143"/>
    <n v="2"/>
    <n v="87.57"/>
  </r>
  <r>
    <n v="3757"/>
    <d v="2015-11-29T00:00:00"/>
    <x v="1"/>
    <x v="10"/>
    <x v="472"/>
    <x v="14"/>
    <x v="0"/>
    <x v="12"/>
    <x v="1302"/>
    <x v="2767"/>
    <n v="5"/>
    <n v="178.9"/>
  </r>
  <r>
    <n v="3758"/>
    <d v="2015-11-29T00:00:00"/>
    <x v="1"/>
    <x v="10"/>
    <x v="472"/>
    <x v="14"/>
    <x v="0"/>
    <x v="2"/>
    <x v="1575"/>
    <x v="2768"/>
    <n v="4"/>
    <n v="130.87"/>
  </r>
  <r>
    <n v="3759"/>
    <d v="2015-11-29T00:00:00"/>
    <x v="1"/>
    <x v="10"/>
    <x v="472"/>
    <x v="14"/>
    <x v="0"/>
    <x v="4"/>
    <x v="755"/>
    <x v="2769"/>
    <n v="9"/>
    <n v="46.93"/>
  </r>
  <r>
    <n v="3760"/>
    <d v="2015-11-29T00:00:00"/>
    <x v="1"/>
    <x v="10"/>
    <x v="478"/>
    <x v="14"/>
    <x v="0"/>
    <x v="0"/>
    <x v="371"/>
    <x v="611"/>
    <n v="4"/>
    <n v="9.36"/>
  </r>
  <r>
    <n v="3761"/>
    <d v="2015-11-29T00:00:00"/>
    <x v="1"/>
    <x v="10"/>
    <x v="478"/>
    <x v="14"/>
    <x v="1"/>
    <x v="5"/>
    <x v="561"/>
    <x v="2770"/>
    <n v="9"/>
    <n v="121.76"/>
  </r>
  <r>
    <n v="3762"/>
    <d v="2015-11-29T00:00:00"/>
    <x v="1"/>
    <x v="10"/>
    <x v="630"/>
    <x v="0"/>
    <x v="2"/>
    <x v="9"/>
    <x v="907"/>
    <x v="2771"/>
    <n v="3"/>
    <n v="-0.27"/>
  </r>
  <r>
    <n v="3763"/>
    <d v="2015-11-29T00:00:00"/>
    <x v="1"/>
    <x v="10"/>
    <x v="630"/>
    <x v="0"/>
    <x v="0"/>
    <x v="3"/>
    <x v="1267"/>
    <x v="2772"/>
    <n v="4"/>
    <n v="-13.62"/>
  </r>
  <r>
    <n v="3764"/>
    <d v="2015-11-29T00:00:00"/>
    <x v="1"/>
    <x v="10"/>
    <x v="1"/>
    <x v="3"/>
    <x v="0"/>
    <x v="3"/>
    <x v="374"/>
    <x v="2773"/>
    <n v="1"/>
    <n v="1.56"/>
  </r>
  <r>
    <n v="3765"/>
    <d v="2015-11-29T00:00:00"/>
    <x v="1"/>
    <x v="10"/>
    <x v="89"/>
    <x v="3"/>
    <x v="0"/>
    <x v="4"/>
    <x v="1024"/>
    <x v="2051"/>
    <n v="2"/>
    <n v="15.76"/>
  </r>
  <r>
    <n v="3766"/>
    <d v="2015-11-30T00:00:00"/>
    <x v="1"/>
    <x v="10"/>
    <x v="494"/>
    <x v="2"/>
    <x v="0"/>
    <x v="3"/>
    <x v="313"/>
    <x v="2774"/>
    <n v="3"/>
    <n v="-122.39"/>
  </r>
  <r>
    <n v="3767"/>
    <d v="2015-11-30T00:00:00"/>
    <x v="1"/>
    <x v="10"/>
    <x v="494"/>
    <x v="2"/>
    <x v="0"/>
    <x v="7"/>
    <x v="828"/>
    <x v="2775"/>
    <n v="7"/>
    <n v="-2.38"/>
  </r>
  <r>
    <n v="3768"/>
    <d v="2015-11-30T00:00:00"/>
    <x v="1"/>
    <x v="10"/>
    <x v="494"/>
    <x v="2"/>
    <x v="2"/>
    <x v="6"/>
    <x v="1576"/>
    <x v="2776"/>
    <n v="4"/>
    <n v="15.82"/>
  </r>
  <r>
    <n v="3769"/>
    <d v="2015-11-30T00:00:00"/>
    <x v="1"/>
    <x v="10"/>
    <x v="35"/>
    <x v="0"/>
    <x v="0"/>
    <x v="3"/>
    <x v="871"/>
    <x v="2777"/>
    <n v="3"/>
    <n v="-5.82"/>
  </r>
  <r>
    <n v="3770"/>
    <d v="2015-11-30T00:00:00"/>
    <x v="1"/>
    <x v="10"/>
    <x v="152"/>
    <x v="5"/>
    <x v="0"/>
    <x v="10"/>
    <x v="474"/>
    <x v="1649"/>
    <n v="2"/>
    <n v="8.2200000000000006"/>
  </r>
  <r>
    <n v="3771"/>
    <d v="2015-11-30T00:00:00"/>
    <x v="1"/>
    <x v="10"/>
    <x v="152"/>
    <x v="5"/>
    <x v="0"/>
    <x v="10"/>
    <x v="1577"/>
    <x v="2778"/>
    <n v="2"/>
    <n v="32.35"/>
  </r>
  <r>
    <n v="3772"/>
    <d v="2015-11-30T00:00:00"/>
    <x v="1"/>
    <x v="10"/>
    <x v="195"/>
    <x v="25"/>
    <x v="2"/>
    <x v="6"/>
    <x v="1578"/>
    <x v="2779"/>
    <n v="3"/>
    <n v="19.97"/>
  </r>
  <r>
    <n v="3773"/>
    <d v="2015-11-30T00:00:00"/>
    <x v="1"/>
    <x v="10"/>
    <x v="219"/>
    <x v="20"/>
    <x v="0"/>
    <x v="0"/>
    <x v="742"/>
    <x v="2780"/>
    <n v="7"/>
    <n v="10.88"/>
  </r>
  <r>
    <n v="3774"/>
    <d v="2015-11-30T00:00:00"/>
    <x v="1"/>
    <x v="10"/>
    <x v="219"/>
    <x v="20"/>
    <x v="1"/>
    <x v="11"/>
    <x v="506"/>
    <x v="2781"/>
    <n v="12"/>
    <n v="42.59"/>
  </r>
  <r>
    <n v="3775"/>
    <d v="2015-11-30T00:00:00"/>
    <x v="1"/>
    <x v="10"/>
    <x v="522"/>
    <x v="17"/>
    <x v="1"/>
    <x v="8"/>
    <x v="220"/>
    <x v="2690"/>
    <n v="4"/>
    <n v="29.15"/>
  </r>
  <r>
    <n v="3776"/>
    <d v="2015-11-30T00:00:00"/>
    <x v="1"/>
    <x v="10"/>
    <x v="522"/>
    <x v="17"/>
    <x v="0"/>
    <x v="0"/>
    <x v="1257"/>
    <x v="499"/>
    <n v="4"/>
    <n v="12.44"/>
  </r>
  <r>
    <n v="3777"/>
    <d v="2015-11-30T00:00:00"/>
    <x v="1"/>
    <x v="10"/>
    <x v="518"/>
    <x v="25"/>
    <x v="1"/>
    <x v="8"/>
    <x v="863"/>
    <x v="272"/>
    <n v="2"/>
    <n v="1.07"/>
  </r>
  <r>
    <n v="3778"/>
    <d v="2015-11-30T00:00:00"/>
    <x v="1"/>
    <x v="10"/>
    <x v="336"/>
    <x v="25"/>
    <x v="0"/>
    <x v="3"/>
    <x v="549"/>
    <x v="218"/>
    <n v="7"/>
    <n v="-4.2300000000000004"/>
  </r>
  <r>
    <n v="3779"/>
    <d v="2015-11-30T00:00:00"/>
    <x v="1"/>
    <x v="10"/>
    <x v="336"/>
    <x v="25"/>
    <x v="0"/>
    <x v="12"/>
    <x v="103"/>
    <x v="1159"/>
    <n v="3"/>
    <n v="9.84"/>
  </r>
  <r>
    <n v="3780"/>
    <d v="2015-11-30T00:00:00"/>
    <x v="1"/>
    <x v="10"/>
    <x v="336"/>
    <x v="25"/>
    <x v="1"/>
    <x v="8"/>
    <x v="1579"/>
    <x v="2782"/>
    <n v="2"/>
    <n v="25.18"/>
  </r>
  <r>
    <n v="3781"/>
    <d v="2015-12-01T00:00:00"/>
    <x v="1"/>
    <x v="11"/>
    <x v="391"/>
    <x v="22"/>
    <x v="0"/>
    <x v="3"/>
    <x v="459"/>
    <x v="2783"/>
    <n v="2"/>
    <n v="19.399999999999999"/>
  </r>
  <r>
    <n v="3782"/>
    <d v="2015-12-01T00:00:00"/>
    <x v="1"/>
    <x v="11"/>
    <x v="685"/>
    <x v="0"/>
    <x v="1"/>
    <x v="8"/>
    <x v="1141"/>
    <x v="2784"/>
    <n v="4"/>
    <n v="-4.01"/>
  </r>
  <r>
    <n v="3783"/>
    <d v="2015-12-01T00:00:00"/>
    <x v="1"/>
    <x v="11"/>
    <x v="165"/>
    <x v="22"/>
    <x v="0"/>
    <x v="4"/>
    <x v="531"/>
    <x v="670"/>
    <n v="5"/>
    <n v="5.56"/>
  </r>
  <r>
    <n v="3784"/>
    <d v="2015-12-01T00:00:00"/>
    <x v="1"/>
    <x v="11"/>
    <x v="435"/>
    <x v="6"/>
    <x v="0"/>
    <x v="2"/>
    <x v="847"/>
    <x v="2785"/>
    <n v="4"/>
    <n v="16.649999999999999"/>
  </r>
  <r>
    <n v="3785"/>
    <d v="2015-12-01T00:00:00"/>
    <x v="1"/>
    <x v="11"/>
    <x v="435"/>
    <x v="6"/>
    <x v="0"/>
    <x v="3"/>
    <x v="445"/>
    <x v="2429"/>
    <n v="4"/>
    <n v="30.7"/>
  </r>
  <r>
    <n v="3786"/>
    <d v="2015-12-01T00:00:00"/>
    <x v="1"/>
    <x v="11"/>
    <x v="581"/>
    <x v="22"/>
    <x v="1"/>
    <x v="5"/>
    <x v="610"/>
    <x v="2403"/>
    <n v="5"/>
    <n v="125.25"/>
  </r>
  <r>
    <n v="3787"/>
    <d v="2015-12-01T00:00:00"/>
    <x v="1"/>
    <x v="11"/>
    <x v="581"/>
    <x v="22"/>
    <x v="0"/>
    <x v="0"/>
    <x v="1364"/>
    <x v="331"/>
    <n v="5"/>
    <n v="15.55"/>
  </r>
  <r>
    <n v="3788"/>
    <d v="2015-12-01T00:00:00"/>
    <x v="1"/>
    <x v="11"/>
    <x v="581"/>
    <x v="22"/>
    <x v="1"/>
    <x v="13"/>
    <x v="328"/>
    <x v="2786"/>
    <n v="9"/>
    <n v="401.81"/>
  </r>
  <r>
    <n v="3789"/>
    <d v="2015-12-01T00:00:00"/>
    <x v="1"/>
    <x v="11"/>
    <x v="581"/>
    <x v="22"/>
    <x v="0"/>
    <x v="2"/>
    <x v="1204"/>
    <x v="1155"/>
    <n v="3"/>
    <n v="2.93"/>
  </r>
  <r>
    <n v="3790"/>
    <d v="2015-12-01T00:00:00"/>
    <x v="1"/>
    <x v="11"/>
    <x v="581"/>
    <x v="22"/>
    <x v="0"/>
    <x v="0"/>
    <x v="1137"/>
    <x v="809"/>
    <n v="5"/>
    <n v="52.53"/>
  </r>
  <r>
    <n v="3791"/>
    <d v="2015-12-01T00:00:00"/>
    <x v="1"/>
    <x v="11"/>
    <x v="607"/>
    <x v="3"/>
    <x v="1"/>
    <x v="5"/>
    <x v="341"/>
    <x v="2787"/>
    <n v="9"/>
    <n v="267.67"/>
  </r>
  <r>
    <n v="3792"/>
    <d v="2015-12-01T00:00:00"/>
    <x v="1"/>
    <x v="11"/>
    <x v="338"/>
    <x v="14"/>
    <x v="0"/>
    <x v="0"/>
    <x v="1580"/>
    <x v="5"/>
    <n v="3"/>
    <n v="9.33"/>
  </r>
  <r>
    <n v="3793"/>
    <d v="2015-12-01T00:00:00"/>
    <x v="1"/>
    <x v="11"/>
    <x v="338"/>
    <x v="14"/>
    <x v="0"/>
    <x v="4"/>
    <x v="1581"/>
    <x v="2788"/>
    <n v="2"/>
    <n v="1.02"/>
  </r>
  <r>
    <n v="3794"/>
    <d v="2015-12-01T00:00:00"/>
    <x v="1"/>
    <x v="11"/>
    <x v="338"/>
    <x v="14"/>
    <x v="0"/>
    <x v="0"/>
    <x v="1032"/>
    <x v="2414"/>
    <n v="2"/>
    <n v="8.7100000000000009"/>
  </r>
  <r>
    <n v="3795"/>
    <d v="2015-12-03T00:00:00"/>
    <x v="1"/>
    <x v="11"/>
    <x v="78"/>
    <x v="2"/>
    <x v="2"/>
    <x v="15"/>
    <x v="1582"/>
    <x v="2789"/>
    <n v="4"/>
    <n v="-337.64"/>
  </r>
  <r>
    <n v="3796"/>
    <d v="2015-12-03T00:00:00"/>
    <x v="1"/>
    <x v="11"/>
    <x v="78"/>
    <x v="2"/>
    <x v="1"/>
    <x v="8"/>
    <x v="457"/>
    <x v="2790"/>
    <n v="1"/>
    <n v="0.78"/>
  </r>
  <r>
    <n v="3797"/>
    <d v="2015-12-03T00:00:00"/>
    <x v="1"/>
    <x v="11"/>
    <x v="114"/>
    <x v="20"/>
    <x v="0"/>
    <x v="3"/>
    <x v="544"/>
    <x v="343"/>
    <n v="4"/>
    <n v="3.36"/>
  </r>
  <r>
    <n v="3798"/>
    <d v="2015-12-03T00:00:00"/>
    <x v="1"/>
    <x v="11"/>
    <x v="314"/>
    <x v="2"/>
    <x v="0"/>
    <x v="0"/>
    <x v="0"/>
    <x v="0"/>
    <n v="2"/>
    <n v="5.55"/>
  </r>
  <r>
    <n v="3799"/>
    <d v="2015-12-03T00:00:00"/>
    <x v="1"/>
    <x v="11"/>
    <x v="314"/>
    <x v="2"/>
    <x v="2"/>
    <x v="9"/>
    <x v="1273"/>
    <x v="1960"/>
    <n v="2"/>
    <n v="10.58"/>
  </r>
  <r>
    <n v="3800"/>
    <d v="2015-12-03T00:00:00"/>
    <x v="1"/>
    <x v="11"/>
    <x v="544"/>
    <x v="20"/>
    <x v="0"/>
    <x v="3"/>
    <x v="1583"/>
    <x v="2791"/>
    <n v="6"/>
    <n v="206.62"/>
  </r>
  <r>
    <n v="3801"/>
    <d v="2015-12-03T00:00:00"/>
    <x v="1"/>
    <x v="11"/>
    <x v="517"/>
    <x v="3"/>
    <x v="1"/>
    <x v="11"/>
    <x v="1425"/>
    <x v="2792"/>
    <n v="3"/>
    <n v="-29.61"/>
  </r>
  <r>
    <n v="3802"/>
    <d v="2015-12-03T00:00:00"/>
    <x v="1"/>
    <x v="11"/>
    <x v="419"/>
    <x v="25"/>
    <x v="1"/>
    <x v="8"/>
    <x v="831"/>
    <x v="2793"/>
    <n v="3"/>
    <n v="12.67"/>
  </r>
  <r>
    <n v="3803"/>
    <d v="2015-12-03T00:00:00"/>
    <x v="1"/>
    <x v="11"/>
    <x v="419"/>
    <x v="25"/>
    <x v="0"/>
    <x v="3"/>
    <x v="713"/>
    <x v="574"/>
    <n v="5"/>
    <n v="-73.58"/>
  </r>
  <r>
    <n v="3804"/>
    <d v="2015-12-03T00:00:00"/>
    <x v="1"/>
    <x v="11"/>
    <x v="419"/>
    <x v="25"/>
    <x v="2"/>
    <x v="6"/>
    <x v="1519"/>
    <x v="325"/>
    <n v="2"/>
    <n v="9.24"/>
  </r>
  <r>
    <n v="3805"/>
    <d v="2015-12-03T00:00:00"/>
    <x v="1"/>
    <x v="11"/>
    <x v="419"/>
    <x v="25"/>
    <x v="0"/>
    <x v="4"/>
    <x v="16"/>
    <x v="16"/>
    <n v="2"/>
    <n v="1.17"/>
  </r>
  <r>
    <n v="3806"/>
    <d v="2015-12-03T00:00:00"/>
    <x v="1"/>
    <x v="11"/>
    <x v="187"/>
    <x v="38"/>
    <x v="0"/>
    <x v="0"/>
    <x v="1584"/>
    <x v="2794"/>
    <n v="7"/>
    <n v="84.94"/>
  </r>
  <r>
    <n v="3807"/>
    <d v="2015-12-04T00:00:00"/>
    <x v="1"/>
    <x v="11"/>
    <x v="718"/>
    <x v="16"/>
    <x v="0"/>
    <x v="3"/>
    <x v="529"/>
    <x v="587"/>
    <n v="3"/>
    <n v="-6.03"/>
  </r>
  <r>
    <n v="3808"/>
    <d v="2015-12-04T00:00:00"/>
    <x v="1"/>
    <x v="11"/>
    <x v="703"/>
    <x v="20"/>
    <x v="1"/>
    <x v="8"/>
    <x v="1336"/>
    <x v="2795"/>
    <n v="3"/>
    <n v="11.38"/>
  </r>
  <r>
    <n v="3809"/>
    <d v="2015-12-04T00:00:00"/>
    <x v="1"/>
    <x v="11"/>
    <x v="703"/>
    <x v="20"/>
    <x v="1"/>
    <x v="5"/>
    <x v="591"/>
    <x v="2796"/>
    <n v="5"/>
    <n v="8.1"/>
  </r>
  <r>
    <n v="3810"/>
    <d v="2015-12-04T00:00:00"/>
    <x v="1"/>
    <x v="11"/>
    <x v="703"/>
    <x v="20"/>
    <x v="2"/>
    <x v="6"/>
    <x v="356"/>
    <x v="418"/>
    <n v="4"/>
    <n v="10.39"/>
  </r>
  <r>
    <n v="3811"/>
    <d v="2015-12-04T00:00:00"/>
    <x v="1"/>
    <x v="11"/>
    <x v="703"/>
    <x v="20"/>
    <x v="1"/>
    <x v="5"/>
    <x v="249"/>
    <x v="2797"/>
    <n v="2"/>
    <n v="68.33"/>
  </r>
  <r>
    <n v="3812"/>
    <d v="2015-12-04T00:00:00"/>
    <x v="1"/>
    <x v="11"/>
    <x v="389"/>
    <x v="20"/>
    <x v="0"/>
    <x v="10"/>
    <x v="1355"/>
    <x v="150"/>
    <n v="3"/>
    <n v="8.7899999999999991"/>
  </r>
  <r>
    <n v="3813"/>
    <d v="2015-12-04T00:00:00"/>
    <x v="1"/>
    <x v="11"/>
    <x v="389"/>
    <x v="20"/>
    <x v="1"/>
    <x v="5"/>
    <x v="1331"/>
    <x v="2798"/>
    <n v="7"/>
    <n v="29.88"/>
  </r>
  <r>
    <n v="3814"/>
    <d v="2015-12-04T00:00:00"/>
    <x v="1"/>
    <x v="11"/>
    <x v="389"/>
    <x v="20"/>
    <x v="2"/>
    <x v="6"/>
    <x v="548"/>
    <x v="2799"/>
    <n v="5"/>
    <n v="539.92999999999995"/>
  </r>
  <r>
    <n v="3815"/>
    <d v="2015-12-04T00:00:00"/>
    <x v="1"/>
    <x v="11"/>
    <x v="279"/>
    <x v="24"/>
    <x v="0"/>
    <x v="0"/>
    <x v="572"/>
    <x v="1425"/>
    <n v="7"/>
    <n v="40.4"/>
  </r>
  <r>
    <n v="3816"/>
    <d v="2015-12-04T00:00:00"/>
    <x v="1"/>
    <x v="11"/>
    <x v="644"/>
    <x v="15"/>
    <x v="0"/>
    <x v="3"/>
    <x v="1391"/>
    <x v="2800"/>
    <n v="7"/>
    <n v="-1065.3699999999999"/>
  </r>
  <r>
    <n v="3817"/>
    <d v="2015-12-04T00:00:00"/>
    <x v="1"/>
    <x v="11"/>
    <x v="644"/>
    <x v="15"/>
    <x v="0"/>
    <x v="4"/>
    <x v="489"/>
    <x v="2801"/>
    <n v="4"/>
    <n v="12.01"/>
  </r>
  <r>
    <n v="3818"/>
    <d v="2015-12-04T00:00:00"/>
    <x v="1"/>
    <x v="11"/>
    <x v="312"/>
    <x v="3"/>
    <x v="0"/>
    <x v="10"/>
    <x v="1329"/>
    <x v="2802"/>
    <n v="3"/>
    <n v="122.15"/>
  </r>
  <r>
    <n v="3819"/>
    <d v="2015-12-04T00:00:00"/>
    <x v="1"/>
    <x v="11"/>
    <x v="312"/>
    <x v="3"/>
    <x v="2"/>
    <x v="6"/>
    <x v="1585"/>
    <x v="2803"/>
    <n v="3"/>
    <n v="8.2799999999999994"/>
  </r>
  <r>
    <n v="3820"/>
    <d v="2015-12-04T00:00:00"/>
    <x v="1"/>
    <x v="11"/>
    <x v="312"/>
    <x v="3"/>
    <x v="1"/>
    <x v="8"/>
    <x v="91"/>
    <x v="131"/>
    <n v="5"/>
    <n v="13.83"/>
  </r>
  <r>
    <n v="3821"/>
    <d v="2015-12-04T00:00:00"/>
    <x v="1"/>
    <x v="11"/>
    <x v="501"/>
    <x v="3"/>
    <x v="0"/>
    <x v="4"/>
    <x v="159"/>
    <x v="2411"/>
    <n v="5"/>
    <n v="6.25"/>
  </r>
  <r>
    <n v="3822"/>
    <d v="2015-12-04T00:00:00"/>
    <x v="1"/>
    <x v="11"/>
    <x v="501"/>
    <x v="3"/>
    <x v="1"/>
    <x v="8"/>
    <x v="1141"/>
    <x v="2804"/>
    <n v="6"/>
    <n v="9.0299999999999994"/>
  </r>
  <r>
    <n v="3823"/>
    <d v="2015-12-05T00:00:00"/>
    <x v="1"/>
    <x v="11"/>
    <x v="719"/>
    <x v="3"/>
    <x v="1"/>
    <x v="8"/>
    <x v="1150"/>
    <x v="1519"/>
    <n v="2"/>
    <n v="14.67"/>
  </r>
  <r>
    <n v="3824"/>
    <d v="2015-12-05T00:00:00"/>
    <x v="1"/>
    <x v="11"/>
    <x v="308"/>
    <x v="2"/>
    <x v="2"/>
    <x v="9"/>
    <x v="991"/>
    <x v="972"/>
    <n v="2"/>
    <n v="0.6"/>
  </r>
  <r>
    <n v="3825"/>
    <d v="2015-12-05T00:00:00"/>
    <x v="1"/>
    <x v="11"/>
    <x v="308"/>
    <x v="2"/>
    <x v="0"/>
    <x v="3"/>
    <x v="1057"/>
    <x v="2805"/>
    <n v="6"/>
    <n v="-19.98"/>
  </r>
  <r>
    <n v="3826"/>
    <d v="2015-12-05T00:00:00"/>
    <x v="1"/>
    <x v="11"/>
    <x v="720"/>
    <x v="14"/>
    <x v="0"/>
    <x v="3"/>
    <x v="79"/>
    <x v="2806"/>
    <n v="5"/>
    <n v="76.400000000000006"/>
  </r>
  <r>
    <n v="3827"/>
    <d v="2015-12-05T00:00:00"/>
    <x v="1"/>
    <x v="11"/>
    <x v="394"/>
    <x v="0"/>
    <x v="0"/>
    <x v="4"/>
    <x v="1024"/>
    <x v="2807"/>
    <n v="2"/>
    <n v="4.5"/>
  </r>
  <r>
    <n v="3828"/>
    <d v="2015-12-05T00:00:00"/>
    <x v="1"/>
    <x v="11"/>
    <x v="449"/>
    <x v="20"/>
    <x v="0"/>
    <x v="3"/>
    <x v="396"/>
    <x v="2808"/>
    <n v="5"/>
    <n v="78.44"/>
  </r>
  <r>
    <n v="3829"/>
    <d v="2015-12-05T00:00:00"/>
    <x v="1"/>
    <x v="11"/>
    <x v="449"/>
    <x v="20"/>
    <x v="1"/>
    <x v="5"/>
    <x v="1331"/>
    <x v="2809"/>
    <n v="3"/>
    <n v="12.81"/>
  </r>
  <r>
    <n v="3830"/>
    <d v="2015-12-05T00:00:00"/>
    <x v="1"/>
    <x v="11"/>
    <x v="449"/>
    <x v="20"/>
    <x v="0"/>
    <x v="0"/>
    <x v="1383"/>
    <x v="2810"/>
    <n v="2"/>
    <n v="11.11"/>
  </r>
  <r>
    <n v="3831"/>
    <d v="2015-12-05T00:00:00"/>
    <x v="1"/>
    <x v="11"/>
    <x v="169"/>
    <x v="3"/>
    <x v="2"/>
    <x v="9"/>
    <x v="17"/>
    <x v="2811"/>
    <n v="3"/>
    <n v="17.55"/>
  </r>
  <r>
    <n v="3832"/>
    <d v="2015-12-05T00:00:00"/>
    <x v="1"/>
    <x v="11"/>
    <x v="169"/>
    <x v="3"/>
    <x v="0"/>
    <x v="1"/>
    <x v="348"/>
    <x v="370"/>
    <n v="4"/>
    <n v="6.05"/>
  </r>
  <r>
    <n v="3833"/>
    <d v="2015-12-05T00:00:00"/>
    <x v="1"/>
    <x v="11"/>
    <x v="390"/>
    <x v="15"/>
    <x v="1"/>
    <x v="5"/>
    <x v="142"/>
    <x v="2812"/>
    <n v="2"/>
    <n v="10.96"/>
  </r>
  <r>
    <n v="3834"/>
    <d v="2015-12-05T00:00:00"/>
    <x v="1"/>
    <x v="11"/>
    <x v="560"/>
    <x v="1"/>
    <x v="0"/>
    <x v="10"/>
    <x v="464"/>
    <x v="2003"/>
    <n v="2"/>
    <n v="4.43"/>
  </r>
  <r>
    <n v="3835"/>
    <d v="2015-12-06T00:00:00"/>
    <x v="1"/>
    <x v="11"/>
    <x v="201"/>
    <x v="3"/>
    <x v="0"/>
    <x v="4"/>
    <x v="273"/>
    <x v="2813"/>
    <n v="9"/>
    <n v="33.64"/>
  </r>
  <r>
    <n v="3836"/>
    <d v="2015-12-06T00:00:00"/>
    <x v="1"/>
    <x v="11"/>
    <x v="201"/>
    <x v="3"/>
    <x v="2"/>
    <x v="6"/>
    <x v="308"/>
    <x v="2814"/>
    <n v="2"/>
    <n v="19.18"/>
  </r>
  <r>
    <n v="3837"/>
    <d v="2015-12-06T00:00:00"/>
    <x v="1"/>
    <x v="11"/>
    <x v="682"/>
    <x v="0"/>
    <x v="0"/>
    <x v="3"/>
    <x v="1508"/>
    <x v="2815"/>
    <n v="7"/>
    <n v="-4.8499999999999996"/>
  </r>
  <r>
    <n v="3838"/>
    <d v="2015-12-06T00:00:00"/>
    <x v="1"/>
    <x v="11"/>
    <x v="258"/>
    <x v="12"/>
    <x v="1"/>
    <x v="8"/>
    <x v="985"/>
    <x v="2816"/>
    <n v="6"/>
    <n v="48.95"/>
  </r>
  <r>
    <n v="3839"/>
    <d v="2015-12-06T00:00:00"/>
    <x v="1"/>
    <x v="11"/>
    <x v="258"/>
    <x v="12"/>
    <x v="0"/>
    <x v="0"/>
    <x v="1097"/>
    <x v="611"/>
    <n v="5"/>
    <n v="6.72"/>
  </r>
  <r>
    <n v="3840"/>
    <d v="2015-12-06T00:00:00"/>
    <x v="1"/>
    <x v="11"/>
    <x v="258"/>
    <x v="12"/>
    <x v="0"/>
    <x v="0"/>
    <x v="842"/>
    <x v="1967"/>
    <n v="8"/>
    <n v="61.96"/>
  </r>
  <r>
    <n v="3841"/>
    <d v="2015-12-06T00:00:00"/>
    <x v="1"/>
    <x v="11"/>
    <x v="258"/>
    <x v="12"/>
    <x v="0"/>
    <x v="2"/>
    <x v="627"/>
    <x v="2817"/>
    <n v="6"/>
    <n v="-58.69"/>
  </r>
  <r>
    <n v="3842"/>
    <d v="2015-12-06T00:00:00"/>
    <x v="1"/>
    <x v="11"/>
    <x v="258"/>
    <x v="12"/>
    <x v="0"/>
    <x v="4"/>
    <x v="755"/>
    <x v="2394"/>
    <n v="6"/>
    <n v="9.7100000000000009"/>
  </r>
  <r>
    <n v="3843"/>
    <d v="2015-12-06T00:00:00"/>
    <x v="1"/>
    <x v="11"/>
    <x v="380"/>
    <x v="10"/>
    <x v="2"/>
    <x v="6"/>
    <x v="523"/>
    <x v="2818"/>
    <n v="2"/>
    <n v="-89.09"/>
  </r>
  <r>
    <n v="3844"/>
    <d v="2015-12-06T00:00:00"/>
    <x v="1"/>
    <x v="11"/>
    <x v="380"/>
    <x v="10"/>
    <x v="0"/>
    <x v="4"/>
    <x v="16"/>
    <x v="2515"/>
    <n v="8"/>
    <n v="4.67"/>
  </r>
  <r>
    <n v="3845"/>
    <d v="2015-12-06T00:00:00"/>
    <x v="1"/>
    <x v="11"/>
    <x v="380"/>
    <x v="10"/>
    <x v="1"/>
    <x v="5"/>
    <x v="1166"/>
    <x v="2819"/>
    <n v="1"/>
    <n v="-24.24"/>
  </r>
  <r>
    <n v="3846"/>
    <d v="2015-12-06T00:00:00"/>
    <x v="1"/>
    <x v="11"/>
    <x v="307"/>
    <x v="3"/>
    <x v="0"/>
    <x v="0"/>
    <x v="521"/>
    <x v="2820"/>
    <n v="5"/>
    <n v="15.07"/>
  </r>
  <r>
    <n v="3847"/>
    <d v="2015-12-06T00:00:00"/>
    <x v="1"/>
    <x v="11"/>
    <x v="25"/>
    <x v="20"/>
    <x v="0"/>
    <x v="0"/>
    <x v="1364"/>
    <x v="710"/>
    <n v="1"/>
    <n v="3.11"/>
  </r>
  <r>
    <n v="3848"/>
    <d v="2015-12-06T00:00:00"/>
    <x v="1"/>
    <x v="11"/>
    <x v="25"/>
    <x v="20"/>
    <x v="0"/>
    <x v="0"/>
    <x v="938"/>
    <x v="2821"/>
    <n v="7"/>
    <n v="20.51"/>
  </r>
  <r>
    <n v="3849"/>
    <d v="2015-12-06T00:00:00"/>
    <x v="1"/>
    <x v="11"/>
    <x v="25"/>
    <x v="20"/>
    <x v="2"/>
    <x v="9"/>
    <x v="1542"/>
    <x v="2822"/>
    <n v="9"/>
    <n v="97.19"/>
  </r>
  <r>
    <n v="3850"/>
    <d v="2015-12-06T00:00:00"/>
    <x v="1"/>
    <x v="11"/>
    <x v="25"/>
    <x v="20"/>
    <x v="1"/>
    <x v="8"/>
    <x v="467"/>
    <x v="2231"/>
    <n v="4"/>
    <n v="42.15"/>
  </r>
  <r>
    <n v="3851"/>
    <d v="2015-12-06T00:00:00"/>
    <x v="1"/>
    <x v="11"/>
    <x v="70"/>
    <x v="18"/>
    <x v="2"/>
    <x v="16"/>
    <x v="937"/>
    <x v="2823"/>
    <n v="2"/>
    <n v="449.99"/>
  </r>
  <r>
    <n v="3852"/>
    <d v="2015-12-06T00:00:00"/>
    <x v="1"/>
    <x v="11"/>
    <x v="325"/>
    <x v="17"/>
    <x v="0"/>
    <x v="0"/>
    <x v="1586"/>
    <x v="710"/>
    <n v="1"/>
    <n v="3.11"/>
  </r>
  <r>
    <n v="3853"/>
    <d v="2015-12-06T00:00:00"/>
    <x v="1"/>
    <x v="11"/>
    <x v="325"/>
    <x v="17"/>
    <x v="0"/>
    <x v="2"/>
    <x v="27"/>
    <x v="27"/>
    <n v="5"/>
    <n v="238.65"/>
  </r>
  <r>
    <n v="3854"/>
    <d v="2015-12-06T00:00:00"/>
    <x v="1"/>
    <x v="11"/>
    <x v="325"/>
    <x v="17"/>
    <x v="0"/>
    <x v="1"/>
    <x v="95"/>
    <x v="98"/>
    <n v="3"/>
    <n v="6.87"/>
  </r>
  <r>
    <n v="3855"/>
    <d v="2015-12-06T00:00:00"/>
    <x v="1"/>
    <x v="11"/>
    <x v="721"/>
    <x v="3"/>
    <x v="0"/>
    <x v="12"/>
    <x v="468"/>
    <x v="1296"/>
    <n v="2"/>
    <n v="2.02"/>
  </r>
  <r>
    <n v="3856"/>
    <d v="2015-12-06T00:00:00"/>
    <x v="1"/>
    <x v="11"/>
    <x v="644"/>
    <x v="6"/>
    <x v="2"/>
    <x v="6"/>
    <x v="87"/>
    <x v="2824"/>
    <n v="6"/>
    <n v="50.44"/>
  </r>
  <r>
    <n v="3857"/>
    <d v="2015-12-06T00:00:00"/>
    <x v="1"/>
    <x v="11"/>
    <x v="109"/>
    <x v="10"/>
    <x v="0"/>
    <x v="3"/>
    <x v="275"/>
    <x v="2825"/>
    <n v="3"/>
    <n v="-10.38"/>
  </r>
  <r>
    <n v="3858"/>
    <d v="2015-12-06T00:00:00"/>
    <x v="1"/>
    <x v="11"/>
    <x v="639"/>
    <x v="3"/>
    <x v="0"/>
    <x v="0"/>
    <x v="948"/>
    <x v="307"/>
    <n v="2"/>
    <n v="4.3899999999999997"/>
  </r>
  <r>
    <n v="3859"/>
    <d v="2015-12-07T00:00:00"/>
    <x v="1"/>
    <x v="11"/>
    <x v="536"/>
    <x v="5"/>
    <x v="0"/>
    <x v="12"/>
    <x v="661"/>
    <x v="2826"/>
    <n v="3"/>
    <n v="41.29"/>
  </r>
  <r>
    <n v="3860"/>
    <d v="2015-12-07T00:00:00"/>
    <x v="1"/>
    <x v="11"/>
    <x v="536"/>
    <x v="5"/>
    <x v="1"/>
    <x v="5"/>
    <x v="478"/>
    <x v="1687"/>
    <n v="4"/>
    <n v="70.98"/>
  </r>
  <r>
    <n v="3861"/>
    <d v="2015-12-07T00:00:00"/>
    <x v="1"/>
    <x v="11"/>
    <x v="467"/>
    <x v="22"/>
    <x v="0"/>
    <x v="7"/>
    <x v="60"/>
    <x v="2530"/>
    <n v="2"/>
    <n v="0"/>
  </r>
  <r>
    <n v="3862"/>
    <d v="2015-12-07T00:00:00"/>
    <x v="1"/>
    <x v="11"/>
    <x v="467"/>
    <x v="22"/>
    <x v="0"/>
    <x v="1"/>
    <x v="1116"/>
    <x v="2827"/>
    <n v="1"/>
    <n v="1.2"/>
  </r>
  <r>
    <n v="3863"/>
    <d v="2015-12-07T00:00:00"/>
    <x v="1"/>
    <x v="11"/>
    <x v="7"/>
    <x v="3"/>
    <x v="1"/>
    <x v="8"/>
    <x v="1113"/>
    <x v="2828"/>
    <n v="4"/>
    <n v="28.77"/>
  </r>
  <r>
    <n v="3864"/>
    <d v="2015-12-07T00:00:00"/>
    <x v="1"/>
    <x v="11"/>
    <x v="545"/>
    <x v="20"/>
    <x v="0"/>
    <x v="3"/>
    <x v="105"/>
    <x v="107"/>
    <n v="5"/>
    <n v="7.21"/>
  </r>
  <r>
    <n v="3865"/>
    <d v="2015-12-07T00:00:00"/>
    <x v="1"/>
    <x v="11"/>
    <x v="545"/>
    <x v="20"/>
    <x v="0"/>
    <x v="3"/>
    <x v="950"/>
    <x v="2784"/>
    <n v="2"/>
    <n v="2.34"/>
  </r>
  <r>
    <n v="3866"/>
    <d v="2015-12-07T00:00:00"/>
    <x v="1"/>
    <x v="11"/>
    <x v="545"/>
    <x v="20"/>
    <x v="2"/>
    <x v="6"/>
    <x v="967"/>
    <x v="2829"/>
    <n v="6"/>
    <n v="224.44"/>
  </r>
  <r>
    <n v="3867"/>
    <d v="2015-12-07T00:00:00"/>
    <x v="1"/>
    <x v="11"/>
    <x v="94"/>
    <x v="3"/>
    <x v="0"/>
    <x v="0"/>
    <x v="1587"/>
    <x v="115"/>
    <n v="2"/>
    <n v="6.22"/>
  </r>
  <r>
    <n v="3868"/>
    <d v="2015-12-08T00:00:00"/>
    <x v="1"/>
    <x v="11"/>
    <x v="722"/>
    <x v="0"/>
    <x v="0"/>
    <x v="0"/>
    <x v="290"/>
    <x v="2830"/>
    <n v="11"/>
    <n v="130.76"/>
  </r>
  <r>
    <n v="3869"/>
    <d v="2015-12-08T00:00:00"/>
    <x v="1"/>
    <x v="11"/>
    <x v="722"/>
    <x v="0"/>
    <x v="2"/>
    <x v="6"/>
    <x v="387"/>
    <x v="2831"/>
    <n v="6"/>
    <n v="150.36000000000001"/>
  </r>
  <r>
    <n v="3870"/>
    <d v="2015-12-08T00:00:00"/>
    <x v="1"/>
    <x v="11"/>
    <x v="701"/>
    <x v="0"/>
    <x v="2"/>
    <x v="6"/>
    <x v="1064"/>
    <x v="1446"/>
    <n v="5"/>
    <n v="12"/>
  </r>
  <r>
    <n v="3871"/>
    <d v="2015-12-08T00:00:00"/>
    <x v="1"/>
    <x v="11"/>
    <x v="598"/>
    <x v="3"/>
    <x v="0"/>
    <x v="2"/>
    <x v="1020"/>
    <x v="2832"/>
    <n v="2"/>
    <n v="4.4400000000000004"/>
  </r>
  <r>
    <n v="3872"/>
    <d v="2015-12-08T00:00:00"/>
    <x v="1"/>
    <x v="11"/>
    <x v="598"/>
    <x v="3"/>
    <x v="2"/>
    <x v="9"/>
    <x v="818"/>
    <x v="2833"/>
    <n v="4"/>
    <n v="40.119999999999997"/>
  </r>
  <r>
    <n v="3873"/>
    <d v="2015-12-08T00:00:00"/>
    <x v="1"/>
    <x v="11"/>
    <x v="418"/>
    <x v="26"/>
    <x v="0"/>
    <x v="0"/>
    <x v="894"/>
    <x v="1210"/>
    <n v="3"/>
    <n v="5.0999999999999996"/>
  </r>
  <r>
    <n v="3874"/>
    <d v="2015-12-09T00:00:00"/>
    <x v="1"/>
    <x v="11"/>
    <x v="590"/>
    <x v="18"/>
    <x v="0"/>
    <x v="0"/>
    <x v="1383"/>
    <x v="2834"/>
    <n v="3"/>
    <n v="16.670000000000002"/>
  </r>
  <r>
    <n v="3875"/>
    <d v="2015-12-10T00:00:00"/>
    <x v="1"/>
    <x v="11"/>
    <x v="435"/>
    <x v="14"/>
    <x v="0"/>
    <x v="4"/>
    <x v="1016"/>
    <x v="1281"/>
    <n v="2"/>
    <n v="1.52"/>
  </r>
  <r>
    <n v="3876"/>
    <d v="2015-12-10T00:00:00"/>
    <x v="1"/>
    <x v="11"/>
    <x v="435"/>
    <x v="14"/>
    <x v="1"/>
    <x v="13"/>
    <x v="748"/>
    <x v="2387"/>
    <n v="2"/>
    <n v="200.49"/>
  </r>
  <r>
    <n v="3877"/>
    <d v="2015-12-10T00:00:00"/>
    <x v="1"/>
    <x v="11"/>
    <x v="435"/>
    <x v="14"/>
    <x v="1"/>
    <x v="5"/>
    <x v="796"/>
    <x v="1900"/>
    <n v="2"/>
    <n v="32.630000000000003"/>
  </r>
  <r>
    <n v="3878"/>
    <d v="2015-12-10T00:00:00"/>
    <x v="1"/>
    <x v="11"/>
    <x v="435"/>
    <x v="14"/>
    <x v="0"/>
    <x v="1"/>
    <x v="1046"/>
    <x v="2827"/>
    <n v="1"/>
    <n v="1.2"/>
  </r>
  <r>
    <n v="3879"/>
    <d v="2015-12-10T00:00:00"/>
    <x v="1"/>
    <x v="11"/>
    <x v="580"/>
    <x v="4"/>
    <x v="0"/>
    <x v="4"/>
    <x v="108"/>
    <x v="2835"/>
    <n v="1"/>
    <n v="0.5"/>
  </r>
  <r>
    <n v="3880"/>
    <d v="2015-12-10T00:00:00"/>
    <x v="1"/>
    <x v="11"/>
    <x v="580"/>
    <x v="4"/>
    <x v="0"/>
    <x v="0"/>
    <x v="1588"/>
    <x v="499"/>
    <n v="4"/>
    <n v="12.44"/>
  </r>
  <r>
    <n v="3881"/>
    <d v="2015-12-10T00:00:00"/>
    <x v="1"/>
    <x v="11"/>
    <x v="580"/>
    <x v="4"/>
    <x v="2"/>
    <x v="9"/>
    <x v="963"/>
    <x v="2836"/>
    <n v="6"/>
    <n v="21.41"/>
  </r>
  <r>
    <n v="3882"/>
    <d v="2015-12-10T00:00:00"/>
    <x v="1"/>
    <x v="11"/>
    <x v="338"/>
    <x v="20"/>
    <x v="0"/>
    <x v="1"/>
    <x v="1323"/>
    <x v="1117"/>
    <n v="1"/>
    <n v="3.44"/>
  </r>
  <r>
    <n v="3883"/>
    <d v="2015-12-10T00:00:00"/>
    <x v="1"/>
    <x v="11"/>
    <x v="338"/>
    <x v="20"/>
    <x v="2"/>
    <x v="16"/>
    <x v="937"/>
    <x v="2837"/>
    <n v="2"/>
    <n v="250"/>
  </r>
  <r>
    <n v="3884"/>
    <d v="2015-12-10T00:00:00"/>
    <x v="1"/>
    <x v="11"/>
    <x v="338"/>
    <x v="20"/>
    <x v="0"/>
    <x v="0"/>
    <x v="1589"/>
    <x v="2838"/>
    <n v="6"/>
    <n v="18.989999999999998"/>
  </r>
  <r>
    <n v="3885"/>
    <d v="2015-12-10T00:00:00"/>
    <x v="1"/>
    <x v="11"/>
    <x v="338"/>
    <x v="20"/>
    <x v="0"/>
    <x v="0"/>
    <x v="1272"/>
    <x v="2794"/>
    <n v="7"/>
    <n v="84.94"/>
  </r>
  <r>
    <n v="3886"/>
    <d v="2015-12-10T00:00:00"/>
    <x v="1"/>
    <x v="11"/>
    <x v="666"/>
    <x v="36"/>
    <x v="0"/>
    <x v="4"/>
    <x v="1472"/>
    <x v="680"/>
    <n v="9"/>
    <n v="9.3000000000000007"/>
  </r>
  <r>
    <n v="3887"/>
    <d v="2015-12-10T00:00:00"/>
    <x v="1"/>
    <x v="11"/>
    <x v="666"/>
    <x v="36"/>
    <x v="0"/>
    <x v="0"/>
    <x v="1010"/>
    <x v="2839"/>
    <n v="5"/>
    <n v="20.59"/>
  </r>
  <r>
    <n v="3888"/>
    <d v="2015-12-10T00:00:00"/>
    <x v="1"/>
    <x v="11"/>
    <x v="666"/>
    <x v="36"/>
    <x v="2"/>
    <x v="6"/>
    <x v="197"/>
    <x v="2840"/>
    <n v="1"/>
    <n v="36.450000000000003"/>
  </r>
  <r>
    <n v="3889"/>
    <d v="2015-12-10T00:00:00"/>
    <x v="1"/>
    <x v="11"/>
    <x v="666"/>
    <x v="36"/>
    <x v="0"/>
    <x v="0"/>
    <x v="1133"/>
    <x v="2183"/>
    <n v="5"/>
    <n v="12.67"/>
  </r>
  <r>
    <n v="3890"/>
    <d v="2015-12-10T00:00:00"/>
    <x v="1"/>
    <x v="11"/>
    <x v="666"/>
    <x v="36"/>
    <x v="1"/>
    <x v="5"/>
    <x v="1434"/>
    <x v="2277"/>
    <n v="3"/>
    <n v="141.16"/>
  </r>
  <r>
    <n v="3891"/>
    <d v="2015-12-10T00:00:00"/>
    <x v="1"/>
    <x v="11"/>
    <x v="658"/>
    <x v="3"/>
    <x v="0"/>
    <x v="4"/>
    <x v="1024"/>
    <x v="2051"/>
    <n v="2"/>
    <n v="15.76"/>
  </r>
  <r>
    <n v="3892"/>
    <d v="2015-12-10T00:00:00"/>
    <x v="1"/>
    <x v="11"/>
    <x v="621"/>
    <x v="1"/>
    <x v="0"/>
    <x v="12"/>
    <x v="1311"/>
    <x v="2841"/>
    <n v="7"/>
    <n v="-108.83"/>
  </r>
  <r>
    <n v="3893"/>
    <d v="2015-12-10T00:00:00"/>
    <x v="1"/>
    <x v="11"/>
    <x v="711"/>
    <x v="3"/>
    <x v="0"/>
    <x v="1"/>
    <x v="349"/>
    <x v="1235"/>
    <n v="2"/>
    <n v="2.82"/>
  </r>
  <r>
    <n v="3894"/>
    <d v="2015-12-10T00:00:00"/>
    <x v="1"/>
    <x v="11"/>
    <x v="371"/>
    <x v="10"/>
    <x v="2"/>
    <x v="9"/>
    <x v="357"/>
    <x v="1836"/>
    <n v="2"/>
    <n v="4.46"/>
  </r>
  <r>
    <n v="3895"/>
    <d v="2015-12-11T00:00:00"/>
    <x v="1"/>
    <x v="11"/>
    <x v="661"/>
    <x v="6"/>
    <x v="0"/>
    <x v="1"/>
    <x v="493"/>
    <x v="1398"/>
    <n v="2"/>
    <n v="96.34"/>
  </r>
  <r>
    <n v="3896"/>
    <d v="2015-12-11T00:00:00"/>
    <x v="1"/>
    <x v="11"/>
    <x v="723"/>
    <x v="0"/>
    <x v="2"/>
    <x v="9"/>
    <x v="439"/>
    <x v="281"/>
    <n v="2"/>
    <n v="36"/>
  </r>
  <r>
    <n v="3897"/>
    <d v="2015-12-11T00:00:00"/>
    <x v="1"/>
    <x v="11"/>
    <x v="723"/>
    <x v="0"/>
    <x v="0"/>
    <x v="2"/>
    <x v="836"/>
    <x v="2842"/>
    <n v="3"/>
    <n v="4.63"/>
  </r>
  <r>
    <n v="3898"/>
    <d v="2015-12-11T00:00:00"/>
    <x v="1"/>
    <x v="11"/>
    <x v="258"/>
    <x v="16"/>
    <x v="0"/>
    <x v="3"/>
    <x v="583"/>
    <x v="1845"/>
    <n v="2"/>
    <n v="-8.98"/>
  </r>
  <r>
    <n v="3899"/>
    <d v="2015-12-11T00:00:00"/>
    <x v="1"/>
    <x v="11"/>
    <x v="576"/>
    <x v="26"/>
    <x v="0"/>
    <x v="4"/>
    <x v="839"/>
    <x v="342"/>
    <n v="5"/>
    <n v="1.1499999999999999"/>
  </r>
  <r>
    <n v="3900"/>
    <d v="2015-12-11T00:00:00"/>
    <x v="1"/>
    <x v="11"/>
    <x v="576"/>
    <x v="26"/>
    <x v="1"/>
    <x v="11"/>
    <x v="1590"/>
    <x v="2843"/>
    <n v="4"/>
    <n v="-143.79"/>
  </r>
  <r>
    <n v="3901"/>
    <d v="2015-12-11T00:00:00"/>
    <x v="1"/>
    <x v="11"/>
    <x v="576"/>
    <x v="26"/>
    <x v="0"/>
    <x v="4"/>
    <x v="1591"/>
    <x v="829"/>
    <n v="3"/>
    <n v="0.48"/>
  </r>
  <r>
    <n v="3902"/>
    <d v="2015-12-11T00:00:00"/>
    <x v="1"/>
    <x v="11"/>
    <x v="576"/>
    <x v="26"/>
    <x v="2"/>
    <x v="9"/>
    <x v="1316"/>
    <x v="2844"/>
    <n v="4"/>
    <n v="-6.53"/>
  </r>
  <r>
    <n v="3903"/>
    <d v="2015-12-11T00:00:00"/>
    <x v="1"/>
    <x v="11"/>
    <x v="576"/>
    <x v="26"/>
    <x v="1"/>
    <x v="8"/>
    <x v="747"/>
    <x v="2845"/>
    <n v="9"/>
    <n v="15.07"/>
  </r>
  <r>
    <n v="3904"/>
    <d v="2015-12-11T00:00:00"/>
    <x v="1"/>
    <x v="11"/>
    <x v="576"/>
    <x v="26"/>
    <x v="1"/>
    <x v="8"/>
    <x v="211"/>
    <x v="2846"/>
    <n v="5"/>
    <n v="10.98"/>
  </r>
  <r>
    <n v="3905"/>
    <d v="2015-12-11T00:00:00"/>
    <x v="1"/>
    <x v="11"/>
    <x v="576"/>
    <x v="26"/>
    <x v="1"/>
    <x v="13"/>
    <x v="1053"/>
    <x v="2847"/>
    <n v="5"/>
    <n v="-248.17"/>
  </r>
  <r>
    <n v="3906"/>
    <d v="2015-12-11T00:00:00"/>
    <x v="1"/>
    <x v="11"/>
    <x v="576"/>
    <x v="26"/>
    <x v="0"/>
    <x v="0"/>
    <x v="1592"/>
    <x v="2016"/>
    <n v="3"/>
    <n v="28.71"/>
  </r>
  <r>
    <n v="3907"/>
    <d v="2015-12-11T00:00:00"/>
    <x v="1"/>
    <x v="11"/>
    <x v="576"/>
    <x v="26"/>
    <x v="0"/>
    <x v="0"/>
    <x v="1593"/>
    <x v="2533"/>
    <n v="3"/>
    <n v="9.69"/>
  </r>
  <r>
    <n v="3908"/>
    <d v="2015-12-11T00:00:00"/>
    <x v="1"/>
    <x v="11"/>
    <x v="164"/>
    <x v="10"/>
    <x v="0"/>
    <x v="3"/>
    <x v="1467"/>
    <x v="450"/>
    <n v="3"/>
    <n v="-7.58"/>
  </r>
  <r>
    <n v="3909"/>
    <d v="2015-12-11T00:00:00"/>
    <x v="1"/>
    <x v="11"/>
    <x v="412"/>
    <x v="3"/>
    <x v="0"/>
    <x v="3"/>
    <x v="83"/>
    <x v="2848"/>
    <n v="4"/>
    <n v="38.68"/>
  </r>
  <r>
    <n v="3910"/>
    <d v="2015-12-11T00:00:00"/>
    <x v="1"/>
    <x v="11"/>
    <x v="273"/>
    <x v="14"/>
    <x v="2"/>
    <x v="9"/>
    <x v="1594"/>
    <x v="2849"/>
    <n v="11"/>
    <n v="61.33"/>
  </r>
  <r>
    <n v="3911"/>
    <d v="2015-12-11T00:00:00"/>
    <x v="1"/>
    <x v="11"/>
    <x v="273"/>
    <x v="14"/>
    <x v="2"/>
    <x v="6"/>
    <x v="696"/>
    <x v="2850"/>
    <n v="1"/>
    <n v="31.5"/>
  </r>
  <r>
    <n v="3912"/>
    <d v="2015-12-11T00:00:00"/>
    <x v="1"/>
    <x v="11"/>
    <x v="273"/>
    <x v="14"/>
    <x v="0"/>
    <x v="3"/>
    <x v="873"/>
    <x v="2851"/>
    <n v="2"/>
    <n v="10.35"/>
  </r>
  <r>
    <n v="3913"/>
    <d v="2015-12-12T00:00:00"/>
    <x v="1"/>
    <x v="11"/>
    <x v="235"/>
    <x v="3"/>
    <x v="1"/>
    <x v="5"/>
    <x v="376"/>
    <x v="2852"/>
    <n v="2"/>
    <n v="34.89"/>
  </r>
  <r>
    <n v="3914"/>
    <d v="2015-12-12T00:00:00"/>
    <x v="1"/>
    <x v="11"/>
    <x v="380"/>
    <x v="3"/>
    <x v="0"/>
    <x v="7"/>
    <x v="78"/>
    <x v="1230"/>
    <n v="2"/>
    <n v="3.62"/>
  </r>
  <r>
    <n v="3915"/>
    <d v="2015-12-12T00:00:00"/>
    <x v="1"/>
    <x v="11"/>
    <x v="380"/>
    <x v="3"/>
    <x v="0"/>
    <x v="3"/>
    <x v="1489"/>
    <x v="2417"/>
    <n v="2"/>
    <n v="8.86"/>
  </r>
  <r>
    <n v="3916"/>
    <d v="2015-12-12T00:00:00"/>
    <x v="1"/>
    <x v="11"/>
    <x v="699"/>
    <x v="36"/>
    <x v="0"/>
    <x v="4"/>
    <x v="9"/>
    <x v="2853"/>
    <n v="3"/>
    <n v="2.2200000000000002"/>
  </r>
  <r>
    <n v="3917"/>
    <d v="2015-12-12T00:00:00"/>
    <x v="1"/>
    <x v="11"/>
    <x v="557"/>
    <x v="0"/>
    <x v="2"/>
    <x v="9"/>
    <x v="1541"/>
    <x v="1998"/>
    <n v="4"/>
    <n v="6.43"/>
  </r>
  <r>
    <n v="3918"/>
    <d v="2015-12-12T00:00:00"/>
    <x v="1"/>
    <x v="11"/>
    <x v="21"/>
    <x v="3"/>
    <x v="0"/>
    <x v="4"/>
    <x v="1363"/>
    <x v="2854"/>
    <n v="1"/>
    <n v="0.6"/>
  </r>
  <r>
    <n v="3919"/>
    <d v="2015-12-12T00:00:00"/>
    <x v="1"/>
    <x v="11"/>
    <x v="21"/>
    <x v="3"/>
    <x v="0"/>
    <x v="10"/>
    <x v="807"/>
    <x v="711"/>
    <n v="4"/>
    <n v="7.45"/>
  </r>
  <r>
    <n v="3920"/>
    <d v="2015-12-12T00:00:00"/>
    <x v="1"/>
    <x v="11"/>
    <x v="21"/>
    <x v="3"/>
    <x v="0"/>
    <x v="0"/>
    <x v="1545"/>
    <x v="73"/>
    <n v="4"/>
    <n v="16.399999999999999"/>
  </r>
  <r>
    <n v="3921"/>
    <d v="2015-12-12T00:00:00"/>
    <x v="1"/>
    <x v="11"/>
    <x v="276"/>
    <x v="3"/>
    <x v="1"/>
    <x v="8"/>
    <x v="195"/>
    <x v="2855"/>
    <n v="3"/>
    <n v="21.65"/>
  </r>
  <r>
    <n v="3922"/>
    <d v="2015-12-12T00:00:00"/>
    <x v="1"/>
    <x v="11"/>
    <x v="276"/>
    <x v="3"/>
    <x v="0"/>
    <x v="2"/>
    <x v="1126"/>
    <x v="2856"/>
    <n v="2"/>
    <n v="93.7"/>
  </r>
  <r>
    <n v="3923"/>
    <d v="2015-12-12T00:00:00"/>
    <x v="1"/>
    <x v="11"/>
    <x v="104"/>
    <x v="17"/>
    <x v="0"/>
    <x v="0"/>
    <x v="1595"/>
    <x v="331"/>
    <n v="5"/>
    <n v="15.88"/>
  </r>
  <r>
    <n v="3924"/>
    <d v="2015-12-12T00:00:00"/>
    <x v="1"/>
    <x v="11"/>
    <x v="104"/>
    <x v="17"/>
    <x v="0"/>
    <x v="0"/>
    <x v="646"/>
    <x v="2279"/>
    <n v="2"/>
    <n v="48.94"/>
  </r>
  <r>
    <n v="3925"/>
    <d v="2015-12-12T00:00:00"/>
    <x v="1"/>
    <x v="11"/>
    <x v="502"/>
    <x v="3"/>
    <x v="2"/>
    <x v="9"/>
    <x v="265"/>
    <x v="2857"/>
    <n v="6"/>
    <n v="128.97"/>
  </r>
  <r>
    <n v="3926"/>
    <d v="2015-12-12T00:00:00"/>
    <x v="1"/>
    <x v="11"/>
    <x v="502"/>
    <x v="3"/>
    <x v="0"/>
    <x v="14"/>
    <x v="488"/>
    <x v="2858"/>
    <n v="7"/>
    <n v="0.52"/>
  </r>
  <r>
    <n v="3927"/>
    <d v="2015-12-13T00:00:00"/>
    <x v="1"/>
    <x v="11"/>
    <x v="468"/>
    <x v="3"/>
    <x v="0"/>
    <x v="0"/>
    <x v="310"/>
    <x v="115"/>
    <n v="2"/>
    <n v="6.22"/>
  </r>
  <r>
    <n v="3928"/>
    <d v="2015-12-13T00:00:00"/>
    <x v="1"/>
    <x v="11"/>
    <x v="468"/>
    <x v="3"/>
    <x v="0"/>
    <x v="12"/>
    <x v="1596"/>
    <x v="2859"/>
    <n v="4"/>
    <n v="34.96"/>
  </r>
  <r>
    <n v="3929"/>
    <d v="2015-12-13T00:00:00"/>
    <x v="1"/>
    <x v="11"/>
    <x v="550"/>
    <x v="3"/>
    <x v="0"/>
    <x v="1"/>
    <x v="465"/>
    <x v="967"/>
    <n v="2"/>
    <n v="4.58"/>
  </r>
  <r>
    <n v="3930"/>
    <d v="2015-12-13T00:00:00"/>
    <x v="1"/>
    <x v="11"/>
    <x v="122"/>
    <x v="3"/>
    <x v="2"/>
    <x v="6"/>
    <x v="412"/>
    <x v="2860"/>
    <n v="3"/>
    <n v="49.44"/>
  </r>
  <r>
    <n v="3931"/>
    <d v="2015-12-13T00:00:00"/>
    <x v="1"/>
    <x v="11"/>
    <x v="122"/>
    <x v="3"/>
    <x v="0"/>
    <x v="3"/>
    <x v="772"/>
    <x v="2861"/>
    <n v="5"/>
    <n v="9.86"/>
  </r>
  <r>
    <n v="3932"/>
    <d v="2015-12-13T00:00:00"/>
    <x v="1"/>
    <x v="11"/>
    <x v="122"/>
    <x v="3"/>
    <x v="2"/>
    <x v="9"/>
    <x v="1526"/>
    <x v="2862"/>
    <n v="5"/>
    <n v="27.37"/>
  </r>
  <r>
    <n v="3933"/>
    <d v="2015-12-13T00:00:00"/>
    <x v="1"/>
    <x v="11"/>
    <x v="122"/>
    <x v="3"/>
    <x v="2"/>
    <x v="9"/>
    <x v="306"/>
    <x v="2863"/>
    <n v="1"/>
    <n v="15.22"/>
  </r>
  <r>
    <n v="3934"/>
    <d v="2015-12-13T00:00:00"/>
    <x v="1"/>
    <x v="11"/>
    <x v="222"/>
    <x v="32"/>
    <x v="0"/>
    <x v="0"/>
    <x v="1378"/>
    <x v="5"/>
    <n v="3"/>
    <n v="9.33"/>
  </r>
  <r>
    <n v="3935"/>
    <d v="2015-12-13T00:00:00"/>
    <x v="1"/>
    <x v="11"/>
    <x v="222"/>
    <x v="32"/>
    <x v="0"/>
    <x v="3"/>
    <x v="933"/>
    <x v="2864"/>
    <n v="2"/>
    <n v="18.940000000000001"/>
  </r>
  <r>
    <n v="3936"/>
    <d v="2015-12-14T00:00:00"/>
    <x v="1"/>
    <x v="11"/>
    <x v="22"/>
    <x v="4"/>
    <x v="0"/>
    <x v="3"/>
    <x v="24"/>
    <x v="572"/>
    <n v="2"/>
    <n v="1.8"/>
  </r>
  <r>
    <n v="3937"/>
    <d v="2015-12-14T00:00:00"/>
    <x v="1"/>
    <x v="11"/>
    <x v="724"/>
    <x v="11"/>
    <x v="2"/>
    <x v="6"/>
    <x v="1202"/>
    <x v="1160"/>
    <n v="4"/>
    <n v="36"/>
  </r>
  <r>
    <n v="3938"/>
    <d v="2015-12-14T00:00:00"/>
    <x v="1"/>
    <x v="11"/>
    <x v="247"/>
    <x v="3"/>
    <x v="0"/>
    <x v="3"/>
    <x v="753"/>
    <x v="2865"/>
    <n v="2"/>
    <n v="2.73"/>
  </r>
  <r>
    <n v="3939"/>
    <d v="2015-12-14T00:00:00"/>
    <x v="1"/>
    <x v="11"/>
    <x v="435"/>
    <x v="29"/>
    <x v="1"/>
    <x v="8"/>
    <x v="1148"/>
    <x v="1059"/>
    <n v="2"/>
    <n v="1.97"/>
  </r>
  <r>
    <n v="3940"/>
    <d v="2015-12-14T00:00:00"/>
    <x v="1"/>
    <x v="11"/>
    <x v="435"/>
    <x v="29"/>
    <x v="0"/>
    <x v="4"/>
    <x v="1024"/>
    <x v="2051"/>
    <n v="2"/>
    <n v="15.76"/>
  </r>
  <r>
    <n v="3941"/>
    <d v="2015-12-14T00:00:00"/>
    <x v="1"/>
    <x v="11"/>
    <x v="367"/>
    <x v="3"/>
    <x v="1"/>
    <x v="8"/>
    <x v="1597"/>
    <x v="1068"/>
    <n v="3"/>
    <n v="5.18"/>
  </r>
  <r>
    <n v="3942"/>
    <d v="2015-12-14T00:00:00"/>
    <x v="1"/>
    <x v="11"/>
    <x v="281"/>
    <x v="3"/>
    <x v="1"/>
    <x v="8"/>
    <x v="626"/>
    <x v="2644"/>
    <n v="3"/>
    <n v="12.86"/>
  </r>
  <r>
    <n v="3943"/>
    <d v="2015-12-14T00:00:00"/>
    <x v="1"/>
    <x v="11"/>
    <x v="63"/>
    <x v="3"/>
    <x v="2"/>
    <x v="9"/>
    <x v="1598"/>
    <x v="2473"/>
    <n v="2"/>
    <n v="10.5"/>
  </r>
  <r>
    <n v="3944"/>
    <d v="2015-12-14T00:00:00"/>
    <x v="1"/>
    <x v="11"/>
    <x v="504"/>
    <x v="3"/>
    <x v="0"/>
    <x v="3"/>
    <x v="1599"/>
    <x v="2866"/>
    <n v="2"/>
    <n v="20.72"/>
  </r>
  <r>
    <n v="3945"/>
    <d v="2015-12-14T00:00:00"/>
    <x v="1"/>
    <x v="11"/>
    <x v="504"/>
    <x v="3"/>
    <x v="0"/>
    <x v="0"/>
    <x v="736"/>
    <x v="710"/>
    <n v="1"/>
    <n v="3.11"/>
  </r>
  <r>
    <n v="3946"/>
    <d v="2015-12-14T00:00:00"/>
    <x v="1"/>
    <x v="11"/>
    <x v="504"/>
    <x v="3"/>
    <x v="0"/>
    <x v="3"/>
    <x v="767"/>
    <x v="2867"/>
    <n v="3"/>
    <n v="11.56"/>
  </r>
  <r>
    <n v="3947"/>
    <d v="2015-12-14T00:00:00"/>
    <x v="1"/>
    <x v="11"/>
    <x v="504"/>
    <x v="3"/>
    <x v="1"/>
    <x v="13"/>
    <x v="1600"/>
    <x v="1252"/>
    <n v="2"/>
    <n v="10.26"/>
  </r>
  <r>
    <n v="3948"/>
    <d v="2015-12-15T00:00:00"/>
    <x v="1"/>
    <x v="11"/>
    <x v="412"/>
    <x v="20"/>
    <x v="0"/>
    <x v="4"/>
    <x v="1565"/>
    <x v="462"/>
    <n v="1"/>
    <n v="1.41"/>
  </r>
  <r>
    <n v="3949"/>
    <d v="2015-12-15T00:00:00"/>
    <x v="1"/>
    <x v="11"/>
    <x v="343"/>
    <x v="22"/>
    <x v="0"/>
    <x v="12"/>
    <x v="1601"/>
    <x v="1487"/>
    <n v="4"/>
    <n v="36.369999999999997"/>
  </r>
  <r>
    <n v="3950"/>
    <d v="2015-12-15T00:00:00"/>
    <x v="1"/>
    <x v="11"/>
    <x v="343"/>
    <x v="22"/>
    <x v="2"/>
    <x v="9"/>
    <x v="671"/>
    <x v="2452"/>
    <n v="9"/>
    <n v="377.96"/>
  </r>
  <r>
    <n v="3951"/>
    <d v="2015-12-15T00:00:00"/>
    <x v="1"/>
    <x v="11"/>
    <x v="343"/>
    <x v="22"/>
    <x v="0"/>
    <x v="3"/>
    <x v="583"/>
    <x v="2868"/>
    <n v="3"/>
    <n v="18.600000000000001"/>
  </r>
  <r>
    <n v="3952"/>
    <d v="2015-12-15T00:00:00"/>
    <x v="1"/>
    <x v="11"/>
    <x v="40"/>
    <x v="10"/>
    <x v="2"/>
    <x v="9"/>
    <x v="1208"/>
    <x v="2869"/>
    <n v="6"/>
    <n v="607.61"/>
  </r>
  <r>
    <n v="3953"/>
    <d v="2015-12-15T00:00:00"/>
    <x v="1"/>
    <x v="11"/>
    <x v="40"/>
    <x v="10"/>
    <x v="2"/>
    <x v="15"/>
    <x v="1602"/>
    <x v="2870"/>
    <n v="2"/>
    <n v="-2639.99"/>
  </r>
  <r>
    <n v="3954"/>
    <d v="2015-12-15T00:00:00"/>
    <x v="1"/>
    <x v="11"/>
    <x v="40"/>
    <x v="10"/>
    <x v="2"/>
    <x v="6"/>
    <x v="1210"/>
    <x v="1108"/>
    <n v="2"/>
    <n v="-17"/>
  </r>
  <r>
    <n v="3955"/>
    <d v="2015-12-15T00:00:00"/>
    <x v="1"/>
    <x v="11"/>
    <x v="40"/>
    <x v="10"/>
    <x v="1"/>
    <x v="8"/>
    <x v="317"/>
    <x v="2871"/>
    <n v="7"/>
    <n v="69"/>
  </r>
  <r>
    <n v="3956"/>
    <d v="2015-12-15T00:00:00"/>
    <x v="1"/>
    <x v="11"/>
    <x v="390"/>
    <x v="25"/>
    <x v="2"/>
    <x v="6"/>
    <x v="1603"/>
    <x v="2872"/>
    <n v="3"/>
    <n v="21.54"/>
  </r>
  <r>
    <n v="3957"/>
    <d v="2015-12-16T00:00:00"/>
    <x v="1"/>
    <x v="11"/>
    <x v="707"/>
    <x v="22"/>
    <x v="0"/>
    <x v="0"/>
    <x v="219"/>
    <x v="1599"/>
    <n v="1"/>
    <n v="2.34"/>
  </r>
  <r>
    <n v="3958"/>
    <d v="2015-12-17T00:00:00"/>
    <x v="1"/>
    <x v="11"/>
    <x v="154"/>
    <x v="14"/>
    <x v="0"/>
    <x v="3"/>
    <x v="116"/>
    <x v="2873"/>
    <n v="4"/>
    <n v="14.46"/>
  </r>
  <r>
    <n v="3959"/>
    <d v="2015-12-17T00:00:00"/>
    <x v="1"/>
    <x v="11"/>
    <x v="154"/>
    <x v="14"/>
    <x v="1"/>
    <x v="5"/>
    <x v="1604"/>
    <x v="2874"/>
    <n v="3"/>
    <n v="48.47"/>
  </r>
  <r>
    <n v="3960"/>
    <d v="2015-12-17T00:00:00"/>
    <x v="1"/>
    <x v="11"/>
    <x v="154"/>
    <x v="14"/>
    <x v="1"/>
    <x v="5"/>
    <x v="1168"/>
    <x v="2875"/>
    <n v="2"/>
    <n v="38.44"/>
  </r>
  <r>
    <n v="3961"/>
    <d v="2015-12-17T00:00:00"/>
    <x v="1"/>
    <x v="11"/>
    <x v="154"/>
    <x v="14"/>
    <x v="1"/>
    <x v="5"/>
    <x v="664"/>
    <x v="2876"/>
    <n v="9"/>
    <n v="136.66999999999999"/>
  </r>
  <r>
    <n v="3962"/>
    <d v="2015-12-17T00:00:00"/>
    <x v="1"/>
    <x v="11"/>
    <x v="154"/>
    <x v="14"/>
    <x v="1"/>
    <x v="8"/>
    <x v="759"/>
    <x v="2877"/>
    <n v="3"/>
    <n v="14.85"/>
  </r>
  <r>
    <n v="3963"/>
    <d v="2015-12-17T00:00:00"/>
    <x v="1"/>
    <x v="11"/>
    <x v="260"/>
    <x v="1"/>
    <x v="0"/>
    <x v="2"/>
    <x v="1002"/>
    <x v="2878"/>
    <n v="1"/>
    <n v="-15.75"/>
  </r>
  <r>
    <n v="3964"/>
    <d v="2015-12-17T00:00:00"/>
    <x v="1"/>
    <x v="11"/>
    <x v="260"/>
    <x v="1"/>
    <x v="1"/>
    <x v="8"/>
    <x v="19"/>
    <x v="2879"/>
    <n v="2"/>
    <n v="-19.739999999999998"/>
  </r>
  <r>
    <n v="3965"/>
    <d v="2015-12-17T00:00:00"/>
    <x v="1"/>
    <x v="11"/>
    <x v="260"/>
    <x v="1"/>
    <x v="0"/>
    <x v="4"/>
    <x v="175"/>
    <x v="342"/>
    <n v="5"/>
    <n v="1.48"/>
  </r>
  <r>
    <n v="3966"/>
    <d v="2015-12-17T00:00:00"/>
    <x v="1"/>
    <x v="11"/>
    <x v="194"/>
    <x v="3"/>
    <x v="0"/>
    <x v="4"/>
    <x v="692"/>
    <x v="2104"/>
    <n v="5"/>
    <n v="53.26"/>
  </r>
  <r>
    <n v="3967"/>
    <d v="2015-12-17T00:00:00"/>
    <x v="1"/>
    <x v="11"/>
    <x v="194"/>
    <x v="3"/>
    <x v="2"/>
    <x v="6"/>
    <x v="1210"/>
    <x v="460"/>
    <n v="2"/>
    <n v="17"/>
  </r>
  <r>
    <n v="3968"/>
    <d v="2015-12-17T00:00:00"/>
    <x v="1"/>
    <x v="11"/>
    <x v="194"/>
    <x v="3"/>
    <x v="0"/>
    <x v="4"/>
    <x v="1565"/>
    <x v="747"/>
    <n v="5"/>
    <n v="7.05"/>
  </r>
  <r>
    <n v="3969"/>
    <d v="2015-12-17T00:00:00"/>
    <x v="1"/>
    <x v="11"/>
    <x v="194"/>
    <x v="3"/>
    <x v="0"/>
    <x v="3"/>
    <x v="396"/>
    <x v="2880"/>
    <n v="2"/>
    <n v="31.37"/>
  </r>
  <r>
    <n v="3970"/>
    <d v="2015-12-18T00:00:00"/>
    <x v="1"/>
    <x v="11"/>
    <x v="272"/>
    <x v="10"/>
    <x v="0"/>
    <x v="2"/>
    <x v="437"/>
    <x v="2881"/>
    <n v="9"/>
    <n v="-145.52000000000001"/>
  </r>
  <r>
    <n v="3971"/>
    <d v="2015-12-18T00:00:00"/>
    <x v="1"/>
    <x v="11"/>
    <x v="363"/>
    <x v="20"/>
    <x v="2"/>
    <x v="9"/>
    <x v="1281"/>
    <x v="1802"/>
    <n v="1"/>
    <n v="24.94"/>
  </r>
  <r>
    <n v="3972"/>
    <d v="2015-12-18T00:00:00"/>
    <x v="1"/>
    <x v="11"/>
    <x v="521"/>
    <x v="26"/>
    <x v="0"/>
    <x v="4"/>
    <x v="806"/>
    <x v="966"/>
    <n v="2"/>
    <n v="0.6"/>
  </r>
  <r>
    <n v="3973"/>
    <d v="2015-12-18T00:00:00"/>
    <x v="1"/>
    <x v="11"/>
    <x v="357"/>
    <x v="15"/>
    <x v="0"/>
    <x v="10"/>
    <x v="474"/>
    <x v="2547"/>
    <n v="8"/>
    <n v="18.88"/>
  </r>
  <r>
    <n v="3974"/>
    <d v="2015-12-18T00:00:00"/>
    <x v="1"/>
    <x v="11"/>
    <x v="357"/>
    <x v="15"/>
    <x v="0"/>
    <x v="1"/>
    <x v="1518"/>
    <x v="2882"/>
    <n v="8"/>
    <n v="5.99"/>
  </r>
  <r>
    <n v="3975"/>
    <d v="2015-12-18T00:00:00"/>
    <x v="1"/>
    <x v="11"/>
    <x v="357"/>
    <x v="15"/>
    <x v="1"/>
    <x v="8"/>
    <x v="112"/>
    <x v="114"/>
    <n v="5"/>
    <n v="3.56"/>
  </r>
  <r>
    <n v="3976"/>
    <d v="2015-12-18T00:00:00"/>
    <x v="1"/>
    <x v="11"/>
    <x v="412"/>
    <x v="10"/>
    <x v="0"/>
    <x v="0"/>
    <x v="291"/>
    <x v="1315"/>
    <n v="4"/>
    <n v="7.26"/>
  </r>
  <r>
    <n v="3977"/>
    <d v="2015-12-19T00:00:00"/>
    <x v="1"/>
    <x v="11"/>
    <x v="229"/>
    <x v="3"/>
    <x v="2"/>
    <x v="6"/>
    <x v="1347"/>
    <x v="2883"/>
    <n v="5"/>
    <n v="84.5"/>
  </r>
  <r>
    <n v="3978"/>
    <d v="2015-12-19T00:00:00"/>
    <x v="1"/>
    <x v="11"/>
    <x v="229"/>
    <x v="3"/>
    <x v="2"/>
    <x v="9"/>
    <x v="1208"/>
    <x v="2884"/>
    <n v="3"/>
    <n v="556.97"/>
  </r>
  <r>
    <n v="3979"/>
    <d v="2015-12-19T00:00:00"/>
    <x v="1"/>
    <x v="11"/>
    <x v="144"/>
    <x v="2"/>
    <x v="0"/>
    <x v="12"/>
    <x v="1178"/>
    <x v="2885"/>
    <n v="3"/>
    <n v="43.44"/>
  </r>
  <r>
    <n v="3980"/>
    <d v="2015-12-19T00:00:00"/>
    <x v="1"/>
    <x v="11"/>
    <x v="144"/>
    <x v="2"/>
    <x v="0"/>
    <x v="12"/>
    <x v="1246"/>
    <x v="1723"/>
    <n v="2"/>
    <n v="0.44"/>
  </r>
  <r>
    <n v="3981"/>
    <d v="2015-12-19T00:00:00"/>
    <x v="1"/>
    <x v="11"/>
    <x v="144"/>
    <x v="2"/>
    <x v="0"/>
    <x v="12"/>
    <x v="519"/>
    <x v="2886"/>
    <n v="4"/>
    <n v="7.77"/>
  </r>
  <r>
    <n v="3982"/>
    <d v="2015-12-19T00:00:00"/>
    <x v="1"/>
    <x v="11"/>
    <x v="436"/>
    <x v="40"/>
    <x v="0"/>
    <x v="3"/>
    <x v="538"/>
    <x v="2887"/>
    <n v="2"/>
    <n v="3.31"/>
  </r>
  <r>
    <n v="3983"/>
    <d v="2015-12-19T00:00:00"/>
    <x v="1"/>
    <x v="11"/>
    <x v="436"/>
    <x v="40"/>
    <x v="0"/>
    <x v="7"/>
    <x v="1371"/>
    <x v="466"/>
    <n v="4"/>
    <n v="0.2"/>
  </r>
  <r>
    <n v="3984"/>
    <d v="2015-12-19T00:00:00"/>
    <x v="1"/>
    <x v="11"/>
    <x v="436"/>
    <x v="40"/>
    <x v="0"/>
    <x v="0"/>
    <x v="655"/>
    <x v="468"/>
    <n v="3"/>
    <n v="56.98"/>
  </r>
  <r>
    <n v="3985"/>
    <d v="2015-12-19T00:00:00"/>
    <x v="1"/>
    <x v="11"/>
    <x v="378"/>
    <x v="1"/>
    <x v="2"/>
    <x v="6"/>
    <x v="987"/>
    <x v="1940"/>
    <n v="3"/>
    <n v="13.86"/>
  </r>
  <r>
    <n v="3986"/>
    <d v="2015-12-19T00:00:00"/>
    <x v="1"/>
    <x v="11"/>
    <x v="725"/>
    <x v="38"/>
    <x v="0"/>
    <x v="0"/>
    <x v="938"/>
    <x v="1691"/>
    <n v="5"/>
    <n v="14.65"/>
  </r>
  <r>
    <n v="3987"/>
    <d v="2015-12-19T00:00:00"/>
    <x v="1"/>
    <x v="11"/>
    <x v="725"/>
    <x v="38"/>
    <x v="2"/>
    <x v="9"/>
    <x v="1552"/>
    <x v="2888"/>
    <n v="9"/>
    <n v="517.48"/>
  </r>
  <r>
    <n v="3988"/>
    <d v="2015-12-19T00:00:00"/>
    <x v="1"/>
    <x v="11"/>
    <x v="725"/>
    <x v="38"/>
    <x v="1"/>
    <x v="13"/>
    <x v="177"/>
    <x v="2889"/>
    <n v="4"/>
    <n v="-105.32"/>
  </r>
  <r>
    <n v="3989"/>
    <d v="2015-12-19T00:00:00"/>
    <x v="1"/>
    <x v="11"/>
    <x v="89"/>
    <x v="1"/>
    <x v="2"/>
    <x v="9"/>
    <x v="1594"/>
    <x v="1836"/>
    <n v="2"/>
    <n v="4.78"/>
  </r>
  <r>
    <n v="3990"/>
    <d v="2015-12-19T00:00:00"/>
    <x v="1"/>
    <x v="11"/>
    <x v="316"/>
    <x v="2"/>
    <x v="0"/>
    <x v="1"/>
    <x v="1454"/>
    <x v="318"/>
    <n v="3"/>
    <n v="2.5099999999999998"/>
  </r>
  <r>
    <n v="3991"/>
    <d v="2015-12-20T00:00:00"/>
    <x v="1"/>
    <x v="11"/>
    <x v="330"/>
    <x v="0"/>
    <x v="0"/>
    <x v="2"/>
    <x v="379"/>
    <x v="1616"/>
    <n v="4"/>
    <n v="-2.2200000000000002"/>
  </r>
  <r>
    <n v="3992"/>
    <d v="2015-12-20T00:00:00"/>
    <x v="1"/>
    <x v="11"/>
    <x v="223"/>
    <x v="20"/>
    <x v="0"/>
    <x v="0"/>
    <x v="267"/>
    <x v="288"/>
    <n v="1"/>
    <n v="26.63"/>
  </r>
  <r>
    <n v="3993"/>
    <d v="2015-12-20T00:00:00"/>
    <x v="1"/>
    <x v="11"/>
    <x v="375"/>
    <x v="1"/>
    <x v="2"/>
    <x v="6"/>
    <x v="43"/>
    <x v="281"/>
    <n v="2"/>
    <n v="12"/>
  </r>
  <r>
    <n v="3994"/>
    <d v="2015-12-20T00:00:00"/>
    <x v="1"/>
    <x v="11"/>
    <x v="375"/>
    <x v="1"/>
    <x v="2"/>
    <x v="9"/>
    <x v="102"/>
    <x v="1977"/>
    <n v="4"/>
    <n v="51.19"/>
  </r>
  <r>
    <n v="3995"/>
    <d v="2015-12-20T00:00:00"/>
    <x v="1"/>
    <x v="11"/>
    <x v="375"/>
    <x v="1"/>
    <x v="1"/>
    <x v="11"/>
    <x v="76"/>
    <x v="1794"/>
    <n v="3"/>
    <n v="-71.81"/>
  </r>
  <r>
    <n v="3996"/>
    <d v="2015-12-20T00:00:00"/>
    <x v="1"/>
    <x v="11"/>
    <x v="333"/>
    <x v="12"/>
    <x v="0"/>
    <x v="10"/>
    <x v="1493"/>
    <x v="2890"/>
    <n v="1"/>
    <n v="2.77"/>
  </r>
  <r>
    <n v="3997"/>
    <d v="2015-12-20T00:00:00"/>
    <x v="1"/>
    <x v="11"/>
    <x v="333"/>
    <x v="12"/>
    <x v="1"/>
    <x v="8"/>
    <x v="682"/>
    <x v="2309"/>
    <n v="2"/>
    <n v="3.95"/>
  </r>
  <r>
    <n v="3998"/>
    <d v="2015-12-20T00:00:00"/>
    <x v="1"/>
    <x v="11"/>
    <x v="726"/>
    <x v="16"/>
    <x v="0"/>
    <x v="1"/>
    <x v="1323"/>
    <x v="2717"/>
    <n v="2"/>
    <n v="3.95"/>
  </r>
  <r>
    <n v="3999"/>
    <d v="2015-12-20T00:00:00"/>
    <x v="1"/>
    <x v="11"/>
    <x v="170"/>
    <x v="3"/>
    <x v="0"/>
    <x v="0"/>
    <x v="371"/>
    <x v="2446"/>
    <n v="4"/>
    <n v="7.7"/>
  </r>
  <r>
    <n v="4000"/>
    <d v="2015-12-20T00:00:00"/>
    <x v="1"/>
    <x v="11"/>
    <x v="522"/>
    <x v="6"/>
    <x v="0"/>
    <x v="12"/>
    <x v="639"/>
    <x v="1004"/>
    <n v="3"/>
    <n v="10.88"/>
  </r>
  <r>
    <n v="4001"/>
    <d v="2015-12-20T00:00:00"/>
    <x v="1"/>
    <x v="11"/>
    <x v="341"/>
    <x v="0"/>
    <x v="2"/>
    <x v="9"/>
    <x v="128"/>
    <x v="2891"/>
    <n v="2"/>
    <n v="21.42"/>
  </r>
  <r>
    <n v="4002"/>
    <d v="2015-12-21T00:00:00"/>
    <x v="1"/>
    <x v="11"/>
    <x v="143"/>
    <x v="22"/>
    <x v="1"/>
    <x v="13"/>
    <x v="296"/>
    <x v="2892"/>
    <n v="13"/>
    <n v="356.04"/>
  </r>
  <r>
    <n v="4003"/>
    <d v="2015-12-21T00:00:00"/>
    <x v="1"/>
    <x v="11"/>
    <x v="143"/>
    <x v="22"/>
    <x v="2"/>
    <x v="9"/>
    <x v="1189"/>
    <x v="1882"/>
    <n v="1"/>
    <n v="36.85"/>
  </r>
  <r>
    <n v="4004"/>
    <d v="2015-12-21T00:00:00"/>
    <x v="1"/>
    <x v="11"/>
    <x v="727"/>
    <x v="26"/>
    <x v="0"/>
    <x v="12"/>
    <x v="188"/>
    <x v="2893"/>
    <n v="7"/>
    <n v="4.57"/>
  </r>
  <r>
    <n v="4005"/>
    <d v="2015-12-21T00:00:00"/>
    <x v="1"/>
    <x v="11"/>
    <x v="462"/>
    <x v="25"/>
    <x v="2"/>
    <x v="6"/>
    <x v="1605"/>
    <x v="972"/>
    <n v="3"/>
    <n v="4.8"/>
  </r>
  <r>
    <n v="4006"/>
    <d v="2015-12-21T00:00:00"/>
    <x v="1"/>
    <x v="11"/>
    <x v="310"/>
    <x v="16"/>
    <x v="2"/>
    <x v="9"/>
    <x v="649"/>
    <x v="2894"/>
    <n v="6"/>
    <n v="14.63"/>
  </r>
  <r>
    <n v="4007"/>
    <d v="2015-12-21T00:00:00"/>
    <x v="1"/>
    <x v="11"/>
    <x v="310"/>
    <x v="16"/>
    <x v="0"/>
    <x v="10"/>
    <x v="1606"/>
    <x v="2895"/>
    <n v="2"/>
    <n v="9.2200000000000006"/>
  </r>
  <r>
    <n v="4008"/>
    <d v="2015-12-21T00:00:00"/>
    <x v="1"/>
    <x v="11"/>
    <x v="512"/>
    <x v="10"/>
    <x v="0"/>
    <x v="4"/>
    <x v="513"/>
    <x v="2766"/>
    <n v="2"/>
    <n v="0.34"/>
  </r>
  <r>
    <n v="4009"/>
    <d v="2015-12-21T00:00:00"/>
    <x v="1"/>
    <x v="11"/>
    <x v="381"/>
    <x v="1"/>
    <x v="2"/>
    <x v="15"/>
    <x v="891"/>
    <x v="2896"/>
    <n v="2"/>
    <n v="137.26"/>
  </r>
  <r>
    <n v="4010"/>
    <d v="2015-12-21T00:00:00"/>
    <x v="1"/>
    <x v="11"/>
    <x v="381"/>
    <x v="1"/>
    <x v="0"/>
    <x v="4"/>
    <x v="1343"/>
    <x v="1941"/>
    <n v="2"/>
    <n v="14.23"/>
  </r>
  <r>
    <n v="4011"/>
    <d v="2015-12-21T00:00:00"/>
    <x v="1"/>
    <x v="11"/>
    <x v="381"/>
    <x v="1"/>
    <x v="2"/>
    <x v="9"/>
    <x v="1189"/>
    <x v="2897"/>
    <n v="8"/>
    <n v="135.46"/>
  </r>
  <r>
    <n v="4012"/>
    <d v="2015-12-21T00:00:00"/>
    <x v="1"/>
    <x v="11"/>
    <x v="381"/>
    <x v="1"/>
    <x v="1"/>
    <x v="8"/>
    <x v="562"/>
    <x v="2898"/>
    <n v="3"/>
    <n v="-33.64"/>
  </r>
  <r>
    <n v="4013"/>
    <d v="2015-12-22T00:00:00"/>
    <x v="1"/>
    <x v="11"/>
    <x v="165"/>
    <x v="21"/>
    <x v="0"/>
    <x v="4"/>
    <x v="1448"/>
    <x v="2446"/>
    <n v="4"/>
    <n v="4.96"/>
  </r>
  <r>
    <n v="4014"/>
    <d v="2015-12-22T00:00:00"/>
    <x v="1"/>
    <x v="11"/>
    <x v="535"/>
    <x v="2"/>
    <x v="0"/>
    <x v="2"/>
    <x v="1271"/>
    <x v="213"/>
    <n v="2"/>
    <n v="1.68"/>
  </r>
  <r>
    <n v="4015"/>
    <d v="2015-12-22T00:00:00"/>
    <x v="1"/>
    <x v="11"/>
    <x v="535"/>
    <x v="2"/>
    <x v="1"/>
    <x v="5"/>
    <x v="123"/>
    <x v="2899"/>
    <n v="7"/>
    <n v="0"/>
  </r>
  <r>
    <n v="4016"/>
    <d v="2015-12-23T00:00:00"/>
    <x v="1"/>
    <x v="11"/>
    <x v="32"/>
    <x v="6"/>
    <x v="0"/>
    <x v="12"/>
    <x v="1167"/>
    <x v="2424"/>
    <n v="4"/>
    <n v="56.35"/>
  </r>
  <r>
    <n v="4017"/>
    <d v="2015-12-24T00:00:00"/>
    <x v="1"/>
    <x v="11"/>
    <x v="557"/>
    <x v="10"/>
    <x v="0"/>
    <x v="7"/>
    <x v="995"/>
    <x v="614"/>
    <n v="2"/>
    <n v="1.81"/>
  </r>
  <r>
    <n v="4018"/>
    <d v="2015-12-24T00:00:00"/>
    <x v="1"/>
    <x v="11"/>
    <x v="557"/>
    <x v="10"/>
    <x v="0"/>
    <x v="0"/>
    <x v="862"/>
    <x v="2900"/>
    <n v="6"/>
    <n v="8.23"/>
  </r>
  <r>
    <n v="4019"/>
    <d v="2015-12-24T00:00:00"/>
    <x v="1"/>
    <x v="11"/>
    <x v="557"/>
    <x v="10"/>
    <x v="0"/>
    <x v="3"/>
    <x v="275"/>
    <x v="2901"/>
    <n v="4"/>
    <n v="-13.84"/>
  </r>
  <r>
    <n v="4020"/>
    <d v="2015-12-24T00:00:00"/>
    <x v="1"/>
    <x v="11"/>
    <x v="557"/>
    <x v="10"/>
    <x v="1"/>
    <x v="8"/>
    <x v="1307"/>
    <x v="2902"/>
    <n v="4"/>
    <n v="19.079999999999998"/>
  </r>
  <r>
    <n v="4021"/>
    <d v="2015-12-24T00:00:00"/>
    <x v="1"/>
    <x v="11"/>
    <x v="557"/>
    <x v="10"/>
    <x v="2"/>
    <x v="15"/>
    <x v="196"/>
    <x v="2704"/>
    <n v="4"/>
    <n v="-383.99"/>
  </r>
  <r>
    <n v="4022"/>
    <d v="2015-12-24T00:00:00"/>
    <x v="1"/>
    <x v="11"/>
    <x v="557"/>
    <x v="10"/>
    <x v="0"/>
    <x v="4"/>
    <x v="1607"/>
    <x v="2729"/>
    <n v="2"/>
    <n v="2.72"/>
  </r>
  <r>
    <n v="4023"/>
    <d v="2015-12-24T00:00:00"/>
    <x v="1"/>
    <x v="11"/>
    <x v="639"/>
    <x v="20"/>
    <x v="0"/>
    <x v="0"/>
    <x v="167"/>
    <x v="2903"/>
    <n v="7"/>
    <n v="63.74"/>
  </r>
  <r>
    <n v="4024"/>
    <d v="2015-12-24T00:00:00"/>
    <x v="1"/>
    <x v="11"/>
    <x v="639"/>
    <x v="20"/>
    <x v="0"/>
    <x v="0"/>
    <x v="184"/>
    <x v="115"/>
    <n v="2"/>
    <n v="6.22"/>
  </r>
  <r>
    <n v="4025"/>
    <d v="2015-12-24T00:00:00"/>
    <x v="1"/>
    <x v="11"/>
    <x v="639"/>
    <x v="20"/>
    <x v="0"/>
    <x v="1"/>
    <x v="911"/>
    <x v="387"/>
    <n v="7"/>
    <n v="10.35"/>
  </r>
  <r>
    <n v="4026"/>
    <d v="2015-12-24T00:00:00"/>
    <x v="1"/>
    <x v="11"/>
    <x v="728"/>
    <x v="26"/>
    <x v="1"/>
    <x v="11"/>
    <x v="1205"/>
    <x v="2904"/>
    <n v="7"/>
    <n v="-786.74"/>
  </r>
  <r>
    <n v="4027"/>
    <d v="2015-12-24T00:00:00"/>
    <x v="1"/>
    <x v="11"/>
    <x v="728"/>
    <x v="26"/>
    <x v="0"/>
    <x v="4"/>
    <x v="540"/>
    <x v="798"/>
    <n v="3"/>
    <n v="1.58"/>
  </r>
  <r>
    <n v="4028"/>
    <d v="2015-12-24T00:00:00"/>
    <x v="1"/>
    <x v="11"/>
    <x v="389"/>
    <x v="12"/>
    <x v="0"/>
    <x v="0"/>
    <x v="1175"/>
    <x v="2905"/>
    <n v="7"/>
    <n v="37.18"/>
  </r>
  <r>
    <n v="4029"/>
    <d v="2015-12-24T00:00:00"/>
    <x v="1"/>
    <x v="11"/>
    <x v="389"/>
    <x v="12"/>
    <x v="2"/>
    <x v="6"/>
    <x v="1095"/>
    <x v="2906"/>
    <n v="2"/>
    <n v="11.2"/>
  </r>
  <r>
    <n v="4030"/>
    <d v="2015-12-24T00:00:00"/>
    <x v="1"/>
    <x v="11"/>
    <x v="389"/>
    <x v="12"/>
    <x v="1"/>
    <x v="8"/>
    <x v="1521"/>
    <x v="647"/>
    <n v="2"/>
    <n v="1.74"/>
  </r>
  <r>
    <n v="4031"/>
    <d v="2015-12-24T00:00:00"/>
    <x v="1"/>
    <x v="11"/>
    <x v="535"/>
    <x v="12"/>
    <x v="1"/>
    <x v="5"/>
    <x v="782"/>
    <x v="2674"/>
    <n v="4"/>
    <n v="99.43"/>
  </r>
  <r>
    <n v="4032"/>
    <d v="2015-12-24T00:00:00"/>
    <x v="1"/>
    <x v="11"/>
    <x v="388"/>
    <x v="3"/>
    <x v="0"/>
    <x v="3"/>
    <x v="248"/>
    <x v="2907"/>
    <n v="4"/>
    <n v="7.23"/>
  </r>
  <r>
    <n v="4033"/>
    <d v="2015-12-24T00:00:00"/>
    <x v="1"/>
    <x v="11"/>
    <x v="388"/>
    <x v="3"/>
    <x v="0"/>
    <x v="7"/>
    <x v="693"/>
    <x v="826"/>
    <n v="4"/>
    <n v="21.58"/>
  </r>
  <r>
    <n v="4034"/>
    <d v="2015-12-24T00:00:00"/>
    <x v="1"/>
    <x v="11"/>
    <x v="312"/>
    <x v="24"/>
    <x v="1"/>
    <x v="8"/>
    <x v="1522"/>
    <x v="2908"/>
    <n v="2"/>
    <n v="3.78"/>
  </r>
  <r>
    <n v="4035"/>
    <d v="2015-12-24T00:00:00"/>
    <x v="1"/>
    <x v="11"/>
    <x v="312"/>
    <x v="24"/>
    <x v="2"/>
    <x v="16"/>
    <x v="1252"/>
    <x v="2909"/>
    <n v="7"/>
    <n v="2302.9699999999998"/>
  </r>
  <r>
    <n v="4036"/>
    <d v="2015-12-25T00:00:00"/>
    <x v="1"/>
    <x v="11"/>
    <x v="514"/>
    <x v="2"/>
    <x v="1"/>
    <x v="8"/>
    <x v="990"/>
    <x v="1827"/>
    <n v="4"/>
    <n v="-68.39"/>
  </r>
  <r>
    <n v="4037"/>
    <d v="2015-12-25T00:00:00"/>
    <x v="1"/>
    <x v="11"/>
    <x v="337"/>
    <x v="15"/>
    <x v="0"/>
    <x v="1"/>
    <x v="1454"/>
    <x v="2910"/>
    <n v="4"/>
    <n v="3.34"/>
  </r>
  <r>
    <n v="4038"/>
    <d v="2015-12-25T00:00:00"/>
    <x v="1"/>
    <x v="11"/>
    <x v="337"/>
    <x v="15"/>
    <x v="0"/>
    <x v="0"/>
    <x v="1444"/>
    <x v="320"/>
    <n v="2"/>
    <n v="3.63"/>
  </r>
  <r>
    <n v="4039"/>
    <d v="2015-12-25T00:00:00"/>
    <x v="1"/>
    <x v="11"/>
    <x v="729"/>
    <x v="14"/>
    <x v="2"/>
    <x v="6"/>
    <x v="550"/>
    <x v="613"/>
    <n v="2"/>
    <n v="19.97"/>
  </r>
  <r>
    <n v="4040"/>
    <d v="2015-12-25T00:00:00"/>
    <x v="1"/>
    <x v="11"/>
    <x v="729"/>
    <x v="14"/>
    <x v="1"/>
    <x v="11"/>
    <x v="1608"/>
    <x v="2911"/>
    <n v="1"/>
    <n v="20.93"/>
  </r>
  <r>
    <n v="4041"/>
    <d v="2015-12-25T00:00:00"/>
    <x v="1"/>
    <x v="11"/>
    <x v="729"/>
    <x v="14"/>
    <x v="0"/>
    <x v="0"/>
    <x v="741"/>
    <x v="848"/>
    <n v="3"/>
    <n v="8.5"/>
  </r>
  <r>
    <n v="4042"/>
    <d v="2015-12-25T00:00:00"/>
    <x v="1"/>
    <x v="11"/>
    <x v="729"/>
    <x v="14"/>
    <x v="0"/>
    <x v="4"/>
    <x v="44"/>
    <x v="462"/>
    <n v="1"/>
    <n v="0.95"/>
  </r>
  <r>
    <n v="4043"/>
    <d v="2015-12-25T00:00:00"/>
    <x v="1"/>
    <x v="11"/>
    <x v="412"/>
    <x v="20"/>
    <x v="0"/>
    <x v="12"/>
    <x v="1335"/>
    <x v="2912"/>
    <n v="2"/>
    <n v="124.49"/>
  </r>
  <r>
    <n v="4044"/>
    <d v="2015-12-25T00:00:00"/>
    <x v="1"/>
    <x v="11"/>
    <x v="565"/>
    <x v="3"/>
    <x v="2"/>
    <x v="16"/>
    <x v="359"/>
    <x v="2913"/>
    <n v="5"/>
    <n v="224.99"/>
  </r>
  <r>
    <n v="4045"/>
    <d v="2015-12-25T00:00:00"/>
    <x v="1"/>
    <x v="11"/>
    <x v="565"/>
    <x v="3"/>
    <x v="0"/>
    <x v="0"/>
    <x v="1402"/>
    <x v="370"/>
    <n v="3"/>
    <n v="6.17"/>
  </r>
  <r>
    <n v="4046"/>
    <d v="2015-12-25T00:00:00"/>
    <x v="1"/>
    <x v="11"/>
    <x v="565"/>
    <x v="3"/>
    <x v="0"/>
    <x v="0"/>
    <x v="689"/>
    <x v="150"/>
    <n v="3"/>
    <n v="8.07"/>
  </r>
  <r>
    <n v="4047"/>
    <d v="2015-12-25T00:00:00"/>
    <x v="1"/>
    <x v="11"/>
    <x v="352"/>
    <x v="4"/>
    <x v="1"/>
    <x v="8"/>
    <x v="282"/>
    <x v="2914"/>
    <n v="6"/>
    <n v="46.9"/>
  </r>
  <r>
    <n v="4048"/>
    <d v="2015-12-25T00:00:00"/>
    <x v="1"/>
    <x v="11"/>
    <x v="352"/>
    <x v="4"/>
    <x v="0"/>
    <x v="3"/>
    <x v="1414"/>
    <x v="2915"/>
    <n v="5"/>
    <n v="74.209999999999994"/>
  </r>
  <r>
    <n v="4049"/>
    <d v="2015-12-25T00:00:00"/>
    <x v="1"/>
    <x v="11"/>
    <x v="232"/>
    <x v="20"/>
    <x v="2"/>
    <x v="9"/>
    <x v="1208"/>
    <x v="2916"/>
    <n v="2"/>
    <n v="371.32"/>
  </r>
  <r>
    <n v="4050"/>
    <d v="2015-12-25T00:00:00"/>
    <x v="1"/>
    <x v="11"/>
    <x v="232"/>
    <x v="20"/>
    <x v="1"/>
    <x v="11"/>
    <x v="1205"/>
    <x v="2917"/>
    <n v="2"/>
    <n v="56.2"/>
  </r>
  <r>
    <n v="4051"/>
    <d v="2015-12-25T00:00:00"/>
    <x v="1"/>
    <x v="11"/>
    <x v="88"/>
    <x v="3"/>
    <x v="0"/>
    <x v="0"/>
    <x v="404"/>
    <x v="967"/>
    <n v="2"/>
    <n v="4.88"/>
  </r>
  <r>
    <n v="4052"/>
    <d v="2015-12-26T00:00:00"/>
    <x v="1"/>
    <x v="11"/>
    <x v="12"/>
    <x v="32"/>
    <x v="0"/>
    <x v="7"/>
    <x v="78"/>
    <x v="501"/>
    <n v="5"/>
    <n v="10.43"/>
  </r>
  <r>
    <n v="4053"/>
    <d v="2015-12-26T00:00:00"/>
    <x v="1"/>
    <x v="11"/>
    <x v="260"/>
    <x v="10"/>
    <x v="1"/>
    <x v="13"/>
    <x v="278"/>
    <x v="2918"/>
    <n v="1"/>
    <n v="-15.48"/>
  </r>
  <r>
    <n v="4054"/>
    <d v="2015-12-26T00:00:00"/>
    <x v="1"/>
    <x v="11"/>
    <x v="680"/>
    <x v="0"/>
    <x v="1"/>
    <x v="5"/>
    <x v="1609"/>
    <x v="2919"/>
    <n v="3"/>
    <n v="-90.38"/>
  </r>
  <r>
    <n v="4055"/>
    <d v="2015-12-26T00:00:00"/>
    <x v="1"/>
    <x v="11"/>
    <x v="447"/>
    <x v="20"/>
    <x v="0"/>
    <x v="0"/>
    <x v="1195"/>
    <x v="1807"/>
    <n v="6"/>
    <n v="99.94"/>
  </r>
  <r>
    <n v="4056"/>
    <d v="2015-12-27T00:00:00"/>
    <x v="1"/>
    <x v="11"/>
    <x v="188"/>
    <x v="0"/>
    <x v="0"/>
    <x v="10"/>
    <x v="1610"/>
    <x v="2920"/>
    <n v="9"/>
    <n v="35.42"/>
  </r>
  <r>
    <n v="4057"/>
    <d v="2015-12-27T00:00:00"/>
    <x v="1"/>
    <x v="11"/>
    <x v="188"/>
    <x v="0"/>
    <x v="1"/>
    <x v="11"/>
    <x v="1028"/>
    <x v="2921"/>
    <n v="3"/>
    <n v="-46.98"/>
  </r>
  <r>
    <n v="4058"/>
    <d v="2015-12-27T00:00:00"/>
    <x v="1"/>
    <x v="11"/>
    <x v="188"/>
    <x v="0"/>
    <x v="1"/>
    <x v="5"/>
    <x v="1209"/>
    <x v="2922"/>
    <n v="3"/>
    <n v="-15.15"/>
  </r>
  <r>
    <n v="4059"/>
    <d v="2015-12-27T00:00:00"/>
    <x v="1"/>
    <x v="11"/>
    <x v="188"/>
    <x v="0"/>
    <x v="2"/>
    <x v="6"/>
    <x v="438"/>
    <x v="2923"/>
    <n v="4"/>
    <n v="41.76"/>
  </r>
  <r>
    <n v="4060"/>
    <d v="2015-12-27T00:00:00"/>
    <x v="1"/>
    <x v="11"/>
    <x v="496"/>
    <x v="13"/>
    <x v="0"/>
    <x v="10"/>
    <x v="382"/>
    <x v="2924"/>
    <n v="2"/>
    <n v="51.66"/>
  </r>
  <r>
    <n v="4061"/>
    <d v="2015-12-27T00:00:00"/>
    <x v="1"/>
    <x v="11"/>
    <x v="730"/>
    <x v="36"/>
    <x v="0"/>
    <x v="0"/>
    <x v="1611"/>
    <x v="2364"/>
    <n v="5"/>
    <n v="14.16"/>
  </r>
  <r>
    <n v="4062"/>
    <d v="2015-12-27T00:00:00"/>
    <x v="1"/>
    <x v="11"/>
    <x v="730"/>
    <x v="36"/>
    <x v="0"/>
    <x v="12"/>
    <x v="783"/>
    <x v="2925"/>
    <n v="2"/>
    <n v="103.23"/>
  </r>
  <r>
    <n v="4063"/>
    <d v="2015-12-27T00:00:00"/>
    <x v="1"/>
    <x v="11"/>
    <x v="316"/>
    <x v="3"/>
    <x v="0"/>
    <x v="12"/>
    <x v="316"/>
    <x v="338"/>
    <n v="2"/>
    <n v="31.02"/>
  </r>
  <r>
    <n v="4064"/>
    <d v="2015-12-27T00:00:00"/>
    <x v="1"/>
    <x v="11"/>
    <x v="316"/>
    <x v="3"/>
    <x v="0"/>
    <x v="1"/>
    <x v="1612"/>
    <x v="387"/>
    <n v="7"/>
    <n v="10.35"/>
  </r>
  <r>
    <n v="4065"/>
    <d v="2015-12-27T00:00:00"/>
    <x v="1"/>
    <x v="11"/>
    <x v="108"/>
    <x v="1"/>
    <x v="0"/>
    <x v="2"/>
    <x v="235"/>
    <x v="810"/>
    <n v="3"/>
    <n v="-3.17"/>
  </r>
  <r>
    <n v="4066"/>
    <d v="2015-12-27T00:00:00"/>
    <x v="1"/>
    <x v="11"/>
    <x v="148"/>
    <x v="3"/>
    <x v="2"/>
    <x v="9"/>
    <x v="589"/>
    <x v="2890"/>
    <n v="8"/>
    <n v="3.48"/>
  </r>
  <r>
    <n v="4067"/>
    <d v="2015-12-27T00:00:00"/>
    <x v="1"/>
    <x v="11"/>
    <x v="238"/>
    <x v="21"/>
    <x v="0"/>
    <x v="0"/>
    <x v="951"/>
    <x v="1633"/>
    <n v="4"/>
    <n v="91.95"/>
  </r>
  <r>
    <n v="4068"/>
    <d v="2015-12-27T00:00:00"/>
    <x v="1"/>
    <x v="11"/>
    <x v="238"/>
    <x v="21"/>
    <x v="2"/>
    <x v="6"/>
    <x v="1613"/>
    <x v="2926"/>
    <n v="2"/>
    <n v="71.97"/>
  </r>
  <r>
    <n v="4069"/>
    <d v="2015-12-27T00:00:00"/>
    <x v="1"/>
    <x v="11"/>
    <x v="639"/>
    <x v="10"/>
    <x v="1"/>
    <x v="13"/>
    <x v="773"/>
    <x v="2927"/>
    <n v="9"/>
    <n v="-464.7"/>
  </r>
  <r>
    <n v="4070"/>
    <d v="2015-12-27T00:00:00"/>
    <x v="1"/>
    <x v="11"/>
    <x v="639"/>
    <x v="10"/>
    <x v="0"/>
    <x v="10"/>
    <x v="21"/>
    <x v="2928"/>
    <n v="3"/>
    <n v="6.71"/>
  </r>
  <r>
    <n v="4071"/>
    <d v="2015-12-27T00:00:00"/>
    <x v="1"/>
    <x v="11"/>
    <x v="569"/>
    <x v="15"/>
    <x v="2"/>
    <x v="9"/>
    <x v="884"/>
    <x v="2929"/>
    <n v="3"/>
    <n v="0.71"/>
  </r>
  <r>
    <n v="4072"/>
    <d v="2015-12-27T00:00:00"/>
    <x v="1"/>
    <x v="11"/>
    <x v="569"/>
    <x v="15"/>
    <x v="1"/>
    <x v="8"/>
    <x v="1614"/>
    <x v="2930"/>
    <n v="3"/>
    <n v="16.010000000000002"/>
  </r>
  <r>
    <n v="4073"/>
    <d v="2015-12-27T00:00:00"/>
    <x v="1"/>
    <x v="11"/>
    <x v="569"/>
    <x v="15"/>
    <x v="1"/>
    <x v="11"/>
    <x v="1615"/>
    <x v="2931"/>
    <n v="2"/>
    <n v="8.19"/>
  </r>
  <r>
    <n v="4074"/>
    <d v="2015-12-27T00:00:00"/>
    <x v="1"/>
    <x v="11"/>
    <x v="569"/>
    <x v="15"/>
    <x v="0"/>
    <x v="2"/>
    <x v="163"/>
    <x v="2932"/>
    <n v="3"/>
    <n v="2.25"/>
  </r>
  <r>
    <n v="4075"/>
    <d v="2015-12-27T00:00:00"/>
    <x v="1"/>
    <x v="11"/>
    <x v="569"/>
    <x v="15"/>
    <x v="2"/>
    <x v="9"/>
    <x v="410"/>
    <x v="2699"/>
    <n v="7"/>
    <n v="-12.73"/>
  </r>
  <r>
    <n v="4076"/>
    <d v="2015-12-27T00:00:00"/>
    <x v="1"/>
    <x v="11"/>
    <x v="160"/>
    <x v="3"/>
    <x v="0"/>
    <x v="2"/>
    <x v="899"/>
    <x v="2024"/>
    <n v="2"/>
    <n v="61.39"/>
  </r>
  <r>
    <n v="4077"/>
    <d v="2015-12-27T00:00:00"/>
    <x v="1"/>
    <x v="11"/>
    <x v="160"/>
    <x v="3"/>
    <x v="2"/>
    <x v="6"/>
    <x v="446"/>
    <x v="2933"/>
    <n v="9"/>
    <n v="75.17"/>
  </r>
  <r>
    <n v="4078"/>
    <d v="2015-12-28T00:00:00"/>
    <x v="1"/>
    <x v="11"/>
    <x v="699"/>
    <x v="2"/>
    <x v="2"/>
    <x v="9"/>
    <x v="1381"/>
    <x v="2934"/>
    <n v="2"/>
    <n v="1.36"/>
  </r>
  <r>
    <n v="4079"/>
    <d v="2015-12-28T00:00:00"/>
    <x v="1"/>
    <x v="11"/>
    <x v="681"/>
    <x v="1"/>
    <x v="0"/>
    <x v="2"/>
    <x v="1616"/>
    <x v="1461"/>
    <n v="2"/>
    <n v="1.55"/>
  </r>
  <r>
    <n v="4080"/>
    <d v="2015-12-29T00:00:00"/>
    <x v="1"/>
    <x v="11"/>
    <x v="503"/>
    <x v="20"/>
    <x v="0"/>
    <x v="14"/>
    <x v="719"/>
    <x v="2935"/>
    <n v="2"/>
    <n v="0.06"/>
  </r>
  <r>
    <n v="4081"/>
    <d v="2015-12-30T00:00:00"/>
    <x v="1"/>
    <x v="11"/>
    <x v="68"/>
    <x v="3"/>
    <x v="0"/>
    <x v="0"/>
    <x v="709"/>
    <x v="2936"/>
    <n v="3"/>
    <n v="31.52"/>
  </r>
  <r>
    <n v="4082"/>
    <d v="2015-12-30T00:00:00"/>
    <x v="1"/>
    <x v="11"/>
    <x v="68"/>
    <x v="3"/>
    <x v="0"/>
    <x v="2"/>
    <x v="355"/>
    <x v="2937"/>
    <n v="3"/>
    <n v="14.24"/>
  </r>
  <r>
    <n v="4083"/>
    <d v="2015-12-30T00:00:00"/>
    <x v="1"/>
    <x v="11"/>
    <x v="68"/>
    <x v="3"/>
    <x v="2"/>
    <x v="15"/>
    <x v="1359"/>
    <x v="2938"/>
    <n v="6"/>
    <n v="286.70999999999998"/>
  </r>
  <r>
    <n v="4084"/>
    <d v="2015-12-30T00:00:00"/>
    <x v="1"/>
    <x v="11"/>
    <x v="68"/>
    <x v="3"/>
    <x v="0"/>
    <x v="10"/>
    <x v="1329"/>
    <x v="2802"/>
    <n v="3"/>
    <n v="122.15"/>
  </r>
  <r>
    <n v="4085"/>
    <d v="2015-12-30T00:00:00"/>
    <x v="1"/>
    <x v="11"/>
    <x v="68"/>
    <x v="3"/>
    <x v="2"/>
    <x v="6"/>
    <x v="1613"/>
    <x v="2939"/>
    <n v="3"/>
    <n v="35.99"/>
  </r>
  <r>
    <n v="4086"/>
    <d v="2015-12-31T00:00:00"/>
    <x v="1"/>
    <x v="11"/>
    <x v="117"/>
    <x v="35"/>
    <x v="0"/>
    <x v="3"/>
    <x v="8"/>
    <x v="1544"/>
    <n v="2"/>
    <n v="152.5"/>
  </r>
  <r>
    <n v="4087"/>
    <d v="2015-12-31T00:00:00"/>
    <x v="1"/>
    <x v="11"/>
    <x v="335"/>
    <x v="0"/>
    <x v="1"/>
    <x v="8"/>
    <x v="977"/>
    <x v="1195"/>
    <n v="5"/>
    <n v="-11.44"/>
  </r>
  <r>
    <n v="4088"/>
    <d v="2015-12-31T00:00:00"/>
    <x v="1"/>
    <x v="11"/>
    <x v="335"/>
    <x v="0"/>
    <x v="0"/>
    <x v="3"/>
    <x v="573"/>
    <x v="2940"/>
    <n v="4"/>
    <n v="-5.85"/>
  </r>
  <r>
    <n v="4089"/>
    <d v="2015-12-31T00:00:00"/>
    <x v="1"/>
    <x v="11"/>
    <x v="385"/>
    <x v="5"/>
    <x v="0"/>
    <x v="3"/>
    <x v="1414"/>
    <x v="2941"/>
    <n v="3"/>
    <n v="44.53"/>
  </r>
  <r>
    <n v="4090"/>
    <d v="2015-12-31T00:00:00"/>
    <x v="1"/>
    <x v="11"/>
    <x v="385"/>
    <x v="5"/>
    <x v="0"/>
    <x v="3"/>
    <x v="455"/>
    <x v="2942"/>
    <n v="4"/>
    <n v="27.89"/>
  </r>
  <r>
    <n v="4091"/>
    <d v="2015-12-31T00:00:00"/>
    <x v="1"/>
    <x v="11"/>
    <x v="385"/>
    <x v="5"/>
    <x v="0"/>
    <x v="3"/>
    <x v="1292"/>
    <x v="2943"/>
    <n v="5"/>
    <n v="38.15"/>
  </r>
  <r>
    <n v="4092"/>
    <d v="2015-12-31T00:00:00"/>
    <x v="1"/>
    <x v="11"/>
    <x v="385"/>
    <x v="5"/>
    <x v="0"/>
    <x v="3"/>
    <x v="417"/>
    <x v="2944"/>
    <n v="12"/>
    <n v="167.81"/>
  </r>
  <r>
    <n v="4093"/>
    <d v="2015-12-31T00:00:00"/>
    <x v="1"/>
    <x v="11"/>
    <x v="497"/>
    <x v="0"/>
    <x v="0"/>
    <x v="2"/>
    <x v="25"/>
    <x v="2945"/>
    <n v="2"/>
    <n v="-26.72"/>
  </r>
  <r>
    <n v="4094"/>
    <d v="2015-12-31T00:00:00"/>
    <x v="1"/>
    <x v="11"/>
    <x v="497"/>
    <x v="0"/>
    <x v="0"/>
    <x v="7"/>
    <x v="153"/>
    <x v="656"/>
    <n v="2"/>
    <n v="0.56999999999999995"/>
  </r>
  <r>
    <n v="4095"/>
    <d v="2015-12-31T00:00:00"/>
    <x v="1"/>
    <x v="11"/>
    <x v="497"/>
    <x v="0"/>
    <x v="0"/>
    <x v="14"/>
    <x v="488"/>
    <x v="971"/>
    <n v="2"/>
    <n v="-1.32"/>
  </r>
  <r>
    <n v="4096"/>
    <d v="2015-12-31T00:00:00"/>
    <x v="1"/>
    <x v="11"/>
    <x v="123"/>
    <x v="14"/>
    <x v="0"/>
    <x v="3"/>
    <x v="440"/>
    <x v="2946"/>
    <n v="8"/>
    <n v="52.38"/>
  </r>
  <r>
    <n v="4097"/>
    <d v="2016-01-02T00:00:00"/>
    <x v="2"/>
    <x v="0"/>
    <x v="688"/>
    <x v="36"/>
    <x v="1"/>
    <x v="11"/>
    <x v="1419"/>
    <x v="2824"/>
    <n v="3"/>
    <n v="38.270000000000003"/>
  </r>
  <r>
    <n v="4098"/>
    <d v="2016-01-02T00:00:00"/>
    <x v="2"/>
    <x v="0"/>
    <x v="688"/>
    <x v="36"/>
    <x v="2"/>
    <x v="6"/>
    <x v="746"/>
    <x v="2947"/>
    <n v="2"/>
    <n v="67.27"/>
  </r>
  <r>
    <n v="4099"/>
    <d v="2016-01-03T00:00:00"/>
    <x v="2"/>
    <x v="0"/>
    <x v="336"/>
    <x v="3"/>
    <x v="0"/>
    <x v="2"/>
    <x v="70"/>
    <x v="2948"/>
    <n v="2"/>
    <n v="28.62"/>
  </r>
  <r>
    <n v="4100"/>
    <d v="2016-01-03T00:00:00"/>
    <x v="2"/>
    <x v="0"/>
    <x v="305"/>
    <x v="0"/>
    <x v="2"/>
    <x v="9"/>
    <x v="401"/>
    <x v="2265"/>
    <n v="2"/>
    <n v="-5.26"/>
  </r>
  <r>
    <n v="4101"/>
    <d v="2016-01-03T00:00:00"/>
    <x v="2"/>
    <x v="0"/>
    <x v="305"/>
    <x v="0"/>
    <x v="2"/>
    <x v="9"/>
    <x v="925"/>
    <x v="2949"/>
    <n v="3"/>
    <n v="-6.21"/>
  </r>
  <r>
    <n v="4102"/>
    <d v="2016-01-03T00:00:00"/>
    <x v="2"/>
    <x v="0"/>
    <x v="305"/>
    <x v="0"/>
    <x v="2"/>
    <x v="6"/>
    <x v="80"/>
    <x v="81"/>
    <n v="5"/>
    <n v="13.57"/>
  </r>
  <r>
    <n v="4103"/>
    <d v="2016-01-03T00:00:00"/>
    <x v="2"/>
    <x v="0"/>
    <x v="731"/>
    <x v="39"/>
    <x v="1"/>
    <x v="13"/>
    <x v="957"/>
    <x v="2950"/>
    <n v="7"/>
    <n v="350.43"/>
  </r>
  <r>
    <n v="4104"/>
    <d v="2016-01-03T00:00:00"/>
    <x v="2"/>
    <x v="0"/>
    <x v="731"/>
    <x v="39"/>
    <x v="0"/>
    <x v="3"/>
    <x v="56"/>
    <x v="399"/>
    <n v="2"/>
    <n v="5.35"/>
  </r>
  <r>
    <n v="4105"/>
    <d v="2016-01-04T00:00:00"/>
    <x v="2"/>
    <x v="0"/>
    <x v="732"/>
    <x v="25"/>
    <x v="2"/>
    <x v="16"/>
    <x v="1478"/>
    <x v="2951"/>
    <n v="4"/>
    <n v="120"/>
  </r>
  <r>
    <n v="4106"/>
    <d v="2016-01-04T00:00:00"/>
    <x v="2"/>
    <x v="0"/>
    <x v="624"/>
    <x v="2"/>
    <x v="0"/>
    <x v="4"/>
    <x v="16"/>
    <x v="1072"/>
    <n v="1"/>
    <n v="0.57999999999999996"/>
  </r>
  <r>
    <n v="4107"/>
    <d v="2016-01-04T00:00:00"/>
    <x v="2"/>
    <x v="0"/>
    <x v="624"/>
    <x v="2"/>
    <x v="0"/>
    <x v="3"/>
    <x v="396"/>
    <x v="428"/>
    <n v="6"/>
    <n v="-80.180000000000007"/>
  </r>
  <r>
    <n v="4108"/>
    <d v="2016-01-05T00:00:00"/>
    <x v="2"/>
    <x v="0"/>
    <x v="202"/>
    <x v="16"/>
    <x v="2"/>
    <x v="9"/>
    <x v="1617"/>
    <x v="2952"/>
    <n v="6"/>
    <n v="40.69"/>
  </r>
  <r>
    <n v="4109"/>
    <d v="2016-01-05T00:00:00"/>
    <x v="2"/>
    <x v="0"/>
    <x v="202"/>
    <x v="16"/>
    <x v="0"/>
    <x v="4"/>
    <x v="1618"/>
    <x v="607"/>
    <n v="2"/>
    <n v="0.59"/>
  </r>
  <r>
    <n v="4110"/>
    <d v="2016-01-05T00:00:00"/>
    <x v="2"/>
    <x v="0"/>
    <x v="202"/>
    <x v="16"/>
    <x v="2"/>
    <x v="6"/>
    <x v="550"/>
    <x v="2953"/>
    <n v="2"/>
    <n v="5.18"/>
  </r>
  <r>
    <n v="4111"/>
    <d v="2016-01-07T00:00:00"/>
    <x v="2"/>
    <x v="0"/>
    <x v="233"/>
    <x v="3"/>
    <x v="0"/>
    <x v="4"/>
    <x v="1247"/>
    <x v="2954"/>
    <n v="1"/>
    <n v="10.029999999999999"/>
  </r>
  <r>
    <n v="4112"/>
    <d v="2016-01-07T00:00:00"/>
    <x v="2"/>
    <x v="0"/>
    <x v="685"/>
    <x v="0"/>
    <x v="1"/>
    <x v="8"/>
    <x v="192"/>
    <x v="2955"/>
    <n v="3"/>
    <n v="-10.96"/>
  </r>
  <r>
    <n v="4113"/>
    <d v="2016-01-07T00:00:00"/>
    <x v="2"/>
    <x v="0"/>
    <x v="685"/>
    <x v="0"/>
    <x v="0"/>
    <x v="0"/>
    <x v="1427"/>
    <x v="499"/>
    <n v="5"/>
    <n v="9.07"/>
  </r>
  <r>
    <n v="4114"/>
    <d v="2016-01-08T00:00:00"/>
    <x v="2"/>
    <x v="0"/>
    <x v="4"/>
    <x v="21"/>
    <x v="1"/>
    <x v="11"/>
    <x v="1028"/>
    <x v="2956"/>
    <n v="6"/>
    <n v="407.13"/>
  </r>
  <r>
    <n v="4115"/>
    <d v="2016-01-08T00:00:00"/>
    <x v="2"/>
    <x v="0"/>
    <x v="4"/>
    <x v="21"/>
    <x v="0"/>
    <x v="3"/>
    <x v="958"/>
    <x v="2957"/>
    <n v="7"/>
    <n v="49.84"/>
  </r>
  <r>
    <n v="4116"/>
    <d v="2016-01-08T00:00:00"/>
    <x v="2"/>
    <x v="0"/>
    <x v="6"/>
    <x v="25"/>
    <x v="0"/>
    <x v="3"/>
    <x v="1245"/>
    <x v="2958"/>
    <n v="7"/>
    <n v="-24.66"/>
  </r>
  <r>
    <n v="4117"/>
    <d v="2016-01-08T00:00:00"/>
    <x v="2"/>
    <x v="0"/>
    <x v="6"/>
    <x v="25"/>
    <x v="0"/>
    <x v="4"/>
    <x v="262"/>
    <x v="2959"/>
    <n v="3"/>
    <n v="5.95"/>
  </r>
  <r>
    <n v="4118"/>
    <d v="2016-01-08T00:00:00"/>
    <x v="2"/>
    <x v="0"/>
    <x v="6"/>
    <x v="25"/>
    <x v="2"/>
    <x v="6"/>
    <x v="1619"/>
    <x v="2960"/>
    <n v="2"/>
    <n v="10.88"/>
  </r>
  <r>
    <n v="4119"/>
    <d v="2016-01-09T00:00:00"/>
    <x v="2"/>
    <x v="0"/>
    <x v="174"/>
    <x v="3"/>
    <x v="2"/>
    <x v="9"/>
    <x v="1620"/>
    <x v="2961"/>
    <n v="5"/>
    <n v="118.98"/>
  </r>
  <r>
    <n v="4120"/>
    <d v="2016-01-09T00:00:00"/>
    <x v="2"/>
    <x v="0"/>
    <x v="174"/>
    <x v="3"/>
    <x v="2"/>
    <x v="6"/>
    <x v="432"/>
    <x v="2962"/>
    <n v="9"/>
    <n v="141.72"/>
  </r>
  <r>
    <n v="4121"/>
    <d v="2016-01-09T00:00:00"/>
    <x v="2"/>
    <x v="0"/>
    <x v="591"/>
    <x v="10"/>
    <x v="1"/>
    <x v="8"/>
    <x v="1336"/>
    <x v="2963"/>
    <n v="2"/>
    <n v="3.79"/>
  </r>
  <r>
    <n v="4122"/>
    <d v="2016-01-10T00:00:00"/>
    <x v="2"/>
    <x v="0"/>
    <x v="127"/>
    <x v="22"/>
    <x v="1"/>
    <x v="8"/>
    <x v="408"/>
    <x v="2828"/>
    <n v="4"/>
    <n v="34.369999999999997"/>
  </r>
  <r>
    <n v="4123"/>
    <d v="2016-01-10T00:00:00"/>
    <x v="2"/>
    <x v="0"/>
    <x v="127"/>
    <x v="22"/>
    <x v="2"/>
    <x v="9"/>
    <x v="1569"/>
    <x v="2964"/>
    <n v="2"/>
    <n v="13.3"/>
  </r>
  <r>
    <n v="4124"/>
    <d v="2016-01-10T00:00:00"/>
    <x v="2"/>
    <x v="0"/>
    <x v="733"/>
    <x v="22"/>
    <x v="1"/>
    <x v="8"/>
    <x v="20"/>
    <x v="2965"/>
    <n v="5"/>
    <n v="7.7"/>
  </r>
  <r>
    <n v="4125"/>
    <d v="2016-01-11T00:00:00"/>
    <x v="2"/>
    <x v="0"/>
    <x v="354"/>
    <x v="10"/>
    <x v="0"/>
    <x v="0"/>
    <x v="507"/>
    <x v="143"/>
    <n v="3"/>
    <n v="5.44"/>
  </r>
  <r>
    <n v="4126"/>
    <d v="2016-01-11T00:00:00"/>
    <x v="2"/>
    <x v="0"/>
    <x v="354"/>
    <x v="10"/>
    <x v="0"/>
    <x v="0"/>
    <x v="1584"/>
    <x v="2966"/>
    <n v="3"/>
    <n v="20.58"/>
  </r>
  <r>
    <n v="4127"/>
    <d v="2016-01-11T00:00:00"/>
    <x v="2"/>
    <x v="0"/>
    <x v="354"/>
    <x v="10"/>
    <x v="2"/>
    <x v="6"/>
    <x v="1621"/>
    <x v="2967"/>
    <n v="2"/>
    <n v="-9.8699999999999992"/>
  </r>
  <r>
    <n v="4128"/>
    <d v="2016-01-11T00:00:00"/>
    <x v="2"/>
    <x v="0"/>
    <x v="114"/>
    <x v="10"/>
    <x v="1"/>
    <x v="8"/>
    <x v="55"/>
    <x v="2968"/>
    <n v="14"/>
    <n v="8.94"/>
  </r>
  <r>
    <n v="4129"/>
    <d v="2016-01-14T00:00:00"/>
    <x v="2"/>
    <x v="0"/>
    <x v="643"/>
    <x v="25"/>
    <x v="0"/>
    <x v="0"/>
    <x v="1033"/>
    <x v="2969"/>
    <n v="2"/>
    <n v="32.47"/>
  </r>
  <r>
    <n v="4130"/>
    <d v="2016-01-14T00:00:00"/>
    <x v="2"/>
    <x v="0"/>
    <x v="643"/>
    <x v="25"/>
    <x v="1"/>
    <x v="8"/>
    <x v="1622"/>
    <x v="2970"/>
    <n v="8"/>
    <n v="31.58"/>
  </r>
  <r>
    <n v="4131"/>
    <d v="2016-01-15T00:00:00"/>
    <x v="2"/>
    <x v="0"/>
    <x v="222"/>
    <x v="23"/>
    <x v="0"/>
    <x v="10"/>
    <x v="1077"/>
    <x v="2971"/>
    <n v="2"/>
    <n v="24.6"/>
  </r>
  <r>
    <n v="4132"/>
    <d v="2016-01-15T00:00:00"/>
    <x v="2"/>
    <x v="0"/>
    <x v="222"/>
    <x v="23"/>
    <x v="0"/>
    <x v="4"/>
    <x v="208"/>
    <x v="2649"/>
    <n v="2"/>
    <n v="1.35"/>
  </r>
  <r>
    <n v="4133"/>
    <d v="2016-01-15T00:00:00"/>
    <x v="2"/>
    <x v="0"/>
    <x v="222"/>
    <x v="23"/>
    <x v="2"/>
    <x v="9"/>
    <x v="711"/>
    <x v="1500"/>
    <n v="3"/>
    <n v="91.79"/>
  </r>
  <r>
    <n v="4134"/>
    <d v="2016-01-15T00:00:00"/>
    <x v="2"/>
    <x v="0"/>
    <x v="554"/>
    <x v="37"/>
    <x v="1"/>
    <x v="13"/>
    <x v="931"/>
    <x v="2972"/>
    <n v="1"/>
    <n v="-15.58"/>
  </r>
  <r>
    <n v="4135"/>
    <d v="2016-01-15T00:00:00"/>
    <x v="2"/>
    <x v="0"/>
    <x v="494"/>
    <x v="20"/>
    <x v="0"/>
    <x v="10"/>
    <x v="1531"/>
    <x v="356"/>
    <n v="4"/>
    <n v="7.6"/>
  </r>
  <r>
    <n v="4136"/>
    <d v="2016-01-15T00:00:00"/>
    <x v="2"/>
    <x v="0"/>
    <x v="494"/>
    <x v="20"/>
    <x v="0"/>
    <x v="0"/>
    <x v="1215"/>
    <x v="2973"/>
    <n v="9"/>
    <n v="28.86"/>
  </r>
  <r>
    <n v="4137"/>
    <d v="2016-01-15T00:00:00"/>
    <x v="2"/>
    <x v="0"/>
    <x v="494"/>
    <x v="20"/>
    <x v="0"/>
    <x v="3"/>
    <x v="739"/>
    <x v="2974"/>
    <n v="3"/>
    <n v="17.34"/>
  </r>
  <r>
    <n v="4138"/>
    <d v="2016-01-15T00:00:00"/>
    <x v="2"/>
    <x v="0"/>
    <x v="734"/>
    <x v="20"/>
    <x v="0"/>
    <x v="0"/>
    <x v="1025"/>
    <x v="1045"/>
    <n v="2"/>
    <n v="40.17"/>
  </r>
  <r>
    <n v="4139"/>
    <d v="2016-01-16T00:00:00"/>
    <x v="2"/>
    <x v="0"/>
    <x v="281"/>
    <x v="3"/>
    <x v="0"/>
    <x v="3"/>
    <x v="1045"/>
    <x v="563"/>
    <n v="2"/>
    <n v="4.22"/>
  </r>
  <r>
    <n v="4140"/>
    <d v="2016-01-16T00:00:00"/>
    <x v="2"/>
    <x v="0"/>
    <x v="281"/>
    <x v="3"/>
    <x v="2"/>
    <x v="9"/>
    <x v="1623"/>
    <x v="2975"/>
    <n v="3"/>
    <n v="11.77"/>
  </r>
  <r>
    <n v="4141"/>
    <d v="2016-01-17T00:00:00"/>
    <x v="2"/>
    <x v="0"/>
    <x v="684"/>
    <x v="38"/>
    <x v="1"/>
    <x v="8"/>
    <x v="1573"/>
    <x v="2762"/>
    <n v="3"/>
    <n v="64.52"/>
  </r>
  <r>
    <n v="4142"/>
    <d v="2016-01-17T00:00:00"/>
    <x v="2"/>
    <x v="0"/>
    <x v="684"/>
    <x v="38"/>
    <x v="2"/>
    <x v="9"/>
    <x v="33"/>
    <x v="1377"/>
    <n v="1"/>
    <n v="13.2"/>
  </r>
  <r>
    <n v="4143"/>
    <d v="2016-01-17T00:00:00"/>
    <x v="2"/>
    <x v="0"/>
    <x v="684"/>
    <x v="38"/>
    <x v="2"/>
    <x v="9"/>
    <x v="1464"/>
    <x v="2621"/>
    <n v="3"/>
    <n v="66.95"/>
  </r>
  <r>
    <n v="4144"/>
    <d v="2016-01-17T00:00:00"/>
    <x v="2"/>
    <x v="0"/>
    <x v="729"/>
    <x v="4"/>
    <x v="2"/>
    <x v="9"/>
    <x v="1151"/>
    <x v="2976"/>
    <n v="4"/>
    <n v="31.6"/>
  </r>
  <r>
    <n v="4145"/>
    <d v="2016-01-21T00:00:00"/>
    <x v="2"/>
    <x v="0"/>
    <x v="210"/>
    <x v="3"/>
    <x v="1"/>
    <x v="5"/>
    <x v="796"/>
    <x v="2977"/>
    <n v="2"/>
    <n v="-5.76"/>
  </r>
  <r>
    <n v="4146"/>
    <d v="2016-01-21T00:00:00"/>
    <x v="2"/>
    <x v="0"/>
    <x v="210"/>
    <x v="3"/>
    <x v="1"/>
    <x v="5"/>
    <x v="1434"/>
    <x v="2978"/>
    <n v="7"/>
    <n v="76.010000000000005"/>
  </r>
  <r>
    <n v="4147"/>
    <d v="2016-01-22T00:00:00"/>
    <x v="2"/>
    <x v="0"/>
    <x v="194"/>
    <x v="23"/>
    <x v="0"/>
    <x v="7"/>
    <x v="1371"/>
    <x v="2026"/>
    <n v="6"/>
    <n v="0.3"/>
  </r>
  <r>
    <n v="4148"/>
    <d v="2016-01-22T00:00:00"/>
    <x v="2"/>
    <x v="0"/>
    <x v="695"/>
    <x v="25"/>
    <x v="1"/>
    <x v="8"/>
    <x v="928"/>
    <x v="2979"/>
    <n v="8"/>
    <n v="4.28"/>
  </r>
  <r>
    <n v="4149"/>
    <d v="2016-01-22T00:00:00"/>
    <x v="2"/>
    <x v="0"/>
    <x v="695"/>
    <x v="25"/>
    <x v="1"/>
    <x v="11"/>
    <x v="1425"/>
    <x v="2980"/>
    <n v="4"/>
    <n v="-67.67"/>
  </r>
  <r>
    <n v="4150"/>
    <d v="2016-01-22T00:00:00"/>
    <x v="2"/>
    <x v="0"/>
    <x v="695"/>
    <x v="25"/>
    <x v="0"/>
    <x v="12"/>
    <x v="38"/>
    <x v="38"/>
    <n v="4"/>
    <n v="6.49"/>
  </r>
  <r>
    <n v="4151"/>
    <d v="2016-01-22T00:00:00"/>
    <x v="2"/>
    <x v="0"/>
    <x v="202"/>
    <x v="22"/>
    <x v="1"/>
    <x v="8"/>
    <x v="466"/>
    <x v="2981"/>
    <n v="5"/>
    <n v="37.369999999999997"/>
  </r>
  <r>
    <n v="4152"/>
    <d v="2016-01-22T00:00:00"/>
    <x v="2"/>
    <x v="0"/>
    <x v="387"/>
    <x v="22"/>
    <x v="0"/>
    <x v="0"/>
    <x v="1587"/>
    <x v="115"/>
    <n v="2"/>
    <n v="6.22"/>
  </r>
  <r>
    <n v="4153"/>
    <d v="2016-01-22T00:00:00"/>
    <x v="2"/>
    <x v="0"/>
    <x v="558"/>
    <x v="3"/>
    <x v="0"/>
    <x v="1"/>
    <x v="983"/>
    <x v="255"/>
    <n v="3"/>
    <n v="22.2"/>
  </r>
  <r>
    <n v="4154"/>
    <d v="2016-01-22T00:00:00"/>
    <x v="2"/>
    <x v="0"/>
    <x v="558"/>
    <x v="3"/>
    <x v="0"/>
    <x v="1"/>
    <x v="218"/>
    <x v="153"/>
    <n v="5"/>
    <n v="9.5"/>
  </r>
  <r>
    <n v="4155"/>
    <d v="2016-01-22T00:00:00"/>
    <x v="2"/>
    <x v="0"/>
    <x v="214"/>
    <x v="10"/>
    <x v="2"/>
    <x v="6"/>
    <x v="527"/>
    <x v="2982"/>
    <n v="4"/>
    <n v="-20.239999999999998"/>
  </r>
  <r>
    <n v="4156"/>
    <d v="2016-01-22T00:00:00"/>
    <x v="2"/>
    <x v="0"/>
    <x v="214"/>
    <x v="10"/>
    <x v="2"/>
    <x v="9"/>
    <x v="1273"/>
    <x v="2983"/>
    <n v="3"/>
    <n v="15.86"/>
  </r>
  <r>
    <n v="4157"/>
    <d v="2016-01-22T00:00:00"/>
    <x v="2"/>
    <x v="0"/>
    <x v="263"/>
    <x v="20"/>
    <x v="0"/>
    <x v="3"/>
    <x v="647"/>
    <x v="2984"/>
    <n v="4"/>
    <n v="9.2200000000000006"/>
  </r>
  <r>
    <n v="4158"/>
    <d v="2016-01-23T00:00:00"/>
    <x v="2"/>
    <x v="0"/>
    <x v="710"/>
    <x v="3"/>
    <x v="1"/>
    <x v="8"/>
    <x v="635"/>
    <x v="2566"/>
    <n v="7"/>
    <n v="21.6"/>
  </r>
  <r>
    <n v="4159"/>
    <d v="2016-01-23T00:00:00"/>
    <x v="2"/>
    <x v="0"/>
    <x v="595"/>
    <x v="45"/>
    <x v="2"/>
    <x v="9"/>
    <x v="265"/>
    <x v="287"/>
    <n v="2"/>
    <n v="42.99"/>
  </r>
  <r>
    <n v="4160"/>
    <d v="2016-01-23T00:00:00"/>
    <x v="2"/>
    <x v="0"/>
    <x v="595"/>
    <x v="45"/>
    <x v="0"/>
    <x v="4"/>
    <x v="1624"/>
    <x v="2015"/>
    <n v="6"/>
    <n v="2.73"/>
  </r>
  <r>
    <n v="4161"/>
    <d v="2016-01-23T00:00:00"/>
    <x v="2"/>
    <x v="0"/>
    <x v="595"/>
    <x v="45"/>
    <x v="0"/>
    <x v="2"/>
    <x v="1407"/>
    <x v="2985"/>
    <n v="13"/>
    <n v="406.72"/>
  </r>
  <r>
    <n v="4162"/>
    <d v="2016-01-24T00:00:00"/>
    <x v="2"/>
    <x v="0"/>
    <x v="418"/>
    <x v="29"/>
    <x v="0"/>
    <x v="3"/>
    <x v="1274"/>
    <x v="2986"/>
    <n v="4"/>
    <n v="15.68"/>
  </r>
  <r>
    <n v="4163"/>
    <d v="2016-01-25T00:00:00"/>
    <x v="2"/>
    <x v="0"/>
    <x v="735"/>
    <x v="23"/>
    <x v="0"/>
    <x v="4"/>
    <x v="1625"/>
    <x v="2987"/>
    <n v="3"/>
    <n v="2.2999999999999998"/>
  </r>
  <r>
    <n v="4164"/>
    <d v="2016-01-25T00:00:00"/>
    <x v="2"/>
    <x v="0"/>
    <x v="735"/>
    <x v="23"/>
    <x v="0"/>
    <x v="0"/>
    <x v="1626"/>
    <x v="2988"/>
    <n v="5"/>
    <n v="8.2799999999999994"/>
  </r>
  <r>
    <n v="4165"/>
    <d v="2016-01-25T00:00:00"/>
    <x v="2"/>
    <x v="0"/>
    <x v="104"/>
    <x v="20"/>
    <x v="0"/>
    <x v="3"/>
    <x v="39"/>
    <x v="2989"/>
    <n v="5"/>
    <n v="15.09"/>
  </r>
  <r>
    <n v="4166"/>
    <d v="2016-01-25T00:00:00"/>
    <x v="2"/>
    <x v="0"/>
    <x v="104"/>
    <x v="20"/>
    <x v="1"/>
    <x v="13"/>
    <x v="1348"/>
    <x v="2990"/>
    <n v="3"/>
    <n v="-99.35"/>
  </r>
  <r>
    <n v="4167"/>
    <d v="2016-01-25T00:00:00"/>
    <x v="2"/>
    <x v="0"/>
    <x v="104"/>
    <x v="20"/>
    <x v="1"/>
    <x v="8"/>
    <x v="282"/>
    <x v="758"/>
    <n v="1"/>
    <n v="7.82"/>
  </r>
  <r>
    <n v="4168"/>
    <d v="2016-01-25T00:00:00"/>
    <x v="2"/>
    <x v="0"/>
    <x v="104"/>
    <x v="20"/>
    <x v="0"/>
    <x v="2"/>
    <x v="62"/>
    <x v="2991"/>
    <n v="7"/>
    <n v="0"/>
  </r>
  <r>
    <n v="4169"/>
    <d v="2016-01-28T00:00:00"/>
    <x v="2"/>
    <x v="0"/>
    <x v="418"/>
    <x v="3"/>
    <x v="0"/>
    <x v="4"/>
    <x v="137"/>
    <x v="332"/>
    <n v="2"/>
    <n v="10.32"/>
  </r>
  <r>
    <n v="4170"/>
    <d v="2016-01-30T00:00:00"/>
    <x v="2"/>
    <x v="0"/>
    <x v="467"/>
    <x v="3"/>
    <x v="0"/>
    <x v="3"/>
    <x v="1480"/>
    <x v="96"/>
    <n v="2"/>
    <n v="5.89"/>
  </r>
  <r>
    <n v="4171"/>
    <d v="2016-01-30T00:00:00"/>
    <x v="2"/>
    <x v="0"/>
    <x v="236"/>
    <x v="3"/>
    <x v="0"/>
    <x v="2"/>
    <x v="865"/>
    <x v="2992"/>
    <n v="9"/>
    <n v="76.25"/>
  </r>
  <r>
    <n v="4172"/>
    <d v="2016-01-30T00:00:00"/>
    <x v="2"/>
    <x v="0"/>
    <x v="236"/>
    <x v="3"/>
    <x v="0"/>
    <x v="3"/>
    <x v="1469"/>
    <x v="2993"/>
    <n v="2"/>
    <n v="17.77"/>
  </r>
  <r>
    <n v="4173"/>
    <d v="2016-01-30T00:00:00"/>
    <x v="2"/>
    <x v="0"/>
    <x v="236"/>
    <x v="3"/>
    <x v="0"/>
    <x v="1"/>
    <x v="912"/>
    <x v="2994"/>
    <n v="9"/>
    <n v="12.22"/>
  </r>
  <r>
    <n v="4174"/>
    <d v="2016-01-30T00:00:00"/>
    <x v="2"/>
    <x v="0"/>
    <x v="560"/>
    <x v="22"/>
    <x v="1"/>
    <x v="5"/>
    <x v="1627"/>
    <x v="2995"/>
    <n v="4"/>
    <n v="-59.84"/>
  </r>
  <r>
    <n v="4175"/>
    <d v="2016-01-30T00:00:00"/>
    <x v="2"/>
    <x v="0"/>
    <x v="560"/>
    <x v="22"/>
    <x v="1"/>
    <x v="11"/>
    <x v="683"/>
    <x v="2996"/>
    <n v="1"/>
    <n v="7.77"/>
  </r>
  <r>
    <n v="4176"/>
    <d v="2016-01-30T00:00:00"/>
    <x v="2"/>
    <x v="0"/>
    <x v="736"/>
    <x v="1"/>
    <x v="0"/>
    <x v="0"/>
    <x v="1566"/>
    <x v="2997"/>
    <n v="4"/>
    <n v="52.82"/>
  </r>
  <r>
    <n v="4177"/>
    <d v="2016-01-30T00:00:00"/>
    <x v="2"/>
    <x v="0"/>
    <x v="447"/>
    <x v="1"/>
    <x v="2"/>
    <x v="6"/>
    <x v="1628"/>
    <x v="1873"/>
    <n v="4"/>
    <n v="144"/>
  </r>
  <r>
    <n v="4178"/>
    <d v="2016-01-30T00:00:00"/>
    <x v="2"/>
    <x v="0"/>
    <x v="447"/>
    <x v="1"/>
    <x v="0"/>
    <x v="3"/>
    <x v="549"/>
    <x v="2998"/>
    <n v="3"/>
    <n v="-2.68"/>
  </r>
  <r>
    <n v="4179"/>
    <d v="2016-01-30T00:00:00"/>
    <x v="2"/>
    <x v="0"/>
    <x v="447"/>
    <x v="1"/>
    <x v="1"/>
    <x v="13"/>
    <x v="1629"/>
    <x v="2999"/>
    <n v="3"/>
    <n v="-538.45000000000005"/>
  </r>
  <r>
    <n v="4180"/>
    <d v="2016-01-31T00:00:00"/>
    <x v="2"/>
    <x v="0"/>
    <x v="90"/>
    <x v="3"/>
    <x v="2"/>
    <x v="6"/>
    <x v="1492"/>
    <x v="3000"/>
    <n v="1"/>
    <n v="8.2200000000000006"/>
  </r>
  <r>
    <n v="4181"/>
    <d v="2016-01-31T00:00:00"/>
    <x v="2"/>
    <x v="0"/>
    <x v="90"/>
    <x v="3"/>
    <x v="0"/>
    <x v="0"/>
    <x v="371"/>
    <x v="2221"/>
    <n v="5"/>
    <n v="27.78"/>
  </r>
  <r>
    <n v="4182"/>
    <d v="2016-01-31T00:00:00"/>
    <x v="2"/>
    <x v="0"/>
    <x v="69"/>
    <x v="0"/>
    <x v="0"/>
    <x v="0"/>
    <x v="721"/>
    <x v="143"/>
    <n v="3"/>
    <n v="5.44"/>
  </r>
  <r>
    <n v="4183"/>
    <d v="2016-01-31T00:00:00"/>
    <x v="2"/>
    <x v="0"/>
    <x v="527"/>
    <x v="23"/>
    <x v="0"/>
    <x v="10"/>
    <x v="21"/>
    <x v="3001"/>
    <n v="2"/>
    <n v="11.68"/>
  </r>
  <r>
    <n v="4184"/>
    <d v="2016-01-31T00:00:00"/>
    <x v="2"/>
    <x v="0"/>
    <x v="151"/>
    <x v="4"/>
    <x v="0"/>
    <x v="3"/>
    <x v="1030"/>
    <x v="3002"/>
    <n v="1"/>
    <n v="635.5"/>
  </r>
  <r>
    <n v="4185"/>
    <d v="2016-01-31T00:00:00"/>
    <x v="2"/>
    <x v="0"/>
    <x v="151"/>
    <x v="4"/>
    <x v="0"/>
    <x v="10"/>
    <x v="858"/>
    <x v="3003"/>
    <n v="8"/>
    <n v="58.92"/>
  </r>
  <r>
    <n v="4186"/>
    <d v="2016-02-01T00:00:00"/>
    <x v="2"/>
    <x v="1"/>
    <x v="38"/>
    <x v="6"/>
    <x v="0"/>
    <x v="2"/>
    <x v="350"/>
    <x v="3004"/>
    <n v="5"/>
    <n v="14.68"/>
  </r>
  <r>
    <n v="4187"/>
    <d v="2016-02-01T00:00:00"/>
    <x v="2"/>
    <x v="1"/>
    <x v="436"/>
    <x v="3"/>
    <x v="0"/>
    <x v="0"/>
    <x v="1272"/>
    <x v="1479"/>
    <n v="4"/>
    <n v="48.54"/>
  </r>
  <r>
    <n v="4188"/>
    <d v="2016-02-02T00:00:00"/>
    <x v="2"/>
    <x v="1"/>
    <x v="579"/>
    <x v="20"/>
    <x v="0"/>
    <x v="2"/>
    <x v="1471"/>
    <x v="3005"/>
    <n v="2"/>
    <n v="5.9"/>
  </r>
  <r>
    <n v="4189"/>
    <d v="2016-02-02T00:00:00"/>
    <x v="2"/>
    <x v="1"/>
    <x v="145"/>
    <x v="6"/>
    <x v="2"/>
    <x v="15"/>
    <x v="846"/>
    <x v="3006"/>
    <n v="5"/>
    <n v="2799.98"/>
  </r>
  <r>
    <n v="4190"/>
    <d v="2016-02-02T00:00:00"/>
    <x v="2"/>
    <x v="1"/>
    <x v="145"/>
    <x v="6"/>
    <x v="0"/>
    <x v="3"/>
    <x v="475"/>
    <x v="131"/>
    <n v="8"/>
    <n v="18.2"/>
  </r>
  <r>
    <n v="4191"/>
    <d v="2016-02-02T00:00:00"/>
    <x v="2"/>
    <x v="1"/>
    <x v="145"/>
    <x v="6"/>
    <x v="1"/>
    <x v="8"/>
    <x v="533"/>
    <x v="3007"/>
    <n v="7"/>
    <n v="7.1"/>
  </r>
  <r>
    <n v="4192"/>
    <d v="2016-02-02T00:00:00"/>
    <x v="2"/>
    <x v="1"/>
    <x v="270"/>
    <x v="0"/>
    <x v="1"/>
    <x v="8"/>
    <x v="1630"/>
    <x v="3008"/>
    <n v="2"/>
    <n v="-77.47"/>
  </r>
  <r>
    <n v="4193"/>
    <d v="2016-02-03T00:00:00"/>
    <x v="2"/>
    <x v="1"/>
    <x v="31"/>
    <x v="5"/>
    <x v="1"/>
    <x v="5"/>
    <x v="395"/>
    <x v="3009"/>
    <n v="4"/>
    <n v="225.26"/>
  </r>
  <r>
    <n v="4194"/>
    <d v="2016-02-04T00:00:00"/>
    <x v="2"/>
    <x v="1"/>
    <x v="463"/>
    <x v="12"/>
    <x v="1"/>
    <x v="8"/>
    <x v="682"/>
    <x v="2309"/>
    <n v="2"/>
    <n v="3.95"/>
  </r>
  <r>
    <n v="4195"/>
    <d v="2016-02-04T00:00:00"/>
    <x v="2"/>
    <x v="1"/>
    <x v="389"/>
    <x v="36"/>
    <x v="2"/>
    <x v="6"/>
    <x v="80"/>
    <x v="3010"/>
    <n v="2"/>
    <n v="23.52"/>
  </r>
  <r>
    <n v="4196"/>
    <d v="2016-02-04T00:00:00"/>
    <x v="2"/>
    <x v="1"/>
    <x v="403"/>
    <x v="3"/>
    <x v="0"/>
    <x v="2"/>
    <x v="264"/>
    <x v="745"/>
    <n v="2"/>
    <n v="3.72"/>
  </r>
  <r>
    <n v="4197"/>
    <d v="2016-02-05T00:00:00"/>
    <x v="2"/>
    <x v="1"/>
    <x v="367"/>
    <x v="4"/>
    <x v="0"/>
    <x v="2"/>
    <x v="144"/>
    <x v="170"/>
    <n v="1"/>
    <n v="1.62"/>
  </r>
  <r>
    <n v="4198"/>
    <d v="2016-02-05T00:00:00"/>
    <x v="2"/>
    <x v="1"/>
    <x v="367"/>
    <x v="4"/>
    <x v="0"/>
    <x v="0"/>
    <x v="655"/>
    <x v="3011"/>
    <n v="9"/>
    <n v="170.93"/>
  </r>
  <r>
    <n v="4199"/>
    <d v="2016-02-05T00:00:00"/>
    <x v="2"/>
    <x v="1"/>
    <x v="367"/>
    <x v="4"/>
    <x v="0"/>
    <x v="7"/>
    <x v="828"/>
    <x v="412"/>
    <n v="5"/>
    <n v="0.19"/>
  </r>
  <r>
    <n v="4200"/>
    <d v="2016-02-05T00:00:00"/>
    <x v="2"/>
    <x v="1"/>
    <x v="367"/>
    <x v="4"/>
    <x v="1"/>
    <x v="8"/>
    <x v="1012"/>
    <x v="125"/>
    <n v="3"/>
    <n v="7.16"/>
  </r>
  <r>
    <n v="4201"/>
    <d v="2016-02-05T00:00:00"/>
    <x v="2"/>
    <x v="1"/>
    <x v="367"/>
    <x v="4"/>
    <x v="1"/>
    <x v="11"/>
    <x v="1049"/>
    <x v="868"/>
    <n v="2"/>
    <n v="52.8"/>
  </r>
  <r>
    <n v="4202"/>
    <d v="2016-02-05T00:00:00"/>
    <x v="2"/>
    <x v="1"/>
    <x v="367"/>
    <x v="4"/>
    <x v="0"/>
    <x v="10"/>
    <x v="1042"/>
    <x v="3012"/>
    <n v="2"/>
    <n v="78.94"/>
  </r>
  <r>
    <n v="4203"/>
    <d v="2016-02-05T00:00:00"/>
    <x v="2"/>
    <x v="1"/>
    <x v="367"/>
    <x v="4"/>
    <x v="2"/>
    <x v="6"/>
    <x v="503"/>
    <x v="681"/>
    <n v="3"/>
    <n v="28.31"/>
  </r>
  <r>
    <n v="4204"/>
    <d v="2016-02-05T00:00:00"/>
    <x v="2"/>
    <x v="1"/>
    <x v="367"/>
    <x v="4"/>
    <x v="2"/>
    <x v="6"/>
    <x v="86"/>
    <x v="3013"/>
    <n v="3"/>
    <n v="126.06"/>
  </r>
  <r>
    <n v="4205"/>
    <d v="2016-02-05T00:00:00"/>
    <x v="2"/>
    <x v="1"/>
    <x v="367"/>
    <x v="4"/>
    <x v="0"/>
    <x v="0"/>
    <x v="1289"/>
    <x v="222"/>
    <n v="3"/>
    <n v="60.26"/>
  </r>
  <r>
    <n v="4206"/>
    <d v="2016-02-05T00:00:00"/>
    <x v="2"/>
    <x v="1"/>
    <x v="367"/>
    <x v="4"/>
    <x v="0"/>
    <x v="2"/>
    <x v="627"/>
    <x v="3014"/>
    <n v="3"/>
    <n v="1.54"/>
  </r>
  <r>
    <n v="4207"/>
    <d v="2016-02-05T00:00:00"/>
    <x v="2"/>
    <x v="1"/>
    <x v="367"/>
    <x v="4"/>
    <x v="0"/>
    <x v="0"/>
    <x v="1566"/>
    <x v="3015"/>
    <n v="7"/>
    <n v="160.91"/>
  </r>
  <r>
    <n v="4208"/>
    <d v="2016-02-05T00:00:00"/>
    <x v="2"/>
    <x v="1"/>
    <x v="86"/>
    <x v="3"/>
    <x v="0"/>
    <x v="1"/>
    <x v="1"/>
    <x v="57"/>
    <n v="3"/>
    <n v="7.22"/>
  </r>
  <r>
    <n v="4209"/>
    <d v="2016-02-05T00:00:00"/>
    <x v="2"/>
    <x v="1"/>
    <x v="86"/>
    <x v="3"/>
    <x v="0"/>
    <x v="2"/>
    <x v="892"/>
    <x v="2626"/>
    <n v="3"/>
    <n v="50.37"/>
  </r>
  <r>
    <n v="4210"/>
    <d v="2016-02-05T00:00:00"/>
    <x v="2"/>
    <x v="1"/>
    <x v="86"/>
    <x v="3"/>
    <x v="1"/>
    <x v="13"/>
    <x v="1348"/>
    <x v="3016"/>
    <n v="4"/>
    <n v="6.97"/>
  </r>
  <r>
    <n v="4211"/>
    <d v="2016-02-05T00:00:00"/>
    <x v="2"/>
    <x v="1"/>
    <x v="86"/>
    <x v="3"/>
    <x v="2"/>
    <x v="6"/>
    <x v="1631"/>
    <x v="2673"/>
    <n v="4"/>
    <n v="-31.99"/>
  </r>
  <r>
    <n v="4212"/>
    <d v="2016-02-06T00:00:00"/>
    <x v="2"/>
    <x v="1"/>
    <x v="119"/>
    <x v="15"/>
    <x v="1"/>
    <x v="8"/>
    <x v="392"/>
    <x v="3017"/>
    <n v="4"/>
    <n v="-18.18"/>
  </r>
  <r>
    <n v="4213"/>
    <d v="2016-02-07T00:00:00"/>
    <x v="2"/>
    <x v="1"/>
    <x v="103"/>
    <x v="6"/>
    <x v="2"/>
    <x v="9"/>
    <x v="1598"/>
    <x v="3018"/>
    <n v="4"/>
    <n v="21"/>
  </r>
  <r>
    <n v="4214"/>
    <d v="2016-02-07T00:00:00"/>
    <x v="2"/>
    <x v="1"/>
    <x v="103"/>
    <x v="6"/>
    <x v="0"/>
    <x v="1"/>
    <x v="1046"/>
    <x v="337"/>
    <n v="3"/>
    <n v="3.6"/>
  </r>
  <r>
    <n v="4215"/>
    <d v="2016-02-07T00:00:00"/>
    <x v="2"/>
    <x v="1"/>
    <x v="737"/>
    <x v="10"/>
    <x v="0"/>
    <x v="0"/>
    <x v="1011"/>
    <x v="3019"/>
    <n v="2"/>
    <n v="10.62"/>
  </r>
  <r>
    <n v="4216"/>
    <d v="2016-02-07T00:00:00"/>
    <x v="2"/>
    <x v="1"/>
    <x v="732"/>
    <x v="3"/>
    <x v="2"/>
    <x v="6"/>
    <x v="1426"/>
    <x v="2199"/>
    <n v="5"/>
    <n v="39"/>
  </r>
  <r>
    <n v="4217"/>
    <d v="2016-02-08T00:00:00"/>
    <x v="2"/>
    <x v="1"/>
    <x v="662"/>
    <x v="25"/>
    <x v="2"/>
    <x v="6"/>
    <x v="1442"/>
    <x v="3020"/>
    <n v="3"/>
    <n v="126.9"/>
  </r>
  <r>
    <n v="4218"/>
    <d v="2016-02-08T00:00:00"/>
    <x v="2"/>
    <x v="1"/>
    <x v="36"/>
    <x v="0"/>
    <x v="1"/>
    <x v="5"/>
    <x v="123"/>
    <x v="3021"/>
    <n v="4"/>
    <n v="0"/>
  </r>
  <r>
    <n v="4219"/>
    <d v="2016-02-09T00:00:00"/>
    <x v="2"/>
    <x v="1"/>
    <x v="691"/>
    <x v="3"/>
    <x v="2"/>
    <x v="9"/>
    <x v="33"/>
    <x v="1236"/>
    <n v="3"/>
    <n v="39.590000000000003"/>
  </r>
  <r>
    <n v="4220"/>
    <d v="2016-02-09T00:00:00"/>
    <x v="2"/>
    <x v="1"/>
    <x v="691"/>
    <x v="3"/>
    <x v="2"/>
    <x v="9"/>
    <x v="1594"/>
    <x v="3022"/>
    <n v="2"/>
    <n v="11.15"/>
  </r>
  <r>
    <n v="4221"/>
    <d v="2016-02-11T00:00:00"/>
    <x v="2"/>
    <x v="1"/>
    <x v="532"/>
    <x v="39"/>
    <x v="2"/>
    <x v="6"/>
    <x v="1201"/>
    <x v="2369"/>
    <n v="7"/>
    <n v="0.7"/>
  </r>
  <r>
    <n v="4222"/>
    <d v="2016-02-12T00:00:00"/>
    <x v="2"/>
    <x v="1"/>
    <x v="143"/>
    <x v="4"/>
    <x v="0"/>
    <x v="2"/>
    <x v="1002"/>
    <x v="3023"/>
    <n v="6"/>
    <n v="175.52"/>
  </r>
  <r>
    <n v="4223"/>
    <d v="2016-02-12T00:00:00"/>
    <x v="2"/>
    <x v="1"/>
    <x v="143"/>
    <x v="4"/>
    <x v="0"/>
    <x v="3"/>
    <x v="881"/>
    <x v="3024"/>
    <n v="4"/>
    <n v="7.48"/>
  </r>
  <r>
    <n v="4224"/>
    <d v="2016-02-13T00:00:00"/>
    <x v="2"/>
    <x v="1"/>
    <x v="476"/>
    <x v="3"/>
    <x v="0"/>
    <x v="0"/>
    <x v="900"/>
    <x v="1454"/>
    <n v="3"/>
    <n v="73.41"/>
  </r>
  <r>
    <n v="4225"/>
    <d v="2016-02-14T00:00:00"/>
    <x v="2"/>
    <x v="1"/>
    <x v="610"/>
    <x v="36"/>
    <x v="0"/>
    <x v="0"/>
    <x v="1236"/>
    <x v="3025"/>
    <n v="1"/>
    <n v="2.15"/>
  </r>
  <r>
    <n v="4226"/>
    <d v="2016-02-14T00:00:00"/>
    <x v="2"/>
    <x v="1"/>
    <x v="610"/>
    <x v="36"/>
    <x v="0"/>
    <x v="4"/>
    <x v="158"/>
    <x v="166"/>
    <n v="3"/>
    <n v="2.0699999999999998"/>
  </r>
  <r>
    <n v="4227"/>
    <d v="2016-02-14T00:00:00"/>
    <x v="2"/>
    <x v="1"/>
    <x v="610"/>
    <x v="36"/>
    <x v="1"/>
    <x v="13"/>
    <x v="1036"/>
    <x v="3026"/>
    <n v="3"/>
    <n v="-47.18"/>
  </r>
  <r>
    <n v="4228"/>
    <d v="2016-02-14T00:00:00"/>
    <x v="2"/>
    <x v="1"/>
    <x v="610"/>
    <x v="36"/>
    <x v="1"/>
    <x v="8"/>
    <x v="725"/>
    <x v="75"/>
    <n v="6"/>
    <n v="4.6500000000000004"/>
  </r>
  <r>
    <n v="4229"/>
    <d v="2016-02-14T00:00:00"/>
    <x v="2"/>
    <x v="1"/>
    <x v="667"/>
    <x v="29"/>
    <x v="0"/>
    <x v="4"/>
    <x v="1007"/>
    <x v="3027"/>
    <n v="7"/>
    <n v="68.69"/>
  </r>
  <r>
    <n v="4230"/>
    <d v="2016-02-15T00:00:00"/>
    <x v="2"/>
    <x v="1"/>
    <x v="190"/>
    <x v="20"/>
    <x v="0"/>
    <x v="3"/>
    <x v="398"/>
    <x v="433"/>
    <n v="3"/>
    <n v="124.49"/>
  </r>
  <r>
    <n v="4231"/>
    <d v="2016-02-15T00:00:00"/>
    <x v="2"/>
    <x v="1"/>
    <x v="190"/>
    <x v="20"/>
    <x v="0"/>
    <x v="7"/>
    <x v="590"/>
    <x v="1051"/>
    <n v="4"/>
    <n v="3.58"/>
  </r>
  <r>
    <n v="4232"/>
    <d v="2016-02-16T00:00:00"/>
    <x v="2"/>
    <x v="1"/>
    <x v="400"/>
    <x v="1"/>
    <x v="0"/>
    <x v="12"/>
    <x v="1632"/>
    <x v="3028"/>
    <n v="6"/>
    <n v="-225.56"/>
  </r>
  <r>
    <n v="4233"/>
    <d v="2016-02-16T00:00:00"/>
    <x v="2"/>
    <x v="1"/>
    <x v="400"/>
    <x v="1"/>
    <x v="0"/>
    <x v="7"/>
    <x v="590"/>
    <x v="3029"/>
    <n v="4"/>
    <n v="1.83"/>
  </r>
  <r>
    <n v="4234"/>
    <d v="2016-02-16T00:00:00"/>
    <x v="2"/>
    <x v="1"/>
    <x v="400"/>
    <x v="1"/>
    <x v="1"/>
    <x v="5"/>
    <x v="1004"/>
    <x v="3030"/>
    <n v="3"/>
    <n v="-2.7"/>
  </r>
  <r>
    <n v="4235"/>
    <d v="2016-02-16T00:00:00"/>
    <x v="2"/>
    <x v="1"/>
    <x v="400"/>
    <x v="1"/>
    <x v="0"/>
    <x v="0"/>
    <x v="1453"/>
    <x v="193"/>
    <n v="1"/>
    <n v="1.81"/>
  </r>
  <r>
    <n v="4236"/>
    <d v="2016-02-16T00:00:00"/>
    <x v="2"/>
    <x v="1"/>
    <x v="628"/>
    <x v="23"/>
    <x v="1"/>
    <x v="5"/>
    <x v="1495"/>
    <x v="3031"/>
    <n v="2"/>
    <n v="36.47"/>
  </r>
  <r>
    <n v="4237"/>
    <d v="2016-02-16T00:00:00"/>
    <x v="2"/>
    <x v="1"/>
    <x v="60"/>
    <x v="5"/>
    <x v="1"/>
    <x v="8"/>
    <x v="1100"/>
    <x v="3032"/>
    <n v="4"/>
    <n v="34.99"/>
  </r>
  <r>
    <n v="4238"/>
    <d v="2016-02-16T00:00:00"/>
    <x v="2"/>
    <x v="1"/>
    <x v="60"/>
    <x v="5"/>
    <x v="0"/>
    <x v="3"/>
    <x v="1447"/>
    <x v="3033"/>
    <n v="1"/>
    <n v="2.61"/>
  </r>
  <r>
    <n v="4239"/>
    <d v="2016-02-16T00:00:00"/>
    <x v="2"/>
    <x v="1"/>
    <x v="453"/>
    <x v="20"/>
    <x v="1"/>
    <x v="5"/>
    <x v="1633"/>
    <x v="3034"/>
    <n v="3"/>
    <n v="39.92"/>
  </r>
  <r>
    <n v="4240"/>
    <d v="2016-02-16T00:00:00"/>
    <x v="2"/>
    <x v="1"/>
    <x v="453"/>
    <x v="20"/>
    <x v="2"/>
    <x v="9"/>
    <x v="33"/>
    <x v="1236"/>
    <n v="3"/>
    <n v="39.590000000000003"/>
  </r>
  <r>
    <n v="4241"/>
    <d v="2016-02-19T00:00:00"/>
    <x v="2"/>
    <x v="1"/>
    <x v="217"/>
    <x v="20"/>
    <x v="1"/>
    <x v="8"/>
    <x v="1150"/>
    <x v="1519"/>
    <n v="2"/>
    <n v="14.67"/>
  </r>
  <r>
    <n v="4242"/>
    <d v="2016-02-19T00:00:00"/>
    <x v="2"/>
    <x v="1"/>
    <x v="217"/>
    <x v="20"/>
    <x v="0"/>
    <x v="2"/>
    <x v="161"/>
    <x v="151"/>
    <n v="3"/>
    <n v="9.7200000000000006"/>
  </r>
  <r>
    <n v="4243"/>
    <d v="2016-02-19T00:00:00"/>
    <x v="2"/>
    <x v="1"/>
    <x v="38"/>
    <x v="20"/>
    <x v="0"/>
    <x v="1"/>
    <x v="115"/>
    <x v="3035"/>
    <n v="3"/>
    <n v="4.07"/>
  </r>
  <r>
    <n v="4244"/>
    <d v="2016-02-19T00:00:00"/>
    <x v="2"/>
    <x v="1"/>
    <x v="38"/>
    <x v="20"/>
    <x v="0"/>
    <x v="14"/>
    <x v="472"/>
    <x v="720"/>
    <n v="3"/>
    <n v="6.68"/>
  </r>
  <r>
    <n v="4245"/>
    <d v="2016-02-19T00:00:00"/>
    <x v="2"/>
    <x v="1"/>
    <x v="217"/>
    <x v="3"/>
    <x v="0"/>
    <x v="0"/>
    <x v="1285"/>
    <x v="3036"/>
    <n v="2"/>
    <n v="33.31"/>
  </r>
  <r>
    <n v="4246"/>
    <d v="2016-02-20T00:00:00"/>
    <x v="2"/>
    <x v="1"/>
    <x v="545"/>
    <x v="15"/>
    <x v="0"/>
    <x v="0"/>
    <x v="1219"/>
    <x v="3037"/>
    <n v="2"/>
    <n v="5.57"/>
  </r>
  <r>
    <n v="4247"/>
    <d v="2016-02-21T00:00:00"/>
    <x v="2"/>
    <x v="1"/>
    <x v="543"/>
    <x v="3"/>
    <x v="2"/>
    <x v="9"/>
    <x v="410"/>
    <x v="3038"/>
    <n v="1"/>
    <n v="0.78"/>
  </r>
  <r>
    <n v="4248"/>
    <d v="2016-02-21T00:00:00"/>
    <x v="2"/>
    <x v="1"/>
    <x v="543"/>
    <x v="3"/>
    <x v="0"/>
    <x v="3"/>
    <x v="541"/>
    <x v="3039"/>
    <n v="4"/>
    <n v="6.5"/>
  </r>
  <r>
    <n v="4249"/>
    <d v="2016-02-21T00:00:00"/>
    <x v="2"/>
    <x v="1"/>
    <x v="543"/>
    <x v="3"/>
    <x v="0"/>
    <x v="2"/>
    <x v="437"/>
    <x v="954"/>
    <n v="5"/>
    <n v="8.98"/>
  </r>
  <r>
    <n v="4250"/>
    <d v="2016-02-21T00:00:00"/>
    <x v="2"/>
    <x v="1"/>
    <x v="543"/>
    <x v="3"/>
    <x v="0"/>
    <x v="3"/>
    <x v="706"/>
    <x v="3040"/>
    <n v="7"/>
    <n v="10.94"/>
  </r>
  <r>
    <n v="4251"/>
    <d v="2016-02-21T00:00:00"/>
    <x v="2"/>
    <x v="1"/>
    <x v="625"/>
    <x v="20"/>
    <x v="1"/>
    <x v="8"/>
    <x v="568"/>
    <x v="3041"/>
    <n v="5"/>
    <n v="28.96"/>
  </r>
  <r>
    <n v="4252"/>
    <d v="2016-02-21T00:00:00"/>
    <x v="2"/>
    <x v="1"/>
    <x v="625"/>
    <x v="20"/>
    <x v="0"/>
    <x v="2"/>
    <x v="1080"/>
    <x v="3042"/>
    <n v="3"/>
    <n v="80.02"/>
  </r>
  <r>
    <n v="4253"/>
    <d v="2016-02-21T00:00:00"/>
    <x v="2"/>
    <x v="1"/>
    <x v="625"/>
    <x v="20"/>
    <x v="2"/>
    <x v="6"/>
    <x v="585"/>
    <x v="2447"/>
    <n v="2"/>
    <n v="2"/>
  </r>
  <r>
    <n v="4254"/>
    <d v="2016-02-21T00:00:00"/>
    <x v="2"/>
    <x v="1"/>
    <x v="607"/>
    <x v="16"/>
    <x v="0"/>
    <x v="3"/>
    <x v="950"/>
    <x v="572"/>
    <n v="3"/>
    <n v="-2.76"/>
  </r>
  <r>
    <n v="4255"/>
    <d v="2016-02-21T00:00:00"/>
    <x v="2"/>
    <x v="1"/>
    <x v="607"/>
    <x v="16"/>
    <x v="0"/>
    <x v="3"/>
    <x v="396"/>
    <x v="190"/>
    <n v="2"/>
    <n v="-26.73"/>
  </r>
  <r>
    <n v="4256"/>
    <d v="2016-02-21T00:00:00"/>
    <x v="2"/>
    <x v="1"/>
    <x v="607"/>
    <x v="16"/>
    <x v="0"/>
    <x v="2"/>
    <x v="1126"/>
    <x v="3043"/>
    <n v="3"/>
    <n v="32.43"/>
  </r>
  <r>
    <n v="4257"/>
    <d v="2016-02-21T00:00:00"/>
    <x v="2"/>
    <x v="1"/>
    <x v="400"/>
    <x v="20"/>
    <x v="1"/>
    <x v="8"/>
    <x v="1108"/>
    <x v="3044"/>
    <n v="7"/>
    <n v="66.540000000000006"/>
  </r>
  <r>
    <n v="4258"/>
    <d v="2016-02-22T00:00:00"/>
    <x v="2"/>
    <x v="1"/>
    <x v="298"/>
    <x v="21"/>
    <x v="0"/>
    <x v="12"/>
    <x v="1217"/>
    <x v="3045"/>
    <n v="9"/>
    <n v="137.29"/>
  </r>
  <r>
    <n v="4259"/>
    <d v="2016-02-22T00:00:00"/>
    <x v="2"/>
    <x v="1"/>
    <x v="501"/>
    <x v="3"/>
    <x v="2"/>
    <x v="6"/>
    <x v="674"/>
    <x v="769"/>
    <n v="5"/>
    <n v="55.75"/>
  </r>
  <r>
    <n v="4260"/>
    <d v="2016-02-22T00:00:00"/>
    <x v="2"/>
    <x v="1"/>
    <x v="501"/>
    <x v="3"/>
    <x v="2"/>
    <x v="9"/>
    <x v="306"/>
    <x v="2863"/>
    <n v="1"/>
    <n v="15.22"/>
  </r>
  <r>
    <n v="4261"/>
    <d v="2016-02-22T00:00:00"/>
    <x v="2"/>
    <x v="1"/>
    <x v="501"/>
    <x v="3"/>
    <x v="0"/>
    <x v="7"/>
    <x v="648"/>
    <x v="2241"/>
    <n v="3"/>
    <n v="5.01"/>
  </r>
  <r>
    <n v="4262"/>
    <d v="2016-02-23T00:00:00"/>
    <x v="2"/>
    <x v="1"/>
    <x v="296"/>
    <x v="2"/>
    <x v="0"/>
    <x v="10"/>
    <x v="1270"/>
    <x v="3046"/>
    <n v="3"/>
    <n v="21.59"/>
  </r>
  <r>
    <n v="4263"/>
    <d v="2016-02-25T00:00:00"/>
    <x v="2"/>
    <x v="1"/>
    <x v="664"/>
    <x v="10"/>
    <x v="0"/>
    <x v="10"/>
    <x v="21"/>
    <x v="1448"/>
    <n v="5"/>
    <n v="17.52"/>
  </r>
  <r>
    <n v="4264"/>
    <d v="2016-02-27T00:00:00"/>
    <x v="2"/>
    <x v="1"/>
    <x v="275"/>
    <x v="20"/>
    <x v="0"/>
    <x v="12"/>
    <x v="1076"/>
    <x v="3047"/>
    <n v="3"/>
    <n v="49.56"/>
  </r>
  <r>
    <n v="4265"/>
    <d v="2016-02-27T00:00:00"/>
    <x v="2"/>
    <x v="1"/>
    <x v="34"/>
    <x v="21"/>
    <x v="0"/>
    <x v="3"/>
    <x v="933"/>
    <x v="3048"/>
    <n v="3"/>
    <n v="28.41"/>
  </r>
  <r>
    <n v="4266"/>
    <d v="2016-02-27T00:00:00"/>
    <x v="2"/>
    <x v="1"/>
    <x v="738"/>
    <x v="0"/>
    <x v="1"/>
    <x v="8"/>
    <x v="1634"/>
    <x v="3049"/>
    <n v="2"/>
    <n v="-6.88"/>
  </r>
  <r>
    <n v="4267"/>
    <d v="2016-02-28T00:00:00"/>
    <x v="2"/>
    <x v="1"/>
    <x v="390"/>
    <x v="20"/>
    <x v="0"/>
    <x v="7"/>
    <x v="78"/>
    <x v="3050"/>
    <n v="6"/>
    <n v="18.239999999999998"/>
  </r>
  <r>
    <n v="4268"/>
    <d v="2016-02-29T00:00:00"/>
    <x v="2"/>
    <x v="1"/>
    <x v="641"/>
    <x v="10"/>
    <x v="0"/>
    <x v="4"/>
    <x v="859"/>
    <x v="3051"/>
    <n v="7"/>
    <n v="8.33"/>
  </r>
  <r>
    <n v="4269"/>
    <d v="2016-03-01T00:00:00"/>
    <x v="2"/>
    <x v="2"/>
    <x v="502"/>
    <x v="20"/>
    <x v="1"/>
    <x v="13"/>
    <x v="1348"/>
    <x v="3052"/>
    <n v="8"/>
    <n v="-264.92"/>
  </r>
  <r>
    <n v="4270"/>
    <d v="2016-03-01T00:00:00"/>
    <x v="2"/>
    <x v="2"/>
    <x v="502"/>
    <x v="20"/>
    <x v="0"/>
    <x v="0"/>
    <x v="371"/>
    <x v="1660"/>
    <n v="1"/>
    <n v="12.13"/>
  </r>
  <r>
    <n v="4271"/>
    <d v="2016-03-01T00:00:00"/>
    <x v="2"/>
    <x v="2"/>
    <x v="502"/>
    <x v="20"/>
    <x v="0"/>
    <x v="2"/>
    <x v="986"/>
    <x v="1225"/>
    <n v="2"/>
    <n v="105.25"/>
  </r>
  <r>
    <n v="4272"/>
    <d v="2016-03-01T00:00:00"/>
    <x v="2"/>
    <x v="2"/>
    <x v="502"/>
    <x v="20"/>
    <x v="2"/>
    <x v="15"/>
    <x v="825"/>
    <x v="2909"/>
    <n v="7"/>
    <n v="2400.9699999999998"/>
  </r>
  <r>
    <n v="4273"/>
    <d v="2016-03-01T00:00:00"/>
    <x v="2"/>
    <x v="2"/>
    <x v="402"/>
    <x v="26"/>
    <x v="2"/>
    <x v="6"/>
    <x v="1635"/>
    <x v="281"/>
    <n v="2"/>
    <n v="14"/>
  </r>
  <r>
    <n v="4274"/>
    <d v="2016-03-03T00:00:00"/>
    <x v="2"/>
    <x v="2"/>
    <x v="248"/>
    <x v="7"/>
    <x v="0"/>
    <x v="3"/>
    <x v="413"/>
    <x v="455"/>
    <n v="7"/>
    <n v="219.45"/>
  </r>
  <r>
    <n v="4275"/>
    <d v="2016-03-03T00:00:00"/>
    <x v="2"/>
    <x v="2"/>
    <x v="248"/>
    <x v="7"/>
    <x v="2"/>
    <x v="6"/>
    <x v="307"/>
    <x v="1698"/>
    <n v="5"/>
    <n v="129.59"/>
  </r>
  <r>
    <n v="4276"/>
    <d v="2016-03-03T00:00:00"/>
    <x v="2"/>
    <x v="2"/>
    <x v="248"/>
    <x v="7"/>
    <x v="0"/>
    <x v="0"/>
    <x v="285"/>
    <x v="920"/>
    <n v="3"/>
    <n v="79.89"/>
  </r>
  <r>
    <n v="4277"/>
    <d v="2016-03-03T00:00:00"/>
    <x v="2"/>
    <x v="2"/>
    <x v="739"/>
    <x v="0"/>
    <x v="0"/>
    <x v="0"/>
    <x v="1636"/>
    <x v="3053"/>
    <n v="7"/>
    <n v="15.51"/>
  </r>
  <r>
    <n v="4278"/>
    <d v="2016-03-03T00:00:00"/>
    <x v="2"/>
    <x v="2"/>
    <x v="739"/>
    <x v="0"/>
    <x v="1"/>
    <x v="5"/>
    <x v="868"/>
    <x v="3054"/>
    <n v="5"/>
    <n v="-56.34"/>
  </r>
  <r>
    <n v="4279"/>
    <d v="2016-03-03T00:00:00"/>
    <x v="2"/>
    <x v="2"/>
    <x v="583"/>
    <x v="18"/>
    <x v="2"/>
    <x v="6"/>
    <x v="419"/>
    <x v="3055"/>
    <n v="3"/>
    <n v="37.76"/>
  </r>
  <r>
    <n v="4280"/>
    <d v="2016-03-03T00:00:00"/>
    <x v="2"/>
    <x v="2"/>
    <x v="393"/>
    <x v="0"/>
    <x v="1"/>
    <x v="13"/>
    <x v="1637"/>
    <x v="3056"/>
    <n v="3"/>
    <n v="-127.58"/>
  </r>
  <r>
    <n v="4281"/>
    <d v="2016-03-03T00:00:00"/>
    <x v="2"/>
    <x v="2"/>
    <x v="393"/>
    <x v="0"/>
    <x v="2"/>
    <x v="15"/>
    <x v="1537"/>
    <x v="2619"/>
    <n v="3"/>
    <n v="33.590000000000003"/>
  </r>
  <r>
    <n v="4282"/>
    <d v="2016-03-03T00:00:00"/>
    <x v="2"/>
    <x v="2"/>
    <x v="393"/>
    <x v="0"/>
    <x v="0"/>
    <x v="10"/>
    <x v="1418"/>
    <x v="2693"/>
    <n v="3"/>
    <n v="11.9"/>
  </r>
  <r>
    <n v="4283"/>
    <d v="2016-03-03T00:00:00"/>
    <x v="2"/>
    <x v="2"/>
    <x v="161"/>
    <x v="3"/>
    <x v="0"/>
    <x v="14"/>
    <x v="1486"/>
    <x v="3057"/>
    <n v="3"/>
    <n v="7.61"/>
  </r>
  <r>
    <n v="4284"/>
    <d v="2016-03-03T00:00:00"/>
    <x v="2"/>
    <x v="2"/>
    <x v="161"/>
    <x v="3"/>
    <x v="1"/>
    <x v="8"/>
    <x v="1200"/>
    <x v="2035"/>
    <n v="3"/>
    <n v="12"/>
  </r>
  <r>
    <n v="4285"/>
    <d v="2016-03-03T00:00:00"/>
    <x v="2"/>
    <x v="2"/>
    <x v="116"/>
    <x v="0"/>
    <x v="0"/>
    <x v="14"/>
    <x v="625"/>
    <x v="3058"/>
    <n v="3"/>
    <n v="-786.01"/>
  </r>
  <r>
    <n v="4286"/>
    <d v="2016-03-03T00:00:00"/>
    <x v="2"/>
    <x v="2"/>
    <x v="116"/>
    <x v="0"/>
    <x v="0"/>
    <x v="7"/>
    <x v="299"/>
    <x v="2256"/>
    <n v="1"/>
    <n v="0.78"/>
  </r>
  <r>
    <n v="4287"/>
    <d v="2016-03-03T00:00:00"/>
    <x v="2"/>
    <x v="2"/>
    <x v="116"/>
    <x v="0"/>
    <x v="2"/>
    <x v="6"/>
    <x v="570"/>
    <x v="1674"/>
    <n v="3"/>
    <n v="32.4"/>
  </r>
  <r>
    <n v="4288"/>
    <d v="2016-03-03T00:00:00"/>
    <x v="2"/>
    <x v="2"/>
    <x v="116"/>
    <x v="0"/>
    <x v="2"/>
    <x v="9"/>
    <x v="579"/>
    <x v="1706"/>
    <n v="7"/>
    <n v="5.74"/>
  </r>
  <r>
    <n v="4289"/>
    <d v="2016-03-04T00:00:00"/>
    <x v="2"/>
    <x v="2"/>
    <x v="588"/>
    <x v="3"/>
    <x v="0"/>
    <x v="4"/>
    <x v="1638"/>
    <x v="964"/>
    <n v="1"/>
    <n v="4.93"/>
  </r>
  <r>
    <n v="4290"/>
    <d v="2016-03-04T00:00:00"/>
    <x v="2"/>
    <x v="2"/>
    <x v="211"/>
    <x v="16"/>
    <x v="0"/>
    <x v="1"/>
    <x v="260"/>
    <x v="3059"/>
    <n v="4"/>
    <n v="3.53"/>
  </r>
  <r>
    <n v="4291"/>
    <d v="2016-03-04T00:00:00"/>
    <x v="2"/>
    <x v="2"/>
    <x v="247"/>
    <x v="18"/>
    <x v="0"/>
    <x v="3"/>
    <x v="442"/>
    <x v="3060"/>
    <n v="3"/>
    <n v="64.2"/>
  </r>
  <r>
    <n v="4292"/>
    <d v="2016-03-04T00:00:00"/>
    <x v="2"/>
    <x v="2"/>
    <x v="654"/>
    <x v="38"/>
    <x v="2"/>
    <x v="9"/>
    <x v="615"/>
    <x v="281"/>
    <n v="2"/>
    <n v="57.59"/>
  </r>
  <r>
    <n v="4293"/>
    <d v="2016-03-05T00:00:00"/>
    <x v="2"/>
    <x v="2"/>
    <x v="274"/>
    <x v="0"/>
    <x v="0"/>
    <x v="10"/>
    <x v="323"/>
    <x v="347"/>
    <n v="3"/>
    <n v="50.41"/>
  </r>
  <r>
    <n v="4294"/>
    <d v="2016-03-05T00:00:00"/>
    <x v="2"/>
    <x v="2"/>
    <x v="274"/>
    <x v="0"/>
    <x v="0"/>
    <x v="2"/>
    <x v="90"/>
    <x v="3038"/>
    <n v="1"/>
    <n v="-0.81"/>
  </r>
  <r>
    <n v="4295"/>
    <d v="2016-03-06T00:00:00"/>
    <x v="2"/>
    <x v="2"/>
    <x v="640"/>
    <x v="2"/>
    <x v="2"/>
    <x v="6"/>
    <x v="548"/>
    <x v="3061"/>
    <n v="2"/>
    <n v="-71.989999999999995"/>
  </r>
  <r>
    <n v="4296"/>
    <d v="2016-03-06T00:00:00"/>
    <x v="2"/>
    <x v="2"/>
    <x v="640"/>
    <x v="2"/>
    <x v="0"/>
    <x v="3"/>
    <x v="876"/>
    <x v="3062"/>
    <n v="1"/>
    <n v="-1.5"/>
  </r>
  <r>
    <n v="4297"/>
    <d v="2016-03-06T00:00:00"/>
    <x v="2"/>
    <x v="2"/>
    <x v="640"/>
    <x v="2"/>
    <x v="2"/>
    <x v="6"/>
    <x v="450"/>
    <x v="3063"/>
    <n v="3"/>
    <n v="-12.51"/>
  </r>
  <r>
    <n v="4298"/>
    <d v="2016-03-06T00:00:00"/>
    <x v="2"/>
    <x v="2"/>
    <x v="641"/>
    <x v="1"/>
    <x v="0"/>
    <x v="12"/>
    <x v="468"/>
    <x v="3064"/>
    <n v="3"/>
    <n v="-6.3"/>
  </r>
  <r>
    <n v="4299"/>
    <d v="2016-03-06T00:00:00"/>
    <x v="2"/>
    <x v="2"/>
    <x v="641"/>
    <x v="1"/>
    <x v="0"/>
    <x v="3"/>
    <x v="1056"/>
    <x v="2998"/>
    <n v="4"/>
    <n v="-2.76"/>
  </r>
  <r>
    <n v="4300"/>
    <d v="2016-03-06T00:00:00"/>
    <x v="2"/>
    <x v="2"/>
    <x v="641"/>
    <x v="1"/>
    <x v="1"/>
    <x v="8"/>
    <x v="1100"/>
    <x v="3065"/>
    <n v="5"/>
    <n v="-194.82"/>
  </r>
  <r>
    <n v="4301"/>
    <d v="2016-03-06T00:00:00"/>
    <x v="2"/>
    <x v="2"/>
    <x v="641"/>
    <x v="1"/>
    <x v="1"/>
    <x v="13"/>
    <x v="1053"/>
    <x v="1338"/>
    <n v="2"/>
    <n v="-99.27"/>
  </r>
  <r>
    <n v="4302"/>
    <d v="2016-03-07T00:00:00"/>
    <x v="2"/>
    <x v="2"/>
    <x v="290"/>
    <x v="0"/>
    <x v="2"/>
    <x v="6"/>
    <x v="1639"/>
    <x v="3066"/>
    <n v="3"/>
    <n v="1.58"/>
  </r>
  <r>
    <n v="4303"/>
    <d v="2016-03-08T00:00:00"/>
    <x v="2"/>
    <x v="2"/>
    <x v="456"/>
    <x v="16"/>
    <x v="2"/>
    <x v="6"/>
    <x v="686"/>
    <x v="3067"/>
    <n v="5"/>
    <n v="85.25"/>
  </r>
  <r>
    <n v="4304"/>
    <d v="2016-03-08T00:00:00"/>
    <x v="2"/>
    <x v="2"/>
    <x v="456"/>
    <x v="16"/>
    <x v="1"/>
    <x v="8"/>
    <x v="809"/>
    <x v="2654"/>
    <n v="3"/>
    <n v="-3.84"/>
  </r>
  <r>
    <n v="4305"/>
    <d v="2016-03-08T00:00:00"/>
    <x v="2"/>
    <x v="2"/>
    <x v="190"/>
    <x v="12"/>
    <x v="0"/>
    <x v="3"/>
    <x v="39"/>
    <x v="3068"/>
    <n v="3"/>
    <n v="-7.11"/>
  </r>
  <r>
    <n v="4306"/>
    <d v="2016-03-08T00:00:00"/>
    <x v="2"/>
    <x v="2"/>
    <x v="280"/>
    <x v="2"/>
    <x v="2"/>
    <x v="6"/>
    <x v="80"/>
    <x v="3069"/>
    <n v="4"/>
    <n v="-25.33"/>
  </r>
  <r>
    <n v="4307"/>
    <d v="2016-03-08T00:00:00"/>
    <x v="2"/>
    <x v="2"/>
    <x v="280"/>
    <x v="2"/>
    <x v="0"/>
    <x v="7"/>
    <x v="1534"/>
    <x v="784"/>
    <n v="2"/>
    <n v="-1.35"/>
  </r>
  <r>
    <n v="4308"/>
    <d v="2016-03-08T00:00:00"/>
    <x v="2"/>
    <x v="2"/>
    <x v="656"/>
    <x v="20"/>
    <x v="1"/>
    <x v="8"/>
    <x v="1231"/>
    <x v="3070"/>
    <n v="8"/>
    <n v="44.3"/>
  </r>
  <r>
    <n v="4309"/>
    <d v="2016-03-08T00:00:00"/>
    <x v="2"/>
    <x v="2"/>
    <x v="656"/>
    <x v="20"/>
    <x v="0"/>
    <x v="0"/>
    <x v="729"/>
    <x v="115"/>
    <n v="2"/>
    <n v="6.35"/>
  </r>
  <r>
    <n v="4310"/>
    <d v="2016-03-08T00:00:00"/>
    <x v="2"/>
    <x v="2"/>
    <x v="656"/>
    <x v="20"/>
    <x v="0"/>
    <x v="3"/>
    <x v="715"/>
    <x v="817"/>
    <n v="2"/>
    <n v="22.57"/>
  </r>
  <r>
    <n v="4311"/>
    <d v="2016-03-08T00:00:00"/>
    <x v="2"/>
    <x v="2"/>
    <x v="694"/>
    <x v="0"/>
    <x v="0"/>
    <x v="3"/>
    <x v="1058"/>
    <x v="1939"/>
    <n v="9"/>
    <n v="-14.17"/>
  </r>
  <r>
    <n v="4312"/>
    <d v="2016-03-08T00:00:00"/>
    <x v="2"/>
    <x v="2"/>
    <x v="694"/>
    <x v="0"/>
    <x v="2"/>
    <x v="9"/>
    <x v="843"/>
    <x v="3071"/>
    <n v="5"/>
    <n v="8.39"/>
  </r>
  <r>
    <n v="4313"/>
    <d v="2016-03-08T00:00:00"/>
    <x v="2"/>
    <x v="2"/>
    <x v="694"/>
    <x v="0"/>
    <x v="0"/>
    <x v="10"/>
    <x v="838"/>
    <x v="1190"/>
    <n v="3"/>
    <n v="49.39"/>
  </r>
  <r>
    <n v="4314"/>
    <d v="2016-03-08T00:00:00"/>
    <x v="2"/>
    <x v="2"/>
    <x v="153"/>
    <x v="14"/>
    <x v="0"/>
    <x v="12"/>
    <x v="1632"/>
    <x v="3072"/>
    <n v="3"/>
    <n v="48.33"/>
  </r>
  <r>
    <n v="4315"/>
    <d v="2016-03-08T00:00:00"/>
    <x v="2"/>
    <x v="2"/>
    <x v="153"/>
    <x v="14"/>
    <x v="0"/>
    <x v="4"/>
    <x v="531"/>
    <x v="670"/>
    <n v="5"/>
    <n v="3.75"/>
  </r>
  <r>
    <n v="4316"/>
    <d v="2016-03-09T00:00:00"/>
    <x v="2"/>
    <x v="2"/>
    <x v="81"/>
    <x v="37"/>
    <x v="2"/>
    <x v="9"/>
    <x v="1253"/>
    <x v="3073"/>
    <n v="5"/>
    <n v="87.89"/>
  </r>
  <r>
    <n v="4317"/>
    <d v="2016-03-09T00:00:00"/>
    <x v="2"/>
    <x v="2"/>
    <x v="255"/>
    <x v="32"/>
    <x v="0"/>
    <x v="2"/>
    <x v="329"/>
    <x v="1737"/>
    <n v="1"/>
    <n v="3.36"/>
  </r>
  <r>
    <n v="4318"/>
    <d v="2016-03-09T00:00:00"/>
    <x v="2"/>
    <x v="2"/>
    <x v="255"/>
    <x v="32"/>
    <x v="1"/>
    <x v="5"/>
    <x v="478"/>
    <x v="142"/>
    <n v="5"/>
    <n v="88.73"/>
  </r>
  <r>
    <n v="4319"/>
    <d v="2016-03-09T00:00:00"/>
    <x v="2"/>
    <x v="2"/>
    <x v="255"/>
    <x v="32"/>
    <x v="0"/>
    <x v="0"/>
    <x v="1490"/>
    <x v="150"/>
    <n v="3"/>
    <n v="8.7899999999999991"/>
  </r>
  <r>
    <n v="4320"/>
    <d v="2016-03-09T00:00:00"/>
    <x v="2"/>
    <x v="2"/>
    <x v="255"/>
    <x v="32"/>
    <x v="0"/>
    <x v="3"/>
    <x v="1438"/>
    <x v="3074"/>
    <n v="4"/>
    <n v="23.31"/>
  </r>
  <r>
    <n v="4321"/>
    <d v="2016-03-10T00:00:00"/>
    <x v="2"/>
    <x v="2"/>
    <x v="740"/>
    <x v="20"/>
    <x v="1"/>
    <x v="11"/>
    <x v="469"/>
    <x v="3075"/>
    <n v="1"/>
    <n v="-22.1"/>
  </r>
  <r>
    <n v="4322"/>
    <d v="2016-03-10T00:00:00"/>
    <x v="2"/>
    <x v="2"/>
    <x v="741"/>
    <x v="2"/>
    <x v="2"/>
    <x v="9"/>
    <x v="399"/>
    <x v="3076"/>
    <n v="1"/>
    <n v="7.5"/>
  </r>
  <r>
    <n v="4323"/>
    <d v="2016-03-10T00:00:00"/>
    <x v="2"/>
    <x v="2"/>
    <x v="432"/>
    <x v="3"/>
    <x v="0"/>
    <x v="0"/>
    <x v="1228"/>
    <x v="1119"/>
    <n v="5"/>
    <n v="7.15"/>
  </r>
  <r>
    <n v="4324"/>
    <d v="2016-03-10T00:00:00"/>
    <x v="2"/>
    <x v="2"/>
    <x v="432"/>
    <x v="3"/>
    <x v="2"/>
    <x v="6"/>
    <x v="402"/>
    <x v="3077"/>
    <n v="8"/>
    <n v="363.9"/>
  </r>
  <r>
    <n v="4325"/>
    <d v="2016-03-10T00:00:00"/>
    <x v="2"/>
    <x v="2"/>
    <x v="511"/>
    <x v="3"/>
    <x v="2"/>
    <x v="9"/>
    <x v="907"/>
    <x v="3078"/>
    <n v="3"/>
    <n v="5.0999999999999996"/>
  </r>
  <r>
    <n v="4326"/>
    <d v="2016-03-10T00:00:00"/>
    <x v="2"/>
    <x v="2"/>
    <x v="511"/>
    <x v="3"/>
    <x v="2"/>
    <x v="15"/>
    <x v="1640"/>
    <x v="3079"/>
    <n v="3"/>
    <n v="377.73"/>
  </r>
  <r>
    <n v="4327"/>
    <d v="2016-03-10T00:00:00"/>
    <x v="2"/>
    <x v="2"/>
    <x v="223"/>
    <x v="12"/>
    <x v="0"/>
    <x v="2"/>
    <x v="1575"/>
    <x v="3080"/>
    <n v="1"/>
    <n v="6.54"/>
  </r>
  <r>
    <n v="4328"/>
    <d v="2016-03-11T00:00:00"/>
    <x v="2"/>
    <x v="2"/>
    <x v="402"/>
    <x v="28"/>
    <x v="2"/>
    <x v="9"/>
    <x v="1273"/>
    <x v="758"/>
    <n v="2"/>
    <n v="19.77"/>
  </r>
  <r>
    <n v="4329"/>
    <d v="2016-03-11T00:00:00"/>
    <x v="2"/>
    <x v="2"/>
    <x v="402"/>
    <x v="28"/>
    <x v="0"/>
    <x v="3"/>
    <x v="93"/>
    <x v="96"/>
    <n v="2"/>
    <n v="8.2100000000000009"/>
  </r>
  <r>
    <n v="4330"/>
    <d v="2016-03-11T00:00:00"/>
    <x v="2"/>
    <x v="2"/>
    <x v="2"/>
    <x v="23"/>
    <x v="1"/>
    <x v="13"/>
    <x v="1348"/>
    <x v="1952"/>
    <n v="2"/>
    <n v="-31.37"/>
  </r>
  <r>
    <n v="4331"/>
    <d v="2016-03-11T00:00:00"/>
    <x v="2"/>
    <x v="2"/>
    <x v="425"/>
    <x v="4"/>
    <x v="1"/>
    <x v="8"/>
    <x v="192"/>
    <x v="3081"/>
    <n v="4"/>
    <n v="31.54"/>
  </r>
  <r>
    <n v="4332"/>
    <d v="2016-03-11T00:00:00"/>
    <x v="2"/>
    <x v="2"/>
    <x v="425"/>
    <x v="4"/>
    <x v="0"/>
    <x v="2"/>
    <x v="1407"/>
    <x v="3082"/>
    <n v="4"/>
    <n v="125.14"/>
  </r>
  <r>
    <n v="4333"/>
    <d v="2016-03-11T00:00:00"/>
    <x v="2"/>
    <x v="2"/>
    <x v="730"/>
    <x v="2"/>
    <x v="1"/>
    <x v="8"/>
    <x v="1298"/>
    <x v="3083"/>
    <n v="4"/>
    <n v="9.48"/>
  </r>
  <r>
    <n v="4334"/>
    <d v="2016-03-12T00:00:00"/>
    <x v="2"/>
    <x v="2"/>
    <x v="411"/>
    <x v="8"/>
    <x v="0"/>
    <x v="0"/>
    <x v="1587"/>
    <x v="115"/>
    <n v="2"/>
    <n v="6.22"/>
  </r>
  <r>
    <n v="4335"/>
    <d v="2016-03-12T00:00:00"/>
    <x v="2"/>
    <x v="2"/>
    <x v="584"/>
    <x v="20"/>
    <x v="0"/>
    <x v="10"/>
    <x v="21"/>
    <x v="1729"/>
    <n v="3"/>
    <n v="13.5"/>
  </r>
  <r>
    <n v="4336"/>
    <d v="2016-03-12T00:00:00"/>
    <x v="2"/>
    <x v="2"/>
    <x v="78"/>
    <x v="3"/>
    <x v="0"/>
    <x v="2"/>
    <x v="1324"/>
    <x v="3084"/>
    <n v="5"/>
    <n v="6.77"/>
  </r>
  <r>
    <n v="4337"/>
    <d v="2016-03-12T00:00:00"/>
    <x v="2"/>
    <x v="2"/>
    <x v="78"/>
    <x v="3"/>
    <x v="0"/>
    <x v="12"/>
    <x v="256"/>
    <x v="276"/>
    <n v="5"/>
    <n v="40.270000000000003"/>
  </r>
  <r>
    <n v="4338"/>
    <d v="2016-03-12T00:00:00"/>
    <x v="2"/>
    <x v="2"/>
    <x v="78"/>
    <x v="3"/>
    <x v="0"/>
    <x v="10"/>
    <x v="464"/>
    <x v="3085"/>
    <n v="4"/>
    <n v="14.97"/>
  </r>
  <r>
    <n v="4339"/>
    <d v="2016-03-12T00:00:00"/>
    <x v="2"/>
    <x v="2"/>
    <x v="78"/>
    <x v="3"/>
    <x v="1"/>
    <x v="5"/>
    <x v="1111"/>
    <x v="3086"/>
    <n v="3"/>
    <n v="77.040000000000006"/>
  </r>
  <r>
    <n v="4340"/>
    <d v="2016-03-12T00:00:00"/>
    <x v="2"/>
    <x v="2"/>
    <x v="308"/>
    <x v="3"/>
    <x v="0"/>
    <x v="0"/>
    <x v="1641"/>
    <x v="381"/>
    <n v="2"/>
    <n v="8.99"/>
  </r>
  <r>
    <n v="4341"/>
    <d v="2016-03-13T00:00:00"/>
    <x v="2"/>
    <x v="2"/>
    <x v="581"/>
    <x v="12"/>
    <x v="0"/>
    <x v="12"/>
    <x v="1642"/>
    <x v="3087"/>
    <n v="5"/>
    <n v="17.77"/>
  </r>
  <r>
    <n v="4342"/>
    <d v="2016-03-13T00:00:00"/>
    <x v="2"/>
    <x v="2"/>
    <x v="581"/>
    <x v="12"/>
    <x v="2"/>
    <x v="6"/>
    <x v="1553"/>
    <x v="3088"/>
    <n v="2"/>
    <n v="15.24"/>
  </r>
  <r>
    <n v="4343"/>
    <d v="2016-03-13T00:00:00"/>
    <x v="2"/>
    <x v="2"/>
    <x v="235"/>
    <x v="0"/>
    <x v="0"/>
    <x v="0"/>
    <x v="40"/>
    <x v="3089"/>
    <n v="5"/>
    <n v="24.53"/>
  </r>
  <r>
    <n v="4344"/>
    <d v="2016-03-13T00:00:00"/>
    <x v="2"/>
    <x v="2"/>
    <x v="235"/>
    <x v="0"/>
    <x v="0"/>
    <x v="3"/>
    <x v="740"/>
    <x v="3090"/>
    <n v="2"/>
    <n v="-2.16"/>
  </r>
  <r>
    <n v="4345"/>
    <d v="2016-03-13T00:00:00"/>
    <x v="2"/>
    <x v="2"/>
    <x v="235"/>
    <x v="0"/>
    <x v="1"/>
    <x v="13"/>
    <x v="1138"/>
    <x v="3091"/>
    <n v="5"/>
    <n v="0"/>
  </r>
  <r>
    <n v="4346"/>
    <d v="2016-03-13T00:00:00"/>
    <x v="2"/>
    <x v="2"/>
    <x v="692"/>
    <x v="6"/>
    <x v="1"/>
    <x v="8"/>
    <x v="14"/>
    <x v="3092"/>
    <n v="2"/>
    <n v="40.92"/>
  </r>
  <r>
    <n v="4347"/>
    <d v="2016-03-13T00:00:00"/>
    <x v="2"/>
    <x v="2"/>
    <x v="692"/>
    <x v="6"/>
    <x v="0"/>
    <x v="12"/>
    <x v="1368"/>
    <x v="2017"/>
    <n v="2"/>
    <n v="44.89"/>
  </r>
  <r>
    <n v="4348"/>
    <d v="2016-03-13T00:00:00"/>
    <x v="2"/>
    <x v="2"/>
    <x v="692"/>
    <x v="6"/>
    <x v="0"/>
    <x v="3"/>
    <x v="873"/>
    <x v="3093"/>
    <n v="4"/>
    <n v="20.7"/>
  </r>
  <r>
    <n v="4349"/>
    <d v="2016-03-13T00:00:00"/>
    <x v="2"/>
    <x v="2"/>
    <x v="150"/>
    <x v="3"/>
    <x v="1"/>
    <x v="8"/>
    <x v="1643"/>
    <x v="3094"/>
    <n v="2"/>
    <n v="7.35"/>
  </r>
  <r>
    <n v="4350"/>
    <d v="2016-03-13T00:00:00"/>
    <x v="2"/>
    <x v="2"/>
    <x v="150"/>
    <x v="3"/>
    <x v="0"/>
    <x v="14"/>
    <x v="625"/>
    <x v="3095"/>
    <n v="3"/>
    <n v="196.5"/>
  </r>
  <r>
    <n v="4351"/>
    <d v="2016-03-13T00:00:00"/>
    <x v="2"/>
    <x v="2"/>
    <x v="660"/>
    <x v="2"/>
    <x v="1"/>
    <x v="5"/>
    <x v="782"/>
    <x v="3096"/>
    <n v="2"/>
    <n v="-5.52"/>
  </r>
  <r>
    <n v="4352"/>
    <d v="2016-03-13T00:00:00"/>
    <x v="2"/>
    <x v="2"/>
    <x v="660"/>
    <x v="2"/>
    <x v="2"/>
    <x v="9"/>
    <x v="324"/>
    <x v="3097"/>
    <n v="5"/>
    <n v="47.5"/>
  </r>
  <r>
    <n v="4353"/>
    <d v="2016-03-13T00:00:00"/>
    <x v="2"/>
    <x v="2"/>
    <x v="660"/>
    <x v="2"/>
    <x v="2"/>
    <x v="6"/>
    <x v="1313"/>
    <x v="3098"/>
    <n v="3"/>
    <n v="-116.98"/>
  </r>
  <r>
    <n v="4354"/>
    <d v="2016-03-13T00:00:00"/>
    <x v="2"/>
    <x v="2"/>
    <x v="660"/>
    <x v="2"/>
    <x v="0"/>
    <x v="0"/>
    <x v="1219"/>
    <x v="3099"/>
    <n v="5"/>
    <n v="13.92"/>
  </r>
  <r>
    <n v="4355"/>
    <d v="2016-03-13T00:00:00"/>
    <x v="2"/>
    <x v="2"/>
    <x v="660"/>
    <x v="2"/>
    <x v="0"/>
    <x v="3"/>
    <x v="1644"/>
    <x v="101"/>
    <n v="1"/>
    <n v="-41.52"/>
  </r>
  <r>
    <n v="4356"/>
    <d v="2016-03-13T00:00:00"/>
    <x v="2"/>
    <x v="2"/>
    <x v="660"/>
    <x v="2"/>
    <x v="0"/>
    <x v="2"/>
    <x v="332"/>
    <x v="3100"/>
    <n v="5"/>
    <n v="-138.13999999999999"/>
  </r>
  <r>
    <n v="4357"/>
    <d v="2016-03-13T00:00:00"/>
    <x v="2"/>
    <x v="2"/>
    <x v="660"/>
    <x v="2"/>
    <x v="0"/>
    <x v="3"/>
    <x v="962"/>
    <x v="3101"/>
    <n v="5"/>
    <n v="-15.44"/>
  </r>
  <r>
    <n v="4358"/>
    <d v="2016-03-13T00:00:00"/>
    <x v="2"/>
    <x v="2"/>
    <x v="660"/>
    <x v="2"/>
    <x v="0"/>
    <x v="2"/>
    <x v="935"/>
    <x v="3102"/>
    <n v="2"/>
    <n v="-28.37"/>
  </r>
  <r>
    <n v="4359"/>
    <d v="2016-03-13T00:00:00"/>
    <x v="2"/>
    <x v="2"/>
    <x v="660"/>
    <x v="2"/>
    <x v="2"/>
    <x v="15"/>
    <x v="1645"/>
    <x v="3103"/>
    <n v="3"/>
    <n v="-643.71"/>
  </r>
  <r>
    <n v="4360"/>
    <d v="2016-03-13T00:00:00"/>
    <x v="2"/>
    <x v="2"/>
    <x v="524"/>
    <x v="3"/>
    <x v="0"/>
    <x v="3"/>
    <x v="997"/>
    <x v="904"/>
    <n v="7"/>
    <n v="19.190000000000001"/>
  </r>
  <r>
    <n v="4361"/>
    <d v="2016-03-14T00:00:00"/>
    <x v="2"/>
    <x v="2"/>
    <x v="742"/>
    <x v="10"/>
    <x v="1"/>
    <x v="8"/>
    <x v="261"/>
    <x v="3104"/>
    <n v="5"/>
    <n v="6.29"/>
  </r>
  <r>
    <n v="4362"/>
    <d v="2016-03-14T00:00:00"/>
    <x v="2"/>
    <x v="2"/>
    <x v="143"/>
    <x v="0"/>
    <x v="1"/>
    <x v="11"/>
    <x v="69"/>
    <x v="3105"/>
    <n v="5"/>
    <n v="-14.2"/>
  </r>
  <r>
    <n v="4363"/>
    <d v="2016-03-14T00:00:00"/>
    <x v="2"/>
    <x v="2"/>
    <x v="143"/>
    <x v="0"/>
    <x v="0"/>
    <x v="0"/>
    <x v="729"/>
    <x v="193"/>
    <n v="1"/>
    <n v="1.88"/>
  </r>
  <r>
    <n v="4364"/>
    <d v="2016-03-14T00:00:00"/>
    <x v="2"/>
    <x v="2"/>
    <x v="143"/>
    <x v="0"/>
    <x v="0"/>
    <x v="4"/>
    <x v="151"/>
    <x v="3106"/>
    <n v="7"/>
    <n v="16.37"/>
  </r>
  <r>
    <n v="4365"/>
    <d v="2016-03-14T00:00:00"/>
    <x v="2"/>
    <x v="2"/>
    <x v="22"/>
    <x v="22"/>
    <x v="1"/>
    <x v="5"/>
    <x v="561"/>
    <x v="884"/>
    <n v="2"/>
    <n v="-22.14"/>
  </r>
  <r>
    <n v="4366"/>
    <d v="2016-03-14T00:00:00"/>
    <x v="2"/>
    <x v="2"/>
    <x v="153"/>
    <x v="3"/>
    <x v="0"/>
    <x v="3"/>
    <x v="93"/>
    <x v="634"/>
    <n v="6"/>
    <n v="14.14"/>
  </r>
  <r>
    <n v="4367"/>
    <d v="2016-03-14T00:00:00"/>
    <x v="2"/>
    <x v="2"/>
    <x v="457"/>
    <x v="21"/>
    <x v="1"/>
    <x v="8"/>
    <x v="598"/>
    <x v="677"/>
    <n v="2"/>
    <n v="4.3499999999999996"/>
  </r>
  <r>
    <n v="4368"/>
    <d v="2016-03-15T00:00:00"/>
    <x v="2"/>
    <x v="2"/>
    <x v="485"/>
    <x v="2"/>
    <x v="2"/>
    <x v="9"/>
    <x v="1646"/>
    <x v="473"/>
    <n v="3"/>
    <n v="-13.65"/>
  </r>
  <r>
    <n v="4369"/>
    <d v="2016-03-15T00:00:00"/>
    <x v="2"/>
    <x v="2"/>
    <x v="452"/>
    <x v="3"/>
    <x v="0"/>
    <x v="3"/>
    <x v="245"/>
    <x v="2077"/>
    <n v="2"/>
    <n v="1.65"/>
  </r>
  <r>
    <n v="4370"/>
    <d v="2016-03-15T00:00:00"/>
    <x v="2"/>
    <x v="2"/>
    <x v="452"/>
    <x v="3"/>
    <x v="1"/>
    <x v="5"/>
    <x v="1333"/>
    <x v="3107"/>
    <n v="4"/>
    <n v="84.5"/>
  </r>
  <r>
    <n v="4371"/>
    <d v="2016-03-15T00:00:00"/>
    <x v="2"/>
    <x v="2"/>
    <x v="694"/>
    <x v="29"/>
    <x v="0"/>
    <x v="0"/>
    <x v="1131"/>
    <x v="3108"/>
    <n v="14"/>
    <n v="147.09"/>
  </r>
  <r>
    <n v="4372"/>
    <d v="2016-03-15T00:00:00"/>
    <x v="2"/>
    <x v="2"/>
    <x v="694"/>
    <x v="29"/>
    <x v="0"/>
    <x v="0"/>
    <x v="1131"/>
    <x v="1488"/>
    <n v="2"/>
    <n v="21.01"/>
  </r>
  <r>
    <n v="4373"/>
    <d v="2016-03-15T00:00:00"/>
    <x v="2"/>
    <x v="2"/>
    <x v="168"/>
    <x v="0"/>
    <x v="1"/>
    <x v="5"/>
    <x v="120"/>
    <x v="3109"/>
    <n v="5"/>
    <n v="-143.43"/>
  </r>
  <r>
    <n v="4374"/>
    <d v="2016-03-15T00:00:00"/>
    <x v="2"/>
    <x v="2"/>
    <x v="168"/>
    <x v="0"/>
    <x v="0"/>
    <x v="3"/>
    <x v="445"/>
    <x v="3110"/>
    <n v="7"/>
    <n v="-35.82"/>
  </r>
  <r>
    <n v="4375"/>
    <d v="2016-03-17T00:00:00"/>
    <x v="2"/>
    <x v="2"/>
    <x v="349"/>
    <x v="32"/>
    <x v="0"/>
    <x v="4"/>
    <x v="137"/>
    <x v="332"/>
    <n v="2"/>
    <n v="10.32"/>
  </r>
  <r>
    <n v="4376"/>
    <d v="2016-03-17T00:00:00"/>
    <x v="2"/>
    <x v="2"/>
    <x v="98"/>
    <x v="7"/>
    <x v="2"/>
    <x v="6"/>
    <x v="980"/>
    <x v="1459"/>
    <n v="2"/>
    <n v="62.39"/>
  </r>
  <r>
    <n v="4377"/>
    <d v="2016-03-17T00:00:00"/>
    <x v="2"/>
    <x v="2"/>
    <x v="98"/>
    <x v="7"/>
    <x v="0"/>
    <x v="3"/>
    <x v="999"/>
    <x v="3111"/>
    <n v="2"/>
    <n v="15.94"/>
  </r>
  <r>
    <n v="4378"/>
    <d v="2016-03-17T00:00:00"/>
    <x v="2"/>
    <x v="2"/>
    <x v="333"/>
    <x v="36"/>
    <x v="0"/>
    <x v="10"/>
    <x v="1494"/>
    <x v="1423"/>
    <n v="5"/>
    <n v="89.96"/>
  </r>
  <r>
    <n v="4379"/>
    <d v="2016-03-17T00:00:00"/>
    <x v="2"/>
    <x v="2"/>
    <x v="333"/>
    <x v="36"/>
    <x v="0"/>
    <x v="12"/>
    <x v="453"/>
    <x v="3112"/>
    <n v="3"/>
    <n v="297.64"/>
  </r>
  <r>
    <n v="4380"/>
    <d v="2016-03-17T00:00:00"/>
    <x v="2"/>
    <x v="2"/>
    <x v="333"/>
    <x v="36"/>
    <x v="1"/>
    <x v="8"/>
    <x v="400"/>
    <x v="3113"/>
    <n v="5"/>
    <n v="252.59"/>
  </r>
  <r>
    <n v="4381"/>
    <d v="2016-03-17T00:00:00"/>
    <x v="2"/>
    <x v="2"/>
    <x v="461"/>
    <x v="3"/>
    <x v="2"/>
    <x v="6"/>
    <x v="1244"/>
    <x v="2617"/>
    <n v="2"/>
    <n v="-20.14"/>
  </r>
  <r>
    <n v="4382"/>
    <d v="2016-03-18T00:00:00"/>
    <x v="2"/>
    <x v="2"/>
    <x v="644"/>
    <x v="15"/>
    <x v="1"/>
    <x v="13"/>
    <x v="752"/>
    <x v="3114"/>
    <n v="3"/>
    <n v="-94.94"/>
  </r>
  <r>
    <n v="4383"/>
    <d v="2016-03-18T00:00:00"/>
    <x v="2"/>
    <x v="2"/>
    <x v="56"/>
    <x v="15"/>
    <x v="0"/>
    <x v="12"/>
    <x v="656"/>
    <x v="3115"/>
    <n v="3"/>
    <n v="87.18"/>
  </r>
  <r>
    <n v="4384"/>
    <d v="2016-03-19T00:00:00"/>
    <x v="2"/>
    <x v="2"/>
    <x v="239"/>
    <x v="26"/>
    <x v="1"/>
    <x v="11"/>
    <x v="1647"/>
    <x v="3116"/>
    <n v="1"/>
    <n v="-98.8"/>
  </r>
  <r>
    <n v="4385"/>
    <d v="2016-03-19T00:00:00"/>
    <x v="2"/>
    <x v="2"/>
    <x v="743"/>
    <x v="20"/>
    <x v="1"/>
    <x v="8"/>
    <x v="330"/>
    <x v="1746"/>
    <n v="1"/>
    <n v="6.89"/>
  </r>
  <r>
    <n v="4386"/>
    <d v="2016-03-19T00:00:00"/>
    <x v="2"/>
    <x v="2"/>
    <x v="743"/>
    <x v="20"/>
    <x v="1"/>
    <x v="8"/>
    <x v="112"/>
    <x v="114"/>
    <n v="4"/>
    <n v="6.91"/>
  </r>
  <r>
    <n v="4387"/>
    <d v="2016-03-19T00:00:00"/>
    <x v="2"/>
    <x v="2"/>
    <x v="369"/>
    <x v="15"/>
    <x v="0"/>
    <x v="3"/>
    <x v="1599"/>
    <x v="601"/>
    <n v="3"/>
    <n v="-20.72"/>
  </r>
  <r>
    <n v="4388"/>
    <d v="2016-03-20T00:00:00"/>
    <x v="2"/>
    <x v="2"/>
    <x v="456"/>
    <x v="11"/>
    <x v="2"/>
    <x v="6"/>
    <x v="1244"/>
    <x v="2617"/>
    <n v="2"/>
    <n v="-20.14"/>
  </r>
  <r>
    <n v="4389"/>
    <d v="2016-03-20T00:00:00"/>
    <x v="2"/>
    <x v="2"/>
    <x v="456"/>
    <x v="11"/>
    <x v="0"/>
    <x v="0"/>
    <x v="5"/>
    <x v="1315"/>
    <n v="4"/>
    <n v="7.26"/>
  </r>
  <r>
    <n v="4390"/>
    <d v="2016-03-20T00:00:00"/>
    <x v="2"/>
    <x v="2"/>
    <x v="456"/>
    <x v="11"/>
    <x v="0"/>
    <x v="3"/>
    <x v="604"/>
    <x v="3117"/>
    <n v="3"/>
    <n v="-12.9"/>
  </r>
  <r>
    <n v="4391"/>
    <d v="2016-03-20T00:00:00"/>
    <x v="2"/>
    <x v="2"/>
    <x v="456"/>
    <x v="11"/>
    <x v="0"/>
    <x v="0"/>
    <x v="1365"/>
    <x v="320"/>
    <n v="2"/>
    <n v="3.63"/>
  </r>
  <r>
    <n v="4392"/>
    <d v="2016-03-20T00:00:00"/>
    <x v="2"/>
    <x v="2"/>
    <x v="510"/>
    <x v="1"/>
    <x v="2"/>
    <x v="6"/>
    <x v="1648"/>
    <x v="3118"/>
    <n v="1"/>
    <n v="0.9"/>
  </r>
  <r>
    <n v="4393"/>
    <d v="2016-03-20T00:00:00"/>
    <x v="2"/>
    <x v="2"/>
    <x v="629"/>
    <x v="24"/>
    <x v="1"/>
    <x v="13"/>
    <x v="1348"/>
    <x v="3119"/>
    <n v="4"/>
    <n v="146.4"/>
  </r>
  <r>
    <n v="4394"/>
    <d v="2016-03-20T00:00:00"/>
    <x v="2"/>
    <x v="2"/>
    <x v="160"/>
    <x v="29"/>
    <x v="1"/>
    <x v="8"/>
    <x v="691"/>
    <x v="3120"/>
    <n v="7"/>
    <n v="38.04"/>
  </r>
  <r>
    <n v="4395"/>
    <d v="2016-03-21T00:00:00"/>
    <x v="2"/>
    <x v="2"/>
    <x v="388"/>
    <x v="1"/>
    <x v="0"/>
    <x v="3"/>
    <x v="1649"/>
    <x v="599"/>
    <n v="2"/>
    <n v="-4.75"/>
  </r>
  <r>
    <n v="4396"/>
    <d v="2016-03-21T00:00:00"/>
    <x v="2"/>
    <x v="2"/>
    <x v="388"/>
    <x v="1"/>
    <x v="1"/>
    <x v="5"/>
    <x v="1022"/>
    <x v="3109"/>
    <n v="5"/>
    <n v="0"/>
  </r>
  <r>
    <n v="4397"/>
    <d v="2016-03-21T00:00:00"/>
    <x v="2"/>
    <x v="2"/>
    <x v="388"/>
    <x v="1"/>
    <x v="0"/>
    <x v="4"/>
    <x v="1650"/>
    <x v="478"/>
    <n v="3"/>
    <n v="1.51"/>
  </r>
  <r>
    <n v="4398"/>
    <d v="2016-03-21T00:00:00"/>
    <x v="2"/>
    <x v="2"/>
    <x v="441"/>
    <x v="0"/>
    <x v="1"/>
    <x v="13"/>
    <x v="618"/>
    <x v="1736"/>
    <n v="2"/>
    <n v="-1.42"/>
  </r>
  <r>
    <n v="4399"/>
    <d v="2016-03-21T00:00:00"/>
    <x v="2"/>
    <x v="2"/>
    <x v="441"/>
    <x v="0"/>
    <x v="0"/>
    <x v="4"/>
    <x v="321"/>
    <x v="1151"/>
    <n v="1"/>
    <n v="0.5"/>
  </r>
  <r>
    <n v="4400"/>
    <d v="2016-03-22T00:00:00"/>
    <x v="2"/>
    <x v="2"/>
    <x v="357"/>
    <x v="17"/>
    <x v="2"/>
    <x v="9"/>
    <x v="393"/>
    <x v="3121"/>
    <n v="2"/>
    <n v="19.329999999999998"/>
  </r>
  <r>
    <n v="4401"/>
    <d v="2016-03-22T00:00:00"/>
    <x v="2"/>
    <x v="2"/>
    <x v="387"/>
    <x v="22"/>
    <x v="1"/>
    <x v="5"/>
    <x v="1004"/>
    <x v="3122"/>
    <n v="7"/>
    <n v="14.69"/>
  </r>
  <r>
    <n v="4402"/>
    <d v="2016-03-24T00:00:00"/>
    <x v="2"/>
    <x v="2"/>
    <x v="696"/>
    <x v="11"/>
    <x v="2"/>
    <x v="6"/>
    <x v="696"/>
    <x v="3123"/>
    <n v="4"/>
    <n v="25.2"/>
  </r>
  <r>
    <n v="4403"/>
    <d v="2016-03-24T00:00:00"/>
    <x v="2"/>
    <x v="2"/>
    <x v="422"/>
    <x v="18"/>
    <x v="0"/>
    <x v="0"/>
    <x v="1651"/>
    <x v="3124"/>
    <n v="1"/>
    <n v="10.34"/>
  </r>
  <r>
    <n v="4404"/>
    <d v="2016-03-24T00:00:00"/>
    <x v="2"/>
    <x v="2"/>
    <x v="284"/>
    <x v="10"/>
    <x v="1"/>
    <x v="11"/>
    <x v="1370"/>
    <x v="2263"/>
    <n v="3"/>
    <n v="-241.18"/>
  </r>
  <r>
    <n v="4405"/>
    <d v="2016-03-24T00:00:00"/>
    <x v="2"/>
    <x v="2"/>
    <x v="284"/>
    <x v="10"/>
    <x v="0"/>
    <x v="4"/>
    <x v="536"/>
    <x v="3125"/>
    <n v="2"/>
    <n v="1.63"/>
  </r>
  <r>
    <n v="4406"/>
    <d v="2016-03-25T00:00:00"/>
    <x v="2"/>
    <x v="2"/>
    <x v="263"/>
    <x v="39"/>
    <x v="2"/>
    <x v="9"/>
    <x v="1044"/>
    <x v="3126"/>
    <n v="5"/>
    <n v="244.62"/>
  </r>
  <r>
    <n v="4407"/>
    <d v="2016-03-25T00:00:00"/>
    <x v="2"/>
    <x v="2"/>
    <x v="105"/>
    <x v="20"/>
    <x v="0"/>
    <x v="4"/>
    <x v="262"/>
    <x v="144"/>
    <n v="3"/>
    <n v="17.86"/>
  </r>
  <r>
    <n v="4408"/>
    <d v="2016-03-26T00:00:00"/>
    <x v="2"/>
    <x v="2"/>
    <x v="457"/>
    <x v="20"/>
    <x v="0"/>
    <x v="2"/>
    <x v="554"/>
    <x v="3127"/>
    <n v="5"/>
    <n v="18.399999999999999"/>
  </r>
  <r>
    <n v="4409"/>
    <d v="2016-03-26T00:00:00"/>
    <x v="2"/>
    <x v="2"/>
    <x v="622"/>
    <x v="25"/>
    <x v="0"/>
    <x v="2"/>
    <x v="1265"/>
    <x v="3128"/>
    <n v="5"/>
    <n v="5.92"/>
  </r>
  <r>
    <n v="4410"/>
    <d v="2016-03-26T00:00:00"/>
    <x v="2"/>
    <x v="2"/>
    <x v="622"/>
    <x v="25"/>
    <x v="2"/>
    <x v="9"/>
    <x v="621"/>
    <x v="1143"/>
    <n v="3"/>
    <n v="-18"/>
  </r>
  <r>
    <n v="4411"/>
    <d v="2016-03-26T00:00:00"/>
    <x v="2"/>
    <x v="2"/>
    <x v="20"/>
    <x v="34"/>
    <x v="0"/>
    <x v="0"/>
    <x v="903"/>
    <x v="1810"/>
    <n v="3"/>
    <n v="8.64"/>
  </r>
  <r>
    <n v="4412"/>
    <d v="2016-03-26T00:00:00"/>
    <x v="2"/>
    <x v="2"/>
    <x v="20"/>
    <x v="34"/>
    <x v="0"/>
    <x v="3"/>
    <x v="745"/>
    <x v="3129"/>
    <n v="3"/>
    <n v="5.54"/>
  </r>
  <r>
    <n v="4413"/>
    <d v="2016-03-27T00:00:00"/>
    <x v="2"/>
    <x v="2"/>
    <x v="171"/>
    <x v="4"/>
    <x v="1"/>
    <x v="8"/>
    <x v="1634"/>
    <x v="2004"/>
    <n v="1"/>
    <n v="8.6999999999999993"/>
  </r>
  <r>
    <n v="4414"/>
    <d v="2016-03-27T00:00:00"/>
    <x v="2"/>
    <x v="2"/>
    <x v="171"/>
    <x v="4"/>
    <x v="1"/>
    <x v="8"/>
    <x v="1652"/>
    <x v="2153"/>
    <n v="4"/>
    <n v="11.18"/>
  </r>
  <r>
    <n v="4415"/>
    <d v="2016-03-27T00:00:00"/>
    <x v="2"/>
    <x v="2"/>
    <x v="171"/>
    <x v="4"/>
    <x v="0"/>
    <x v="3"/>
    <x v="999"/>
    <x v="3111"/>
    <n v="2"/>
    <n v="15.94"/>
  </r>
  <r>
    <n v="4416"/>
    <d v="2016-03-28T00:00:00"/>
    <x v="2"/>
    <x v="2"/>
    <x v="322"/>
    <x v="6"/>
    <x v="0"/>
    <x v="2"/>
    <x v="1533"/>
    <x v="1931"/>
    <n v="2"/>
    <n v="7.85"/>
  </r>
  <r>
    <n v="4417"/>
    <d v="2016-03-28T00:00:00"/>
    <x v="2"/>
    <x v="2"/>
    <x v="393"/>
    <x v="3"/>
    <x v="0"/>
    <x v="2"/>
    <x v="1125"/>
    <x v="692"/>
    <n v="4"/>
    <n v="0.88"/>
  </r>
  <r>
    <n v="4418"/>
    <d v="2016-03-28T00:00:00"/>
    <x v="2"/>
    <x v="2"/>
    <x v="393"/>
    <x v="3"/>
    <x v="0"/>
    <x v="0"/>
    <x v="1188"/>
    <x v="784"/>
    <n v="1"/>
    <n v="2.93"/>
  </r>
  <r>
    <n v="4419"/>
    <d v="2016-03-29T00:00:00"/>
    <x v="2"/>
    <x v="2"/>
    <x v="5"/>
    <x v="1"/>
    <x v="0"/>
    <x v="0"/>
    <x v="1175"/>
    <x v="1569"/>
    <n v="3"/>
    <n v="15.93"/>
  </r>
  <r>
    <n v="4420"/>
    <d v="2016-03-29T00:00:00"/>
    <x v="2"/>
    <x v="2"/>
    <x v="5"/>
    <x v="1"/>
    <x v="1"/>
    <x v="5"/>
    <x v="249"/>
    <x v="1944"/>
    <n v="6"/>
    <n v="-36.18"/>
  </r>
  <r>
    <n v="4421"/>
    <d v="2016-03-29T00:00:00"/>
    <x v="2"/>
    <x v="2"/>
    <x v="5"/>
    <x v="1"/>
    <x v="2"/>
    <x v="6"/>
    <x v="1553"/>
    <x v="3130"/>
    <n v="8"/>
    <n v="60.96"/>
  </r>
  <r>
    <n v="4422"/>
    <d v="2016-03-29T00:00:00"/>
    <x v="2"/>
    <x v="2"/>
    <x v="744"/>
    <x v="20"/>
    <x v="0"/>
    <x v="0"/>
    <x v="101"/>
    <x v="3131"/>
    <n v="2"/>
    <n v="6.74"/>
  </r>
  <r>
    <n v="4423"/>
    <d v="2016-03-29T00:00:00"/>
    <x v="2"/>
    <x v="2"/>
    <x v="744"/>
    <x v="20"/>
    <x v="0"/>
    <x v="3"/>
    <x v="15"/>
    <x v="2576"/>
    <n v="5"/>
    <n v="9.31"/>
  </r>
  <r>
    <n v="4424"/>
    <d v="2016-03-29T00:00:00"/>
    <x v="2"/>
    <x v="2"/>
    <x v="744"/>
    <x v="20"/>
    <x v="1"/>
    <x v="8"/>
    <x v="1412"/>
    <x v="3132"/>
    <n v="8"/>
    <n v="124.2"/>
  </r>
  <r>
    <n v="4425"/>
    <d v="2016-03-29T00:00:00"/>
    <x v="2"/>
    <x v="2"/>
    <x v="744"/>
    <x v="20"/>
    <x v="0"/>
    <x v="3"/>
    <x v="116"/>
    <x v="3133"/>
    <n v="7"/>
    <n v="14.98"/>
  </r>
  <r>
    <n v="4426"/>
    <d v="2016-03-29T00:00:00"/>
    <x v="2"/>
    <x v="2"/>
    <x v="47"/>
    <x v="10"/>
    <x v="1"/>
    <x v="11"/>
    <x v="1049"/>
    <x v="778"/>
    <n v="5"/>
    <n v="-167.99"/>
  </r>
  <r>
    <n v="4427"/>
    <d v="2016-03-29T00:00:00"/>
    <x v="2"/>
    <x v="2"/>
    <x v="47"/>
    <x v="10"/>
    <x v="2"/>
    <x v="6"/>
    <x v="1653"/>
    <x v="1940"/>
    <n v="4"/>
    <n v="-36.950000000000003"/>
  </r>
  <r>
    <n v="4428"/>
    <d v="2016-03-30T00:00:00"/>
    <x v="2"/>
    <x v="2"/>
    <x v="552"/>
    <x v="37"/>
    <x v="0"/>
    <x v="0"/>
    <x v="1383"/>
    <x v="1185"/>
    <n v="1"/>
    <n v="5.56"/>
  </r>
  <r>
    <n v="4429"/>
    <d v="2016-03-31T00:00:00"/>
    <x v="2"/>
    <x v="2"/>
    <x v="246"/>
    <x v="2"/>
    <x v="2"/>
    <x v="6"/>
    <x v="1572"/>
    <x v="3134"/>
    <n v="3"/>
    <n v="-60.84"/>
  </r>
  <r>
    <n v="4430"/>
    <d v="2016-03-31T00:00:00"/>
    <x v="2"/>
    <x v="2"/>
    <x v="246"/>
    <x v="2"/>
    <x v="2"/>
    <x v="9"/>
    <x v="1291"/>
    <x v="665"/>
    <n v="2"/>
    <n v="1.2"/>
  </r>
  <r>
    <n v="4431"/>
    <d v="2016-03-31T00:00:00"/>
    <x v="2"/>
    <x v="2"/>
    <x v="15"/>
    <x v="20"/>
    <x v="1"/>
    <x v="5"/>
    <x v="664"/>
    <x v="3135"/>
    <n v="6"/>
    <n v="54.67"/>
  </r>
  <r>
    <n v="4432"/>
    <d v="2016-04-01T00:00:00"/>
    <x v="2"/>
    <x v="3"/>
    <x v="745"/>
    <x v="20"/>
    <x v="0"/>
    <x v="4"/>
    <x v="137"/>
    <x v="144"/>
    <n v="3"/>
    <n v="15.48"/>
  </r>
  <r>
    <n v="4433"/>
    <d v="2016-04-01T00:00:00"/>
    <x v="2"/>
    <x v="3"/>
    <x v="745"/>
    <x v="20"/>
    <x v="0"/>
    <x v="2"/>
    <x v="124"/>
    <x v="583"/>
    <n v="3"/>
    <n v="9.7200000000000006"/>
  </r>
  <r>
    <n v="4434"/>
    <d v="2016-04-01T00:00:00"/>
    <x v="2"/>
    <x v="3"/>
    <x v="745"/>
    <x v="20"/>
    <x v="0"/>
    <x v="4"/>
    <x v="487"/>
    <x v="2527"/>
    <n v="6"/>
    <n v="71.25"/>
  </r>
  <r>
    <n v="4435"/>
    <d v="2016-04-01T00:00:00"/>
    <x v="2"/>
    <x v="3"/>
    <x v="745"/>
    <x v="20"/>
    <x v="0"/>
    <x v="4"/>
    <x v="1027"/>
    <x v="1291"/>
    <n v="3"/>
    <n v="7.92"/>
  </r>
  <r>
    <n v="4436"/>
    <d v="2016-04-01T00:00:00"/>
    <x v="2"/>
    <x v="3"/>
    <x v="745"/>
    <x v="20"/>
    <x v="0"/>
    <x v="4"/>
    <x v="1654"/>
    <x v="1026"/>
    <n v="3"/>
    <n v="2.85"/>
  </r>
  <r>
    <n v="4437"/>
    <d v="2016-04-01T00:00:00"/>
    <x v="2"/>
    <x v="3"/>
    <x v="745"/>
    <x v="20"/>
    <x v="2"/>
    <x v="6"/>
    <x v="1639"/>
    <x v="2443"/>
    <n v="4"/>
    <n v="9.1300000000000008"/>
  </r>
  <r>
    <n v="4438"/>
    <d v="2016-04-01T00:00:00"/>
    <x v="2"/>
    <x v="3"/>
    <x v="323"/>
    <x v="12"/>
    <x v="0"/>
    <x v="7"/>
    <x v="78"/>
    <x v="1791"/>
    <n v="5"/>
    <n v="9.86"/>
  </r>
  <r>
    <n v="4439"/>
    <d v="2016-04-01T00:00:00"/>
    <x v="2"/>
    <x v="3"/>
    <x v="323"/>
    <x v="12"/>
    <x v="0"/>
    <x v="12"/>
    <x v="1173"/>
    <x v="3136"/>
    <n v="2"/>
    <n v="3.01"/>
  </r>
  <r>
    <n v="4440"/>
    <d v="2016-04-01T00:00:00"/>
    <x v="2"/>
    <x v="3"/>
    <x v="738"/>
    <x v="20"/>
    <x v="0"/>
    <x v="4"/>
    <x v="864"/>
    <x v="3137"/>
    <n v="4"/>
    <n v="22.89"/>
  </r>
  <r>
    <n v="4441"/>
    <d v="2016-04-01T00:00:00"/>
    <x v="2"/>
    <x v="3"/>
    <x v="559"/>
    <x v="20"/>
    <x v="0"/>
    <x v="1"/>
    <x v="1655"/>
    <x v="2363"/>
    <n v="2"/>
    <n v="9.94"/>
  </r>
  <r>
    <n v="4442"/>
    <d v="2016-04-01T00:00:00"/>
    <x v="2"/>
    <x v="3"/>
    <x v="559"/>
    <x v="20"/>
    <x v="0"/>
    <x v="14"/>
    <x v="817"/>
    <x v="1322"/>
    <n v="3"/>
    <n v="3.29"/>
  </r>
  <r>
    <n v="4443"/>
    <d v="2016-04-01T00:00:00"/>
    <x v="2"/>
    <x v="3"/>
    <x v="559"/>
    <x v="20"/>
    <x v="0"/>
    <x v="3"/>
    <x v="1198"/>
    <x v="632"/>
    <n v="3"/>
    <n v="4.66"/>
  </r>
  <r>
    <n v="4444"/>
    <d v="2016-04-01T00:00:00"/>
    <x v="2"/>
    <x v="3"/>
    <x v="558"/>
    <x v="20"/>
    <x v="1"/>
    <x v="5"/>
    <x v="528"/>
    <x v="3138"/>
    <n v="6"/>
    <n v="292.77999999999997"/>
  </r>
  <r>
    <n v="4445"/>
    <d v="2016-04-01T00:00:00"/>
    <x v="2"/>
    <x v="3"/>
    <x v="558"/>
    <x v="20"/>
    <x v="0"/>
    <x v="14"/>
    <x v="488"/>
    <x v="3139"/>
    <n v="8"/>
    <n v="18.510000000000002"/>
  </r>
  <r>
    <n v="4446"/>
    <d v="2016-04-01T00:00:00"/>
    <x v="2"/>
    <x v="3"/>
    <x v="558"/>
    <x v="20"/>
    <x v="0"/>
    <x v="3"/>
    <x v="263"/>
    <x v="2549"/>
    <n v="1"/>
    <n v="1.1200000000000001"/>
  </r>
  <r>
    <n v="4447"/>
    <d v="2016-04-01T00:00:00"/>
    <x v="2"/>
    <x v="3"/>
    <x v="474"/>
    <x v="4"/>
    <x v="1"/>
    <x v="8"/>
    <x v="725"/>
    <x v="2887"/>
    <n v="4"/>
    <n v="3.1"/>
  </r>
  <r>
    <n v="4448"/>
    <d v="2016-04-01T00:00:00"/>
    <x v="2"/>
    <x v="3"/>
    <x v="168"/>
    <x v="21"/>
    <x v="2"/>
    <x v="6"/>
    <x v="1621"/>
    <x v="3038"/>
    <n v="1"/>
    <n v="0.26"/>
  </r>
  <r>
    <n v="4449"/>
    <d v="2016-04-02T00:00:00"/>
    <x v="2"/>
    <x v="3"/>
    <x v="561"/>
    <x v="21"/>
    <x v="1"/>
    <x v="5"/>
    <x v="1083"/>
    <x v="3140"/>
    <n v="5"/>
    <n v="378.27"/>
  </r>
  <r>
    <n v="4450"/>
    <d v="2016-04-03T00:00:00"/>
    <x v="2"/>
    <x v="3"/>
    <x v="246"/>
    <x v="2"/>
    <x v="0"/>
    <x v="3"/>
    <x v="1315"/>
    <x v="3141"/>
    <n v="9"/>
    <n v="-83.21"/>
  </r>
  <r>
    <n v="4451"/>
    <d v="2016-04-03T00:00:00"/>
    <x v="2"/>
    <x v="3"/>
    <x v="368"/>
    <x v="18"/>
    <x v="1"/>
    <x v="8"/>
    <x v="1230"/>
    <x v="2765"/>
    <n v="4"/>
    <n v="22.05"/>
  </r>
  <r>
    <n v="4452"/>
    <d v="2016-04-03T00:00:00"/>
    <x v="2"/>
    <x v="3"/>
    <x v="368"/>
    <x v="18"/>
    <x v="2"/>
    <x v="6"/>
    <x v="980"/>
    <x v="3142"/>
    <n v="4"/>
    <n v="124.78"/>
  </r>
  <r>
    <n v="4453"/>
    <d v="2016-04-03T00:00:00"/>
    <x v="2"/>
    <x v="3"/>
    <x v="50"/>
    <x v="0"/>
    <x v="0"/>
    <x v="0"/>
    <x v="1351"/>
    <x v="1207"/>
    <n v="3"/>
    <n v="3.21"/>
  </r>
  <r>
    <n v="4454"/>
    <d v="2016-04-04T00:00:00"/>
    <x v="2"/>
    <x v="3"/>
    <x v="5"/>
    <x v="6"/>
    <x v="2"/>
    <x v="6"/>
    <x v="1631"/>
    <x v="434"/>
    <n v="3"/>
    <n v="6"/>
  </r>
  <r>
    <n v="4455"/>
    <d v="2016-04-04T00:00:00"/>
    <x v="2"/>
    <x v="3"/>
    <x v="5"/>
    <x v="6"/>
    <x v="0"/>
    <x v="0"/>
    <x v="1032"/>
    <x v="3143"/>
    <n v="3"/>
    <n v="13.07"/>
  </r>
  <r>
    <n v="4456"/>
    <d v="2016-04-04T00:00:00"/>
    <x v="2"/>
    <x v="3"/>
    <x v="216"/>
    <x v="20"/>
    <x v="0"/>
    <x v="3"/>
    <x v="688"/>
    <x v="3144"/>
    <n v="2"/>
    <n v="184"/>
  </r>
  <r>
    <n v="4457"/>
    <d v="2016-04-04T00:00:00"/>
    <x v="2"/>
    <x v="3"/>
    <x v="288"/>
    <x v="20"/>
    <x v="1"/>
    <x v="8"/>
    <x v="392"/>
    <x v="3145"/>
    <n v="2"/>
    <n v="7.44"/>
  </r>
  <r>
    <n v="4458"/>
    <d v="2016-04-04T00:00:00"/>
    <x v="2"/>
    <x v="3"/>
    <x v="288"/>
    <x v="20"/>
    <x v="0"/>
    <x v="2"/>
    <x v="271"/>
    <x v="3146"/>
    <n v="2"/>
    <n v="8.07"/>
  </r>
  <r>
    <n v="4459"/>
    <d v="2016-04-04T00:00:00"/>
    <x v="2"/>
    <x v="3"/>
    <x v="288"/>
    <x v="20"/>
    <x v="2"/>
    <x v="9"/>
    <x v="833"/>
    <x v="1236"/>
    <n v="3"/>
    <n v="37.79"/>
  </r>
  <r>
    <n v="4460"/>
    <d v="2016-04-05T00:00:00"/>
    <x v="2"/>
    <x v="3"/>
    <x v="146"/>
    <x v="0"/>
    <x v="0"/>
    <x v="2"/>
    <x v="370"/>
    <x v="3147"/>
    <n v="7"/>
    <n v="13.86"/>
  </r>
  <r>
    <n v="4461"/>
    <d v="2016-04-05T00:00:00"/>
    <x v="2"/>
    <x v="3"/>
    <x v="645"/>
    <x v="2"/>
    <x v="2"/>
    <x v="6"/>
    <x v="1653"/>
    <x v="1869"/>
    <n v="3"/>
    <n v="-27.72"/>
  </r>
  <r>
    <n v="4462"/>
    <d v="2016-04-05T00:00:00"/>
    <x v="2"/>
    <x v="3"/>
    <x v="645"/>
    <x v="2"/>
    <x v="0"/>
    <x v="14"/>
    <x v="966"/>
    <x v="3148"/>
    <n v="4"/>
    <n v="-163.44999999999999"/>
  </r>
  <r>
    <n v="4463"/>
    <d v="2016-04-06T00:00:00"/>
    <x v="2"/>
    <x v="3"/>
    <x v="139"/>
    <x v="45"/>
    <x v="2"/>
    <x v="6"/>
    <x v="1227"/>
    <x v="3149"/>
    <n v="5"/>
    <n v="336.64"/>
  </r>
  <r>
    <n v="4464"/>
    <d v="2016-04-07T00:00:00"/>
    <x v="2"/>
    <x v="3"/>
    <x v="515"/>
    <x v="3"/>
    <x v="2"/>
    <x v="16"/>
    <x v="937"/>
    <x v="768"/>
    <n v="3"/>
    <n v="374.99"/>
  </r>
  <r>
    <n v="4465"/>
    <d v="2016-04-07T00:00:00"/>
    <x v="2"/>
    <x v="3"/>
    <x v="112"/>
    <x v="20"/>
    <x v="1"/>
    <x v="5"/>
    <x v="528"/>
    <x v="3150"/>
    <n v="3"/>
    <n v="146.38999999999999"/>
  </r>
  <r>
    <n v="4466"/>
    <d v="2016-04-07T00:00:00"/>
    <x v="2"/>
    <x v="3"/>
    <x v="582"/>
    <x v="20"/>
    <x v="0"/>
    <x v="4"/>
    <x v="481"/>
    <x v="2788"/>
    <n v="2"/>
    <n v="0.98"/>
  </r>
  <r>
    <n v="4467"/>
    <d v="2016-04-07T00:00:00"/>
    <x v="2"/>
    <x v="3"/>
    <x v="442"/>
    <x v="23"/>
    <x v="0"/>
    <x v="0"/>
    <x v="1656"/>
    <x v="1956"/>
    <n v="2"/>
    <n v="18.21"/>
  </r>
  <r>
    <n v="4468"/>
    <d v="2016-04-07T00:00:00"/>
    <x v="2"/>
    <x v="3"/>
    <x v="83"/>
    <x v="2"/>
    <x v="0"/>
    <x v="12"/>
    <x v="1181"/>
    <x v="3151"/>
    <n v="3"/>
    <n v="2.5099999999999998"/>
  </r>
  <r>
    <n v="4469"/>
    <d v="2016-04-07T00:00:00"/>
    <x v="2"/>
    <x v="3"/>
    <x v="83"/>
    <x v="2"/>
    <x v="0"/>
    <x v="2"/>
    <x v="1657"/>
    <x v="1467"/>
    <n v="3"/>
    <n v="3.67"/>
  </r>
  <r>
    <n v="4470"/>
    <d v="2016-04-08T00:00:00"/>
    <x v="2"/>
    <x v="3"/>
    <x v="506"/>
    <x v="20"/>
    <x v="1"/>
    <x v="11"/>
    <x v="1558"/>
    <x v="3152"/>
    <n v="6"/>
    <n v="-4.8600000000000003"/>
  </r>
  <r>
    <n v="4471"/>
    <d v="2016-04-08T00:00:00"/>
    <x v="2"/>
    <x v="3"/>
    <x v="506"/>
    <x v="20"/>
    <x v="0"/>
    <x v="10"/>
    <x v="1531"/>
    <x v="1985"/>
    <n v="2"/>
    <n v="3.8"/>
  </r>
  <r>
    <n v="4472"/>
    <d v="2016-04-08T00:00:00"/>
    <x v="2"/>
    <x v="3"/>
    <x v="506"/>
    <x v="20"/>
    <x v="0"/>
    <x v="4"/>
    <x v="6"/>
    <x v="3129"/>
    <n v="4"/>
    <n v="6.99"/>
  </r>
  <r>
    <n v="4473"/>
    <d v="2016-04-08T00:00:00"/>
    <x v="2"/>
    <x v="3"/>
    <x v="506"/>
    <x v="20"/>
    <x v="0"/>
    <x v="0"/>
    <x v="1589"/>
    <x v="3153"/>
    <n v="5"/>
    <n v="15.82"/>
  </r>
  <r>
    <n v="4474"/>
    <d v="2016-04-08T00:00:00"/>
    <x v="2"/>
    <x v="3"/>
    <x v="391"/>
    <x v="3"/>
    <x v="0"/>
    <x v="0"/>
    <x v="30"/>
    <x v="1251"/>
    <n v="3"/>
    <n v="9.6199999999999992"/>
  </r>
  <r>
    <n v="4475"/>
    <d v="2016-04-08T00:00:00"/>
    <x v="2"/>
    <x v="3"/>
    <x v="391"/>
    <x v="3"/>
    <x v="0"/>
    <x v="2"/>
    <x v="99"/>
    <x v="92"/>
    <n v="2"/>
    <n v="2.6"/>
  </r>
  <r>
    <n v="4476"/>
    <d v="2016-04-08T00:00:00"/>
    <x v="2"/>
    <x v="3"/>
    <x v="391"/>
    <x v="3"/>
    <x v="0"/>
    <x v="0"/>
    <x v="727"/>
    <x v="115"/>
    <n v="2"/>
    <n v="6.22"/>
  </r>
  <r>
    <n v="4477"/>
    <d v="2016-04-08T00:00:00"/>
    <x v="2"/>
    <x v="3"/>
    <x v="456"/>
    <x v="0"/>
    <x v="2"/>
    <x v="9"/>
    <x v="1416"/>
    <x v="3154"/>
    <n v="9"/>
    <n v="64.790000000000006"/>
  </r>
  <r>
    <n v="4478"/>
    <d v="2016-04-08T00:00:00"/>
    <x v="2"/>
    <x v="3"/>
    <x v="456"/>
    <x v="0"/>
    <x v="1"/>
    <x v="5"/>
    <x v="1350"/>
    <x v="772"/>
    <n v="4"/>
    <n v="-4.1100000000000003"/>
  </r>
  <r>
    <n v="4479"/>
    <d v="2016-04-08T00:00:00"/>
    <x v="2"/>
    <x v="3"/>
    <x v="456"/>
    <x v="0"/>
    <x v="0"/>
    <x v="3"/>
    <x v="501"/>
    <x v="3155"/>
    <n v="4"/>
    <n v="-1850.95"/>
  </r>
  <r>
    <n v="4480"/>
    <d v="2016-04-08T00:00:00"/>
    <x v="2"/>
    <x v="3"/>
    <x v="469"/>
    <x v="10"/>
    <x v="0"/>
    <x v="10"/>
    <x v="1658"/>
    <x v="3156"/>
    <n v="1"/>
    <n v="3.22"/>
  </r>
  <r>
    <n v="4481"/>
    <d v="2016-04-08T00:00:00"/>
    <x v="2"/>
    <x v="3"/>
    <x v="469"/>
    <x v="10"/>
    <x v="0"/>
    <x v="3"/>
    <x v="145"/>
    <x v="2469"/>
    <n v="6"/>
    <n v="-100.92"/>
  </r>
  <r>
    <n v="4482"/>
    <d v="2016-04-08T00:00:00"/>
    <x v="2"/>
    <x v="3"/>
    <x v="584"/>
    <x v="3"/>
    <x v="1"/>
    <x v="8"/>
    <x v="1659"/>
    <x v="3157"/>
    <n v="5"/>
    <n v="10.37"/>
  </r>
  <r>
    <n v="4483"/>
    <d v="2016-04-08T00:00:00"/>
    <x v="2"/>
    <x v="3"/>
    <x v="190"/>
    <x v="4"/>
    <x v="0"/>
    <x v="10"/>
    <x v="1660"/>
    <x v="3158"/>
    <n v="4"/>
    <n v="8.6"/>
  </r>
  <r>
    <n v="4484"/>
    <d v="2016-04-08T00:00:00"/>
    <x v="2"/>
    <x v="3"/>
    <x v="195"/>
    <x v="4"/>
    <x v="1"/>
    <x v="11"/>
    <x v="506"/>
    <x v="142"/>
    <n v="5"/>
    <n v="88.73"/>
  </r>
  <r>
    <n v="4485"/>
    <d v="2016-04-08T00:00:00"/>
    <x v="2"/>
    <x v="3"/>
    <x v="79"/>
    <x v="13"/>
    <x v="0"/>
    <x v="7"/>
    <x v="790"/>
    <x v="3159"/>
    <n v="6"/>
    <n v="14.4"/>
  </r>
  <r>
    <n v="4486"/>
    <d v="2016-04-08T00:00:00"/>
    <x v="2"/>
    <x v="3"/>
    <x v="79"/>
    <x v="13"/>
    <x v="0"/>
    <x v="0"/>
    <x v="729"/>
    <x v="499"/>
    <n v="4"/>
    <n v="12.7"/>
  </r>
  <r>
    <n v="4487"/>
    <d v="2016-04-08T00:00:00"/>
    <x v="2"/>
    <x v="3"/>
    <x v="79"/>
    <x v="13"/>
    <x v="1"/>
    <x v="8"/>
    <x v="1098"/>
    <x v="3160"/>
    <n v="4"/>
    <n v="31.98"/>
  </r>
  <r>
    <n v="4488"/>
    <d v="2016-04-09T00:00:00"/>
    <x v="2"/>
    <x v="3"/>
    <x v="615"/>
    <x v="22"/>
    <x v="0"/>
    <x v="3"/>
    <x v="832"/>
    <x v="3161"/>
    <n v="9"/>
    <n v="12.82"/>
  </r>
  <r>
    <n v="4489"/>
    <d v="2016-04-09T00:00:00"/>
    <x v="2"/>
    <x v="3"/>
    <x v="746"/>
    <x v="14"/>
    <x v="2"/>
    <x v="6"/>
    <x v="1227"/>
    <x v="3162"/>
    <n v="2"/>
    <n v="134.65"/>
  </r>
  <r>
    <n v="4490"/>
    <d v="2016-04-09T00:00:00"/>
    <x v="2"/>
    <x v="3"/>
    <x v="746"/>
    <x v="14"/>
    <x v="0"/>
    <x v="3"/>
    <x v="1661"/>
    <x v="1685"/>
    <n v="2"/>
    <n v="2.4300000000000002"/>
  </r>
  <r>
    <n v="4491"/>
    <d v="2016-04-09T00:00:00"/>
    <x v="2"/>
    <x v="3"/>
    <x v="221"/>
    <x v="3"/>
    <x v="1"/>
    <x v="11"/>
    <x v="1662"/>
    <x v="3163"/>
    <n v="5"/>
    <n v="6.55"/>
  </r>
  <r>
    <n v="4492"/>
    <d v="2016-04-10T00:00:00"/>
    <x v="2"/>
    <x v="3"/>
    <x v="691"/>
    <x v="10"/>
    <x v="0"/>
    <x v="3"/>
    <x v="758"/>
    <x v="3164"/>
    <n v="2"/>
    <n v="-6.53"/>
  </r>
  <r>
    <n v="4493"/>
    <d v="2016-04-10T00:00:00"/>
    <x v="2"/>
    <x v="3"/>
    <x v="76"/>
    <x v="3"/>
    <x v="0"/>
    <x v="0"/>
    <x v="1444"/>
    <x v="115"/>
    <n v="2"/>
    <n v="6.22"/>
  </r>
  <r>
    <n v="4494"/>
    <d v="2016-04-10T00:00:00"/>
    <x v="2"/>
    <x v="3"/>
    <x v="76"/>
    <x v="3"/>
    <x v="0"/>
    <x v="3"/>
    <x v="541"/>
    <x v="2444"/>
    <n v="5"/>
    <n v="8.1199999999999992"/>
  </r>
  <r>
    <n v="4495"/>
    <d v="2016-04-10T00:00:00"/>
    <x v="2"/>
    <x v="3"/>
    <x v="542"/>
    <x v="3"/>
    <x v="0"/>
    <x v="12"/>
    <x v="1311"/>
    <x v="3165"/>
    <n v="3"/>
    <n v="44.37"/>
  </r>
  <r>
    <n v="4496"/>
    <d v="2016-04-10T00:00:00"/>
    <x v="2"/>
    <x v="3"/>
    <x v="542"/>
    <x v="3"/>
    <x v="0"/>
    <x v="2"/>
    <x v="917"/>
    <x v="3166"/>
    <n v="3"/>
    <n v="81.13"/>
  </r>
  <r>
    <n v="4497"/>
    <d v="2016-04-10T00:00:00"/>
    <x v="2"/>
    <x v="3"/>
    <x v="542"/>
    <x v="3"/>
    <x v="0"/>
    <x v="2"/>
    <x v="252"/>
    <x v="3167"/>
    <n v="9"/>
    <n v="6.03"/>
  </r>
  <r>
    <n v="4498"/>
    <d v="2016-04-10T00:00:00"/>
    <x v="2"/>
    <x v="3"/>
    <x v="542"/>
    <x v="3"/>
    <x v="0"/>
    <x v="3"/>
    <x v="520"/>
    <x v="3168"/>
    <n v="4"/>
    <n v="15.61"/>
  </r>
  <r>
    <n v="4499"/>
    <d v="2016-04-10T00:00:00"/>
    <x v="2"/>
    <x v="3"/>
    <x v="87"/>
    <x v="1"/>
    <x v="0"/>
    <x v="4"/>
    <x v="224"/>
    <x v="3169"/>
    <n v="4"/>
    <n v="3.22"/>
  </r>
  <r>
    <n v="4500"/>
    <d v="2016-04-12T00:00:00"/>
    <x v="2"/>
    <x v="3"/>
    <x v="12"/>
    <x v="6"/>
    <x v="1"/>
    <x v="13"/>
    <x v="278"/>
    <x v="3170"/>
    <n v="4"/>
    <n v="75.66"/>
  </r>
  <r>
    <n v="4501"/>
    <d v="2016-04-12T00:00:00"/>
    <x v="2"/>
    <x v="3"/>
    <x v="12"/>
    <x v="6"/>
    <x v="0"/>
    <x v="0"/>
    <x v="290"/>
    <x v="3171"/>
    <n v="1"/>
    <n v="20.09"/>
  </r>
  <r>
    <n v="4502"/>
    <d v="2016-04-12T00:00:00"/>
    <x v="2"/>
    <x v="3"/>
    <x v="12"/>
    <x v="6"/>
    <x v="0"/>
    <x v="10"/>
    <x v="681"/>
    <x v="3172"/>
    <n v="5"/>
    <n v="28.76"/>
  </r>
  <r>
    <n v="4503"/>
    <d v="2016-04-12T00:00:00"/>
    <x v="2"/>
    <x v="3"/>
    <x v="443"/>
    <x v="3"/>
    <x v="1"/>
    <x v="5"/>
    <x v="1495"/>
    <x v="3173"/>
    <n v="7"/>
    <n v="-31.91"/>
  </r>
  <r>
    <n v="4504"/>
    <d v="2016-04-12T00:00:00"/>
    <x v="2"/>
    <x v="3"/>
    <x v="443"/>
    <x v="3"/>
    <x v="0"/>
    <x v="3"/>
    <x v="1386"/>
    <x v="3174"/>
    <n v="1"/>
    <n v="4.62"/>
  </r>
  <r>
    <n v="4505"/>
    <d v="2016-04-12T00:00:00"/>
    <x v="2"/>
    <x v="3"/>
    <x v="80"/>
    <x v="3"/>
    <x v="0"/>
    <x v="0"/>
    <x v="1453"/>
    <x v="5"/>
    <n v="3"/>
    <n v="9.33"/>
  </r>
  <r>
    <n v="4506"/>
    <d v="2016-04-12T00:00:00"/>
    <x v="2"/>
    <x v="3"/>
    <x v="80"/>
    <x v="3"/>
    <x v="1"/>
    <x v="5"/>
    <x v="100"/>
    <x v="3175"/>
    <n v="3"/>
    <n v="-36.44"/>
  </r>
  <r>
    <n v="4507"/>
    <d v="2016-04-12T00:00:00"/>
    <x v="2"/>
    <x v="3"/>
    <x v="80"/>
    <x v="3"/>
    <x v="0"/>
    <x v="3"/>
    <x v="1292"/>
    <x v="2060"/>
    <n v="3"/>
    <n v="13.73"/>
  </r>
  <r>
    <n v="4508"/>
    <d v="2016-04-12T00:00:00"/>
    <x v="2"/>
    <x v="3"/>
    <x v="559"/>
    <x v="25"/>
    <x v="0"/>
    <x v="2"/>
    <x v="124"/>
    <x v="128"/>
    <n v="3"/>
    <n v="-22.67"/>
  </r>
  <r>
    <n v="4509"/>
    <d v="2016-04-12T00:00:00"/>
    <x v="2"/>
    <x v="3"/>
    <x v="559"/>
    <x v="25"/>
    <x v="0"/>
    <x v="2"/>
    <x v="1567"/>
    <x v="2079"/>
    <n v="1"/>
    <n v="-5.2"/>
  </r>
  <r>
    <n v="4510"/>
    <d v="2016-04-12T00:00:00"/>
    <x v="2"/>
    <x v="3"/>
    <x v="559"/>
    <x v="25"/>
    <x v="0"/>
    <x v="0"/>
    <x v="1663"/>
    <x v="1207"/>
    <n v="3"/>
    <n v="3.47"/>
  </r>
  <r>
    <n v="4511"/>
    <d v="2016-04-13T00:00:00"/>
    <x v="2"/>
    <x v="3"/>
    <x v="530"/>
    <x v="3"/>
    <x v="0"/>
    <x v="10"/>
    <x v="229"/>
    <x v="248"/>
    <n v="3"/>
    <n v="2.88"/>
  </r>
  <r>
    <n v="4512"/>
    <d v="2016-04-14T00:00:00"/>
    <x v="2"/>
    <x v="3"/>
    <x v="300"/>
    <x v="3"/>
    <x v="1"/>
    <x v="5"/>
    <x v="342"/>
    <x v="3176"/>
    <n v="5"/>
    <n v="38.380000000000003"/>
  </r>
  <r>
    <n v="4513"/>
    <d v="2016-04-14T00:00:00"/>
    <x v="2"/>
    <x v="3"/>
    <x v="388"/>
    <x v="12"/>
    <x v="1"/>
    <x v="5"/>
    <x v="1283"/>
    <x v="3177"/>
    <n v="4"/>
    <n v="105.02"/>
  </r>
  <r>
    <n v="4514"/>
    <d v="2016-04-14T00:00:00"/>
    <x v="2"/>
    <x v="3"/>
    <x v="388"/>
    <x v="12"/>
    <x v="0"/>
    <x v="2"/>
    <x v="624"/>
    <x v="3178"/>
    <n v="4"/>
    <n v="4.3"/>
  </r>
  <r>
    <n v="4515"/>
    <d v="2016-04-14T00:00:00"/>
    <x v="2"/>
    <x v="3"/>
    <x v="23"/>
    <x v="6"/>
    <x v="0"/>
    <x v="2"/>
    <x v="90"/>
    <x v="3179"/>
    <n v="5"/>
    <n v="12.18"/>
  </r>
  <r>
    <n v="4516"/>
    <d v="2016-04-14T00:00:00"/>
    <x v="2"/>
    <x v="3"/>
    <x v="747"/>
    <x v="36"/>
    <x v="0"/>
    <x v="3"/>
    <x v="1664"/>
    <x v="1432"/>
    <n v="2"/>
    <n v="11.78"/>
  </r>
  <r>
    <n v="4517"/>
    <d v="2016-04-15T00:00:00"/>
    <x v="2"/>
    <x v="3"/>
    <x v="237"/>
    <x v="25"/>
    <x v="0"/>
    <x v="3"/>
    <x v="1665"/>
    <x v="3180"/>
    <n v="2"/>
    <n v="-145.35"/>
  </r>
  <r>
    <n v="4518"/>
    <d v="2016-04-15T00:00:00"/>
    <x v="2"/>
    <x v="3"/>
    <x v="237"/>
    <x v="25"/>
    <x v="2"/>
    <x v="9"/>
    <x v="279"/>
    <x v="1462"/>
    <n v="7"/>
    <n v="76.64"/>
  </r>
  <r>
    <n v="4519"/>
    <d v="2016-04-15T00:00:00"/>
    <x v="2"/>
    <x v="3"/>
    <x v="237"/>
    <x v="25"/>
    <x v="2"/>
    <x v="9"/>
    <x v="279"/>
    <x v="3181"/>
    <n v="5"/>
    <n v="54.74"/>
  </r>
  <r>
    <n v="4520"/>
    <d v="2016-04-15T00:00:00"/>
    <x v="2"/>
    <x v="3"/>
    <x v="237"/>
    <x v="25"/>
    <x v="0"/>
    <x v="2"/>
    <x v="1142"/>
    <x v="3025"/>
    <n v="2"/>
    <n v="-0.77"/>
  </r>
  <r>
    <n v="4521"/>
    <d v="2016-04-15T00:00:00"/>
    <x v="2"/>
    <x v="3"/>
    <x v="649"/>
    <x v="3"/>
    <x v="1"/>
    <x v="5"/>
    <x v="599"/>
    <x v="3182"/>
    <n v="2"/>
    <n v="0"/>
  </r>
  <r>
    <n v="4522"/>
    <d v="2016-04-15T00:00:00"/>
    <x v="2"/>
    <x v="3"/>
    <x v="168"/>
    <x v="0"/>
    <x v="0"/>
    <x v="4"/>
    <x v="1666"/>
    <x v="278"/>
    <n v="7"/>
    <n v="5.86"/>
  </r>
  <r>
    <n v="4523"/>
    <d v="2016-04-15T00:00:00"/>
    <x v="2"/>
    <x v="3"/>
    <x v="168"/>
    <x v="0"/>
    <x v="0"/>
    <x v="7"/>
    <x v="789"/>
    <x v="2015"/>
    <n v="5"/>
    <n v="2.91"/>
  </r>
  <r>
    <n v="4524"/>
    <d v="2016-04-15T00:00:00"/>
    <x v="2"/>
    <x v="3"/>
    <x v="488"/>
    <x v="3"/>
    <x v="0"/>
    <x v="0"/>
    <x v="1667"/>
    <x v="2240"/>
    <n v="3"/>
    <n v="68.98"/>
  </r>
  <r>
    <n v="4525"/>
    <d v="2016-04-16T00:00:00"/>
    <x v="2"/>
    <x v="3"/>
    <x v="358"/>
    <x v="4"/>
    <x v="0"/>
    <x v="4"/>
    <x v="514"/>
    <x v="1282"/>
    <n v="3"/>
    <n v="3.72"/>
  </r>
  <r>
    <n v="4526"/>
    <d v="2016-04-16T00:00:00"/>
    <x v="2"/>
    <x v="3"/>
    <x v="183"/>
    <x v="23"/>
    <x v="2"/>
    <x v="15"/>
    <x v="1668"/>
    <x v="3183"/>
    <n v="7"/>
    <n v="2365.98"/>
  </r>
  <r>
    <n v="4527"/>
    <d v="2016-04-16T00:00:00"/>
    <x v="2"/>
    <x v="3"/>
    <x v="183"/>
    <x v="23"/>
    <x v="1"/>
    <x v="8"/>
    <x v="517"/>
    <x v="967"/>
    <n v="2"/>
    <n v="3.29"/>
  </r>
  <r>
    <n v="4528"/>
    <d v="2016-04-16T00:00:00"/>
    <x v="2"/>
    <x v="3"/>
    <x v="183"/>
    <x v="23"/>
    <x v="0"/>
    <x v="3"/>
    <x v="753"/>
    <x v="858"/>
    <n v="5"/>
    <n v="11.89"/>
  </r>
  <r>
    <n v="4529"/>
    <d v="2016-04-16T00:00:00"/>
    <x v="2"/>
    <x v="3"/>
    <x v="240"/>
    <x v="22"/>
    <x v="0"/>
    <x v="14"/>
    <x v="906"/>
    <x v="1024"/>
    <n v="3"/>
    <n v="0.86"/>
  </r>
  <r>
    <n v="4530"/>
    <d v="2016-04-16T00:00:00"/>
    <x v="2"/>
    <x v="3"/>
    <x v="500"/>
    <x v="15"/>
    <x v="2"/>
    <x v="9"/>
    <x v="786"/>
    <x v="1395"/>
    <n v="4"/>
    <n v="8.35"/>
  </r>
  <r>
    <n v="4531"/>
    <d v="2016-04-16T00:00:00"/>
    <x v="2"/>
    <x v="3"/>
    <x v="500"/>
    <x v="15"/>
    <x v="0"/>
    <x v="0"/>
    <x v="1669"/>
    <x v="3184"/>
    <n v="7"/>
    <n v="40"/>
  </r>
  <r>
    <n v="4532"/>
    <d v="2016-04-17T00:00:00"/>
    <x v="2"/>
    <x v="3"/>
    <x v="151"/>
    <x v="25"/>
    <x v="2"/>
    <x v="6"/>
    <x v="422"/>
    <x v="3185"/>
    <n v="1"/>
    <n v="4.1399999999999997"/>
  </r>
  <r>
    <n v="4533"/>
    <d v="2016-04-17T00:00:00"/>
    <x v="2"/>
    <x v="3"/>
    <x v="151"/>
    <x v="25"/>
    <x v="1"/>
    <x v="8"/>
    <x v="1670"/>
    <x v="146"/>
    <n v="8"/>
    <n v="6.29"/>
  </r>
  <r>
    <n v="4534"/>
    <d v="2016-04-17T00:00:00"/>
    <x v="2"/>
    <x v="3"/>
    <x v="746"/>
    <x v="40"/>
    <x v="0"/>
    <x v="7"/>
    <x v="320"/>
    <x v="3186"/>
    <n v="5"/>
    <n v="9.01"/>
  </r>
  <r>
    <n v="4535"/>
    <d v="2016-04-17T00:00:00"/>
    <x v="2"/>
    <x v="3"/>
    <x v="401"/>
    <x v="3"/>
    <x v="1"/>
    <x v="11"/>
    <x v="1671"/>
    <x v="3187"/>
    <n v="3"/>
    <n v="24.24"/>
  </r>
  <r>
    <n v="4536"/>
    <d v="2016-04-17T00:00:00"/>
    <x v="2"/>
    <x v="3"/>
    <x v="345"/>
    <x v="15"/>
    <x v="1"/>
    <x v="8"/>
    <x v="1672"/>
    <x v="3188"/>
    <n v="5"/>
    <n v="13.85"/>
  </r>
  <r>
    <n v="4537"/>
    <d v="2016-04-18T00:00:00"/>
    <x v="2"/>
    <x v="3"/>
    <x v="748"/>
    <x v="1"/>
    <x v="0"/>
    <x v="2"/>
    <x v="1054"/>
    <x v="1076"/>
    <n v="3"/>
    <n v="-48.95"/>
  </r>
  <r>
    <n v="4538"/>
    <d v="2016-04-18T00:00:00"/>
    <x v="2"/>
    <x v="3"/>
    <x v="748"/>
    <x v="1"/>
    <x v="0"/>
    <x v="0"/>
    <x v="416"/>
    <x v="3189"/>
    <n v="2"/>
    <n v="3.26"/>
  </r>
  <r>
    <n v="4539"/>
    <d v="2016-04-18T00:00:00"/>
    <x v="2"/>
    <x v="3"/>
    <x v="503"/>
    <x v="6"/>
    <x v="0"/>
    <x v="12"/>
    <x v="661"/>
    <x v="1697"/>
    <n v="4"/>
    <n v="55.06"/>
  </r>
  <r>
    <n v="4540"/>
    <d v="2016-04-18T00:00:00"/>
    <x v="2"/>
    <x v="3"/>
    <x v="503"/>
    <x v="6"/>
    <x v="2"/>
    <x v="6"/>
    <x v="1516"/>
    <x v="3190"/>
    <n v="4"/>
    <n v="7.98"/>
  </r>
  <r>
    <n v="4541"/>
    <d v="2016-04-18T00:00:00"/>
    <x v="2"/>
    <x v="3"/>
    <x v="424"/>
    <x v="0"/>
    <x v="1"/>
    <x v="5"/>
    <x v="561"/>
    <x v="2708"/>
    <n v="4"/>
    <n v="-93.47"/>
  </r>
  <r>
    <n v="4542"/>
    <d v="2016-04-18T00:00:00"/>
    <x v="2"/>
    <x v="3"/>
    <x v="424"/>
    <x v="0"/>
    <x v="0"/>
    <x v="2"/>
    <x v="1380"/>
    <x v="3191"/>
    <n v="3"/>
    <n v="77.75"/>
  </r>
  <r>
    <n v="4543"/>
    <d v="2016-04-18T00:00:00"/>
    <x v="2"/>
    <x v="3"/>
    <x v="424"/>
    <x v="0"/>
    <x v="1"/>
    <x v="8"/>
    <x v="1466"/>
    <x v="3092"/>
    <n v="5"/>
    <n v="-67.14"/>
  </r>
  <r>
    <n v="4544"/>
    <d v="2016-04-18T00:00:00"/>
    <x v="2"/>
    <x v="3"/>
    <x v="599"/>
    <x v="20"/>
    <x v="0"/>
    <x v="4"/>
    <x v="208"/>
    <x v="1795"/>
    <n v="3"/>
    <n v="2.0299999999999998"/>
  </r>
  <r>
    <n v="4545"/>
    <d v="2016-04-18T00:00:00"/>
    <x v="2"/>
    <x v="3"/>
    <x v="599"/>
    <x v="20"/>
    <x v="0"/>
    <x v="14"/>
    <x v="777"/>
    <x v="3192"/>
    <n v="1"/>
    <n v="1.85"/>
  </r>
  <r>
    <n v="4546"/>
    <d v="2016-04-19T00:00:00"/>
    <x v="2"/>
    <x v="3"/>
    <x v="146"/>
    <x v="10"/>
    <x v="1"/>
    <x v="13"/>
    <x v="1600"/>
    <x v="3193"/>
    <n v="2"/>
    <n v="-58.13"/>
  </r>
  <r>
    <n v="4547"/>
    <d v="2016-04-19T00:00:00"/>
    <x v="2"/>
    <x v="3"/>
    <x v="146"/>
    <x v="10"/>
    <x v="0"/>
    <x v="0"/>
    <x v="600"/>
    <x v="3194"/>
    <n v="5"/>
    <n v="146.79"/>
  </r>
  <r>
    <n v="4548"/>
    <d v="2016-04-19T00:00:00"/>
    <x v="2"/>
    <x v="3"/>
    <x v="117"/>
    <x v="3"/>
    <x v="2"/>
    <x v="6"/>
    <x v="129"/>
    <x v="418"/>
    <n v="5"/>
    <n v="12.99"/>
  </r>
  <r>
    <n v="4549"/>
    <d v="2016-04-19T00:00:00"/>
    <x v="2"/>
    <x v="3"/>
    <x v="117"/>
    <x v="3"/>
    <x v="0"/>
    <x v="4"/>
    <x v="1581"/>
    <x v="943"/>
    <n v="3"/>
    <n v="1.53"/>
  </r>
  <r>
    <n v="4550"/>
    <d v="2016-04-19T00:00:00"/>
    <x v="2"/>
    <x v="3"/>
    <x v="117"/>
    <x v="3"/>
    <x v="0"/>
    <x v="4"/>
    <x v="54"/>
    <x v="3195"/>
    <n v="5"/>
    <n v="21.23"/>
  </r>
  <r>
    <n v="4551"/>
    <d v="2016-04-19T00:00:00"/>
    <x v="2"/>
    <x v="3"/>
    <x v="117"/>
    <x v="3"/>
    <x v="0"/>
    <x v="3"/>
    <x v="772"/>
    <x v="1821"/>
    <n v="1"/>
    <n v="1.97"/>
  </r>
  <r>
    <n v="4552"/>
    <d v="2016-04-19T00:00:00"/>
    <x v="2"/>
    <x v="3"/>
    <x v="117"/>
    <x v="3"/>
    <x v="0"/>
    <x v="0"/>
    <x v="1243"/>
    <x v="850"/>
    <n v="4"/>
    <n v="10.220000000000001"/>
  </r>
  <r>
    <n v="4553"/>
    <d v="2016-04-19T00:00:00"/>
    <x v="2"/>
    <x v="3"/>
    <x v="117"/>
    <x v="3"/>
    <x v="0"/>
    <x v="3"/>
    <x v="1149"/>
    <x v="16"/>
    <n v="3"/>
    <n v="3.27"/>
  </r>
  <r>
    <n v="4554"/>
    <d v="2016-04-19T00:00:00"/>
    <x v="2"/>
    <x v="3"/>
    <x v="111"/>
    <x v="20"/>
    <x v="2"/>
    <x v="6"/>
    <x v="1555"/>
    <x v="679"/>
    <n v="2"/>
    <n v="0.78"/>
  </r>
  <r>
    <n v="4555"/>
    <d v="2016-04-19T00:00:00"/>
    <x v="2"/>
    <x v="3"/>
    <x v="111"/>
    <x v="20"/>
    <x v="0"/>
    <x v="4"/>
    <x v="543"/>
    <x v="462"/>
    <n v="2"/>
    <n v="1.48"/>
  </r>
  <r>
    <n v="4556"/>
    <d v="2016-04-19T00:00:00"/>
    <x v="2"/>
    <x v="3"/>
    <x v="111"/>
    <x v="20"/>
    <x v="0"/>
    <x v="2"/>
    <x v="75"/>
    <x v="3196"/>
    <n v="4"/>
    <n v="13.8"/>
  </r>
  <r>
    <n v="4557"/>
    <d v="2016-04-19T00:00:00"/>
    <x v="2"/>
    <x v="3"/>
    <x v="111"/>
    <x v="20"/>
    <x v="0"/>
    <x v="14"/>
    <x v="532"/>
    <x v="2163"/>
    <n v="2"/>
    <n v="2.25"/>
  </r>
  <r>
    <n v="4558"/>
    <d v="2016-04-19T00:00:00"/>
    <x v="2"/>
    <x v="3"/>
    <x v="111"/>
    <x v="20"/>
    <x v="0"/>
    <x v="4"/>
    <x v="1341"/>
    <x v="3197"/>
    <n v="2"/>
    <n v="17.989999999999998"/>
  </r>
  <r>
    <n v="4559"/>
    <d v="2016-04-19T00:00:00"/>
    <x v="2"/>
    <x v="3"/>
    <x v="111"/>
    <x v="20"/>
    <x v="0"/>
    <x v="14"/>
    <x v="1458"/>
    <x v="3198"/>
    <n v="5"/>
    <n v="15.37"/>
  </r>
  <r>
    <n v="4560"/>
    <d v="2016-04-19T00:00:00"/>
    <x v="2"/>
    <x v="3"/>
    <x v="111"/>
    <x v="20"/>
    <x v="0"/>
    <x v="3"/>
    <x v="541"/>
    <x v="3199"/>
    <n v="2"/>
    <n v="3.25"/>
  </r>
  <r>
    <n v="4561"/>
    <d v="2016-04-21T00:00:00"/>
    <x v="2"/>
    <x v="3"/>
    <x v="457"/>
    <x v="1"/>
    <x v="0"/>
    <x v="2"/>
    <x v="555"/>
    <x v="3200"/>
    <n v="4"/>
    <n v="-12.79"/>
  </r>
  <r>
    <n v="4562"/>
    <d v="2016-04-21T00:00:00"/>
    <x v="2"/>
    <x v="3"/>
    <x v="457"/>
    <x v="1"/>
    <x v="0"/>
    <x v="12"/>
    <x v="1305"/>
    <x v="3201"/>
    <n v="3"/>
    <n v="-126.86"/>
  </r>
  <r>
    <n v="4563"/>
    <d v="2016-04-21T00:00:00"/>
    <x v="2"/>
    <x v="3"/>
    <x v="457"/>
    <x v="1"/>
    <x v="0"/>
    <x v="3"/>
    <x v="695"/>
    <x v="3202"/>
    <n v="8"/>
    <n v="-67.27"/>
  </r>
  <r>
    <n v="4564"/>
    <d v="2016-04-21T00:00:00"/>
    <x v="2"/>
    <x v="3"/>
    <x v="416"/>
    <x v="22"/>
    <x v="0"/>
    <x v="3"/>
    <x v="1496"/>
    <x v="160"/>
    <n v="5"/>
    <n v="2.81"/>
  </r>
  <r>
    <n v="4565"/>
    <d v="2016-04-21T00:00:00"/>
    <x v="2"/>
    <x v="3"/>
    <x v="542"/>
    <x v="37"/>
    <x v="0"/>
    <x v="4"/>
    <x v="1405"/>
    <x v="2135"/>
    <n v="3"/>
    <n v="4.49"/>
  </r>
  <r>
    <n v="4566"/>
    <d v="2016-04-21T00:00:00"/>
    <x v="2"/>
    <x v="3"/>
    <x v="542"/>
    <x v="37"/>
    <x v="0"/>
    <x v="0"/>
    <x v="266"/>
    <x v="1778"/>
    <n v="8"/>
    <n v="24.88"/>
  </r>
  <r>
    <n v="4567"/>
    <d v="2016-04-22T00:00:00"/>
    <x v="2"/>
    <x v="3"/>
    <x v="451"/>
    <x v="12"/>
    <x v="1"/>
    <x v="8"/>
    <x v="152"/>
    <x v="3203"/>
    <n v="5"/>
    <n v="7.07"/>
  </r>
  <r>
    <n v="4568"/>
    <d v="2016-04-22T00:00:00"/>
    <x v="2"/>
    <x v="3"/>
    <x v="451"/>
    <x v="12"/>
    <x v="1"/>
    <x v="13"/>
    <x v="233"/>
    <x v="3204"/>
    <n v="6"/>
    <n v="-814.48"/>
  </r>
  <r>
    <n v="4569"/>
    <d v="2016-04-22T00:00:00"/>
    <x v="2"/>
    <x v="3"/>
    <x v="451"/>
    <x v="12"/>
    <x v="0"/>
    <x v="3"/>
    <x v="1135"/>
    <x v="3205"/>
    <n v="5"/>
    <n v="-20.89"/>
  </r>
  <r>
    <n v="4570"/>
    <d v="2016-04-22T00:00:00"/>
    <x v="2"/>
    <x v="3"/>
    <x v="451"/>
    <x v="12"/>
    <x v="0"/>
    <x v="14"/>
    <x v="1673"/>
    <x v="3206"/>
    <n v="2"/>
    <n v="-34.76"/>
  </r>
  <r>
    <n v="4571"/>
    <d v="2016-04-22T00:00:00"/>
    <x v="2"/>
    <x v="3"/>
    <x v="451"/>
    <x v="12"/>
    <x v="0"/>
    <x v="12"/>
    <x v="155"/>
    <x v="3207"/>
    <n v="2"/>
    <n v="5.87"/>
  </r>
  <r>
    <n v="4572"/>
    <d v="2016-04-22T00:00:00"/>
    <x v="2"/>
    <x v="3"/>
    <x v="749"/>
    <x v="24"/>
    <x v="1"/>
    <x v="8"/>
    <x v="1139"/>
    <x v="3208"/>
    <n v="2"/>
    <n v="8.66"/>
  </r>
  <r>
    <n v="4573"/>
    <d v="2016-04-22T00:00:00"/>
    <x v="2"/>
    <x v="3"/>
    <x v="722"/>
    <x v="1"/>
    <x v="0"/>
    <x v="2"/>
    <x v="788"/>
    <x v="3209"/>
    <n v="2"/>
    <n v="2.4"/>
  </r>
  <r>
    <n v="4574"/>
    <d v="2016-04-22T00:00:00"/>
    <x v="2"/>
    <x v="3"/>
    <x v="194"/>
    <x v="3"/>
    <x v="1"/>
    <x v="8"/>
    <x v="58"/>
    <x v="1791"/>
    <n v="3"/>
    <n v="10.41"/>
  </r>
  <r>
    <n v="4575"/>
    <d v="2016-04-22T00:00:00"/>
    <x v="2"/>
    <x v="3"/>
    <x v="13"/>
    <x v="20"/>
    <x v="0"/>
    <x v="4"/>
    <x v="1321"/>
    <x v="3210"/>
    <n v="9"/>
    <n v="8.35"/>
  </r>
  <r>
    <n v="4576"/>
    <d v="2016-04-22T00:00:00"/>
    <x v="2"/>
    <x v="3"/>
    <x v="13"/>
    <x v="20"/>
    <x v="0"/>
    <x v="4"/>
    <x v="616"/>
    <x v="633"/>
    <n v="1"/>
    <n v="0.81"/>
  </r>
  <r>
    <n v="4577"/>
    <d v="2016-04-23T00:00:00"/>
    <x v="2"/>
    <x v="3"/>
    <x v="271"/>
    <x v="3"/>
    <x v="0"/>
    <x v="3"/>
    <x v="81"/>
    <x v="3211"/>
    <n v="6"/>
    <n v="81.739999999999995"/>
  </r>
  <r>
    <n v="4578"/>
    <d v="2016-04-23T00:00:00"/>
    <x v="2"/>
    <x v="3"/>
    <x v="271"/>
    <x v="3"/>
    <x v="2"/>
    <x v="9"/>
    <x v="297"/>
    <x v="482"/>
    <n v="1"/>
    <n v="35"/>
  </r>
  <r>
    <n v="4579"/>
    <d v="2016-04-23T00:00:00"/>
    <x v="2"/>
    <x v="3"/>
    <x v="252"/>
    <x v="25"/>
    <x v="0"/>
    <x v="0"/>
    <x v="1674"/>
    <x v="2863"/>
    <n v="5"/>
    <n v="11.33"/>
  </r>
  <r>
    <n v="4580"/>
    <d v="2016-04-23T00:00:00"/>
    <x v="2"/>
    <x v="3"/>
    <x v="655"/>
    <x v="10"/>
    <x v="0"/>
    <x v="0"/>
    <x v="1675"/>
    <x v="3212"/>
    <n v="6"/>
    <n v="37.92"/>
  </r>
  <r>
    <n v="4581"/>
    <d v="2016-04-23T00:00:00"/>
    <x v="2"/>
    <x v="3"/>
    <x v="655"/>
    <x v="10"/>
    <x v="0"/>
    <x v="2"/>
    <x v="49"/>
    <x v="662"/>
    <n v="5"/>
    <n v="6.29"/>
  </r>
  <r>
    <n v="4582"/>
    <d v="2016-04-23T00:00:00"/>
    <x v="2"/>
    <x v="3"/>
    <x v="655"/>
    <x v="10"/>
    <x v="0"/>
    <x v="0"/>
    <x v="819"/>
    <x v="737"/>
    <n v="2"/>
    <n v="29.36"/>
  </r>
  <r>
    <n v="4583"/>
    <d v="2016-04-23T00:00:00"/>
    <x v="2"/>
    <x v="3"/>
    <x v="721"/>
    <x v="3"/>
    <x v="0"/>
    <x v="3"/>
    <x v="309"/>
    <x v="329"/>
    <n v="7"/>
    <n v="6.56"/>
  </r>
  <r>
    <n v="4584"/>
    <d v="2016-04-23T00:00:00"/>
    <x v="2"/>
    <x v="3"/>
    <x v="721"/>
    <x v="3"/>
    <x v="0"/>
    <x v="10"/>
    <x v="1270"/>
    <x v="3213"/>
    <n v="3"/>
    <n v="35.99"/>
  </r>
  <r>
    <n v="4585"/>
    <d v="2016-04-24T00:00:00"/>
    <x v="2"/>
    <x v="3"/>
    <x v="683"/>
    <x v="0"/>
    <x v="2"/>
    <x v="9"/>
    <x v="23"/>
    <x v="3214"/>
    <n v="3"/>
    <n v="64.67"/>
  </r>
  <r>
    <n v="4586"/>
    <d v="2016-04-24T00:00:00"/>
    <x v="2"/>
    <x v="3"/>
    <x v="304"/>
    <x v="3"/>
    <x v="0"/>
    <x v="3"/>
    <x v="547"/>
    <x v="444"/>
    <n v="1"/>
    <n v="1.39"/>
  </r>
  <r>
    <n v="4587"/>
    <d v="2016-04-24T00:00:00"/>
    <x v="2"/>
    <x v="3"/>
    <x v="750"/>
    <x v="26"/>
    <x v="0"/>
    <x v="0"/>
    <x v="291"/>
    <x v="143"/>
    <n v="3"/>
    <n v="5.44"/>
  </r>
  <r>
    <n v="4588"/>
    <d v="2016-04-24T00:00:00"/>
    <x v="2"/>
    <x v="3"/>
    <x v="750"/>
    <x v="26"/>
    <x v="1"/>
    <x v="5"/>
    <x v="782"/>
    <x v="1559"/>
    <n v="6"/>
    <n v="149.15"/>
  </r>
  <r>
    <n v="4589"/>
    <d v="2016-04-24T00:00:00"/>
    <x v="2"/>
    <x v="3"/>
    <x v="750"/>
    <x v="26"/>
    <x v="0"/>
    <x v="3"/>
    <x v="811"/>
    <x v="3215"/>
    <n v="2"/>
    <n v="-2.1800000000000002"/>
  </r>
  <r>
    <n v="4590"/>
    <d v="2016-04-25T00:00:00"/>
    <x v="2"/>
    <x v="3"/>
    <x v="315"/>
    <x v="2"/>
    <x v="2"/>
    <x v="6"/>
    <x v="35"/>
    <x v="171"/>
    <n v="2"/>
    <n v="-20.7"/>
  </r>
  <r>
    <n v="4591"/>
    <d v="2016-04-25T00:00:00"/>
    <x v="2"/>
    <x v="3"/>
    <x v="315"/>
    <x v="2"/>
    <x v="0"/>
    <x v="3"/>
    <x v="1599"/>
    <x v="3216"/>
    <n v="2"/>
    <n v="-13.82"/>
  </r>
  <r>
    <n v="4592"/>
    <d v="2016-04-25T00:00:00"/>
    <x v="2"/>
    <x v="3"/>
    <x v="315"/>
    <x v="2"/>
    <x v="0"/>
    <x v="3"/>
    <x v="601"/>
    <x v="1972"/>
    <n v="3"/>
    <n v="-3.43"/>
  </r>
  <r>
    <n v="4593"/>
    <d v="2016-04-26T00:00:00"/>
    <x v="2"/>
    <x v="3"/>
    <x v="524"/>
    <x v="20"/>
    <x v="1"/>
    <x v="5"/>
    <x v="868"/>
    <x v="3217"/>
    <n v="3"/>
    <n v="62.78"/>
  </r>
  <r>
    <n v="4594"/>
    <d v="2016-04-28T00:00:00"/>
    <x v="2"/>
    <x v="3"/>
    <x v="555"/>
    <x v="0"/>
    <x v="2"/>
    <x v="6"/>
    <x v="855"/>
    <x v="3218"/>
    <n v="3"/>
    <n v="41.58"/>
  </r>
  <r>
    <n v="4595"/>
    <d v="2016-04-28T00:00:00"/>
    <x v="2"/>
    <x v="3"/>
    <x v="555"/>
    <x v="0"/>
    <x v="0"/>
    <x v="1"/>
    <x v="1676"/>
    <x v="2382"/>
    <n v="4"/>
    <n v="5.7"/>
  </r>
  <r>
    <n v="4596"/>
    <d v="2016-04-28T00:00:00"/>
    <x v="2"/>
    <x v="3"/>
    <x v="200"/>
    <x v="26"/>
    <x v="0"/>
    <x v="0"/>
    <x v="572"/>
    <x v="3219"/>
    <n v="3"/>
    <n v="9.9499999999999993"/>
  </r>
  <r>
    <n v="4597"/>
    <d v="2016-04-28T00:00:00"/>
    <x v="2"/>
    <x v="3"/>
    <x v="731"/>
    <x v="3"/>
    <x v="1"/>
    <x v="5"/>
    <x v="241"/>
    <x v="2014"/>
    <n v="2"/>
    <n v="2.6"/>
  </r>
  <r>
    <n v="4598"/>
    <d v="2016-04-28T00:00:00"/>
    <x v="2"/>
    <x v="3"/>
    <x v="751"/>
    <x v="1"/>
    <x v="1"/>
    <x v="8"/>
    <x v="676"/>
    <x v="3083"/>
    <n v="2"/>
    <n v="-31.86"/>
  </r>
  <r>
    <n v="4599"/>
    <d v="2016-04-30T00:00:00"/>
    <x v="2"/>
    <x v="3"/>
    <x v="154"/>
    <x v="20"/>
    <x v="0"/>
    <x v="3"/>
    <x v="575"/>
    <x v="647"/>
    <n v="2"/>
    <n v="2.8"/>
  </r>
  <r>
    <n v="4600"/>
    <d v="2016-04-30T00:00:00"/>
    <x v="2"/>
    <x v="3"/>
    <x v="151"/>
    <x v="0"/>
    <x v="1"/>
    <x v="8"/>
    <x v="1310"/>
    <x v="3220"/>
    <n v="3"/>
    <n v="-10.17"/>
  </r>
  <r>
    <n v="4601"/>
    <d v="2016-04-30T00:00:00"/>
    <x v="2"/>
    <x v="3"/>
    <x v="687"/>
    <x v="12"/>
    <x v="1"/>
    <x v="8"/>
    <x v="1113"/>
    <x v="3221"/>
    <n v="7"/>
    <n v="22.38"/>
  </r>
  <r>
    <n v="4602"/>
    <d v="2016-05-01T00:00:00"/>
    <x v="2"/>
    <x v="4"/>
    <x v="221"/>
    <x v="15"/>
    <x v="0"/>
    <x v="1"/>
    <x v="849"/>
    <x v="444"/>
    <n v="1"/>
    <n v="1.29"/>
  </r>
  <r>
    <n v="4603"/>
    <d v="2016-05-01T00:00:00"/>
    <x v="2"/>
    <x v="4"/>
    <x v="221"/>
    <x v="15"/>
    <x v="1"/>
    <x v="13"/>
    <x v="490"/>
    <x v="3222"/>
    <n v="3"/>
    <n v="-142.07"/>
  </r>
  <r>
    <n v="4604"/>
    <d v="2016-05-01T00:00:00"/>
    <x v="2"/>
    <x v="4"/>
    <x v="221"/>
    <x v="15"/>
    <x v="0"/>
    <x v="3"/>
    <x v="573"/>
    <x v="1757"/>
    <n v="2"/>
    <n v="-2.0099999999999998"/>
  </r>
  <r>
    <n v="4605"/>
    <d v="2016-05-01T00:00:00"/>
    <x v="2"/>
    <x v="4"/>
    <x v="752"/>
    <x v="13"/>
    <x v="0"/>
    <x v="0"/>
    <x v="1520"/>
    <x v="854"/>
    <n v="2"/>
    <n v="53.86"/>
  </r>
  <r>
    <n v="4606"/>
    <d v="2016-05-01T00:00:00"/>
    <x v="2"/>
    <x v="4"/>
    <x v="752"/>
    <x v="13"/>
    <x v="0"/>
    <x v="0"/>
    <x v="721"/>
    <x v="5"/>
    <n v="3"/>
    <n v="9.33"/>
  </r>
  <r>
    <n v="4607"/>
    <d v="2016-05-01T00:00:00"/>
    <x v="2"/>
    <x v="4"/>
    <x v="752"/>
    <x v="13"/>
    <x v="0"/>
    <x v="4"/>
    <x v="385"/>
    <x v="280"/>
    <n v="2"/>
    <n v="4.3499999999999996"/>
  </r>
  <r>
    <n v="4608"/>
    <d v="2016-05-02T00:00:00"/>
    <x v="2"/>
    <x v="4"/>
    <x v="741"/>
    <x v="0"/>
    <x v="0"/>
    <x v="4"/>
    <x v="1341"/>
    <x v="3223"/>
    <n v="3"/>
    <n v="5.4"/>
  </r>
  <r>
    <n v="4609"/>
    <d v="2016-05-02T00:00:00"/>
    <x v="2"/>
    <x v="4"/>
    <x v="204"/>
    <x v="20"/>
    <x v="0"/>
    <x v="2"/>
    <x v="1677"/>
    <x v="3224"/>
    <n v="3"/>
    <n v="12.58"/>
  </r>
  <r>
    <n v="4610"/>
    <d v="2016-05-02T00:00:00"/>
    <x v="2"/>
    <x v="4"/>
    <x v="204"/>
    <x v="20"/>
    <x v="0"/>
    <x v="3"/>
    <x v="1135"/>
    <x v="2420"/>
    <n v="3"/>
    <n v="15.95"/>
  </r>
  <r>
    <n v="4611"/>
    <d v="2016-05-02T00:00:00"/>
    <x v="2"/>
    <x v="4"/>
    <x v="275"/>
    <x v="25"/>
    <x v="1"/>
    <x v="5"/>
    <x v="241"/>
    <x v="3225"/>
    <n v="9"/>
    <n v="11.69"/>
  </r>
  <r>
    <n v="4612"/>
    <d v="2016-05-02T00:00:00"/>
    <x v="2"/>
    <x v="4"/>
    <x v="423"/>
    <x v="0"/>
    <x v="0"/>
    <x v="2"/>
    <x v="110"/>
    <x v="204"/>
    <n v="3"/>
    <n v="-3.79"/>
  </r>
  <r>
    <n v="4613"/>
    <d v="2016-05-02T00:00:00"/>
    <x v="2"/>
    <x v="4"/>
    <x v="423"/>
    <x v="0"/>
    <x v="0"/>
    <x v="2"/>
    <x v="235"/>
    <x v="810"/>
    <n v="3"/>
    <n v="-3.17"/>
  </r>
  <r>
    <n v="4614"/>
    <d v="2016-05-02T00:00:00"/>
    <x v="2"/>
    <x v="4"/>
    <x v="423"/>
    <x v="0"/>
    <x v="0"/>
    <x v="1"/>
    <x v="1678"/>
    <x v="466"/>
    <n v="2"/>
    <n v="1.76"/>
  </r>
  <r>
    <n v="4615"/>
    <d v="2016-05-02T00:00:00"/>
    <x v="2"/>
    <x v="4"/>
    <x v="245"/>
    <x v="0"/>
    <x v="1"/>
    <x v="5"/>
    <x v="914"/>
    <x v="1812"/>
    <n v="4"/>
    <n v="-110.02"/>
  </r>
  <r>
    <n v="4616"/>
    <d v="2016-05-02T00:00:00"/>
    <x v="2"/>
    <x v="4"/>
    <x v="150"/>
    <x v="20"/>
    <x v="1"/>
    <x v="8"/>
    <x v="1387"/>
    <x v="2088"/>
    <n v="2"/>
    <n v="4.0199999999999996"/>
  </r>
  <r>
    <n v="4617"/>
    <d v="2016-05-02T00:00:00"/>
    <x v="2"/>
    <x v="4"/>
    <x v="150"/>
    <x v="20"/>
    <x v="0"/>
    <x v="3"/>
    <x v="556"/>
    <x v="3010"/>
    <n v="3"/>
    <n v="33.93"/>
  </r>
  <r>
    <n v="4618"/>
    <d v="2016-05-02T00:00:00"/>
    <x v="2"/>
    <x v="4"/>
    <x v="150"/>
    <x v="20"/>
    <x v="0"/>
    <x v="0"/>
    <x v="894"/>
    <x v="3226"/>
    <n v="2"/>
    <n v="6.02"/>
  </r>
  <r>
    <n v="4619"/>
    <d v="2016-05-02T00:00:00"/>
    <x v="2"/>
    <x v="4"/>
    <x v="150"/>
    <x v="20"/>
    <x v="1"/>
    <x v="8"/>
    <x v="985"/>
    <x v="3227"/>
    <n v="5"/>
    <n v="83.73"/>
  </r>
  <r>
    <n v="4620"/>
    <d v="2016-05-03T00:00:00"/>
    <x v="2"/>
    <x v="4"/>
    <x v="710"/>
    <x v="1"/>
    <x v="0"/>
    <x v="3"/>
    <x v="1480"/>
    <x v="3228"/>
    <n v="1"/>
    <n v="-3.6"/>
  </r>
  <r>
    <n v="4621"/>
    <d v="2016-05-03T00:00:00"/>
    <x v="2"/>
    <x v="4"/>
    <x v="710"/>
    <x v="1"/>
    <x v="0"/>
    <x v="4"/>
    <x v="1275"/>
    <x v="3229"/>
    <n v="7"/>
    <n v="2.74"/>
  </r>
  <r>
    <n v="4622"/>
    <d v="2016-05-03T00:00:00"/>
    <x v="2"/>
    <x v="4"/>
    <x v="710"/>
    <x v="1"/>
    <x v="0"/>
    <x v="12"/>
    <x v="699"/>
    <x v="3230"/>
    <n v="3"/>
    <n v="-71.3"/>
  </r>
  <r>
    <n v="4623"/>
    <d v="2016-05-03T00:00:00"/>
    <x v="2"/>
    <x v="4"/>
    <x v="753"/>
    <x v="10"/>
    <x v="2"/>
    <x v="9"/>
    <x v="1037"/>
    <x v="3231"/>
    <n v="5"/>
    <n v="34.79"/>
  </r>
  <r>
    <n v="4624"/>
    <d v="2016-05-03T00:00:00"/>
    <x v="2"/>
    <x v="4"/>
    <x v="753"/>
    <x v="10"/>
    <x v="0"/>
    <x v="2"/>
    <x v="1204"/>
    <x v="1633"/>
    <n v="5"/>
    <n v="-44.02"/>
  </r>
  <r>
    <n v="4625"/>
    <d v="2016-05-03T00:00:00"/>
    <x v="2"/>
    <x v="4"/>
    <x v="753"/>
    <x v="10"/>
    <x v="1"/>
    <x v="8"/>
    <x v="866"/>
    <x v="1552"/>
    <n v="2"/>
    <n v="10.39"/>
  </r>
  <r>
    <n v="4626"/>
    <d v="2016-05-03T00:00:00"/>
    <x v="2"/>
    <x v="4"/>
    <x v="753"/>
    <x v="10"/>
    <x v="2"/>
    <x v="9"/>
    <x v="1542"/>
    <x v="1674"/>
    <n v="3"/>
    <n v="-75.599999999999994"/>
  </r>
  <r>
    <n v="4627"/>
    <d v="2016-05-03T00:00:00"/>
    <x v="2"/>
    <x v="4"/>
    <x v="753"/>
    <x v="10"/>
    <x v="2"/>
    <x v="15"/>
    <x v="1679"/>
    <x v="3232"/>
    <n v="3"/>
    <n v="-164.95"/>
  </r>
  <r>
    <n v="4628"/>
    <d v="2016-05-03T00:00:00"/>
    <x v="2"/>
    <x v="4"/>
    <x v="753"/>
    <x v="10"/>
    <x v="0"/>
    <x v="1"/>
    <x v="1680"/>
    <x v="3233"/>
    <n v="2"/>
    <n v="2.1"/>
  </r>
  <r>
    <n v="4629"/>
    <d v="2016-05-05T00:00:00"/>
    <x v="2"/>
    <x v="4"/>
    <x v="11"/>
    <x v="5"/>
    <x v="0"/>
    <x v="0"/>
    <x v="189"/>
    <x v="545"/>
    <n v="3"/>
    <n v="36.4"/>
  </r>
  <r>
    <n v="4630"/>
    <d v="2016-05-05T00:00:00"/>
    <x v="2"/>
    <x v="4"/>
    <x v="225"/>
    <x v="15"/>
    <x v="0"/>
    <x v="0"/>
    <x v="607"/>
    <x v="632"/>
    <n v="3"/>
    <n v="5.2"/>
  </r>
  <r>
    <n v="4631"/>
    <d v="2016-05-05T00:00:00"/>
    <x v="2"/>
    <x v="4"/>
    <x v="429"/>
    <x v="3"/>
    <x v="0"/>
    <x v="2"/>
    <x v="565"/>
    <x v="784"/>
    <n v="1"/>
    <n v="1.02"/>
  </r>
  <r>
    <n v="4632"/>
    <d v="2016-05-05T00:00:00"/>
    <x v="2"/>
    <x v="4"/>
    <x v="429"/>
    <x v="3"/>
    <x v="2"/>
    <x v="6"/>
    <x v="1603"/>
    <x v="2872"/>
    <n v="3"/>
    <n v="21.54"/>
  </r>
  <r>
    <n v="4633"/>
    <d v="2016-05-05T00:00:00"/>
    <x v="2"/>
    <x v="4"/>
    <x v="406"/>
    <x v="3"/>
    <x v="0"/>
    <x v="3"/>
    <x v="947"/>
    <x v="1237"/>
    <n v="5"/>
    <n v="2.35"/>
  </r>
  <r>
    <n v="4634"/>
    <d v="2016-05-05T00:00:00"/>
    <x v="2"/>
    <x v="4"/>
    <x v="406"/>
    <x v="3"/>
    <x v="1"/>
    <x v="13"/>
    <x v="296"/>
    <x v="3234"/>
    <n v="3"/>
    <n v="7.47"/>
  </r>
  <r>
    <n v="4635"/>
    <d v="2016-05-05T00:00:00"/>
    <x v="2"/>
    <x v="4"/>
    <x v="368"/>
    <x v="15"/>
    <x v="1"/>
    <x v="8"/>
    <x v="1141"/>
    <x v="3235"/>
    <n v="5"/>
    <n v="3.34"/>
  </r>
  <r>
    <n v="4636"/>
    <d v="2016-05-05T00:00:00"/>
    <x v="2"/>
    <x v="4"/>
    <x v="596"/>
    <x v="3"/>
    <x v="1"/>
    <x v="13"/>
    <x v="1174"/>
    <x v="3236"/>
    <n v="2"/>
    <n v="-1.78"/>
  </r>
  <r>
    <n v="4637"/>
    <d v="2016-05-05T00:00:00"/>
    <x v="2"/>
    <x v="4"/>
    <x v="754"/>
    <x v="17"/>
    <x v="1"/>
    <x v="13"/>
    <x v="1681"/>
    <x v="3237"/>
    <n v="6"/>
    <n v="320.32"/>
  </r>
  <r>
    <n v="4638"/>
    <d v="2016-05-05T00:00:00"/>
    <x v="2"/>
    <x v="4"/>
    <x v="754"/>
    <x v="17"/>
    <x v="0"/>
    <x v="3"/>
    <x v="824"/>
    <x v="2031"/>
    <n v="2"/>
    <n v="2"/>
  </r>
  <r>
    <n v="4639"/>
    <d v="2016-05-05T00:00:00"/>
    <x v="2"/>
    <x v="4"/>
    <x v="81"/>
    <x v="16"/>
    <x v="0"/>
    <x v="0"/>
    <x v="1682"/>
    <x v="3238"/>
    <n v="4"/>
    <n v="31.47"/>
  </r>
  <r>
    <n v="4640"/>
    <d v="2016-05-05T00:00:00"/>
    <x v="2"/>
    <x v="4"/>
    <x v="81"/>
    <x v="16"/>
    <x v="2"/>
    <x v="6"/>
    <x v="1578"/>
    <x v="2779"/>
    <n v="3"/>
    <n v="19.97"/>
  </r>
  <r>
    <n v="4641"/>
    <d v="2016-05-06T00:00:00"/>
    <x v="2"/>
    <x v="4"/>
    <x v="671"/>
    <x v="10"/>
    <x v="0"/>
    <x v="7"/>
    <x v="1156"/>
    <x v="178"/>
    <n v="2"/>
    <n v="1.71"/>
  </r>
  <r>
    <n v="4642"/>
    <d v="2016-05-06T00:00:00"/>
    <x v="2"/>
    <x v="4"/>
    <x v="671"/>
    <x v="10"/>
    <x v="0"/>
    <x v="0"/>
    <x v="214"/>
    <x v="827"/>
    <n v="2"/>
    <n v="15.49"/>
  </r>
  <r>
    <n v="4643"/>
    <d v="2016-05-06T00:00:00"/>
    <x v="2"/>
    <x v="4"/>
    <x v="671"/>
    <x v="10"/>
    <x v="1"/>
    <x v="8"/>
    <x v="1683"/>
    <x v="3239"/>
    <n v="7"/>
    <n v="11.63"/>
  </r>
  <r>
    <n v="4644"/>
    <d v="2016-05-06T00:00:00"/>
    <x v="2"/>
    <x v="4"/>
    <x v="721"/>
    <x v="1"/>
    <x v="0"/>
    <x v="3"/>
    <x v="170"/>
    <x v="3240"/>
    <n v="2"/>
    <n v="-5.29"/>
  </r>
  <r>
    <n v="4645"/>
    <d v="2016-05-06T00:00:00"/>
    <x v="2"/>
    <x v="4"/>
    <x v="721"/>
    <x v="1"/>
    <x v="2"/>
    <x v="9"/>
    <x v="665"/>
    <x v="2611"/>
    <n v="2"/>
    <n v="-3.27"/>
  </r>
  <r>
    <n v="4646"/>
    <d v="2016-05-06T00:00:00"/>
    <x v="2"/>
    <x v="4"/>
    <x v="671"/>
    <x v="24"/>
    <x v="0"/>
    <x v="12"/>
    <x v="1217"/>
    <x v="3241"/>
    <n v="1"/>
    <n v="15.25"/>
  </r>
  <r>
    <n v="4647"/>
    <d v="2016-05-06T00:00:00"/>
    <x v="2"/>
    <x v="4"/>
    <x v="344"/>
    <x v="3"/>
    <x v="1"/>
    <x v="8"/>
    <x v="1684"/>
    <x v="3242"/>
    <n v="4"/>
    <n v="14.14"/>
  </r>
  <r>
    <n v="4648"/>
    <d v="2016-05-07T00:00:00"/>
    <x v="2"/>
    <x v="4"/>
    <x v="740"/>
    <x v="20"/>
    <x v="0"/>
    <x v="3"/>
    <x v="185"/>
    <x v="3243"/>
    <n v="7"/>
    <n v="30.9"/>
  </r>
  <r>
    <n v="4649"/>
    <d v="2016-05-07T00:00:00"/>
    <x v="2"/>
    <x v="4"/>
    <x v="740"/>
    <x v="20"/>
    <x v="0"/>
    <x v="1"/>
    <x v="798"/>
    <x v="255"/>
    <n v="3"/>
    <n v="22.2"/>
  </r>
  <r>
    <n v="4650"/>
    <d v="2016-05-07T00:00:00"/>
    <x v="2"/>
    <x v="4"/>
    <x v="740"/>
    <x v="20"/>
    <x v="1"/>
    <x v="5"/>
    <x v="1255"/>
    <x v="3244"/>
    <n v="4"/>
    <n v="59.04"/>
  </r>
  <r>
    <n v="4651"/>
    <d v="2016-05-07T00:00:00"/>
    <x v="2"/>
    <x v="4"/>
    <x v="740"/>
    <x v="20"/>
    <x v="2"/>
    <x v="15"/>
    <x v="1229"/>
    <x v="3245"/>
    <n v="5"/>
    <n v="1159.99"/>
  </r>
  <r>
    <n v="4652"/>
    <d v="2016-05-07T00:00:00"/>
    <x v="2"/>
    <x v="4"/>
    <x v="740"/>
    <x v="20"/>
    <x v="2"/>
    <x v="9"/>
    <x v="677"/>
    <x v="3246"/>
    <n v="5"/>
    <n v="21.99"/>
  </r>
  <r>
    <n v="4653"/>
    <d v="2016-05-07T00:00:00"/>
    <x v="2"/>
    <x v="4"/>
    <x v="740"/>
    <x v="20"/>
    <x v="1"/>
    <x v="8"/>
    <x v="626"/>
    <x v="3247"/>
    <n v="8"/>
    <n v="28.02"/>
  </r>
  <r>
    <n v="4654"/>
    <d v="2016-05-08T00:00:00"/>
    <x v="2"/>
    <x v="4"/>
    <x v="169"/>
    <x v="7"/>
    <x v="1"/>
    <x v="8"/>
    <x v="1445"/>
    <x v="1028"/>
    <n v="2"/>
    <n v="42.39"/>
  </r>
  <r>
    <n v="4655"/>
    <d v="2016-05-08T00:00:00"/>
    <x v="2"/>
    <x v="4"/>
    <x v="68"/>
    <x v="10"/>
    <x v="0"/>
    <x v="2"/>
    <x v="650"/>
    <x v="3248"/>
    <n v="3"/>
    <n v="88.03"/>
  </r>
  <r>
    <n v="4656"/>
    <d v="2016-05-08T00:00:00"/>
    <x v="2"/>
    <x v="4"/>
    <x v="68"/>
    <x v="10"/>
    <x v="0"/>
    <x v="0"/>
    <x v="257"/>
    <x v="1048"/>
    <n v="2"/>
    <n v="3.74"/>
  </r>
  <r>
    <n v="4657"/>
    <d v="2016-05-08T00:00:00"/>
    <x v="2"/>
    <x v="4"/>
    <x v="68"/>
    <x v="10"/>
    <x v="0"/>
    <x v="0"/>
    <x v="1378"/>
    <x v="320"/>
    <n v="2"/>
    <n v="3.63"/>
  </r>
  <r>
    <n v="4658"/>
    <d v="2016-05-08T00:00:00"/>
    <x v="2"/>
    <x v="4"/>
    <x v="68"/>
    <x v="10"/>
    <x v="0"/>
    <x v="2"/>
    <x v="1533"/>
    <x v="3249"/>
    <n v="2"/>
    <n v="1.57"/>
  </r>
  <r>
    <n v="4659"/>
    <d v="2016-05-08T00:00:00"/>
    <x v="2"/>
    <x v="4"/>
    <x v="68"/>
    <x v="10"/>
    <x v="2"/>
    <x v="9"/>
    <x v="390"/>
    <x v="422"/>
    <n v="2"/>
    <n v="7.26"/>
  </r>
  <r>
    <n v="4660"/>
    <d v="2016-05-08T00:00:00"/>
    <x v="2"/>
    <x v="4"/>
    <x v="335"/>
    <x v="3"/>
    <x v="0"/>
    <x v="0"/>
    <x v="1235"/>
    <x v="150"/>
    <n v="3"/>
    <n v="8.07"/>
  </r>
  <r>
    <n v="4661"/>
    <d v="2016-05-09T00:00:00"/>
    <x v="2"/>
    <x v="4"/>
    <x v="331"/>
    <x v="22"/>
    <x v="2"/>
    <x v="9"/>
    <x v="1685"/>
    <x v="3250"/>
    <n v="2"/>
    <n v="13.16"/>
  </r>
  <r>
    <n v="4662"/>
    <d v="2016-05-09T00:00:00"/>
    <x v="2"/>
    <x v="4"/>
    <x v="621"/>
    <x v="2"/>
    <x v="0"/>
    <x v="10"/>
    <x v="21"/>
    <x v="16"/>
    <n v="1"/>
    <n v="3.5"/>
  </r>
  <r>
    <n v="4663"/>
    <d v="2016-05-09T00:00:00"/>
    <x v="2"/>
    <x v="4"/>
    <x v="621"/>
    <x v="2"/>
    <x v="0"/>
    <x v="4"/>
    <x v="262"/>
    <x v="284"/>
    <n v="5"/>
    <n v="9.92"/>
  </r>
  <r>
    <n v="4664"/>
    <d v="2016-05-09T00:00:00"/>
    <x v="2"/>
    <x v="4"/>
    <x v="152"/>
    <x v="20"/>
    <x v="0"/>
    <x v="4"/>
    <x v="1686"/>
    <x v="436"/>
    <n v="5"/>
    <n v="3.44"/>
  </r>
  <r>
    <n v="4665"/>
    <d v="2016-05-09T00:00:00"/>
    <x v="2"/>
    <x v="4"/>
    <x v="332"/>
    <x v="3"/>
    <x v="0"/>
    <x v="0"/>
    <x v="1687"/>
    <x v="2712"/>
    <n v="4"/>
    <n v="14.42"/>
  </r>
  <r>
    <n v="4666"/>
    <d v="2016-05-09T00:00:00"/>
    <x v="2"/>
    <x v="4"/>
    <x v="2"/>
    <x v="0"/>
    <x v="2"/>
    <x v="6"/>
    <x v="441"/>
    <x v="1134"/>
    <n v="2"/>
    <n v="1.91"/>
  </r>
  <r>
    <n v="4667"/>
    <d v="2016-05-09T00:00:00"/>
    <x v="2"/>
    <x v="4"/>
    <x v="433"/>
    <x v="6"/>
    <x v="0"/>
    <x v="4"/>
    <x v="29"/>
    <x v="3251"/>
    <n v="7"/>
    <n v="9.19"/>
  </r>
  <r>
    <n v="4668"/>
    <d v="2016-05-09T00:00:00"/>
    <x v="2"/>
    <x v="4"/>
    <x v="755"/>
    <x v="0"/>
    <x v="0"/>
    <x v="2"/>
    <x v="168"/>
    <x v="3252"/>
    <n v="6"/>
    <n v="107.08"/>
  </r>
  <r>
    <n v="4669"/>
    <d v="2016-05-09T00:00:00"/>
    <x v="2"/>
    <x v="4"/>
    <x v="755"/>
    <x v="0"/>
    <x v="0"/>
    <x v="3"/>
    <x v="275"/>
    <x v="749"/>
    <n v="4"/>
    <n v="-20.440000000000001"/>
  </r>
  <r>
    <n v="4670"/>
    <d v="2016-05-09T00:00:00"/>
    <x v="2"/>
    <x v="4"/>
    <x v="755"/>
    <x v="0"/>
    <x v="0"/>
    <x v="12"/>
    <x v="1688"/>
    <x v="3253"/>
    <n v="4"/>
    <n v="-131.72"/>
  </r>
  <r>
    <n v="4671"/>
    <d v="2016-05-09T00:00:00"/>
    <x v="2"/>
    <x v="4"/>
    <x v="755"/>
    <x v="0"/>
    <x v="0"/>
    <x v="0"/>
    <x v="1667"/>
    <x v="2615"/>
    <n v="2"/>
    <n v="26.82"/>
  </r>
  <r>
    <n v="4672"/>
    <d v="2016-05-09T00:00:00"/>
    <x v="2"/>
    <x v="4"/>
    <x v="755"/>
    <x v="0"/>
    <x v="0"/>
    <x v="3"/>
    <x v="962"/>
    <x v="1689"/>
    <n v="6"/>
    <n v="-27.79"/>
  </r>
  <r>
    <n v="4673"/>
    <d v="2016-05-10T00:00:00"/>
    <x v="2"/>
    <x v="4"/>
    <x v="310"/>
    <x v="22"/>
    <x v="0"/>
    <x v="0"/>
    <x v="607"/>
    <x v="687"/>
    <n v="2"/>
    <n v="5.86"/>
  </r>
  <r>
    <n v="4674"/>
    <d v="2016-05-10T00:00:00"/>
    <x v="2"/>
    <x v="4"/>
    <x v="431"/>
    <x v="2"/>
    <x v="2"/>
    <x v="6"/>
    <x v="979"/>
    <x v="3254"/>
    <n v="2"/>
    <n v="-124"/>
  </r>
  <r>
    <n v="4675"/>
    <d v="2016-05-10T00:00:00"/>
    <x v="2"/>
    <x v="4"/>
    <x v="344"/>
    <x v="1"/>
    <x v="0"/>
    <x v="10"/>
    <x v="1689"/>
    <x v="3255"/>
    <n v="2"/>
    <n v="2.39"/>
  </r>
  <r>
    <n v="4676"/>
    <d v="2016-05-11T00:00:00"/>
    <x v="2"/>
    <x v="4"/>
    <x v="207"/>
    <x v="3"/>
    <x v="0"/>
    <x v="0"/>
    <x v="1235"/>
    <x v="784"/>
    <n v="1"/>
    <n v="2.69"/>
  </r>
  <r>
    <n v="4677"/>
    <d v="2016-05-12T00:00:00"/>
    <x v="2"/>
    <x v="4"/>
    <x v="422"/>
    <x v="6"/>
    <x v="0"/>
    <x v="4"/>
    <x v="9"/>
    <x v="3256"/>
    <n v="4"/>
    <n v="2.96"/>
  </r>
  <r>
    <n v="4678"/>
    <d v="2016-05-12T00:00:00"/>
    <x v="2"/>
    <x v="4"/>
    <x v="76"/>
    <x v="2"/>
    <x v="0"/>
    <x v="2"/>
    <x v="627"/>
    <x v="2066"/>
    <n v="2"/>
    <n v="-19.559999999999999"/>
  </r>
  <r>
    <n v="4679"/>
    <d v="2016-05-12T00:00:00"/>
    <x v="2"/>
    <x v="4"/>
    <x v="747"/>
    <x v="22"/>
    <x v="0"/>
    <x v="10"/>
    <x v="1690"/>
    <x v="3198"/>
    <n v="5"/>
    <n v="26.9"/>
  </r>
  <r>
    <n v="4680"/>
    <d v="2016-05-12T00:00:00"/>
    <x v="2"/>
    <x v="4"/>
    <x v="312"/>
    <x v="20"/>
    <x v="1"/>
    <x v="8"/>
    <x v="1001"/>
    <x v="2243"/>
    <n v="3"/>
    <n v="4.41"/>
  </r>
  <r>
    <n v="4681"/>
    <d v="2016-05-12T00:00:00"/>
    <x v="2"/>
    <x v="4"/>
    <x v="312"/>
    <x v="20"/>
    <x v="2"/>
    <x v="6"/>
    <x v="303"/>
    <x v="2512"/>
    <n v="4"/>
    <n v="303.33999999999997"/>
  </r>
  <r>
    <n v="4682"/>
    <d v="2016-05-12T00:00:00"/>
    <x v="2"/>
    <x v="4"/>
    <x v="98"/>
    <x v="3"/>
    <x v="2"/>
    <x v="9"/>
    <x v="1691"/>
    <x v="3257"/>
    <n v="6"/>
    <n v="46.8"/>
  </r>
  <r>
    <n v="4683"/>
    <d v="2016-05-12T00:00:00"/>
    <x v="2"/>
    <x v="4"/>
    <x v="98"/>
    <x v="3"/>
    <x v="0"/>
    <x v="12"/>
    <x v="394"/>
    <x v="3035"/>
    <n v="1"/>
    <n v="2.34"/>
  </r>
  <r>
    <n v="4684"/>
    <d v="2016-05-14T00:00:00"/>
    <x v="2"/>
    <x v="4"/>
    <x v="564"/>
    <x v="10"/>
    <x v="1"/>
    <x v="8"/>
    <x v="1328"/>
    <x v="3258"/>
    <n v="1"/>
    <n v="29.77"/>
  </r>
  <r>
    <n v="4685"/>
    <d v="2016-05-14T00:00:00"/>
    <x v="2"/>
    <x v="4"/>
    <x v="521"/>
    <x v="16"/>
    <x v="0"/>
    <x v="3"/>
    <x v="713"/>
    <x v="3046"/>
    <n v="3"/>
    <n v="-44.15"/>
  </r>
  <r>
    <n v="4686"/>
    <d v="2016-05-14T00:00:00"/>
    <x v="2"/>
    <x v="4"/>
    <x v="521"/>
    <x v="16"/>
    <x v="0"/>
    <x v="0"/>
    <x v="736"/>
    <x v="792"/>
    <n v="6"/>
    <n v="10.89"/>
  </r>
  <r>
    <n v="4687"/>
    <d v="2016-05-14T00:00:00"/>
    <x v="2"/>
    <x v="4"/>
    <x v="521"/>
    <x v="16"/>
    <x v="1"/>
    <x v="8"/>
    <x v="109"/>
    <x v="3259"/>
    <n v="3"/>
    <n v="8.3000000000000007"/>
  </r>
  <r>
    <n v="4688"/>
    <d v="2016-05-14T00:00:00"/>
    <x v="2"/>
    <x v="4"/>
    <x v="521"/>
    <x v="16"/>
    <x v="2"/>
    <x v="6"/>
    <x v="383"/>
    <x v="415"/>
    <n v="5"/>
    <n v="4.3600000000000003"/>
  </r>
  <r>
    <n v="4689"/>
    <d v="2016-05-14T00:00:00"/>
    <x v="2"/>
    <x v="4"/>
    <x v="521"/>
    <x v="16"/>
    <x v="0"/>
    <x v="4"/>
    <x v="1299"/>
    <x v="3025"/>
    <n v="2"/>
    <n v="0.42"/>
  </r>
  <r>
    <n v="4690"/>
    <d v="2016-05-14T00:00:00"/>
    <x v="2"/>
    <x v="4"/>
    <x v="521"/>
    <x v="16"/>
    <x v="0"/>
    <x v="3"/>
    <x v="1385"/>
    <x v="1661"/>
    <n v="2"/>
    <n v="-7.61"/>
  </r>
  <r>
    <n v="4691"/>
    <d v="2016-05-14T00:00:00"/>
    <x v="2"/>
    <x v="4"/>
    <x v="521"/>
    <x v="16"/>
    <x v="0"/>
    <x v="3"/>
    <x v="706"/>
    <x v="478"/>
    <n v="8"/>
    <n v="-9.82"/>
  </r>
  <r>
    <n v="4692"/>
    <d v="2016-05-14T00:00:00"/>
    <x v="2"/>
    <x v="4"/>
    <x v="495"/>
    <x v="12"/>
    <x v="2"/>
    <x v="9"/>
    <x v="1037"/>
    <x v="3260"/>
    <n v="7"/>
    <n v="48.7"/>
  </r>
  <r>
    <n v="4693"/>
    <d v="2016-05-15T00:00:00"/>
    <x v="2"/>
    <x v="4"/>
    <x v="188"/>
    <x v="29"/>
    <x v="0"/>
    <x v="3"/>
    <x v="713"/>
    <x v="3261"/>
    <n v="8"/>
    <n v="240.56"/>
  </r>
  <r>
    <n v="4694"/>
    <d v="2016-05-15T00:00:00"/>
    <x v="2"/>
    <x v="4"/>
    <x v="188"/>
    <x v="29"/>
    <x v="0"/>
    <x v="4"/>
    <x v="666"/>
    <x v="302"/>
    <n v="4"/>
    <n v="25.75"/>
  </r>
  <r>
    <n v="4695"/>
    <d v="2016-05-15T00:00:00"/>
    <x v="2"/>
    <x v="4"/>
    <x v="188"/>
    <x v="29"/>
    <x v="0"/>
    <x v="4"/>
    <x v="1259"/>
    <x v="1758"/>
    <n v="3"/>
    <n v="2.17"/>
  </r>
  <r>
    <n v="4696"/>
    <d v="2016-05-15T00:00:00"/>
    <x v="2"/>
    <x v="4"/>
    <x v="426"/>
    <x v="20"/>
    <x v="0"/>
    <x v="3"/>
    <x v="1540"/>
    <x v="3262"/>
    <n v="3"/>
    <n v="4.4800000000000004"/>
  </r>
  <r>
    <n v="4697"/>
    <d v="2016-05-15T00:00:00"/>
    <x v="2"/>
    <x v="4"/>
    <x v="0"/>
    <x v="16"/>
    <x v="0"/>
    <x v="3"/>
    <x v="871"/>
    <x v="2163"/>
    <n v="4"/>
    <n v="-5.18"/>
  </r>
  <r>
    <n v="4698"/>
    <d v="2016-05-15T00:00:00"/>
    <x v="2"/>
    <x v="4"/>
    <x v="46"/>
    <x v="10"/>
    <x v="0"/>
    <x v="0"/>
    <x v="1692"/>
    <x v="3263"/>
    <n v="4"/>
    <n v="5.52"/>
  </r>
  <r>
    <n v="4699"/>
    <d v="2016-05-16T00:00:00"/>
    <x v="2"/>
    <x v="4"/>
    <x v="728"/>
    <x v="37"/>
    <x v="0"/>
    <x v="2"/>
    <x v="332"/>
    <x v="3100"/>
    <n v="4"/>
    <n v="0"/>
  </r>
  <r>
    <n v="4700"/>
    <d v="2016-05-16T00:00:00"/>
    <x v="2"/>
    <x v="4"/>
    <x v="445"/>
    <x v="3"/>
    <x v="0"/>
    <x v="0"/>
    <x v="1515"/>
    <x v="848"/>
    <n v="3"/>
    <n v="8.5"/>
  </r>
  <r>
    <n v="4701"/>
    <d v="2016-05-16T00:00:00"/>
    <x v="2"/>
    <x v="4"/>
    <x v="42"/>
    <x v="3"/>
    <x v="1"/>
    <x v="8"/>
    <x v="759"/>
    <x v="3264"/>
    <n v="4"/>
    <n v="19.8"/>
  </r>
  <r>
    <n v="4702"/>
    <d v="2016-05-16T00:00:00"/>
    <x v="2"/>
    <x v="4"/>
    <x v="42"/>
    <x v="3"/>
    <x v="0"/>
    <x v="1"/>
    <x v="360"/>
    <x v="3265"/>
    <n v="9"/>
    <n v="13.31"/>
  </r>
  <r>
    <n v="4703"/>
    <d v="2016-05-17T00:00:00"/>
    <x v="2"/>
    <x v="4"/>
    <x v="132"/>
    <x v="16"/>
    <x v="0"/>
    <x v="3"/>
    <x v="1058"/>
    <x v="797"/>
    <n v="2"/>
    <n v="-2.16"/>
  </r>
  <r>
    <n v="4704"/>
    <d v="2016-05-17T00:00:00"/>
    <x v="2"/>
    <x v="4"/>
    <x v="132"/>
    <x v="16"/>
    <x v="0"/>
    <x v="3"/>
    <x v="520"/>
    <x v="3266"/>
    <n v="6"/>
    <n v="-21.61"/>
  </r>
  <r>
    <n v="4705"/>
    <d v="2016-05-17T00:00:00"/>
    <x v="2"/>
    <x v="4"/>
    <x v="316"/>
    <x v="37"/>
    <x v="0"/>
    <x v="14"/>
    <x v="139"/>
    <x v="3267"/>
    <n v="7"/>
    <n v="18.899999999999999"/>
  </r>
  <r>
    <n v="4706"/>
    <d v="2016-05-17T00:00:00"/>
    <x v="2"/>
    <x v="4"/>
    <x v="316"/>
    <x v="37"/>
    <x v="0"/>
    <x v="1"/>
    <x v="913"/>
    <x v="471"/>
    <n v="2"/>
    <n v="6.87"/>
  </r>
  <r>
    <n v="4707"/>
    <d v="2016-05-17T00:00:00"/>
    <x v="2"/>
    <x v="4"/>
    <x v="316"/>
    <x v="37"/>
    <x v="1"/>
    <x v="8"/>
    <x v="1139"/>
    <x v="3268"/>
    <n v="4"/>
    <n v="17.32"/>
  </r>
  <r>
    <n v="4708"/>
    <d v="2016-05-17T00:00:00"/>
    <x v="2"/>
    <x v="4"/>
    <x v="399"/>
    <x v="1"/>
    <x v="0"/>
    <x v="3"/>
    <x v="1693"/>
    <x v="18"/>
    <n v="1"/>
    <n v="-4.7699999999999996"/>
  </r>
  <r>
    <n v="4709"/>
    <d v="2016-05-17T00:00:00"/>
    <x v="2"/>
    <x v="4"/>
    <x v="399"/>
    <x v="1"/>
    <x v="0"/>
    <x v="7"/>
    <x v="779"/>
    <x v="2423"/>
    <n v="3"/>
    <n v="2.4700000000000002"/>
  </r>
  <r>
    <n v="4710"/>
    <d v="2016-05-17T00:00:00"/>
    <x v="2"/>
    <x v="4"/>
    <x v="399"/>
    <x v="1"/>
    <x v="1"/>
    <x v="8"/>
    <x v="1310"/>
    <x v="3220"/>
    <n v="3"/>
    <n v="-10.17"/>
  </r>
  <r>
    <n v="4711"/>
    <d v="2016-05-17T00:00:00"/>
    <x v="2"/>
    <x v="4"/>
    <x v="399"/>
    <x v="1"/>
    <x v="0"/>
    <x v="0"/>
    <x v="1236"/>
    <x v="3269"/>
    <n v="8"/>
    <n v="9.5399999999999991"/>
  </r>
  <r>
    <n v="4712"/>
    <d v="2016-05-18T00:00:00"/>
    <x v="2"/>
    <x v="4"/>
    <x v="34"/>
    <x v="3"/>
    <x v="0"/>
    <x v="2"/>
    <x v="1549"/>
    <x v="3270"/>
    <n v="3"/>
    <n v="26.07"/>
  </r>
  <r>
    <n v="4713"/>
    <d v="2016-05-18T00:00:00"/>
    <x v="2"/>
    <x v="4"/>
    <x v="34"/>
    <x v="3"/>
    <x v="0"/>
    <x v="0"/>
    <x v="1396"/>
    <x v="150"/>
    <n v="3"/>
    <n v="8.7899999999999991"/>
  </r>
  <r>
    <n v="4714"/>
    <d v="2016-05-19T00:00:00"/>
    <x v="2"/>
    <x v="4"/>
    <x v="224"/>
    <x v="6"/>
    <x v="1"/>
    <x v="5"/>
    <x v="1111"/>
    <x v="3271"/>
    <n v="2"/>
    <n v="179.75"/>
  </r>
  <r>
    <n v="4715"/>
    <d v="2016-05-19T00:00:00"/>
    <x v="2"/>
    <x v="4"/>
    <x v="84"/>
    <x v="20"/>
    <x v="0"/>
    <x v="12"/>
    <x v="1167"/>
    <x v="3272"/>
    <n v="5"/>
    <n v="70.44"/>
  </r>
  <r>
    <n v="4716"/>
    <d v="2016-05-19T00:00:00"/>
    <x v="2"/>
    <x v="4"/>
    <x v="84"/>
    <x v="20"/>
    <x v="0"/>
    <x v="2"/>
    <x v="509"/>
    <x v="3273"/>
    <n v="5"/>
    <n v="0"/>
  </r>
  <r>
    <n v="4717"/>
    <d v="2016-05-19T00:00:00"/>
    <x v="2"/>
    <x v="4"/>
    <x v="84"/>
    <x v="20"/>
    <x v="1"/>
    <x v="8"/>
    <x v="682"/>
    <x v="3274"/>
    <n v="4"/>
    <n v="15.09"/>
  </r>
  <r>
    <n v="4718"/>
    <d v="2016-05-19T00:00:00"/>
    <x v="2"/>
    <x v="4"/>
    <x v="84"/>
    <x v="20"/>
    <x v="1"/>
    <x v="8"/>
    <x v="20"/>
    <x v="3275"/>
    <n v="8"/>
    <n v="12.33"/>
  </r>
  <r>
    <n v="4719"/>
    <d v="2016-05-19T00:00:00"/>
    <x v="2"/>
    <x v="4"/>
    <x v="84"/>
    <x v="20"/>
    <x v="0"/>
    <x v="3"/>
    <x v="1171"/>
    <x v="3276"/>
    <n v="4"/>
    <n v="14.92"/>
  </r>
  <r>
    <n v="4720"/>
    <d v="2016-05-19T00:00:00"/>
    <x v="2"/>
    <x v="4"/>
    <x v="478"/>
    <x v="3"/>
    <x v="0"/>
    <x v="3"/>
    <x v="302"/>
    <x v="322"/>
    <n v="1"/>
    <n v="3.35"/>
  </r>
  <r>
    <n v="4721"/>
    <d v="2016-05-19T00:00:00"/>
    <x v="2"/>
    <x v="4"/>
    <x v="132"/>
    <x v="18"/>
    <x v="0"/>
    <x v="4"/>
    <x v="514"/>
    <x v="369"/>
    <n v="5"/>
    <n v="6.21"/>
  </r>
  <r>
    <n v="4722"/>
    <d v="2016-05-19T00:00:00"/>
    <x v="2"/>
    <x v="4"/>
    <x v="123"/>
    <x v="3"/>
    <x v="0"/>
    <x v="12"/>
    <x v="394"/>
    <x v="3277"/>
    <n v="8"/>
    <n v="23.72"/>
  </r>
  <r>
    <n v="4723"/>
    <d v="2016-05-20T00:00:00"/>
    <x v="2"/>
    <x v="4"/>
    <x v="81"/>
    <x v="3"/>
    <x v="1"/>
    <x v="8"/>
    <x v="1579"/>
    <x v="3278"/>
    <n v="5"/>
    <n v="272.79000000000002"/>
  </r>
  <r>
    <n v="4724"/>
    <d v="2016-05-20T00:00:00"/>
    <x v="2"/>
    <x v="4"/>
    <x v="81"/>
    <x v="3"/>
    <x v="0"/>
    <x v="3"/>
    <x v="96"/>
    <x v="2110"/>
    <n v="4"/>
    <n v="5.01"/>
  </r>
  <r>
    <n v="4725"/>
    <d v="2016-05-20T00:00:00"/>
    <x v="2"/>
    <x v="4"/>
    <x v="519"/>
    <x v="25"/>
    <x v="2"/>
    <x v="6"/>
    <x v="686"/>
    <x v="3067"/>
    <n v="5"/>
    <n v="85.25"/>
  </r>
  <r>
    <n v="4726"/>
    <d v="2016-05-20T00:00:00"/>
    <x v="2"/>
    <x v="4"/>
    <x v="622"/>
    <x v="16"/>
    <x v="0"/>
    <x v="3"/>
    <x v="263"/>
    <x v="345"/>
    <n v="2"/>
    <n v="-2.25"/>
  </r>
  <r>
    <n v="4727"/>
    <d v="2016-05-20T00:00:00"/>
    <x v="2"/>
    <x v="4"/>
    <x v="469"/>
    <x v="26"/>
    <x v="0"/>
    <x v="3"/>
    <x v="326"/>
    <x v="3279"/>
    <n v="7"/>
    <n v="-32.51"/>
  </r>
  <r>
    <n v="4728"/>
    <d v="2016-05-21T00:00:00"/>
    <x v="2"/>
    <x v="4"/>
    <x v="564"/>
    <x v="3"/>
    <x v="2"/>
    <x v="6"/>
    <x v="1502"/>
    <x v="2983"/>
    <n v="3"/>
    <n v="-12.41"/>
  </r>
  <r>
    <n v="4729"/>
    <d v="2016-05-21T00:00:00"/>
    <x v="2"/>
    <x v="4"/>
    <x v="564"/>
    <x v="3"/>
    <x v="2"/>
    <x v="9"/>
    <x v="1037"/>
    <x v="3280"/>
    <n v="2"/>
    <n v="27.17"/>
  </r>
  <r>
    <n v="4730"/>
    <d v="2016-05-21T00:00:00"/>
    <x v="2"/>
    <x v="4"/>
    <x v="49"/>
    <x v="17"/>
    <x v="2"/>
    <x v="15"/>
    <x v="1694"/>
    <x v="3281"/>
    <n v="10"/>
    <n v="179.73"/>
  </r>
  <r>
    <n v="4731"/>
    <d v="2016-05-21T00:00:00"/>
    <x v="2"/>
    <x v="4"/>
    <x v="85"/>
    <x v="43"/>
    <x v="0"/>
    <x v="0"/>
    <x v="371"/>
    <x v="2663"/>
    <n v="2"/>
    <n v="54.86"/>
  </r>
  <r>
    <n v="4732"/>
    <d v="2016-05-21T00:00:00"/>
    <x v="2"/>
    <x v="4"/>
    <x v="756"/>
    <x v="0"/>
    <x v="0"/>
    <x v="3"/>
    <x v="73"/>
    <x v="3282"/>
    <n v="2"/>
    <n v="-3.24"/>
  </r>
  <r>
    <n v="4733"/>
    <d v="2016-05-21T00:00:00"/>
    <x v="2"/>
    <x v="4"/>
    <x v="756"/>
    <x v="0"/>
    <x v="0"/>
    <x v="0"/>
    <x v="1052"/>
    <x v="3283"/>
    <n v="9"/>
    <n v="31"/>
  </r>
  <r>
    <n v="4734"/>
    <d v="2016-05-21T00:00:00"/>
    <x v="2"/>
    <x v="4"/>
    <x v="562"/>
    <x v="1"/>
    <x v="0"/>
    <x v="3"/>
    <x v="130"/>
    <x v="2290"/>
    <n v="3"/>
    <n v="-5.89"/>
  </r>
  <r>
    <n v="4735"/>
    <d v="2016-05-22T00:00:00"/>
    <x v="2"/>
    <x v="4"/>
    <x v="721"/>
    <x v="23"/>
    <x v="2"/>
    <x v="6"/>
    <x v="35"/>
    <x v="1114"/>
    <n v="5"/>
    <n v="86.25"/>
  </r>
  <r>
    <n v="4736"/>
    <d v="2016-05-22T00:00:00"/>
    <x v="2"/>
    <x v="4"/>
    <x v="721"/>
    <x v="23"/>
    <x v="1"/>
    <x v="13"/>
    <x v="296"/>
    <x v="3284"/>
    <n v="2"/>
    <n v="-19.920000000000002"/>
  </r>
  <r>
    <n v="4737"/>
    <d v="2016-05-22T00:00:00"/>
    <x v="2"/>
    <x v="4"/>
    <x v="721"/>
    <x v="23"/>
    <x v="0"/>
    <x v="12"/>
    <x v="901"/>
    <x v="3285"/>
    <n v="4"/>
    <n v="172.34"/>
  </r>
  <r>
    <n v="4738"/>
    <d v="2016-05-22T00:00:00"/>
    <x v="2"/>
    <x v="4"/>
    <x v="721"/>
    <x v="23"/>
    <x v="2"/>
    <x v="9"/>
    <x v="735"/>
    <x v="840"/>
    <n v="5"/>
    <n v="30.43"/>
  </r>
  <r>
    <n v="4739"/>
    <d v="2016-05-22T00:00:00"/>
    <x v="2"/>
    <x v="4"/>
    <x v="721"/>
    <x v="23"/>
    <x v="0"/>
    <x v="10"/>
    <x v="1660"/>
    <x v="1713"/>
    <n v="6"/>
    <n v="12.9"/>
  </r>
  <r>
    <n v="4740"/>
    <d v="2016-05-22T00:00:00"/>
    <x v="2"/>
    <x v="4"/>
    <x v="721"/>
    <x v="23"/>
    <x v="2"/>
    <x v="6"/>
    <x v="967"/>
    <x v="1181"/>
    <n v="2"/>
    <n v="74.81"/>
  </r>
  <r>
    <n v="4741"/>
    <d v="2016-05-22T00:00:00"/>
    <x v="2"/>
    <x v="4"/>
    <x v="467"/>
    <x v="4"/>
    <x v="0"/>
    <x v="1"/>
    <x v="1676"/>
    <x v="57"/>
    <n v="3"/>
    <n v="7.22"/>
  </r>
  <r>
    <n v="4742"/>
    <d v="2016-05-22T00:00:00"/>
    <x v="2"/>
    <x v="4"/>
    <x v="458"/>
    <x v="3"/>
    <x v="2"/>
    <x v="6"/>
    <x v="1695"/>
    <x v="1966"/>
    <n v="2"/>
    <n v="22.24"/>
  </r>
  <r>
    <n v="4743"/>
    <d v="2016-05-23T00:00:00"/>
    <x v="2"/>
    <x v="4"/>
    <x v="437"/>
    <x v="3"/>
    <x v="1"/>
    <x v="8"/>
    <x v="691"/>
    <x v="3286"/>
    <n v="3"/>
    <n v="16.3"/>
  </r>
  <r>
    <n v="4744"/>
    <d v="2016-05-23T00:00:00"/>
    <x v="2"/>
    <x v="4"/>
    <x v="318"/>
    <x v="1"/>
    <x v="2"/>
    <x v="6"/>
    <x v="1404"/>
    <x v="3287"/>
    <n v="9"/>
    <n v="148.49"/>
  </r>
  <r>
    <n v="4745"/>
    <d v="2016-05-23T00:00:00"/>
    <x v="2"/>
    <x v="4"/>
    <x v="64"/>
    <x v="33"/>
    <x v="0"/>
    <x v="0"/>
    <x v="404"/>
    <x v="1599"/>
    <n v="1"/>
    <n v="2.44"/>
  </r>
  <r>
    <n v="4746"/>
    <d v="2016-05-23T00:00:00"/>
    <x v="2"/>
    <x v="4"/>
    <x v="757"/>
    <x v="2"/>
    <x v="2"/>
    <x v="16"/>
    <x v="1696"/>
    <x v="3288"/>
    <n v="4"/>
    <n v="1120"/>
  </r>
  <r>
    <n v="4747"/>
    <d v="2016-05-23T00:00:00"/>
    <x v="2"/>
    <x v="4"/>
    <x v="757"/>
    <x v="2"/>
    <x v="0"/>
    <x v="3"/>
    <x v="778"/>
    <x v="3289"/>
    <n v="1"/>
    <n v="-4.2"/>
  </r>
  <r>
    <n v="4748"/>
    <d v="2016-05-23T00:00:00"/>
    <x v="2"/>
    <x v="4"/>
    <x v="757"/>
    <x v="2"/>
    <x v="0"/>
    <x v="0"/>
    <x v="300"/>
    <x v="320"/>
    <n v="2"/>
    <n v="3.63"/>
  </r>
  <r>
    <n v="4749"/>
    <d v="2016-05-23T00:00:00"/>
    <x v="2"/>
    <x v="4"/>
    <x v="757"/>
    <x v="2"/>
    <x v="2"/>
    <x v="6"/>
    <x v="1619"/>
    <x v="3290"/>
    <n v="3"/>
    <n v="-24.48"/>
  </r>
  <r>
    <n v="4750"/>
    <d v="2016-05-24T00:00:00"/>
    <x v="2"/>
    <x v="4"/>
    <x v="469"/>
    <x v="6"/>
    <x v="0"/>
    <x v="14"/>
    <x v="930"/>
    <x v="3291"/>
    <n v="5"/>
    <n v="20.16"/>
  </r>
  <r>
    <n v="4751"/>
    <d v="2016-05-24T00:00:00"/>
    <x v="2"/>
    <x v="4"/>
    <x v="469"/>
    <x v="6"/>
    <x v="0"/>
    <x v="0"/>
    <x v="1667"/>
    <x v="3292"/>
    <n v="4"/>
    <n v="91.97"/>
  </r>
  <r>
    <n v="4752"/>
    <d v="2016-05-24T00:00:00"/>
    <x v="2"/>
    <x v="4"/>
    <x v="285"/>
    <x v="2"/>
    <x v="0"/>
    <x v="4"/>
    <x v="1697"/>
    <x v="1306"/>
    <n v="3"/>
    <n v="3.33"/>
  </r>
  <r>
    <n v="4753"/>
    <d v="2016-05-25T00:00:00"/>
    <x v="2"/>
    <x v="4"/>
    <x v="640"/>
    <x v="4"/>
    <x v="1"/>
    <x v="8"/>
    <x v="1698"/>
    <x v="2119"/>
    <n v="4"/>
    <n v="6.24"/>
  </r>
  <r>
    <n v="4754"/>
    <d v="2016-05-25T00:00:00"/>
    <x v="2"/>
    <x v="4"/>
    <x v="640"/>
    <x v="4"/>
    <x v="0"/>
    <x v="0"/>
    <x v="48"/>
    <x v="49"/>
    <n v="2"/>
    <n v="9.2899999999999991"/>
  </r>
  <r>
    <n v="4755"/>
    <d v="2016-05-25T00:00:00"/>
    <x v="2"/>
    <x v="4"/>
    <x v="640"/>
    <x v="4"/>
    <x v="0"/>
    <x v="2"/>
    <x v="1194"/>
    <x v="3293"/>
    <n v="9"/>
    <n v="152.12"/>
  </r>
  <r>
    <n v="4756"/>
    <d v="2016-05-26T00:00:00"/>
    <x v="2"/>
    <x v="4"/>
    <x v="102"/>
    <x v="0"/>
    <x v="0"/>
    <x v="0"/>
    <x v="1427"/>
    <x v="320"/>
    <n v="2"/>
    <n v="3.63"/>
  </r>
  <r>
    <n v="4757"/>
    <d v="2016-05-26T00:00:00"/>
    <x v="2"/>
    <x v="4"/>
    <x v="102"/>
    <x v="0"/>
    <x v="1"/>
    <x v="5"/>
    <x v="1078"/>
    <x v="3294"/>
    <n v="5"/>
    <n v="-88.78"/>
  </r>
  <r>
    <n v="4758"/>
    <d v="2016-05-26T00:00:00"/>
    <x v="2"/>
    <x v="4"/>
    <x v="102"/>
    <x v="0"/>
    <x v="0"/>
    <x v="0"/>
    <x v="1396"/>
    <x v="632"/>
    <n v="3"/>
    <n v="5.2"/>
  </r>
  <r>
    <n v="4759"/>
    <d v="2016-05-26T00:00:00"/>
    <x v="2"/>
    <x v="4"/>
    <x v="102"/>
    <x v="0"/>
    <x v="2"/>
    <x v="9"/>
    <x v="1699"/>
    <x v="3295"/>
    <n v="1"/>
    <n v="-7.2"/>
  </r>
  <r>
    <n v="4760"/>
    <d v="2016-05-26T00:00:00"/>
    <x v="2"/>
    <x v="4"/>
    <x v="263"/>
    <x v="44"/>
    <x v="0"/>
    <x v="0"/>
    <x v="381"/>
    <x v="5"/>
    <n v="3"/>
    <n v="9.33"/>
  </r>
  <r>
    <n v="4761"/>
    <d v="2016-05-26T00:00:00"/>
    <x v="2"/>
    <x v="4"/>
    <x v="263"/>
    <x v="44"/>
    <x v="0"/>
    <x v="3"/>
    <x v="96"/>
    <x v="99"/>
    <n v="2"/>
    <n v="4.43"/>
  </r>
  <r>
    <n v="4762"/>
    <d v="2016-05-26T00:00:00"/>
    <x v="2"/>
    <x v="4"/>
    <x v="263"/>
    <x v="44"/>
    <x v="0"/>
    <x v="0"/>
    <x v="1700"/>
    <x v="3296"/>
    <n v="2"/>
    <n v="5.84"/>
  </r>
  <r>
    <n v="4763"/>
    <d v="2016-05-26T00:00:00"/>
    <x v="2"/>
    <x v="4"/>
    <x v="263"/>
    <x v="44"/>
    <x v="1"/>
    <x v="8"/>
    <x v="568"/>
    <x v="3297"/>
    <n v="3"/>
    <n v="17.38"/>
  </r>
  <r>
    <n v="4764"/>
    <d v="2016-05-26T00:00:00"/>
    <x v="2"/>
    <x v="4"/>
    <x v="495"/>
    <x v="2"/>
    <x v="0"/>
    <x v="4"/>
    <x v="513"/>
    <x v="3298"/>
    <n v="1"/>
    <n v="0.17"/>
  </r>
  <r>
    <n v="4765"/>
    <d v="2016-05-26T00:00:00"/>
    <x v="2"/>
    <x v="4"/>
    <x v="495"/>
    <x v="2"/>
    <x v="0"/>
    <x v="12"/>
    <x v="1500"/>
    <x v="3299"/>
    <n v="2"/>
    <n v="6.53"/>
  </r>
  <r>
    <n v="4766"/>
    <d v="2016-05-26T00:00:00"/>
    <x v="2"/>
    <x v="4"/>
    <x v="149"/>
    <x v="3"/>
    <x v="0"/>
    <x v="7"/>
    <x v="60"/>
    <x v="62"/>
    <n v="3"/>
    <n v="0"/>
  </r>
  <r>
    <n v="4767"/>
    <d v="2016-05-26T00:00:00"/>
    <x v="2"/>
    <x v="4"/>
    <x v="149"/>
    <x v="3"/>
    <x v="0"/>
    <x v="0"/>
    <x v="1504"/>
    <x v="413"/>
    <n v="7"/>
    <n v="21.77"/>
  </r>
  <r>
    <n v="4768"/>
    <d v="2016-05-26T00:00:00"/>
    <x v="2"/>
    <x v="4"/>
    <x v="149"/>
    <x v="3"/>
    <x v="2"/>
    <x v="6"/>
    <x v="567"/>
    <x v="1536"/>
    <n v="4"/>
    <n v="23.76"/>
  </r>
  <r>
    <n v="4769"/>
    <d v="2016-05-26T00:00:00"/>
    <x v="2"/>
    <x v="4"/>
    <x v="149"/>
    <x v="3"/>
    <x v="1"/>
    <x v="5"/>
    <x v="1166"/>
    <x v="3300"/>
    <n v="6"/>
    <n v="-84.82"/>
  </r>
  <r>
    <n v="4770"/>
    <d v="2016-05-26T00:00:00"/>
    <x v="2"/>
    <x v="4"/>
    <x v="149"/>
    <x v="3"/>
    <x v="2"/>
    <x v="15"/>
    <x v="1409"/>
    <x v="3301"/>
    <n v="3"/>
    <n v="116.24"/>
  </r>
  <r>
    <n v="4771"/>
    <d v="2016-05-26T00:00:00"/>
    <x v="2"/>
    <x v="4"/>
    <x v="552"/>
    <x v="16"/>
    <x v="0"/>
    <x v="2"/>
    <x v="678"/>
    <x v="3302"/>
    <n v="6"/>
    <n v="13.85"/>
  </r>
  <r>
    <n v="4772"/>
    <d v="2016-05-26T00:00:00"/>
    <x v="2"/>
    <x v="4"/>
    <x v="552"/>
    <x v="16"/>
    <x v="2"/>
    <x v="9"/>
    <x v="1114"/>
    <x v="3303"/>
    <n v="2"/>
    <n v="11.98"/>
  </r>
  <r>
    <n v="4773"/>
    <d v="2016-05-26T00:00:00"/>
    <x v="2"/>
    <x v="4"/>
    <x v="752"/>
    <x v="21"/>
    <x v="1"/>
    <x v="8"/>
    <x v="682"/>
    <x v="3304"/>
    <n v="3"/>
    <n v="11.31"/>
  </r>
  <r>
    <n v="4774"/>
    <d v="2016-05-27T00:00:00"/>
    <x v="2"/>
    <x v="4"/>
    <x v="174"/>
    <x v="14"/>
    <x v="1"/>
    <x v="5"/>
    <x v="599"/>
    <x v="3305"/>
    <n v="5"/>
    <n v="700.98"/>
  </r>
  <r>
    <n v="4775"/>
    <d v="2016-05-27T00:00:00"/>
    <x v="2"/>
    <x v="4"/>
    <x v="174"/>
    <x v="14"/>
    <x v="0"/>
    <x v="0"/>
    <x v="1544"/>
    <x v="1399"/>
    <n v="3"/>
    <n v="69.180000000000007"/>
  </r>
  <r>
    <n v="4776"/>
    <d v="2016-05-27T00:00:00"/>
    <x v="2"/>
    <x v="4"/>
    <x v="174"/>
    <x v="14"/>
    <x v="0"/>
    <x v="0"/>
    <x v="1481"/>
    <x v="3306"/>
    <n v="3"/>
    <n v="150.97999999999999"/>
  </r>
  <r>
    <n v="4777"/>
    <d v="2016-05-27T00:00:00"/>
    <x v="2"/>
    <x v="4"/>
    <x v="267"/>
    <x v="1"/>
    <x v="1"/>
    <x v="8"/>
    <x v="1251"/>
    <x v="2194"/>
    <n v="3"/>
    <n v="-33.36"/>
  </r>
  <r>
    <n v="4778"/>
    <d v="2016-05-27T00:00:00"/>
    <x v="2"/>
    <x v="4"/>
    <x v="267"/>
    <x v="1"/>
    <x v="1"/>
    <x v="8"/>
    <x v="335"/>
    <x v="614"/>
    <n v="2"/>
    <n v="-1.68"/>
  </r>
  <r>
    <n v="4779"/>
    <d v="2016-05-27T00:00:00"/>
    <x v="2"/>
    <x v="4"/>
    <x v="267"/>
    <x v="1"/>
    <x v="0"/>
    <x v="2"/>
    <x v="1126"/>
    <x v="3307"/>
    <n v="9"/>
    <n v="97.3"/>
  </r>
  <r>
    <n v="4780"/>
    <d v="2016-05-27T00:00:00"/>
    <x v="2"/>
    <x v="4"/>
    <x v="462"/>
    <x v="3"/>
    <x v="0"/>
    <x v="0"/>
    <x v="1089"/>
    <x v="3308"/>
    <n v="2"/>
    <n v="6.15"/>
  </r>
  <r>
    <n v="4781"/>
    <d v="2016-05-28T00:00:00"/>
    <x v="2"/>
    <x v="4"/>
    <x v="329"/>
    <x v="29"/>
    <x v="0"/>
    <x v="4"/>
    <x v="1192"/>
    <x v="3309"/>
    <n v="6"/>
    <n v="50.19"/>
  </r>
  <r>
    <n v="4782"/>
    <d v="2016-05-28T00:00:00"/>
    <x v="2"/>
    <x v="4"/>
    <x v="566"/>
    <x v="16"/>
    <x v="1"/>
    <x v="5"/>
    <x v="707"/>
    <x v="3310"/>
    <n v="8"/>
    <n v="-24.39"/>
  </r>
  <r>
    <n v="4783"/>
    <d v="2016-05-28T00:00:00"/>
    <x v="2"/>
    <x v="4"/>
    <x v="566"/>
    <x v="16"/>
    <x v="0"/>
    <x v="0"/>
    <x v="689"/>
    <x v="3311"/>
    <n v="13"/>
    <n v="19.440000000000001"/>
  </r>
  <r>
    <n v="4784"/>
    <d v="2016-05-28T00:00:00"/>
    <x v="2"/>
    <x v="4"/>
    <x v="68"/>
    <x v="3"/>
    <x v="0"/>
    <x v="12"/>
    <x v="820"/>
    <x v="3312"/>
    <n v="2"/>
    <n v="78.67"/>
  </r>
  <r>
    <n v="4785"/>
    <d v="2016-05-28T00:00:00"/>
    <x v="2"/>
    <x v="4"/>
    <x v="68"/>
    <x v="3"/>
    <x v="0"/>
    <x v="0"/>
    <x v="1226"/>
    <x v="1672"/>
    <n v="8"/>
    <n v="84.05"/>
  </r>
  <r>
    <n v="4786"/>
    <d v="2016-05-28T00:00:00"/>
    <x v="2"/>
    <x v="4"/>
    <x v="68"/>
    <x v="3"/>
    <x v="2"/>
    <x v="9"/>
    <x v="401"/>
    <x v="3313"/>
    <n v="7"/>
    <n v="7.9"/>
  </r>
  <r>
    <n v="4787"/>
    <d v="2016-05-28T00:00:00"/>
    <x v="2"/>
    <x v="4"/>
    <x v="68"/>
    <x v="3"/>
    <x v="0"/>
    <x v="3"/>
    <x v="745"/>
    <x v="850"/>
    <n v="4"/>
    <n v="7.38"/>
  </r>
  <r>
    <n v="4788"/>
    <d v="2016-05-28T00:00:00"/>
    <x v="2"/>
    <x v="4"/>
    <x v="68"/>
    <x v="3"/>
    <x v="2"/>
    <x v="15"/>
    <x v="508"/>
    <x v="2213"/>
    <n v="2"/>
    <n v="41.88"/>
  </r>
  <r>
    <n v="4789"/>
    <d v="2016-05-28T00:00:00"/>
    <x v="2"/>
    <x v="4"/>
    <x v="150"/>
    <x v="20"/>
    <x v="0"/>
    <x v="14"/>
    <x v="1458"/>
    <x v="3198"/>
    <n v="5"/>
    <n v="15.37"/>
  </r>
  <r>
    <n v="4790"/>
    <d v="2016-05-28T00:00:00"/>
    <x v="2"/>
    <x v="4"/>
    <x v="451"/>
    <x v="1"/>
    <x v="2"/>
    <x v="6"/>
    <x v="387"/>
    <x v="3314"/>
    <n v="1"/>
    <n v="25.06"/>
  </r>
  <r>
    <n v="4791"/>
    <d v="2016-05-29T00:00:00"/>
    <x v="2"/>
    <x v="4"/>
    <x v="556"/>
    <x v="33"/>
    <x v="2"/>
    <x v="6"/>
    <x v="156"/>
    <x v="2239"/>
    <n v="5"/>
    <n v="274.39"/>
  </r>
  <r>
    <n v="4792"/>
    <d v="2016-05-29T00:00:00"/>
    <x v="2"/>
    <x v="4"/>
    <x v="556"/>
    <x v="33"/>
    <x v="0"/>
    <x v="3"/>
    <x v="475"/>
    <x v="3315"/>
    <n v="5"/>
    <n v="11.38"/>
  </r>
  <r>
    <n v="4793"/>
    <d v="2016-05-29T00:00:00"/>
    <x v="2"/>
    <x v="4"/>
    <x v="745"/>
    <x v="15"/>
    <x v="0"/>
    <x v="3"/>
    <x v="1664"/>
    <x v="3316"/>
    <n v="3"/>
    <n v="-8.65"/>
  </r>
  <r>
    <n v="4794"/>
    <d v="2016-05-29T00:00:00"/>
    <x v="2"/>
    <x v="4"/>
    <x v="745"/>
    <x v="15"/>
    <x v="0"/>
    <x v="4"/>
    <x v="182"/>
    <x v="192"/>
    <n v="2"/>
    <n v="0.33"/>
  </r>
  <r>
    <n v="4795"/>
    <d v="2016-05-29T00:00:00"/>
    <x v="2"/>
    <x v="4"/>
    <x v="745"/>
    <x v="15"/>
    <x v="1"/>
    <x v="8"/>
    <x v="1290"/>
    <x v="3317"/>
    <n v="3"/>
    <n v="14.55"/>
  </r>
  <r>
    <n v="4796"/>
    <d v="2016-05-30T00:00:00"/>
    <x v="2"/>
    <x v="4"/>
    <x v="706"/>
    <x v="26"/>
    <x v="0"/>
    <x v="3"/>
    <x v="556"/>
    <x v="3318"/>
    <n v="2"/>
    <n v="-15.08"/>
  </r>
  <r>
    <n v="4797"/>
    <d v="2016-05-30T00:00:00"/>
    <x v="2"/>
    <x v="4"/>
    <x v="706"/>
    <x v="26"/>
    <x v="0"/>
    <x v="3"/>
    <x v="461"/>
    <x v="1700"/>
    <n v="2"/>
    <n v="-11.96"/>
  </r>
  <r>
    <n v="4798"/>
    <d v="2016-05-30T00:00:00"/>
    <x v="2"/>
    <x v="4"/>
    <x v="706"/>
    <x v="26"/>
    <x v="1"/>
    <x v="5"/>
    <x v="610"/>
    <x v="690"/>
    <n v="2"/>
    <n v="50.1"/>
  </r>
  <r>
    <n v="4799"/>
    <d v="2016-05-30T00:00:00"/>
    <x v="2"/>
    <x v="4"/>
    <x v="706"/>
    <x v="26"/>
    <x v="0"/>
    <x v="3"/>
    <x v="1661"/>
    <x v="2039"/>
    <n v="3"/>
    <n v="-1.9"/>
  </r>
  <r>
    <n v="4800"/>
    <d v="2016-05-30T00:00:00"/>
    <x v="2"/>
    <x v="4"/>
    <x v="706"/>
    <x v="26"/>
    <x v="0"/>
    <x v="0"/>
    <x v="1289"/>
    <x v="3319"/>
    <n v="1"/>
    <n v="11.89"/>
  </r>
  <r>
    <n v="4801"/>
    <d v="2016-05-30T00:00:00"/>
    <x v="2"/>
    <x v="4"/>
    <x v="758"/>
    <x v="25"/>
    <x v="0"/>
    <x v="3"/>
    <x v="420"/>
    <x v="462"/>
    <n v="2"/>
    <n v="-2.63"/>
  </r>
  <r>
    <n v="4802"/>
    <d v="2016-05-30T00:00:00"/>
    <x v="2"/>
    <x v="4"/>
    <x v="196"/>
    <x v="10"/>
    <x v="2"/>
    <x v="16"/>
    <x v="559"/>
    <x v="3320"/>
    <n v="2"/>
    <n v="70"/>
  </r>
  <r>
    <n v="4803"/>
    <d v="2016-05-30T00:00:00"/>
    <x v="2"/>
    <x v="4"/>
    <x v="123"/>
    <x v="6"/>
    <x v="1"/>
    <x v="13"/>
    <x v="1145"/>
    <x v="3321"/>
    <n v="10"/>
    <n v="386.84"/>
  </r>
  <r>
    <n v="4804"/>
    <d v="2016-05-30T00:00:00"/>
    <x v="2"/>
    <x v="4"/>
    <x v="123"/>
    <x v="6"/>
    <x v="2"/>
    <x v="9"/>
    <x v="1146"/>
    <x v="3322"/>
    <n v="6"/>
    <n v="653.29999999999995"/>
  </r>
  <r>
    <n v="4805"/>
    <d v="2016-05-30T00:00:00"/>
    <x v="2"/>
    <x v="4"/>
    <x v="123"/>
    <x v="6"/>
    <x v="0"/>
    <x v="1"/>
    <x v="1655"/>
    <x v="3323"/>
    <n v="6"/>
    <n v="29.81"/>
  </r>
  <r>
    <n v="4806"/>
    <d v="2016-05-30T00:00:00"/>
    <x v="2"/>
    <x v="4"/>
    <x v="176"/>
    <x v="10"/>
    <x v="0"/>
    <x v="12"/>
    <x v="256"/>
    <x v="1099"/>
    <n v="5"/>
    <n v="9.2899999999999991"/>
  </r>
  <r>
    <n v="4807"/>
    <d v="2016-05-30T00:00:00"/>
    <x v="2"/>
    <x v="4"/>
    <x v="483"/>
    <x v="3"/>
    <x v="0"/>
    <x v="0"/>
    <x v="1424"/>
    <x v="2167"/>
    <n v="6"/>
    <n v="18.66"/>
  </r>
  <r>
    <n v="4808"/>
    <d v="2016-05-30T00:00:00"/>
    <x v="2"/>
    <x v="4"/>
    <x v="306"/>
    <x v="21"/>
    <x v="0"/>
    <x v="12"/>
    <x v="1411"/>
    <x v="3324"/>
    <n v="3"/>
    <n v="109.42"/>
  </r>
  <r>
    <n v="4809"/>
    <d v="2016-05-30T00:00:00"/>
    <x v="2"/>
    <x v="4"/>
    <x v="306"/>
    <x v="21"/>
    <x v="1"/>
    <x v="8"/>
    <x v="1298"/>
    <x v="3325"/>
    <n v="5"/>
    <n v="21.33"/>
  </r>
  <r>
    <n v="4810"/>
    <d v="2016-05-30T00:00:00"/>
    <x v="2"/>
    <x v="4"/>
    <x v="306"/>
    <x v="21"/>
    <x v="0"/>
    <x v="2"/>
    <x v="304"/>
    <x v="3326"/>
    <n v="4"/>
    <n v="13.93"/>
  </r>
  <r>
    <n v="4811"/>
    <d v="2016-05-30T00:00:00"/>
    <x v="2"/>
    <x v="4"/>
    <x v="306"/>
    <x v="21"/>
    <x v="0"/>
    <x v="4"/>
    <x v="182"/>
    <x v="638"/>
    <n v="2"/>
    <n v="1.45"/>
  </r>
  <r>
    <n v="4812"/>
    <d v="2016-05-30T00:00:00"/>
    <x v="2"/>
    <x v="4"/>
    <x v="306"/>
    <x v="21"/>
    <x v="0"/>
    <x v="0"/>
    <x v="1481"/>
    <x v="1365"/>
    <n v="6"/>
    <n v="301.97000000000003"/>
  </r>
  <r>
    <n v="4813"/>
    <d v="2016-05-30T00:00:00"/>
    <x v="2"/>
    <x v="4"/>
    <x v="306"/>
    <x v="21"/>
    <x v="0"/>
    <x v="4"/>
    <x v="1000"/>
    <x v="2742"/>
    <n v="5"/>
    <n v="3.97"/>
  </r>
  <r>
    <n v="4814"/>
    <d v="2016-05-30T00:00:00"/>
    <x v="2"/>
    <x v="4"/>
    <x v="306"/>
    <x v="21"/>
    <x v="0"/>
    <x v="0"/>
    <x v="869"/>
    <x v="413"/>
    <n v="7"/>
    <n v="21.77"/>
  </r>
  <r>
    <n v="4815"/>
    <d v="2016-05-30T00:00:00"/>
    <x v="2"/>
    <x v="4"/>
    <x v="306"/>
    <x v="21"/>
    <x v="2"/>
    <x v="6"/>
    <x v="431"/>
    <x v="2850"/>
    <n v="1"/>
    <n v="35.28"/>
  </r>
  <r>
    <n v="4816"/>
    <d v="2016-05-30T00:00:00"/>
    <x v="2"/>
    <x v="4"/>
    <x v="739"/>
    <x v="3"/>
    <x v="1"/>
    <x v="8"/>
    <x v="1251"/>
    <x v="3327"/>
    <n v="8"/>
    <n v="11.75"/>
  </r>
  <r>
    <n v="4817"/>
    <d v="2016-05-30T00:00:00"/>
    <x v="2"/>
    <x v="4"/>
    <x v="615"/>
    <x v="6"/>
    <x v="0"/>
    <x v="10"/>
    <x v="732"/>
    <x v="3328"/>
    <n v="9"/>
    <n v="12.74"/>
  </r>
  <r>
    <n v="4818"/>
    <d v="2016-05-30T00:00:00"/>
    <x v="2"/>
    <x v="4"/>
    <x v="615"/>
    <x v="6"/>
    <x v="2"/>
    <x v="9"/>
    <x v="378"/>
    <x v="2906"/>
    <n v="2"/>
    <n v="26.88"/>
  </r>
  <r>
    <n v="4819"/>
    <d v="2016-05-30T00:00:00"/>
    <x v="2"/>
    <x v="4"/>
    <x v="372"/>
    <x v="0"/>
    <x v="2"/>
    <x v="6"/>
    <x v="1605"/>
    <x v="1813"/>
    <n v="5"/>
    <n v="8"/>
  </r>
  <r>
    <n v="4820"/>
    <d v="2016-05-30T00:00:00"/>
    <x v="2"/>
    <x v="4"/>
    <x v="372"/>
    <x v="0"/>
    <x v="2"/>
    <x v="9"/>
    <x v="378"/>
    <x v="597"/>
    <n v="5"/>
    <n v="11.2"/>
  </r>
  <r>
    <n v="4821"/>
    <d v="2016-05-31T00:00:00"/>
    <x v="2"/>
    <x v="4"/>
    <x v="443"/>
    <x v="1"/>
    <x v="1"/>
    <x v="8"/>
    <x v="1701"/>
    <x v="890"/>
    <n v="3"/>
    <n v="-12.83"/>
  </r>
  <r>
    <n v="4822"/>
    <d v="2016-05-31T00:00:00"/>
    <x v="2"/>
    <x v="4"/>
    <x v="443"/>
    <x v="1"/>
    <x v="0"/>
    <x v="0"/>
    <x v="720"/>
    <x v="535"/>
    <n v="4"/>
    <n v="6.7"/>
  </r>
  <r>
    <n v="4823"/>
    <d v="2016-05-31T00:00:00"/>
    <x v="2"/>
    <x v="4"/>
    <x v="443"/>
    <x v="1"/>
    <x v="1"/>
    <x v="5"/>
    <x v="26"/>
    <x v="3329"/>
    <n v="3"/>
    <n v="-38.22"/>
  </r>
  <r>
    <n v="4824"/>
    <d v="2016-05-31T00:00:00"/>
    <x v="2"/>
    <x v="4"/>
    <x v="443"/>
    <x v="1"/>
    <x v="0"/>
    <x v="0"/>
    <x v="1427"/>
    <x v="320"/>
    <n v="2"/>
    <n v="3.63"/>
  </r>
  <r>
    <n v="4825"/>
    <d v="2016-05-31T00:00:00"/>
    <x v="2"/>
    <x v="4"/>
    <x v="685"/>
    <x v="20"/>
    <x v="0"/>
    <x v="3"/>
    <x v="566"/>
    <x v="2288"/>
    <n v="3"/>
    <n v="2.3199999999999998"/>
  </r>
  <r>
    <n v="4826"/>
    <d v="2016-05-31T00:00:00"/>
    <x v="2"/>
    <x v="4"/>
    <x v="685"/>
    <x v="20"/>
    <x v="2"/>
    <x v="6"/>
    <x v="1249"/>
    <x v="3330"/>
    <n v="6"/>
    <n v="88.05"/>
  </r>
  <r>
    <n v="4827"/>
    <d v="2016-06-02T00:00:00"/>
    <x v="2"/>
    <x v="5"/>
    <x v="385"/>
    <x v="2"/>
    <x v="0"/>
    <x v="2"/>
    <x v="161"/>
    <x v="876"/>
    <n v="1"/>
    <n v="-12.96"/>
  </r>
  <r>
    <n v="4828"/>
    <d v="2016-06-02T00:00:00"/>
    <x v="2"/>
    <x v="5"/>
    <x v="150"/>
    <x v="22"/>
    <x v="0"/>
    <x v="0"/>
    <x v="716"/>
    <x v="1266"/>
    <n v="3"/>
    <n v="13.88"/>
  </r>
  <r>
    <n v="4829"/>
    <d v="2016-06-02T00:00:00"/>
    <x v="2"/>
    <x v="5"/>
    <x v="150"/>
    <x v="22"/>
    <x v="0"/>
    <x v="3"/>
    <x v="374"/>
    <x v="3331"/>
    <n v="12"/>
    <n v="18.72"/>
  </r>
  <r>
    <n v="4830"/>
    <d v="2016-06-02T00:00:00"/>
    <x v="2"/>
    <x v="5"/>
    <x v="150"/>
    <x v="22"/>
    <x v="0"/>
    <x v="3"/>
    <x v="701"/>
    <x v="3332"/>
    <n v="3"/>
    <n v="3.93"/>
  </r>
  <r>
    <n v="4831"/>
    <d v="2016-06-03T00:00:00"/>
    <x v="2"/>
    <x v="5"/>
    <x v="85"/>
    <x v="3"/>
    <x v="1"/>
    <x v="13"/>
    <x v="1174"/>
    <x v="3236"/>
    <n v="2"/>
    <n v="-1.78"/>
  </r>
  <r>
    <n v="4832"/>
    <d v="2016-06-04T00:00:00"/>
    <x v="2"/>
    <x v="5"/>
    <x v="502"/>
    <x v="6"/>
    <x v="0"/>
    <x v="0"/>
    <x v="795"/>
    <x v="1184"/>
    <n v="2"/>
    <n v="35.659999999999997"/>
  </r>
  <r>
    <n v="4833"/>
    <d v="2016-06-04T00:00:00"/>
    <x v="2"/>
    <x v="5"/>
    <x v="318"/>
    <x v="1"/>
    <x v="0"/>
    <x v="0"/>
    <x v="186"/>
    <x v="499"/>
    <n v="5"/>
    <n v="9.4"/>
  </r>
  <r>
    <n v="4834"/>
    <d v="2016-06-04T00:00:00"/>
    <x v="2"/>
    <x v="5"/>
    <x v="318"/>
    <x v="1"/>
    <x v="1"/>
    <x v="8"/>
    <x v="1579"/>
    <x v="3333"/>
    <n v="5"/>
    <n v="-356.73"/>
  </r>
  <r>
    <n v="4835"/>
    <d v="2016-06-04T00:00:00"/>
    <x v="2"/>
    <x v="5"/>
    <x v="318"/>
    <x v="1"/>
    <x v="1"/>
    <x v="8"/>
    <x v="626"/>
    <x v="3334"/>
    <n v="3"/>
    <n v="-4.68"/>
  </r>
  <r>
    <n v="4836"/>
    <d v="2016-06-04T00:00:00"/>
    <x v="2"/>
    <x v="5"/>
    <x v="318"/>
    <x v="1"/>
    <x v="2"/>
    <x v="6"/>
    <x v="1288"/>
    <x v="665"/>
    <n v="2"/>
    <n v="11.19"/>
  </r>
  <r>
    <n v="4837"/>
    <d v="2016-06-04T00:00:00"/>
    <x v="2"/>
    <x v="5"/>
    <x v="318"/>
    <x v="1"/>
    <x v="1"/>
    <x v="13"/>
    <x v="436"/>
    <x v="3335"/>
    <n v="5"/>
    <n v="-120.51"/>
  </r>
  <r>
    <n v="4838"/>
    <d v="2016-06-04T00:00:00"/>
    <x v="2"/>
    <x v="5"/>
    <x v="318"/>
    <x v="1"/>
    <x v="1"/>
    <x v="8"/>
    <x v="1043"/>
    <x v="3336"/>
    <n v="3"/>
    <n v="-2.83"/>
  </r>
  <r>
    <n v="4839"/>
    <d v="2016-06-04T00:00:00"/>
    <x v="2"/>
    <x v="5"/>
    <x v="318"/>
    <x v="1"/>
    <x v="0"/>
    <x v="4"/>
    <x v="202"/>
    <x v="217"/>
    <n v="2"/>
    <n v="1.2"/>
  </r>
  <r>
    <n v="4840"/>
    <d v="2016-06-04T00:00:00"/>
    <x v="2"/>
    <x v="5"/>
    <x v="647"/>
    <x v="20"/>
    <x v="0"/>
    <x v="0"/>
    <x v="371"/>
    <x v="98"/>
    <n v="3"/>
    <n v="7.02"/>
  </r>
  <r>
    <n v="4841"/>
    <d v="2016-06-04T00:00:00"/>
    <x v="2"/>
    <x v="5"/>
    <x v="647"/>
    <x v="20"/>
    <x v="2"/>
    <x v="15"/>
    <x v="1702"/>
    <x v="3337"/>
    <n v="3"/>
    <n v="364.46"/>
  </r>
  <r>
    <n v="4842"/>
    <d v="2016-06-04T00:00:00"/>
    <x v="2"/>
    <x v="5"/>
    <x v="647"/>
    <x v="20"/>
    <x v="1"/>
    <x v="11"/>
    <x v="430"/>
    <x v="3338"/>
    <n v="1"/>
    <n v="5.13"/>
  </r>
  <r>
    <n v="4843"/>
    <d v="2016-06-04T00:00:00"/>
    <x v="2"/>
    <x v="5"/>
    <x v="647"/>
    <x v="20"/>
    <x v="1"/>
    <x v="8"/>
    <x v="1112"/>
    <x v="3339"/>
    <n v="4"/>
    <n v="20.78"/>
  </r>
  <r>
    <n v="4844"/>
    <d v="2016-06-05T00:00:00"/>
    <x v="2"/>
    <x v="5"/>
    <x v="179"/>
    <x v="2"/>
    <x v="0"/>
    <x v="2"/>
    <x v="945"/>
    <x v="3340"/>
    <n v="4"/>
    <n v="-23.36"/>
  </r>
  <r>
    <n v="4845"/>
    <d v="2016-06-05T00:00:00"/>
    <x v="2"/>
    <x v="5"/>
    <x v="179"/>
    <x v="2"/>
    <x v="0"/>
    <x v="1"/>
    <x v="1678"/>
    <x v="2026"/>
    <n v="3"/>
    <n v="2.65"/>
  </r>
  <r>
    <n v="4846"/>
    <d v="2016-06-05T00:00:00"/>
    <x v="2"/>
    <x v="5"/>
    <x v="219"/>
    <x v="7"/>
    <x v="0"/>
    <x v="2"/>
    <x v="1126"/>
    <x v="2856"/>
    <n v="2"/>
    <n v="93.7"/>
  </r>
  <r>
    <n v="4847"/>
    <d v="2016-06-05T00:00:00"/>
    <x v="2"/>
    <x v="5"/>
    <x v="219"/>
    <x v="7"/>
    <x v="0"/>
    <x v="4"/>
    <x v="312"/>
    <x v="280"/>
    <n v="2"/>
    <n v="2.79"/>
  </r>
  <r>
    <n v="4848"/>
    <d v="2016-06-05T00:00:00"/>
    <x v="2"/>
    <x v="5"/>
    <x v="219"/>
    <x v="7"/>
    <x v="0"/>
    <x v="1"/>
    <x v="1015"/>
    <x v="98"/>
    <n v="3"/>
    <n v="6.87"/>
  </r>
  <r>
    <n v="4849"/>
    <d v="2016-06-05T00:00:00"/>
    <x v="2"/>
    <x v="5"/>
    <x v="74"/>
    <x v="3"/>
    <x v="0"/>
    <x v="3"/>
    <x v="263"/>
    <x v="3341"/>
    <n v="6"/>
    <n v="7"/>
  </r>
  <r>
    <n v="4850"/>
    <d v="2016-06-05T00:00:00"/>
    <x v="2"/>
    <x v="5"/>
    <x v="74"/>
    <x v="3"/>
    <x v="0"/>
    <x v="12"/>
    <x v="460"/>
    <x v="1244"/>
    <n v="4"/>
    <n v="15.72"/>
  </r>
  <r>
    <n v="4851"/>
    <d v="2016-06-05T00:00:00"/>
    <x v="2"/>
    <x v="5"/>
    <x v="590"/>
    <x v="22"/>
    <x v="0"/>
    <x v="14"/>
    <x v="654"/>
    <x v="3342"/>
    <n v="6"/>
    <n v="15.96"/>
  </r>
  <r>
    <n v="4852"/>
    <d v="2016-06-06T00:00:00"/>
    <x v="2"/>
    <x v="5"/>
    <x v="554"/>
    <x v="1"/>
    <x v="2"/>
    <x v="6"/>
    <x v="1603"/>
    <x v="3343"/>
    <n v="4"/>
    <n v="28.72"/>
  </r>
  <r>
    <n v="4853"/>
    <d v="2016-06-06T00:00:00"/>
    <x v="2"/>
    <x v="5"/>
    <x v="56"/>
    <x v="32"/>
    <x v="0"/>
    <x v="2"/>
    <x v="597"/>
    <x v="2641"/>
    <n v="5"/>
    <n v="207.15"/>
  </r>
  <r>
    <n v="4854"/>
    <d v="2016-06-06T00:00:00"/>
    <x v="2"/>
    <x v="5"/>
    <x v="759"/>
    <x v="32"/>
    <x v="0"/>
    <x v="0"/>
    <x v="1584"/>
    <x v="1479"/>
    <n v="4"/>
    <n v="48.54"/>
  </r>
  <r>
    <n v="4855"/>
    <d v="2016-06-06T00:00:00"/>
    <x v="2"/>
    <x v="5"/>
    <x v="584"/>
    <x v="13"/>
    <x v="2"/>
    <x v="9"/>
    <x v="833"/>
    <x v="1468"/>
    <n v="6"/>
    <n v="75.569999999999993"/>
  </r>
  <r>
    <n v="4856"/>
    <d v="2016-06-06T00:00:00"/>
    <x v="2"/>
    <x v="5"/>
    <x v="584"/>
    <x v="13"/>
    <x v="2"/>
    <x v="9"/>
    <x v="907"/>
    <x v="3078"/>
    <n v="3"/>
    <n v="5.0999999999999996"/>
  </r>
  <r>
    <n v="4857"/>
    <d v="2016-06-06T00:00:00"/>
    <x v="2"/>
    <x v="5"/>
    <x v="584"/>
    <x v="13"/>
    <x v="2"/>
    <x v="9"/>
    <x v="23"/>
    <x v="1880"/>
    <n v="3"/>
    <n v="129.35"/>
  </r>
  <r>
    <n v="4858"/>
    <d v="2016-06-06T00:00:00"/>
    <x v="2"/>
    <x v="5"/>
    <x v="584"/>
    <x v="13"/>
    <x v="0"/>
    <x v="0"/>
    <x v="1449"/>
    <x v="2268"/>
    <n v="3"/>
    <n v="28.17"/>
  </r>
  <r>
    <n v="4859"/>
    <d v="2016-06-06T00:00:00"/>
    <x v="2"/>
    <x v="5"/>
    <x v="584"/>
    <x v="13"/>
    <x v="0"/>
    <x v="3"/>
    <x v="830"/>
    <x v="1904"/>
    <n v="3"/>
    <n v="30.79"/>
  </r>
  <r>
    <n v="4860"/>
    <d v="2016-06-06T00:00:00"/>
    <x v="2"/>
    <x v="5"/>
    <x v="584"/>
    <x v="13"/>
    <x v="0"/>
    <x v="3"/>
    <x v="1149"/>
    <x v="2069"/>
    <n v="3"/>
    <n v="5.6"/>
  </r>
  <r>
    <n v="4861"/>
    <d v="2016-06-06T00:00:00"/>
    <x v="2"/>
    <x v="5"/>
    <x v="584"/>
    <x v="13"/>
    <x v="0"/>
    <x v="0"/>
    <x v="1703"/>
    <x v="115"/>
    <n v="2"/>
    <n v="6.22"/>
  </r>
  <r>
    <n v="4862"/>
    <d v="2016-06-06T00:00:00"/>
    <x v="2"/>
    <x v="5"/>
    <x v="237"/>
    <x v="3"/>
    <x v="0"/>
    <x v="1"/>
    <x v="348"/>
    <x v="3344"/>
    <n v="7"/>
    <n v="10.58"/>
  </r>
  <r>
    <n v="4863"/>
    <d v="2016-06-06T00:00:00"/>
    <x v="2"/>
    <x v="5"/>
    <x v="237"/>
    <x v="3"/>
    <x v="0"/>
    <x v="0"/>
    <x v="1704"/>
    <x v="3345"/>
    <n v="5"/>
    <n v="46.95"/>
  </r>
  <r>
    <n v="4864"/>
    <d v="2016-06-06T00:00:00"/>
    <x v="2"/>
    <x v="5"/>
    <x v="5"/>
    <x v="3"/>
    <x v="2"/>
    <x v="6"/>
    <x v="352"/>
    <x v="3346"/>
    <n v="9"/>
    <n v="226.79"/>
  </r>
  <r>
    <n v="4865"/>
    <d v="2016-06-06T00:00:00"/>
    <x v="2"/>
    <x v="5"/>
    <x v="5"/>
    <x v="3"/>
    <x v="2"/>
    <x v="9"/>
    <x v="802"/>
    <x v="2503"/>
    <n v="2"/>
    <n v="3.77"/>
  </r>
  <r>
    <n v="4866"/>
    <d v="2016-06-06T00:00:00"/>
    <x v="2"/>
    <x v="5"/>
    <x v="5"/>
    <x v="3"/>
    <x v="2"/>
    <x v="6"/>
    <x v="904"/>
    <x v="3347"/>
    <n v="3"/>
    <n v="161.19"/>
  </r>
  <r>
    <n v="4867"/>
    <d v="2016-06-06T00:00:00"/>
    <x v="2"/>
    <x v="5"/>
    <x v="760"/>
    <x v="10"/>
    <x v="1"/>
    <x v="8"/>
    <x v="400"/>
    <x v="3348"/>
    <n v="3"/>
    <n v="34.97"/>
  </r>
  <r>
    <n v="4868"/>
    <d v="2016-06-06T00:00:00"/>
    <x v="2"/>
    <x v="5"/>
    <x v="760"/>
    <x v="10"/>
    <x v="1"/>
    <x v="8"/>
    <x v="1224"/>
    <x v="3145"/>
    <n v="2"/>
    <n v="0"/>
  </r>
  <r>
    <n v="4869"/>
    <d v="2016-06-07T00:00:00"/>
    <x v="2"/>
    <x v="5"/>
    <x v="476"/>
    <x v="20"/>
    <x v="0"/>
    <x v="0"/>
    <x v="291"/>
    <x v="331"/>
    <n v="5"/>
    <n v="15.55"/>
  </r>
  <r>
    <n v="4870"/>
    <d v="2016-06-07T00:00:00"/>
    <x v="2"/>
    <x v="5"/>
    <x v="365"/>
    <x v="3"/>
    <x v="0"/>
    <x v="3"/>
    <x v="1198"/>
    <x v="3349"/>
    <n v="1"/>
    <n v="1.55"/>
  </r>
  <r>
    <n v="4871"/>
    <d v="2016-06-07T00:00:00"/>
    <x v="2"/>
    <x v="5"/>
    <x v="365"/>
    <x v="3"/>
    <x v="0"/>
    <x v="0"/>
    <x v="862"/>
    <x v="2929"/>
    <n v="1"/>
    <n v="2.3199999999999998"/>
  </r>
  <r>
    <n v="4872"/>
    <d v="2016-06-07T00:00:00"/>
    <x v="2"/>
    <x v="5"/>
    <x v="761"/>
    <x v="2"/>
    <x v="0"/>
    <x v="7"/>
    <x v="789"/>
    <x v="1838"/>
    <n v="6"/>
    <n v="3.5"/>
  </r>
  <r>
    <n v="4873"/>
    <d v="2016-06-09T00:00:00"/>
    <x v="2"/>
    <x v="5"/>
    <x v="193"/>
    <x v="3"/>
    <x v="2"/>
    <x v="6"/>
    <x v="1578"/>
    <x v="2779"/>
    <n v="3"/>
    <n v="19.97"/>
  </r>
  <r>
    <n v="4874"/>
    <d v="2016-06-09T00:00:00"/>
    <x v="2"/>
    <x v="5"/>
    <x v="460"/>
    <x v="16"/>
    <x v="2"/>
    <x v="15"/>
    <x v="1705"/>
    <x v="3350"/>
    <n v="2"/>
    <n v="-27.83"/>
  </r>
  <r>
    <n v="4875"/>
    <d v="2016-06-09T00:00:00"/>
    <x v="2"/>
    <x v="5"/>
    <x v="622"/>
    <x v="3"/>
    <x v="1"/>
    <x v="5"/>
    <x v="908"/>
    <x v="205"/>
    <n v="3"/>
    <n v="13.76"/>
  </r>
  <r>
    <n v="4876"/>
    <d v="2016-06-09T00:00:00"/>
    <x v="2"/>
    <x v="5"/>
    <x v="499"/>
    <x v="28"/>
    <x v="1"/>
    <x v="13"/>
    <x v="1706"/>
    <x v="3351"/>
    <n v="3"/>
    <n v="173.24"/>
  </r>
  <r>
    <n v="4877"/>
    <d v="2016-06-10T00:00:00"/>
    <x v="2"/>
    <x v="5"/>
    <x v="635"/>
    <x v="3"/>
    <x v="0"/>
    <x v="1"/>
    <x v="1655"/>
    <x v="2363"/>
    <n v="2"/>
    <n v="9.94"/>
  </r>
  <r>
    <n v="4878"/>
    <d v="2016-06-10T00:00:00"/>
    <x v="2"/>
    <x v="5"/>
    <x v="635"/>
    <x v="3"/>
    <x v="1"/>
    <x v="13"/>
    <x v="1629"/>
    <x v="3352"/>
    <n v="4"/>
    <n v="-217.05"/>
  </r>
  <r>
    <n v="4879"/>
    <d v="2016-06-10T00:00:00"/>
    <x v="2"/>
    <x v="5"/>
    <x v="635"/>
    <x v="3"/>
    <x v="0"/>
    <x v="0"/>
    <x v="291"/>
    <x v="331"/>
    <n v="5"/>
    <n v="15.55"/>
  </r>
  <r>
    <n v="4880"/>
    <d v="2016-06-10T00:00:00"/>
    <x v="2"/>
    <x v="5"/>
    <x v="733"/>
    <x v="2"/>
    <x v="0"/>
    <x v="1"/>
    <x v="1165"/>
    <x v="3353"/>
    <n v="8"/>
    <n v="7.97"/>
  </r>
  <r>
    <n v="4881"/>
    <d v="2016-06-11T00:00:00"/>
    <x v="2"/>
    <x v="5"/>
    <x v="126"/>
    <x v="0"/>
    <x v="0"/>
    <x v="3"/>
    <x v="947"/>
    <x v="1151"/>
    <n v="4"/>
    <n v="-2.15"/>
  </r>
  <r>
    <n v="4882"/>
    <d v="2016-06-11T00:00:00"/>
    <x v="2"/>
    <x v="5"/>
    <x v="126"/>
    <x v="0"/>
    <x v="0"/>
    <x v="3"/>
    <x v="140"/>
    <x v="3354"/>
    <n v="4"/>
    <n v="-13.65"/>
  </r>
  <r>
    <n v="4883"/>
    <d v="2016-06-11T00:00:00"/>
    <x v="2"/>
    <x v="5"/>
    <x v="126"/>
    <x v="0"/>
    <x v="1"/>
    <x v="8"/>
    <x v="289"/>
    <x v="1503"/>
    <n v="7"/>
    <n v="-9.09"/>
  </r>
  <r>
    <n v="4884"/>
    <d v="2016-06-11T00:00:00"/>
    <x v="2"/>
    <x v="5"/>
    <x v="414"/>
    <x v="20"/>
    <x v="2"/>
    <x v="9"/>
    <x v="1300"/>
    <x v="104"/>
    <n v="3"/>
    <n v="71.989999999999995"/>
  </r>
  <r>
    <n v="4885"/>
    <d v="2016-06-11T00:00:00"/>
    <x v="2"/>
    <x v="5"/>
    <x v="145"/>
    <x v="22"/>
    <x v="0"/>
    <x v="1"/>
    <x v="1323"/>
    <x v="471"/>
    <n v="2"/>
    <n v="6.87"/>
  </r>
  <r>
    <n v="4886"/>
    <d v="2016-06-11T00:00:00"/>
    <x v="2"/>
    <x v="5"/>
    <x v="145"/>
    <x v="22"/>
    <x v="0"/>
    <x v="3"/>
    <x v="96"/>
    <x v="3355"/>
    <n v="14"/>
    <n v="17.54"/>
  </r>
  <r>
    <n v="4887"/>
    <d v="2016-06-11T00:00:00"/>
    <x v="2"/>
    <x v="5"/>
    <x v="145"/>
    <x v="22"/>
    <x v="2"/>
    <x v="9"/>
    <x v="1361"/>
    <x v="2516"/>
    <n v="3"/>
    <n v="132.59"/>
  </r>
  <r>
    <n v="4888"/>
    <d v="2016-06-11T00:00:00"/>
    <x v="2"/>
    <x v="5"/>
    <x v="9"/>
    <x v="3"/>
    <x v="1"/>
    <x v="13"/>
    <x v="177"/>
    <x v="3356"/>
    <n v="3"/>
    <n v="33.85"/>
  </r>
  <r>
    <n v="4889"/>
    <d v="2016-06-12T00:00:00"/>
    <x v="2"/>
    <x v="5"/>
    <x v="762"/>
    <x v="3"/>
    <x v="0"/>
    <x v="1"/>
    <x v="645"/>
    <x v="471"/>
    <n v="2"/>
    <n v="6.87"/>
  </r>
  <r>
    <n v="4890"/>
    <d v="2016-06-12T00:00:00"/>
    <x v="2"/>
    <x v="5"/>
    <x v="660"/>
    <x v="33"/>
    <x v="0"/>
    <x v="12"/>
    <x v="425"/>
    <x v="467"/>
    <n v="1"/>
    <n v="56.2"/>
  </r>
  <r>
    <n v="4891"/>
    <d v="2016-06-12T00:00:00"/>
    <x v="2"/>
    <x v="5"/>
    <x v="660"/>
    <x v="33"/>
    <x v="0"/>
    <x v="3"/>
    <x v="706"/>
    <x v="677"/>
    <n v="3"/>
    <n v="8.0399999999999991"/>
  </r>
  <r>
    <n v="4892"/>
    <d v="2016-06-12T00:00:00"/>
    <x v="2"/>
    <x v="5"/>
    <x v="236"/>
    <x v="7"/>
    <x v="1"/>
    <x v="8"/>
    <x v="1436"/>
    <x v="2238"/>
    <n v="3"/>
    <n v="18.350000000000001"/>
  </r>
  <r>
    <n v="4893"/>
    <d v="2016-06-12T00:00:00"/>
    <x v="2"/>
    <x v="5"/>
    <x v="236"/>
    <x v="7"/>
    <x v="0"/>
    <x v="3"/>
    <x v="483"/>
    <x v="2511"/>
    <n v="4"/>
    <n v="13.88"/>
  </r>
  <r>
    <n v="4894"/>
    <d v="2016-06-12T00:00:00"/>
    <x v="2"/>
    <x v="5"/>
    <x v="236"/>
    <x v="7"/>
    <x v="0"/>
    <x v="2"/>
    <x v="1128"/>
    <x v="3357"/>
    <n v="6"/>
    <n v="63.44"/>
  </r>
  <r>
    <n v="4895"/>
    <d v="2016-06-12T00:00:00"/>
    <x v="2"/>
    <x v="5"/>
    <x v="236"/>
    <x v="7"/>
    <x v="0"/>
    <x v="10"/>
    <x v="681"/>
    <x v="3358"/>
    <n v="9"/>
    <n v="51.76"/>
  </r>
  <r>
    <n v="4896"/>
    <d v="2016-06-12T00:00:00"/>
    <x v="2"/>
    <x v="5"/>
    <x v="236"/>
    <x v="7"/>
    <x v="2"/>
    <x v="6"/>
    <x v="1506"/>
    <x v="3359"/>
    <n v="7"/>
    <n v="19.73"/>
  </r>
  <r>
    <n v="4897"/>
    <d v="2016-06-12T00:00:00"/>
    <x v="2"/>
    <x v="5"/>
    <x v="675"/>
    <x v="1"/>
    <x v="2"/>
    <x v="15"/>
    <x v="1707"/>
    <x v="3360"/>
    <n v="3"/>
    <n v="43.2"/>
  </r>
  <r>
    <n v="4898"/>
    <d v="2016-06-12T00:00:00"/>
    <x v="2"/>
    <x v="5"/>
    <x v="675"/>
    <x v="1"/>
    <x v="0"/>
    <x v="0"/>
    <x v="1463"/>
    <x v="3361"/>
    <n v="7"/>
    <n v="113.64"/>
  </r>
  <r>
    <n v="4899"/>
    <d v="2016-06-12T00:00:00"/>
    <x v="2"/>
    <x v="5"/>
    <x v="353"/>
    <x v="1"/>
    <x v="0"/>
    <x v="0"/>
    <x v="741"/>
    <x v="3362"/>
    <n v="5"/>
    <n v="8.3800000000000008"/>
  </r>
  <r>
    <n v="4900"/>
    <d v="2016-06-12T00:00:00"/>
    <x v="2"/>
    <x v="5"/>
    <x v="710"/>
    <x v="20"/>
    <x v="0"/>
    <x v="0"/>
    <x v="1708"/>
    <x v="805"/>
    <n v="3"/>
    <n v="41.82"/>
  </r>
  <r>
    <n v="4901"/>
    <d v="2016-06-12T00:00:00"/>
    <x v="2"/>
    <x v="5"/>
    <x v="710"/>
    <x v="20"/>
    <x v="0"/>
    <x v="12"/>
    <x v="1123"/>
    <x v="3363"/>
    <n v="3"/>
    <n v="18.399999999999999"/>
  </r>
  <r>
    <n v="4902"/>
    <d v="2016-06-12T00:00:00"/>
    <x v="2"/>
    <x v="5"/>
    <x v="400"/>
    <x v="3"/>
    <x v="0"/>
    <x v="0"/>
    <x v="1708"/>
    <x v="3309"/>
    <n v="6"/>
    <n v="83.65"/>
  </r>
  <r>
    <n v="4903"/>
    <d v="2016-06-12T00:00:00"/>
    <x v="2"/>
    <x v="5"/>
    <x v="400"/>
    <x v="3"/>
    <x v="0"/>
    <x v="0"/>
    <x v="1424"/>
    <x v="115"/>
    <n v="2"/>
    <n v="6.22"/>
  </r>
  <r>
    <n v="4904"/>
    <d v="2016-06-12T00:00:00"/>
    <x v="2"/>
    <x v="5"/>
    <x v="299"/>
    <x v="0"/>
    <x v="0"/>
    <x v="12"/>
    <x v="1051"/>
    <x v="3364"/>
    <n v="4"/>
    <n v="-160.96"/>
  </r>
  <r>
    <n v="4905"/>
    <d v="2016-06-12T00:00:00"/>
    <x v="2"/>
    <x v="5"/>
    <x v="299"/>
    <x v="0"/>
    <x v="1"/>
    <x v="8"/>
    <x v="353"/>
    <x v="3029"/>
    <n v="2"/>
    <n v="-4.54"/>
  </r>
  <r>
    <n v="4906"/>
    <d v="2016-06-12T00:00:00"/>
    <x v="2"/>
    <x v="5"/>
    <x v="299"/>
    <x v="0"/>
    <x v="0"/>
    <x v="4"/>
    <x v="510"/>
    <x v="652"/>
    <n v="8"/>
    <n v="3.94"/>
  </r>
  <r>
    <n v="4907"/>
    <d v="2016-06-12T00:00:00"/>
    <x v="2"/>
    <x v="5"/>
    <x v="299"/>
    <x v="0"/>
    <x v="0"/>
    <x v="0"/>
    <x v="1709"/>
    <x v="143"/>
    <n v="3"/>
    <n v="5.64"/>
  </r>
  <r>
    <n v="4908"/>
    <d v="2016-06-12T00:00:00"/>
    <x v="2"/>
    <x v="5"/>
    <x v="299"/>
    <x v="0"/>
    <x v="1"/>
    <x v="5"/>
    <x v="927"/>
    <x v="3365"/>
    <n v="2"/>
    <n v="-119.23"/>
  </r>
  <r>
    <n v="4909"/>
    <d v="2016-06-12T00:00:00"/>
    <x v="2"/>
    <x v="5"/>
    <x v="299"/>
    <x v="0"/>
    <x v="0"/>
    <x v="2"/>
    <x v="163"/>
    <x v="3366"/>
    <n v="9"/>
    <n v="6.75"/>
  </r>
  <r>
    <n v="4910"/>
    <d v="2016-06-12T00:00:00"/>
    <x v="2"/>
    <x v="5"/>
    <x v="299"/>
    <x v="0"/>
    <x v="0"/>
    <x v="3"/>
    <x v="343"/>
    <x v="3367"/>
    <n v="2"/>
    <n v="-2.67"/>
  </r>
  <r>
    <n v="4911"/>
    <d v="2016-06-13T00:00:00"/>
    <x v="2"/>
    <x v="5"/>
    <x v="90"/>
    <x v="14"/>
    <x v="2"/>
    <x v="6"/>
    <x v="217"/>
    <x v="883"/>
    <n v="3"/>
    <n v="94.49"/>
  </r>
  <r>
    <n v="4912"/>
    <d v="2016-06-13T00:00:00"/>
    <x v="2"/>
    <x v="5"/>
    <x v="331"/>
    <x v="42"/>
    <x v="0"/>
    <x v="1"/>
    <x v="821"/>
    <x v="282"/>
    <n v="3"/>
    <n v="8.69"/>
  </r>
  <r>
    <n v="4913"/>
    <d v="2016-06-13T00:00:00"/>
    <x v="2"/>
    <x v="5"/>
    <x v="217"/>
    <x v="20"/>
    <x v="0"/>
    <x v="3"/>
    <x v="702"/>
    <x v="213"/>
    <n v="2"/>
    <n v="11.75"/>
  </r>
  <r>
    <n v="4914"/>
    <d v="2016-06-14T00:00:00"/>
    <x v="2"/>
    <x v="5"/>
    <x v="298"/>
    <x v="3"/>
    <x v="0"/>
    <x v="4"/>
    <x v="1591"/>
    <x v="2887"/>
    <n v="4"/>
    <n v="2.04"/>
  </r>
  <r>
    <n v="4915"/>
    <d v="2016-06-14T00:00:00"/>
    <x v="2"/>
    <x v="5"/>
    <x v="298"/>
    <x v="3"/>
    <x v="1"/>
    <x v="8"/>
    <x v="1670"/>
    <x v="3368"/>
    <n v="3"/>
    <n v="4.0999999999999996"/>
  </r>
  <r>
    <n v="4916"/>
    <d v="2016-06-14T00:00:00"/>
    <x v="2"/>
    <x v="5"/>
    <x v="298"/>
    <x v="3"/>
    <x v="2"/>
    <x v="9"/>
    <x v="393"/>
    <x v="3369"/>
    <n v="1"/>
    <n v="9.67"/>
  </r>
  <r>
    <n v="4917"/>
    <d v="2016-06-14T00:00:00"/>
    <x v="2"/>
    <x v="5"/>
    <x v="298"/>
    <x v="3"/>
    <x v="0"/>
    <x v="4"/>
    <x v="1441"/>
    <x v="406"/>
    <n v="3"/>
    <n v="2.5099999999999998"/>
  </r>
  <r>
    <n v="4918"/>
    <d v="2016-06-14T00:00:00"/>
    <x v="2"/>
    <x v="5"/>
    <x v="167"/>
    <x v="3"/>
    <x v="1"/>
    <x v="11"/>
    <x v="194"/>
    <x v="3370"/>
    <n v="5"/>
    <n v="35.25"/>
  </r>
  <r>
    <n v="4919"/>
    <d v="2016-06-14T00:00:00"/>
    <x v="2"/>
    <x v="5"/>
    <x v="290"/>
    <x v="3"/>
    <x v="1"/>
    <x v="13"/>
    <x v="1706"/>
    <x v="3371"/>
    <n v="7"/>
    <n v="80.84"/>
  </r>
  <r>
    <n v="4920"/>
    <d v="2016-06-14T00:00:00"/>
    <x v="2"/>
    <x v="5"/>
    <x v="763"/>
    <x v="2"/>
    <x v="1"/>
    <x v="13"/>
    <x v="1681"/>
    <x v="3372"/>
    <n v="2"/>
    <n v="-118.01"/>
  </r>
  <r>
    <n v="4921"/>
    <d v="2016-06-14T00:00:00"/>
    <x v="2"/>
    <x v="5"/>
    <x v="98"/>
    <x v="16"/>
    <x v="0"/>
    <x v="3"/>
    <x v="1356"/>
    <x v="3373"/>
    <n v="4"/>
    <n v="-26.62"/>
  </r>
  <r>
    <n v="4922"/>
    <d v="2016-06-14T00:00:00"/>
    <x v="2"/>
    <x v="5"/>
    <x v="98"/>
    <x v="16"/>
    <x v="2"/>
    <x v="9"/>
    <x v="1509"/>
    <x v="1025"/>
    <n v="2"/>
    <n v="2.31"/>
  </r>
  <r>
    <n v="4923"/>
    <d v="2016-06-14T00:00:00"/>
    <x v="2"/>
    <x v="5"/>
    <x v="278"/>
    <x v="22"/>
    <x v="1"/>
    <x v="13"/>
    <x v="1138"/>
    <x v="3374"/>
    <n v="7"/>
    <n v="334.55"/>
  </r>
  <r>
    <n v="4924"/>
    <d v="2016-06-15T00:00:00"/>
    <x v="2"/>
    <x v="5"/>
    <x v="462"/>
    <x v="0"/>
    <x v="0"/>
    <x v="0"/>
    <x v="1325"/>
    <x v="2027"/>
    <n v="7"/>
    <n v="54.22"/>
  </r>
  <r>
    <n v="4925"/>
    <d v="2016-06-16T00:00:00"/>
    <x v="2"/>
    <x v="5"/>
    <x v="649"/>
    <x v="3"/>
    <x v="0"/>
    <x v="0"/>
    <x v="1032"/>
    <x v="1301"/>
    <n v="5"/>
    <n v="21.78"/>
  </r>
  <r>
    <n v="4926"/>
    <d v="2016-06-16T00:00:00"/>
    <x v="2"/>
    <x v="5"/>
    <x v="594"/>
    <x v="15"/>
    <x v="2"/>
    <x v="15"/>
    <x v="1710"/>
    <x v="3375"/>
    <n v="1"/>
    <n v="-1.83"/>
  </r>
  <r>
    <n v="4927"/>
    <d v="2016-06-16T00:00:00"/>
    <x v="2"/>
    <x v="5"/>
    <x v="612"/>
    <x v="7"/>
    <x v="0"/>
    <x v="1"/>
    <x v="260"/>
    <x v="412"/>
    <n v="3"/>
    <n v="4.54"/>
  </r>
  <r>
    <n v="4928"/>
    <d v="2016-06-17T00:00:00"/>
    <x v="2"/>
    <x v="5"/>
    <x v="764"/>
    <x v="20"/>
    <x v="0"/>
    <x v="2"/>
    <x v="1549"/>
    <x v="3376"/>
    <n v="6"/>
    <n v="52.14"/>
  </r>
  <r>
    <n v="4929"/>
    <d v="2016-06-17T00:00:00"/>
    <x v="2"/>
    <x v="5"/>
    <x v="764"/>
    <x v="20"/>
    <x v="0"/>
    <x v="0"/>
    <x v="327"/>
    <x v="331"/>
    <n v="5"/>
    <n v="15.55"/>
  </r>
  <r>
    <n v="4930"/>
    <d v="2016-06-17T00:00:00"/>
    <x v="2"/>
    <x v="5"/>
    <x v="764"/>
    <x v="20"/>
    <x v="1"/>
    <x v="5"/>
    <x v="1318"/>
    <x v="3377"/>
    <n v="5"/>
    <n v="7.1"/>
  </r>
  <r>
    <n v="4931"/>
    <d v="2016-06-17T00:00:00"/>
    <x v="2"/>
    <x v="5"/>
    <x v="764"/>
    <x v="20"/>
    <x v="0"/>
    <x v="0"/>
    <x v="126"/>
    <x v="93"/>
    <n v="2"/>
    <n v="6.99"/>
  </r>
  <r>
    <n v="4932"/>
    <d v="2016-06-17T00:00:00"/>
    <x v="2"/>
    <x v="5"/>
    <x v="764"/>
    <x v="20"/>
    <x v="2"/>
    <x v="9"/>
    <x v="623"/>
    <x v="3159"/>
    <n v="2"/>
    <n v="3.3"/>
  </r>
  <r>
    <n v="4933"/>
    <d v="2016-06-17T00:00:00"/>
    <x v="2"/>
    <x v="5"/>
    <x v="764"/>
    <x v="20"/>
    <x v="0"/>
    <x v="3"/>
    <x v="958"/>
    <x v="3378"/>
    <n v="4"/>
    <n v="16.36"/>
  </r>
  <r>
    <n v="4934"/>
    <d v="2016-06-17T00:00:00"/>
    <x v="2"/>
    <x v="5"/>
    <x v="764"/>
    <x v="20"/>
    <x v="0"/>
    <x v="4"/>
    <x v="321"/>
    <x v="3379"/>
    <n v="1"/>
    <n v="0.84"/>
  </r>
  <r>
    <n v="4935"/>
    <d v="2016-06-17T00:00:00"/>
    <x v="2"/>
    <x v="5"/>
    <x v="466"/>
    <x v="3"/>
    <x v="0"/>
    <x v="0"/>
    <x v="657"/>
    <x v="2663"/>
    <n v="2"/>
    <n v="54.86"/>
  </r>
  <r>
    <n v="4936"/>
    <d v="2016-06-17T00:00:00"/>
    <x v="2"/>
    <x v="5"/>
    <x v="667"/>
    <x v="20"/>
    <x v="0"/>
    <x v="2"/>
    <x v="1160"/>
    <x v="1854"/>
    <n v="3"/>
    <n v="0.41"/>
  </r>
  <r>
    <n v="4937"/>
    <d v="2016-06-17T00:00:00"/>
    <x v="2"/>
    <x v="5"/>
    <x v="30"/>
    <x v="3"/>
    <x v="1"/>
    <x v="11"/>
    <x v="194"/>
    <x v="3380"/>
    <n v="2"/>
    <n v="14.1"/>
  </r>
  <r>
    <n v="4938"/>
    <d v="2016-06-17T00:00:00"/>
    <x v="2"/>
    <x v="5"/>
    <x v="30"/>
    <x v="3"/>
    <x v="0"/>
    <x v="1"/>
    <x v="1680"/>
    <x v="1356"/>
    <n v="6"/>
    <n v="10.8"/>
  </r>
  <r>
    <n v="4939"/>
    <d v="2016-06-17T00:00:00"/>
    <x v="2"/>
    <x v="5"/>
    <x v="30"/>
    <x v="3"/>
    <x v="0"/>
    <x v="0"/>
    <x v="1520"/>
    <x v="3381"/>
    <n v="4"/>
    <n v="107.72"/>
  </r>
  <r>
    <n v="4940"/>
    <d v="2016-06-17T00:00:00"/>
    <x v="2"/>
    <x v="5"/>
    <x v="164"/>
    <x v="26"/>
    <x v="1"/>
    <x v="8"/>
    <x v="97"/>
    <x v="2203"/>
    <n v="3"/>
    <n v="-13.32"/>
  </r>
  <r>
    <n v="4941"/>
    <d v="2016-06-17T00:00:00"/>
    <x v="2"/>
    <x v="5"/>
    <x v="164"/>
    <x v="26"/>
    <x v="1"/>
    <x v="5"/>
    <x v="1417"/>
    <x v="3382"/>
    <n v="4"/>
    <n v="54.35"/>
  </r>
  <r>
    <n v="4942"/>
    <d v="2016-06-17T00:00:00"/>
    <x v="2"/>
    <x v="5"/>
    <x v="85"/>
    <x v="37"/>
    <x v="0"/>
    <x v="3"/>
    <x v="1428"/>
    <x v="109"/>
    <n v="2"/>
    <n v="3.74"/>
  </r>
  <r>
    <n v="4943"/>
    <d v="2016-06-17T00:00:00"/>
    <x v="2"/>
    <x v="5"/>
    <x v="85"/>
    <x v="37"/>
    <x v="2"/>
    <x v="6"/>
    <x v="11"/>
    <x v="3383"/>
    <n v="3"/>
    <n v="153.08000000000001"/>
  </r>
  <r>
    <n v="4944"/>
    <d v="2016-06-17T00:00:00"/>
    <x v="2"/>
    <x v="5"/>
    <x v="85"/>
    <x v="37"/>
    <x v="0"/>
    <x v="4"/>
    <x v="175"/>
    <x v="1026"/>
    <n v="3"/>
    <n v="2.85"/>
  </r>
  <r>
    <n v="4945"/>
    <d v="2016-06-17T00:00:00"/>
    <x v="2"/>
    <x v="5"/>
    <x v="491"/>
    <x v="20"/>
    <x v="1"/>
    <x v="13"/>
    <x v="92"/>
    <x v="3384"/>
    <n v="3"/>
    <n v="-213.56"/>
  </r>
  <r>
    <n v="4946"/>
    <d v="2016-06-18T00:00:00"/>
    <x v="2"/>
    <x v="5"/>
    <x v="239"/>
    <x v="1"/>
    <x v="0"/>
    <x v="0"/>
    <x v="1362"/>
    <x v="3385"/>
    <n v="2"/>
    <n v="26.9"/>
  </r>
  <r>
    <n v="4947"/>
    <d v="2016-06-18T00:00:00"/>
    <x v="2"/>
    <x v="5"/>
    <x v="660"/>
    <x v="2"/>
    <x v="0"/>
    <x v="0"/>
    <x v="829"/>
    <x v="966"/>
    <n v="2"/>
    <n v="2.14"/>
  </r>
  <r>
    <n v="4948"/>
    <d v="2016-06-18T00:00:00"/>
    <x v="2"/>
    <x v="5"/>
    <x v="660"/>
    <x v="2"/>
    <x v="0"/>
    <x v="3"/>
    <x v="483"/>
    <x v="3386"/>
    <n v="2"/>
    <n v="-3.86"/>
  </r>
  <r>
    <n v="4949"/>
    <d v="2016-06-18T00:00:00"/>
    <x v="2"/>
    <x v="5"/>
    <x v="660"/>
    <x v="2"/>
    <x v="0"/>
    <x v="12"/>
    <x v="427"/>
    <x v="3387"/>
    <n v="3"/>
    <n v="90.72"/>
  </r>
  <r>
    <n v="4950"/>
    <d v="2016-06-19T00:00:00"/>
    <x v="2"/>
    <x v="5"/>
    <x v="385"/>
    <x v="3"/>
    <x v="0"/>
    <x v="0"/>
    <x v="84"/>
    <x v="2446"/>
    <n v="2"/>
    <n v="8.0500000000000007"/>
  </r>
  <r>
    <n v="4951"/>
    <d v="2016-06-20T00:00:00"/>
    <x v="2"/>
    <x v="5"/>
    <x v="352"/>
    <x v="7"/>
    <x v="2"/>
    <x v="9"/>
    <x v="623"/>
    <x v="706"/>
    <n v="3"/>
    <n v="4.95"/>
  </r>
  <r>
    <n v="4952"/>
    <d v="2016-06-20T00:00:00"/>
    <x v="2"/>
    <x v="5"/>
    <x v="352"/>
    <x v="7"/>
    <x v="2"/>
    <x v="6"/>
    <x v="383"/>
    <x v="3388"/>
    <n v="2"/>
    <n v="6.1"/>
  </r>
  <r>
    <n v="4953"/>
    <d v="2016-06-20T00:00:00"/>
    <x v="2"/>
    <x v="5"/>
    <x v="679"/>
    <x v="3"/>
    <x v="0"/>
    <x v="4"/>
    <x v="491"/>
    <x v="2144"/>
    <n v="2"/>
    <n v="1.34"/>
  </r>
  <r>
    <n v="4954"/>
    <d v="2016-06-20T00:00:00"/>
    <x v="2"/>
    <x v="5"/>
    <x v="679"/>
    <x v="3"/>
    <x v="0"/>
    <x v="0"/>
    <x v="1382"/>
    <x v="2167"/>
    <n v="6"/>
    <n v="18.66"/>
  </r>
  <r>
    <n v="4955"/>
    <d v="2016-06-20T00:00:00"/>
    <x v="2"/>
    <x v="5"/>
    <x v="651"/>
    <x v="2"/>
    <x v="0"/>
    <x v="0"/>
    <x v="1711"/>
    <x v="3389"/>
    <n v="8"/>
    <n v="15.21"/>
  </r>
  <r>
    <n v="4956"/>
    <d v="2016-06-20T00:00:00"/>
    <x v="2"/>
    <x v="5"/>
    <x v="651"/>
    <x v="2"/>
    <x v="0"/>
    <x v="3"/>
    <x v="1386"/>
    <x v="3390"/>
    <n v="6"/>
    <n v="-21.79"/>
  </r>
  <r>
    <n v="4957"/>
    <d v="2016-06-20T00:00:00"/>
    <x v="2"/>
    <x v="5"/>
    <x v="651"/>
    <x v="2"/>
    <x v="0"/>
    <x v="0"/>
    <x v="1382"/>
    <x v="143"/>
    <n v="3"/>
    <n v="5.44"/>
  </r>
  <r>
    <n v="4958"/>
    <d v="2016-06-20T00:00:00"/>
    <x v="2"/>
    <x v="5"/>
    <x v="651"/>
    <x v="2"/>
    <x v="0"/>
    <x v="12"/>
    <x v="1712"/>
    <x v="3391"/>
    <n v="2"/>
    <n v="33.58"/>
  </r>
  <r>
    <n v="4959"/>
    <d v="2016-06-20T00:00:00"/>
    <x v="2"/>
    <x v="5"/>
    <x v="554"/>
    <x v="3"/>
    <x v="0"/>
    <x v="0"/>
    <x v="257"/>
    <x v="3392"/>
    <n v="7"/>
    <n v="22.44"/>
  </r>
  <r>
    <n v="4960"/>
    <d v="2016-06-20T00:00:00"/>
    <x v="2"/>
    <x v="5"/>
    <x v="554"/>
    <x v="3"/>
    <x v="0"/>
    <x v="3"/>
    <x v="116"/>
    <x v="3393"/>
    <n v="3"/>
    <n v="6.42"/>
  </r>
  <r>
    <n v="4961"/>
    <d v="2016-06-20T00:00:00"/>
    <x v="2"/>
    <x v="5"/>
    <x v="554"/>
    <x v="3"/>
    <x v="0"/>
    <x v="12"/>
    <x v="188"/>
    <x v="3394"/>
    <n v="2"/>
    <n v="5.66"/>
  </r>
  <r>
    <n v="4962"/>
    <d v="2016-06-20T00:00:00"/>
    <x v="2"/>
    <x v="5"/>
    <x v="554"/>
    <x v="3"/>
    <x v="0"/>
    <x v="2"/>
    <x v="124"/>
    <x v="583"/>
    <n v="3"/>
    <n v="9.7200000000000006"/>
  </r>
  <r>
    <n v="4963"/>
    <d v="2016-06-20T00:00:00"/>
    <x v="2"/>
    <x v="5"/>
    <x v="554"/>
    <x v="3"/>
    <x v="1"/>
    <x v="5"/>
    <x v="1604"/>
    <x v="1718"/>
    <n v="2"/>
    <n v="-8.08"/>
  </r>
  <r>
    <n v="4964"/>
    <d v="2016-06-20T00:00:00"/>
    <x v="2"/>
    <x v="5"/>
    <x v="400"/>
    <x v="0"/>
    <x v="2"/>
    <x v="9"/>
    <x v="833"/>
    <x v="574"/>
    <n v="4"/>
    <n v="26.39"/>
  </r>
  <r>
    <n v="4965"/>
    <d v="2016-06-20T00:00:00"/>
    <x v="2"/>
    <x v="5"/>
    <x v="400"/>
    <x v="0"/>
    <x v="0"/>
    <x v="0"/>
    <x v="1453"/>
    <x v="320"/>
    <n v="2"/>
    <n v="3.63"/>
  </r>
  <r>
    <n v="4966"/>
    <d v="2016-06-20T00:00:00"/>
    <x v="2"/>
    <x v="5"/>
    <x v="183"/>
    <x v="39"/>
    <x v="2"/>
    <x v="9"/>
    <x v="162"/>
    <x v="1837"/>
    <n v="1"/>
    <n v="0.55000000000000004"/>
  </r>
  <r>
    <n v="4967"/>
    <d v="2016-06-20T00:00:00"/>
    <x v="2"/>
    <x v="5"/>
    <x v="183"/>
    <x v="39"/>
    <x v="1"/>
    <x v="8"/>
    <x v="192"/>
    <x v="880"/>
    <n v="3"/>
    <n v="23.65"/>
  </r>
  <r>
    <n v="4968"/>
    <d v="2016-06-21T00:00:00"/>
    <x v="2"/>
    <x v="5"/>
    <x v="423"/>
    <x v="20"/>
    <x v="0"/>
    <x v="3"/>
    <x v="529"/>
    <x v="3395"/>
    <n v="5"/>
    <n v="12.8"/>
  </r>
  <r>
    <n v="4969"/>
    <d v="2016-06-21T00:00:00"/>
    <x v="2"/>
    <x v="5"/>
    <x v="423"/>
    <x v="20"/>
    <x v="0"/>
    <x v="3"/>
    <x v="164"/>
    <x v="3396"/>
    <n v="6"/>
    <n v="60.5"/>
  </r>
  <r>
    <n v="4970"/>
    <d v="2016-06-21T00:00:00"/>
    <x v="2"/>
    <x v="5"/>
    <x v="423"/>
    <x v="20"/>
    <x v="1"/>
    <x v="11"/>
    <x v="469"/>
    <x v="516"/>
    <n v="2"/>
    <n v="-44.2"/>
  </r>
  <r>
    <n v="4971"/>
    <d v="2016-06-21T00:00:00"/>
    <x v="2"/>
    <x v="5"/>
    <x v="590"/>
    <x v="1"/>
    <x v="0"/>
    <x v="3"/>
    <x v="950"/>
    <x v="3397"/>
    <n v="1"/>
    <n v="-1.34"/>
  </r>
  <r>
    <n v="4972"/>
    <d v="2016-06-23T00:00:00"/>
    <x v="2"/>
    <x v="5"/>
    <x v="576"/>
    <x v="20"/>
    <x v="0"/>
    <x v="1"/>
    <x v="956"/>
    <x v="3398"/>
    <n v="4"/>
    <n v="56.18"/>
  </r>
  <r>
    <n v="4973"/>
    <d v="2016-06-23T00:00:00"/>
    <x v="2"/>
    <x v="5"/>
    <x v="576"/>
    <x v="20"/>
    <x v="0"/>
    <x v="1"/>
    <x v="1092"/>
    <x v="3399"/>
    <n v="5"/>
    <n v="8.67"/>
  </r>
  <r>
    <n v="4974"/>
    <d v="2016-06-23T00:00:00"/>
    <x v="2"/>
    <x v="5"/>
    <x v="576"/>
    <x v="20"/>
    <x v="0"/>
    <x v="2"/>
    <x v="1567"/>
    <x v="3400"/>
    <n v="5"/>
    <n v="38.99"/>
  </r>
  <r>
    <n v="4975"/>
    <d v="2016-06-23T00:00:00"/>
    <x v="2"/>
    <x v="5"/>
    <x v="576"/>
    <x v="20"/>
    <x v="0"/>
    <x v="0"/>
    <x v="1422"/>
    <x v="1155"/>
    <n v="3"/>
    <n v="68.959999999999994"/>
  </r>
  <r>
    <n v="4976"/>
    <d v="2016-06-23T00:00:00"/>
    <x v="2"/>
    <x v="5"/>
    <x v="576"/>
    <x v="20"/>
    <x v="0"/>
    <x v="7"/>
    <x v="1713"/>
    <x v="2530"/>
    <n v="2"/>
    <n v="1.47"/>
  </r>
  <r>
    <n v="4977"/>
    <d v="2016-06-23T00:00:00"/>
    <x v="2"/>
    <x v="5"/>
    <x v="585"/>
    <x v="20"/>
    <x v="0"/>
    <x v="14"/>
    <x v="104"/>
    <x v="3401"/>
    <n v="7"/>
    <n v="16.7"/>
  </r>
  <r>
    <n v="4978"/>
    <d v="2016-06-23T00:00:00"/>
    <x v="2"/>
    <x v="5"/>
    <x v="131"/>
    <x v="3"/>
    <x v="0"/>
    <x v="2"/>
    <x v="1440"/>
    <x v="3402"/>
    <n v="4"/>
    <n v="25.29"/>
  </r>
  <r>
    <n v="4979"/>
    <d v="2016-06-23T00:00:00"/>
    <x v="2"/>
    <x v="5"/>
    <x v="131"/>
    <x v="3"/>
    <x v="0"/>
    <x v="1"/>
    <x v="553"/>
    <x v="1888"/>
    <n v="3"/>
    <n v="10.31"/>
  </r>
  <r>
    <n v="4980"/>
    <d v="2016-06-23T00:00:00"/>
    <x v="2"/>
    <x v="5"/>
    <x v="131"/>
    <x v="3"/>
    <x v="2"/>
    <x v="6"/>
    <x v="855"/>
    <x v="3403"/>
    <n v="7"/>
    <n v="97.01"/>
  </r>
  <r>
    <n v="4981"/>
    <d v="2016-06-23T00:00:00"/>
    <x v="2"/>
    <x v="5"/>
    <x v="131"/>
    <x v="3"/>
    <x v="0"/>
    <x v="0"/>
    <x v="653"/>
    <x v="381"/>
    <n v="1"/>
    <n v="9.39"/>
  </r>
  <r>
    <n v="4982"/>
    <d v="2016-06-23T00:00:00"/>
    <x v="2"/>
    <x v="5"/>
    <x v="533"/>
    <x v="20"/>
    <x v="0"/>
    <x v="1"/>
    <x v="1165"/>
    <x v="3404"/>
    <n v="7"/>
    <n v="12.14"/>
  </r>
  <r>
    <n v="4983"/>
    <d v="2016-06-24T00:00:00"/>
    <x v="2"/>
    <x v="5"/>
    <x v="649"/>
    <x v="3"/>
    <x v="2"/>
    <x v="6"/>
    <x v="65"/>
    <x v="3405"/>
    <n v="4"/>
    <n v="-9.56"/>
  </r>
  <r>
    <n v="4984"/>
    <d v="2016-06-24T00:00:00"/>
    <x v="2"/>
    <x v="5"/>
    <x v="19"/>
    <x v="18"/>
    <x v="2"/>
    <x v="6"/>
    <x v="952"/>
    <x v="3406"/>
    <n v="9"/>
    <n v="123.45"/>
  </r>
  <r>
    <n v="4985"/>
    <d v="2016-06-24T00:00:00"/>
    <x v="2"/>
    <x v="5"/>
    <x v="526"/>
    <x v="0"/>
    <x v="0"/>
    <x v="12"/>
    <x v="1500"/>
    <x v="3407"/>
    <n v="2"/>
    <n v="-19.600000000000001"/>
  </r>
  <r>
    <n v="4986"/>
    <d v="2016-06-24T00:00:00"/>
    <x v="2"/>
    <x v="5"/>
    <x v="655"/>
    <x v="3"/>
    <x v="2"/>
    <x v="15"/>
    <x v="1640"/>
    <x v="3408"/>
    <n v="4"/>
    <n v="503.64"/>
  </r>
  <r>
    <n v="4987"/>
    <d v="2016-06-24T00:00:00"/>
    <x v="2"/>
    <x v="5"/>
    <x v="655"/>
    <x v="3"/>
    <x v="0"/>
    <x v="0"/>
    <x v="600"/>
    <x v="681"/>
    <n v="1"/>
    <n v="50.33"/>
  </r>
  <r>
    <n v="4988"/>
    <d v="2016-06-24T00:00:00"/>
    <x v="2"/>
    <x v="5"/>
    <x v="655"/>
    <x v="3"/>
    <x v="0"/>
    <x v="12"/>
    <x v="1051"/>
    <x v="1332"/>
    <n v="3"/>
    <n v="72.430000000000007"/>
  </r>
  <r>
    <n v="4989"/>
    <d v="2016-06-25T00:00:00"/>
    <x v="2"/>
    <x v="5"/>
    <x v="161"/>
    <x v="2"/>
    <x v="1"/>
    <x v="5"/>
    <x v="249"/>
    <x v="3409"/>
    <n v="3"/>
    <n v="-18.09"/>
  </r>
  <r>
    <n v="4990"/>
    <d v="2016-06-25T00:00:00"/>
    <x v="2"/>
    <x v="5"/>
    <x v="161"/>
    <x v="2"/>
    <x v="0"/>
    <x v="3"/>
    <x v="1469"/>
    <x v="3410"/>
    <n v="4"/>
    <n v="-27.93"/>
  </r>
  <r>
    <n v="4991"/>
    <d v="2016-06-25T00:00:00"/>
    <x v="2"/>
    <x v="5"/>
    <x v="161"/>
    <x v="2"/>
    <x v="0"/>
    <x v="2"/>
    <x v="874"/>
    <x v="2261"/>
    <n v="6"/>
    <n v="-50.87"/>
  </r>
  <r>
    <n v="4992"/>
    <d v="2016-06-25T00:00:00"/>
    <x v="2"/>
    <x v="5"/>
    <x v="83"/>
    <x v="3"/>
    <x v="0"/>
    <x v="12"/>
    <x v="38"/>
    <x v="3411"/>
    <n v="3"/>
    <n v="17.03"/>
  </r>
  <r>
    <n v="4993"/>
    <d v="2016-06-25T00:00:00"/>
    <x v="2"/>
    <x v="5"/>
    <x v="391"/>
    <x v="0"/>
    <x v="1"/>
    <x v="5"/>
    <x v="94"/>
    <x v="3412"/>
    <n v="2"/>
    <n v="-6.09"/>
  </r>
  <r>
    <n v="4994"/>
    <d v="2016-06-25T00:00:00"/>
    <x v="2"/>
    <x v="5"/>
    <x v="391"/>
    <x v="0"/>
    <x v="1"/>
    <x v="8"/>
    <x v="1714"/>
    <x v="3413"/>
    <n v="2"/>
    <n v="-26.17"/>
  </r>
  <r>
    <n v="4995"/>
    <d v="2016-06-26T00:00:00"/>
    <x v="2"/>
    <x v="5"/>
    <x v="130"/>
    <x v="20"/>
    <x v="0"/>
    <x v="4"/>
    <x v="793"/>
    <x v="2742"/>
    <n v="5"/>
    <n v="6.62"/>
  </r>
  <r>
    <n v="4996"/>
    <d v="2016-06-26T00:00:00"/>
    <x v="2"/>
    <x v="5"/>
    <x v="130"/>
    <x v="20"/>
    <x v="0"/>
    <x v="2"/>
    <x v="1194"/>
    <x v="1605"/>
    <n v="5"/>
    <n v="84.51"/>
  </r>
  <r>
    <n v="4997"/>
    <d v="2016-06-26T00:00:00"/>
    <x v="2"/>
    <x v="5"/>
    <x v="344"/>
    <x v="43"/>
    <x v="0"/>
    <x v="2"/>
    <x v="1142"/>
    <x v="1119"/>
    <n v="5"/>
    <n v="1.04"/>
  </r>
  <r>
    <n v="4998"/>
    <d v="2016-06-26T00:00:00"/>
    <x v="2"/>
    <x v="5"/>
    <x v="314"/>
    <x v="0"/>
    <x v="2"/>
    <x v="9"/>
    <x v="1715"/>
    <x v="486"/>
    <n v="2"/>
    <n v="3.57"/>
  </r>
  <r>
    <n v="4999"/>
    <d v="2016-06-26T00:00:00"/>
    <x v="2"/>
    <x v="5"/>
    <x v="416"/>
    <x v="3"/>
    <x v="1"/>
    <x v="8"/>
    <x v="977"/>
    <x v="2701"/>
    <n v="3"/>
    <n v="6.42"/>
  </r>
  <r>
    <n v="5000"/>
    <d v="2016-06-26T00:00:00"/>
    <x v="2"/>
    <x v="5"/>
    <x v="765"/>
    <x v="1"/>
    <x v="0"/>
    <x v="4"/>
    <x v="1363"/>
    <x v="3414"/>
    <n v="3"/>
    <n v="0.46"/>
  </r>
  <r>
    <n v="5001"/>
    <d v="2016-06-26T00:00:00"/>
    <x v="2"/>
    <x v="5"/>
    <x v="659"/>
    <x v="14"/>
    <x v="0"/>
    <x v="0"/>
    <x v="1289"/>
    <x v="2741"/>
    <n v="9"/>
    <n v="180.77"/>
  </r>
  <r>
    <n v="5002"/>
    <d v="2016-06-26T00:00:00"/>
    <x v="2"/>
    <x v="5"/>
    <x v="659"/>
    <x v="14"/>
    <x v="0"/>
    <x v="3"/>
    <x v="170"/>
    <x v="202"/>
    <n v="1"/>
    <n v="3.77"/>
  </r>
  <r>
    <n v="5003"/>
    <d v="2016-06-26T00:00:00"/>
    <x v="2"/>
    <x v="5"/>
    <x v="659"/>
    <x v="14"/>
    <x v="0"/>
    <x v="2"/>
    <x v="434"/>
    <x v="3415"/>
    <n v="4"/>
    <n v="44.47"/>
  </r>
  <r>
    <n v="5004"/>
    <d v="2016-06-26T00:00:00"/>
    <x v="2"/>
    <x v="5"/>
    <x v="512"/>
    <x v="3"/>
    <x v="0"/>
    <x v="14"/>
    <x v="1673"/>
    <x v="3416"/>
    <n v="2"/>
    <n v="11.59"/>
  </r>
  <r>
    <n v="5005"/>
    <d v="2016-06-26T00:00:00"/>
    <x v="2"/>
    <x v="5"/>
    <x v="512"/>
    <x v="3"/>
    <x v="0"/>
    <x v="7"/>
    <x v="500"/>
    <x v="558"/>
    <n v="5"/>
    <n v="8.9499999999999993"/>
  </r>
  <r>
    <n v="5006"/>
    <d v="2016-06-26T00:00:00"/>
    <x v="2"/>
    <x v="5"/>
    <x v="512"/>
    <x v="3"/>
    <x v="0"/>
    <x v="0"/>
    <x v="1399"/>
    <x v="3417"/>
    <n v="2"/>
    <n v="5.62"/>
  </r>
  <r>
    <n v="5007"/>
    <d v="2016-06-26T00:00:00"/>
    <x v="2"/>
    <x v="5"/>
    <x v="379"/>
    <x v="20"/>
    <x v="2"/>
    <x v="9"/>
    <x v="1541"/>
    <x v="3418"/>
    <n v="3"/>
    <n v="9.02"/>
  </r>
  <r>
    <n v="5008"/>
    <d v="2016-06-26T00:00:00"/>
    <x v="2"/>
    <x v="5"/>
    <x v="379"/>
    <x v="20"/>
    <x v="2"/>
    <x v="9"/>
    <x v="1571"/>
    <x v="3419"/>
    <n v="4"/>
    <n v="9.8000000000000007"/>
  </r>
  <r>
    <n v="5009"/>
    <d v="2016-06-26T00:00:00"/>
    <x v="2"/>
    <x v="5"/>
    <x v="379"/>
    <x v="20"/>
    <x v="1"/>
    <x v="8"/>
    <x v="1716"/>
    <x v="3420"/>
    <n v="3"/>
    <n v="12.83"/>
  </r>
  <r>
    <n v="5010"/>
    <d v="2016-06-26T00:00:00"/>
    <x v="2"/>
    <x v="5"/>
    <x v="766"/>
    <x v="4"/>
    <x v="2"/>
    <x v="6"/>
    <x v="981"/>
    <x v="3421"/>
    <n v="1"/>
    <n v="39.43"/>
  </r>
  <r>
    <n v="5011"/>
    <d v="2016-06-27T00:00:00"/>
    <x v="2"/>
    <x v="5"/>
    <x v="121"/>
    <x v="1"/>
    <x v="0"/>
    <x v="0"/>
    <x v="1089"/>
    <x v="3422"/>
    <n v="7"/>
    <n v="12.18"/>
  </r>
  <r>
    <n v="5012"/>
    <d v="2016-06-27T00:00:00"/>
    <x v="2"/>
    <x v="5"/>
    <x v="121"/>
    <x v="1"/>
    <x v="1"/>
    <x v="5"/>
    <x v="435"/>
    <x v="3423"/>
    <n v="3"/>
    <n v="-7.71"/>
  </r>
  <r>
    <n v="5013"/>
    <d v="2016-06-27T00:00:00"/>
    <x v="2"/>
    <x v="5"/>
    <x v="461"/>
    <x v="3"/>
    <x v="2"/>
    <x v="6"/>
    <x v="217"/>
    <x v="472"/>
    <n v="2"/>
    <n v="12.6"/>
  </r>
  <r>
    <n v="5014"/>
    <d v="2016-06-28T00:00:00"/>
    <x v="2"/>
    <x v="5"/>
    <x v="334"/>
    <x v="1"/>
    <x v="2"/>
    <x v="6"/>
    <x v="860"/>
    <x v="671"/>
    <n v="3"/>
    <n v="36"/>
  </r>
  <r>
    <n v="5015"/>
    <d v="2016-06-28T00:00:00"/>
    <x v="2"/>
    <x v="5"/>
    <x v="10"/>
    <x v="3"/>
    <x v="0"/>
    <x v="3"/>
    <x v="309"/>
    <x v="1126"/>
    <n v="3"/>
    <n v="2.81"/>
  </r>
  <r>
    <n v="5016"/>
    <d v="2016-06-28T00:00:00"/>
    <x v="2"/>
    <x v="5"/>
    <x v="10"/>
    <x v="3"/>
    <x v="0"/>
    <x v="3"/>
    <x v="637"/>
    <x v="213"/>
    <n v="2"/>
    <n v="11.75"/>
  </r>
  <r>
    <n v="5017"/>
    <d v="2016-06-28T00:00:00"/>
    <x v="2"/>
    <x v="5"/>
    <x v="652"/>
    <x v="23"/>
    <x v="1"/>
    <x v="5"/>
    <x v="1331"/>
    <x v="2428"/>
    <n v="2"/>
    <n v="20.73"/>
  </r>
  <r>
    <n v="5018"/>
    <d v="2016-06-28T00:00:00"/>
    <x v="2"/>
    <x v="5"/>
    <x v="652"/>
    <x v="23"/>
    <x v="0"/>
    <x v="12"/>
    <x v="1280"/>
    <x v="1615"/>
    <n v="2"/>
    <n v="2.27"/>
  </r>
  <r>
    <n v="5019"/>
    <d v="2016-06-28T00:00:00"/>
    <x v="2"/>
    <x v="5"/>
    <x v="652"/>
    <x v="23"/>
    <x v="0"/>
    <x v="0"/>
    <x v="842"/>
    <x v="32"/>
    <n v="2"/>
    <n v="27.88"/>
  </r>
  <r>
    <n v="5020"/>
    <d v="2016-06-28T00:00:00"/>
    <x v="2"/>
    <x v="5"/>
    <x v="652"/>
    <x v="23"/>
    <x v="0"/>
    <x v="3"/>
    <x v="1428"/>
    <x v="109"/>
    <n v="2"/>
    <n v="3.74"/>
  </r>
  <r>
    <n v="5021"/>
    <d v="2016-06-28T00:00:00"/>
    <x v="2"/>
    <x v="5"/>
    <x v="652"/>
    <x v="23"/>
    <x v="0"/>
    <x v="12"/>
    <x v="52"/>
    <x v="3424"/>
    <n v="4"/>
    <n v="121.11"/>
  </r>
  <r>
    <n v="5022"/>
    <d v="2016-06-29T00:00:00"/>
    <x v="2"/>
    <x v="5"/>
    <x v="261"/>
    <x v="9"/>
    <x v="0"/>
    <x v="2"/>
    <x v="555"/>
    <x v="1593"/>
    <n v="6"/>
    <n v="19.190000000000001"/>
  </r>
  <r>
    <n v="5023"/>
    <d v="2016-06-30T00:00:00"/>
    <x v="2"/>
    <x v="5"/>
    <x v="413"/>
    <x v="4"/>
    <x v="0"/>
    <x v="4"/>
    <x v="698"/>
    <x v="3425"/>
    <n v="3"/>
    <n v="9.7100000000000009"/>
  </r>
  <r>
    <n v="5024"/>
    <d v="2016-06-30T00:00:00"/>
    <x v="2"/>
    <x v="5"/>
    <x v="413"/>
    <x v="4"/>
    <x v="1"/>
    <x v="11"/>
    <x v="1212"/>
    <x v="3426"/>
    <n v="7"/>
    <n v="291.38"/>
  </r>
  <r>
    <n v="5025"/>
    <d v="2016-06-30T00:00:00"/>
    <x v="2"/>
    <x v="5"/>
    <x v="303"/>
    <x v="1"/>
    <x v="2"/>
    <x v="9"/>
    <x v="907"/>
    <x v="1815"/>
    <n v="7"/>
    <n v="-0.63"/>
  </r>
  <r>
    <n v="5026"/>
    <d v="2016-07-01T00:00:00"/>
    <x v="2"/>
    <x v="6"/>
    <x v="705"/>
    <x v="9"/>
    <x v="0"/>
    <x v="3"/>
    <x v="745"/>
    <x v="3427"/>
    <n v="2"/>
    <n v="6.53"/>
  </r>
  <r>
    <n v="5027"/>
    <d v="2016-07-01T00:00:00"/>
    <x v="2"/>
    <x v="6"/>
    <x v="705"/>
    <x v="9"/>
    <x v="0"/>
    <x v="0"/>
    <x v="801"/>
    <x v="115"/>
    <n v="2"/>
    <n v="6.22"/>
  </r>
  <r>
    <n v="5028"/>
    <d v="2016-07-01T00:00:00"/>
    <x v="2"/>
    <x v="6"/>
    <x v="705"/>
    <x v="9"/>
    <x v="0"/>
    <x v="3"/>
    <x v="1223"/>
    <x v="3428"/>
    <n v="2"/>
    <n v="28"/>
  </r>
  <r>
    <n v="5029"/>
    <d v="2016-07-01T00:00:00"/>
    <x v="2"/>
    <x v="6"/>
    <x v="306"/>
    <x v="27"/>
    <x v="2"/>
    <x v="16"/>
    <x v="1478"/>
    <x v="3429"/>
    <n v="5"/>
    <n v="449.99"/>
  </r>
  <r>
    <n v="5030"/>
    <d v="2016-07-01T00:00:00"/>
    <x v="2"/>
    <x v="6"/>
    <x v="720"/>
    <x v="20"/>
    <x v="0"/>
    <x v="1"/>
    <x v="1199"/>
    <x v="3269"/>
    <n v="1"/>
    <n v="14.04"/>
  </r>
  <r>
    <n v="5031"/>
    <d v="2016-07-01T00:00:00"/>
    <x v="2"/>
    <x v="6"/>
    <x v="720"/>
    <x v="20"/>
    <x v="2"/>
    <x v="9"/>
    <x v="754"/>
    <x v="2511"/>
    <n v="3"/>
    <n v="6.17"/>
  </r>
  <r>
    <n v="5032"/>
    <d v="2016-07-01T00:00:00"/>
    <x v="2"/>
    <x v="6"/>
    <x v="720"/>
    <x v="20"/>
    <x v="0"/>
    <x v="0"/>
    <x v="1279"/>
    <x v="3430"/>
    <n v="9"/>
    <n v="33.78"/>
  </r>
  <r>
    <n v="5033"/>
    <d v="2016-07-01T00:00:00"/>
    <x v="2"/>
    <x v="6"/>
    <x v="327"/>
    <x v="22"/>
    <x v="0"/>
    <x v="3"/>
    <x v="253"/>
    <x v="359"/>
    <n v="1"/>
    <n v="0.9"/>
  </r>
  <r>
    <n v="5034"/>
    <d v="2016-07-02T00:00:00"/>
    <x v="2"/>
    <x v="6"/>
    <x v="169"/>
    <x v="3"/>
    <x v="1"/>
    <x v="5"/>
    <x v="580"/>
    <x v="3431"/>
    <n v="1"/>
    <n v="19.52"/>
  </r>
  <r>
    <n v="5035"/>
    <d v="2016-07-02T00:00:00"/>
    <x v="2"/>
    <x v="6"/>
    <x v="175"/>
    <x v="6"/>
    <x v="0"/>
    <x v="4"/>
    <x v="1717"/>
    <x v="3432"/>
    <n v="2"/>
    <n v="3.16"/>
  </r>
  <r>
    <n v="5036"/>
    <d v="2016-07-02T00:00:00"/>
    <x v="2"/>
    <x v="6"/>
    <x v="400"/>
    <x v="0"/>
    <x v="1"/>
    <x v="5"/>
    <x v="1022"/>
    <x v="3109"/>
    <n v="5"/>
    <n v="0"/>
  </r>
  <r>
    <n v="5037"/>
    <d v="2016-07-02T00:00:00"/>
    <x v="2"/>
    <x v="6"/>
    <x v="400"/>
    <x v="0"/>
    <x v="0"/>
    <x v="0"/>
    <x v="1588"/>
    <x v="598"/>
    <n v="8"/>
    <n v="14.52"/>
  </r>
  <r>
    <n v="5038"/>
    <d v="2016-07-03T00:00:00"/>
    <x v="2"/>
    <x v="6"/>
    <x v="606"/>
    <x v="3"/>
    <x v="0"/>
    <x v="0"/>
    <x v="571"/>
    <x v="115"/>
    <n v="2"/>
    <n v="6.22"/>
  </r>
  <r>
    <n v="5039"/>
    <d v="2016-07-03T00:00:00"/>
    <x v="2"/>
    <x v="6"/>
    <x v="606"/>
    <x v="3"/>
    <x v="0"/>
    <x v="7"/>
    <x v="1525"/>
    <x v="2530"/>
    <n v="2"/>
    <n v="0.08"/>
  </r>
  <r>
    <n v="5040"/>
    <d v="2016-07-03T00:00:00"/>
    <x v="2"/>
    <x v="6"/>
    <x v="78"/>
    <x v="20"/>
    <x v="0"/>
    <x v="12"/>
    <x v="1718"/>
    <x v="3433"/>
    <n v="7"/>
    <n v="197.92"/>
  </r>
  <r>
    <n v="5041"/>
    <d v="2016-07-03T00:00:00"/>
    <x v="2"/>
    <x v="6"/>
    <x v="76"/>
    <x v="2"/>
    <x v="0"/>
    <x v="0"/>
    <x v="705"/>
    <x v="1099"/>
    <n v="5"/>
    <n v="38.729999999999997"/>
  </r>
  <r>
    <n v="5042"/>
    <d v="2016-07-04T00:00:00"/>
    <x v="2"/>
    <x v="6"/>
    <x v="266"/>
    <x v="3"/>
    <x v="1"/>
    <x v="8"/>
    <x v="112"/>
    <x v="3434"/>
    <n v="5"/>
    <n v="8.64"/>
  </r>
  <r>
    <n v="5043"/>
    <d v="2016-07-04T00:00:00"/>
    <x v="2"/>
    <x v="6"/>
    <x v="266"/>
    <x v="3"/>
    <x v="0"/>
    <x v="10"/>
    <x v="611"/>
    <x v="3435"/>
    <n v="2"/>
    <n v="20.66"/>
  </r>
  <r>
    <n v="5044"/>
    <d v="2016-07-04T00:00:00"/>
    <x v="2"/>
    <x v="6"/>
    <x v="266"/>
    <x v="3"/>
    <x v="1"/>
    <x v="11"/>
    <x v="1248"/>
    <x v="3436"/>
    <n v="5"/>
    <n v="225.74"/>
  </r>
  <r>
    <n v="5045"/>
    <d v="2016-07-04T00:00:00"/>
    <x v="2"/>
    <x v="6"/>
    <x v="266"/>
    <x v="3"/>
    <x v="0"/>
    <x v="2"/>
    <x v="132"/>
    <x v="1792"/>
    <n v="4"/>
    <n v="0.56000000000000005"/>
  </r>
  <r>
    <n v="5046"/>
    <d v="2016-07-04T00:00:00"/>
    <x v="2"/>
    <x v="6"/>
    <x v="81"/>
    <x v="22"/>
    <x v="1"/>
    <x v="8"/>
    <x v="112"/>
    <x v="3434"/>
    <n v="5"/>
    <n v="8.64"/>
  </r>
  <r>
    <n v="5047"/>
    <d v="2016-07-04T00:00:00"/>
    <x v="2"/>
    <x v="6"/>
    <x v="81"/>
    <x v="22"/>
    <x v="2"/>
    <x v="6"/>
    <x v="1578"/>
    <x v="2779"/>
    <n v="3"/>
    <n v="19.97"/>
  </r>
  <r>
    <n v="5048"/>
    <d v="2016-07-04T00:00:00"/>
    <x v="2"/>
    <x v="6"/>
    <x v="81"/>
    <x v="22"/>
    <x v="2"/>
    <x v="6"/>
    <x v="1511"/>
    <x v="1553"/>
    <n v="3"/>
    <n v="9"/>
  </r>
  <r>
    <n v="5049"/>
    <d v="2016-07-07T00:00:00"/>
    <x v="2"/>
    <x v="6"/>
    <x v="571"/>
    <x v="16"/>
    <x v="0"/>
    <x v="14"/>
    <x v="622"/>
    <x v="2420"/>
    <n v="7"/>
    <n v="5.13"/>
  </r>
  <r>
    <n v="5050"/>
    <d v="2016-07-07T00:00:00"/>
    <x v="2"/>
    <x v="6"/>
    <x v="195"/>
    <x v="3"/>
    <x v="1"/>
    <x v="8"/>
    <x v="562"/>
    <x v="3437"/>
    <n v="5"/>
    <n v="73.319999999999993"/>
  </r>
  <r>
    <n v="5051"/>
    <d v="2016-07-07T00:00:00"/>
    <x v="2"/>
    <x v="6"/>
    <x v="45"/>
    <x v="1"/>
    <x v="1"/>
    <x v="8"/>
    <x v="1310"/>
    <x v="3438"/>
    <n v="8"/>
    <n v="-27.13"/>
  </r>
  <r>
    <n v="5052"/>
    <d v="2016-07-07T00:00:00"/>
    <x v="2"/>
    <x v="6"/>
    <x v="45"/>
    <x v="1"/>
    <x v="0"/>
    <x v="7"/>
    <x v="779"/>
    <x v="3439"/>
    <n v="1"/>
    <n v="0.82"/>
  </r>
  <r>
    <n v="5053"/>
    <d v="2016-07-07T00:00:00"/>
    <x v="2"/>
    <x v="6"/>
    <x v="45"/>
    <x v="1"/>
    <x v="0"/>
    <x v="0"/>
    <x v="1071"/>
    <x v="3440"/>
    <n v="9"/>
    <n v="7.7"/>
  </r>
  <r>
    <n v="5054"/>
    <d v="2016-07-07T00:00:00"/>
    <x v="2"/>
    <x v="6"/>
    <x v="45"/>
    <x v="1"/>
    <x v="1"/>
    <x v="5"/>
    <x v="1434"/>
    <x v="3441"/>
    <n v="2"/>
    <n v="-14.48"/>
  </r>
  <r>
    <n v="5055"/>
    <d v="2016-07-07T00:00:00"/>
    <x v="2"/>
    <x v="6"/>
    <x v="757"/>
    <x v="3"/>
    <x v="1"/>
    <x v="5"/>
    <x v="1322"/>
    <x v="341"/>
    <n v="4"/>
    <n v="-3.6"/>
  </r>
  <r>
    <n v="5056"/>
    <d v="2016-07-07T00:00:00"/>
    <x v="2"/>
    <x v="6"/>
    <x v="757"/>
    <x v="3"/>
    <x v="2"/>
    <x v="16"/>
    <x v="1252"/>
    <x v="962"/>
    <n v="5"/>
    <n v="944.99"/>
  </r>
  <r>
    <n v="5057"/>
    <d v="2016-07-07T00:00:00"/>
    <x v="2"/>
    <x v="6"/>
    <x v="757"/>
    <x v="3"/>
    <x v="0"/>
    <x v="0"/>
    <x v="819"/>
    <x v="732"/>
    <n v="1"/>
    <n v="24.47"/>
  </r>
  <r>
    <n v="5058"/>
    <d v="2016-07-07T00:00:00"/>
    <x v="2"/>
    <x v="6"/>
    <x v="570"/>
    <x v="2"/>
    <x v="0"/>
    <x v="1"/>
    <x v="893"/>
    <x v="3059"/>
    <n v="2"/>
    <n v="3.28"/>
  </r>
  <r>
    <n v="5059"/>
    <d v="2016-07-07T00:00:00"/>
    <x v="2"/>
    <x v="6"/>
    <x v="570"/>
    <x v="2"/>
    <x v="2"/>
    <x v="6"/>
    <x v="659"/>
    <x v="2566"/>
    <n v="1"/>
    <n v="-13"/>
  </r>
  <r>
    <n v="5060"/>
    <d v="2016-07-07T00:00:00"/>
    <x v="2"/>
    <x v="6"/>
    <x v="570"/>
    <x v="2"/>
    <x v="0"/>
    <x v="3"/>
    <x v="343"/>
    <x v="3442"/>
    <n v="5"/>
    <n v="-4.76"/>
  </r>
  <r>
    <n v="5061"/>
    <d v="2016-07-07T00:00:00"/>
    <x v="2"/>
    <x v="6"/>
    <x v="570"/>
    <x v="2"/>
    <x v="0"/>
    <x v="3"/>
    <x v="898"/>
    <x v="395"/>
    <n v="5"/>
    <n v="-7.85"/>
  </r>
  <r>
    <n v="5062"/>
    <d v="2016-07-07T00:00:00"/>
    <x v="2"/>
    <x v="6"/>
    <x v="655"/>
    <x v="27"/>
    <x v="0"/>
    <x v="0"/>
    <x v="291"/>
    <x v="115"/>
    <n v="2"/>
    <n v="6.22"/>
  </r>
  <r>
    <n v="5063"/>
    <d v="2016-07-07T00:00:00"/>
    <x v="2"/>
    <x v="6"/>
    <x v="655"/>
    <x v="27"/>
    <x v="0"/>
    <x v="4"/>
    <x v="666"/>
    <x v="758"/>
    <n v="2"/>
    <n v="12.87"/>
  </r>
  <r>
    <n v="5064"/>
    <d v="2016-07-08T00:00:00"/>
    <x v="2"/>
    <x v="6"/>
    <x v="759"/>
    <x v="0"/>
    <x v="2"/>
    <x v="6"/>
    <x v="1613"/>
    <x v="3443"/>
    <n v="9"/>
    <n v="107.96"/>
  </r>
  <r>
    <n v="5065"/>
    <d v="2016-07-08T00:00:00"/>
    <x v="2"/>
    <x v="6"/>
    <x v="759"/>
    <x v="0"/>
    <x v="0"/>
    <x v="4"/>
    <x v="137"/>
    <x v="2959"/>
    <n v="3"/>
    <n v="3.57"/>
  </r>
  <r>
    <n v="5066"/>
    <d v="2016-07-08T00:00:00"/>
    <x v="2"/>
    <x v="6"/>
    <x v="364"/>
    <x v="26"/>
    <x v="0"/>
    <x v="3"/>
    <x v="1356"/>
    <x v="3444"/>
    <n v="2"/>
    <n v="-13.31"/>
  </r>
  <r>
    <n v="5067"/>
    <d v="2016-07-08T00:00:00"/>
    <x v="2"/>
    <x v="6"/>
    <x v="364"/>
    <x v="26"/>
    <x v="0"/>
    <x v="2"/>
    <x v="565"/>
    <x v="278"/>
    <n v="7"/>
    <n v="-1.26"/>
  </r>
  <r>
    <n v="5068"/>
    <d v="2016-07-08T00:00:00"/>
    <x v="2"/>
    <x v="6"/>
    <x v="364"/>
    <x v="26"/>
    <x v="0"/>
    <x v="3"/>
    <x v="1045"/>
    <x v="1615"/>
    <n v="4"/>
    <n v="-6.12"/>
  </r>
  <r>
    <n v="5069"/>
    <d v="2016-07-08T00:00:00"/>
    <x v="2"/>
    <x v="6"/>
    <x v="364"/>
    <x v="26"/>
    <x v="1"/>
    <x v="5"/>
    <x v="782"/>
    <x v="1543"/>
    <n v="3"/>
    <n v="74.569999999999993"/>
  </r>
  <r>
    <n v="5070"/>
    <d v="2016-07-08T00:00:00"/>
    <x v="2"/>
    <x v="6"/>
    <x v="393"/>
    <x v="22"/>
    <x v="2"/>
    <x v="6"/>
    <x v="1094"/>
    <x v="1693"/>
    <n v="1"/>
    <n v="9.4499999999999993"/>
  </r>
  <r>
    <n v="5071"/>
    <d v="2016-07-08T00:00:00"/>
    <x v="2"/>
    <x v="6"/>
    <x v="393"/>
    <x v="22"/>
    <x v="0"/>
    <x v="3"/>
    <x v="274"/>
    <x v="50"/>
    <n v="3"/>
    <n v="6.03"/>
  </r>
  <r>
    <n v="5072"/>
    <d v="2016-07-08T00:00:00"/>
    <x v="2"/>
    <x v="6"/>
    <x v="368"/>
    <x v="16"/>
    <x v="2"/>
    <x v="6"/>
    <x v="1719"/>
    <x v="3445"/>
    <n v="5"/>
    <n v="51.5"/>
  </r>
  <r>
    <n v="5073"/>
    <d v="2016-07-08T00:00:00"/>
    <x v="2"/>
    <x v="6"/>
    <x v="368"/>
    <x v="16"/>
    <x v="0"/>
    <x v="0"/>
    <x v="733"/>
    <x v="1721"/>
    <n v="2"/>
    <n v="5"/>
  </r>
  <r>
    <n v="5074"/>
    <d v="2016-07-08T00:00:00"/>
    <x v="2"/>
    <x v="6"/>
    <x v="424"/>
    <x v="43"/>
    <x v="0"/>
    <x v="0"/>
    <x v="310"/>
    <x v="115"/>
    <n v="2"/>
    <n v="6.22"/>
  </r>
  <r>
    <n v="5075"/>
    <d v="2016-07-09T00:00:00"/>
    <x v="2"/>
    <x v="6"/>
    <x v="104"/>
    <x v="20"/>
    <x v="1"/>
    <x v="5"/>
    <x v="668"/>
    <x v="3446"/>
    <n v="2"/>
    <n v="72.53"/>
  </r>
  <r>
    <n v="5076"/>
    <d v="2016-07-09T00:00:00"/>
    <x v="2"/>
    <x v="6"/>
    <x v="104"/>
    <x v="20"/>
    <x v="1"/>
    <x v="8"/>
    <x v="392"/>
    <x v="3447"/>
    <n v="4"/>
    <n v="14.88"/>
  </r>
  <r>
    <n v="5077"/>
    <d v="2016-07-10T00:00:00"/>
    <x v="2"/>
    <x v="6"/>
    <x v="158"/>
    <x v="12"/>
    <x v="0"/>
    <x v="2"/>
    <x v="1462"/>
    <x v="3448"/>
    <n v="2"/>
    <n v="1.47"/>
  </r>
  <r>
    <n v="5078"/>
    <d v="2016-07-10T00:00:00"/>
    <x v="2"/>
    <x v="6"/>
    <x v="564"/>
    <x v="0"/>
    <x v="0"/>
    <x v="2"/>
    <x v="1194"/>
    <x v="3449"/>
    <n v="3"/>
    <n v="-33.799999999999997"/>
  </r>
  <r>
    <n v="5079"/>
    <d v="2016-07-10T00:00:00"/>
    <x v="2"/>
    <x v="6"/>
    <x v="564"/>
    <x v="0"/>
    <x v="0"/>
    <x v="4"/>
    <x v="456"/>
    <x v="3450"/>
    <n v="4"/>
    <n v="17.350000000000001"/>
  </r>
  <r>
    <n v="5080"/>
    <d v="2016-07-10T00:00:00"/>
    <x v="2"/>
    <x v="6"/>
    <x v="327"/>
    <x v="12"/>
    <x v="0"/>
    <x v="3"/>
    <x v="461"/>
    <x v="3451"/>
    <n v="6"/>
    <n v="-35.880000000000003"/>
  </r>
  <r>
    <n v="5081"/>
    <d v="2016-07-10T00:00:00"/>
    <x v="2"/>
    <x v="6"/>
    <x v="400"/>
    <x v="2"/>
    <x v="2"/>
    <x v="15"/>
    <x v="1720"/>
    <x v="3452"/>
    <n v="3"/>
    <n v="-319.19"/>
  </r>
  <r>
    <n v="5082"/>
    <d v="2016-07-12T00:00:00"/>
    <x v="2"/>
    <x v="6"/>
    <x v="94"/>
    <x v="3"/>
    <x v="2"/>
    <x v="6"/>
    <x v="726"/>
    <x v="3453"/>
    <n v="6"/>
    <n v="7.18"/>
  </r>
  <r>
    <n v="5083"/>
    <d v="2016-07-14T00:00:00"/>
    <x v="2"/>
    <x v="6"/>
    <x v="442"/>
    <x v="12"/>
    <x v="2"/>
    <x v="6"/>
    <x v="1222"/>
    <x v="3454"/>
    <n v="8"/>
    <n v="38.090000000000003"/>
  </r>
  <r>
    <n v="5084"/>
    <d v="2016-07-14T00:00:00"/>
    <x v="2"/>
    <x v="6"/>
    <x v="633"/>
    <x v="2"/>
    <x v="0"/>
    <x v="14"/>
    <x v="1006"/>
    <x v="3455"/>
    <n v="2"/>
    <n v="1.02"/>
  </r>
  <r>
    <n v="5085"/>
    <d v="2016-07-14T00:00:00"/>
    <x v="2"/>
    <x v="6"/>
    <x v="490"/>
    <x v="20"/>
    <x v="0"/>
    <x v="2"/>
    <x v="329"/>
    <x v="1737"/>
    <n v="1"/>
    <n v="3.36"/>
  </r>
  <r>
    <n v="5086"/>
    <d v="2016-07-14T00:00:00"/>
    <x v="2"/>
    <x v="6"/>
    <x v="490"/>
    <x v="20"/>
    <x v="0"/>
    <x v="3"/>
    <x v="595"/>
    <x v="1876"/>
    <n v="3"/>
    <n v="3.2"/>
  </r>
  <r>
    <n v="5087"/>
    <d v="2016-07-14T00:00:00"/>
    <x v="2"/>
    <x v="6"/>
    <x v="490"/>
    <x v="20"/>
    <x v="0"/>
    <x v="7"/>
    <x v="789"/>
    <x v="3456"/>
    <n v="7"/>
    <n v="6.89"/>
  </r>
  <r>
    <n v="5088"/>
    <d v="2016-07-14T00:00:00"/>
    <x v="2"/>
    <x v="6"/>
    <x v="490"/>
    <x v="20"/>
    <x v="0"/>
    <x v="4"/>
    <x v="588"/>
    <x v="2821"/>
    <n v="7"/>
    <n v="10.47"/>
  </r>
  <r>
    <n v="5089"/>
    <d v="2016-07-14T00:00:00"/>
    <x v="2"/>
    <x v="6"/>
    <x v="490"/>
    <x v="20"/>
    <x v="0"/>
    <x v="3"/>
    <x v="105"/>
    <x v="1009"/>
    <n v="2"/>
    <n v="2.88"/>
  </r>
  <r>
    <n v="5090"/>
    <d v="2016-07-14T00:00:00"/>
    <x v="2"/>
    <x v="6"/>
    <x v="490"/>
    <x v="20"/>
    <x v="1"/>
    <x v="11"/>
    <x v="1212"/>
    <x v="3457"/>
    <n v="4"/>
    <n v="21.72"/>
  </r>
  <r>
    <n v="5091"/>
    <d v="2016-07-14T00:00:00"/>
    <x v="2"/>
    <x v="6"/>
    <x v="240"/>
    <x v="0"/>
    <x v="2"/>
    <x v="6"/>
    <x v="1721"/>
    <x v="3458"/>
    <n v="7"/>
    <n v="52.49"/>
  </r>
  <r>
    <n v="5092"/>
    <d v="2016-07-14T00:00:00"/>
    <x v="2"/>
    <x v="6"/>
    <x v="696"/>
    <x v="20"/>
    <x v="0"/>
    <x v="3"/>
    <x v="3"/>
    <x v="3459"/>
    <n v="2"/>
    <n v="5.13"/>
  </r>
  <r>
    <n v="5093"/>
    <d v="2016-07-14T00:00:00"/>
    <x v="2"/>
    <x v="6"/>
    <x v="663"/>
    <x v="33"/>
    <x v="2"/>
    <x v="9"/>
    <x v="1065"/>
    <x v="1354"/>
    <n v="2"/>
    <n v="7.25"/>
  </r>
  <r>
    <n v="5094"/>
    <d v="2016-07-14T00:00:00"/>
    <x v="2"/>
    <x v="6"/>
    <x v="238"/>
    <x v="20"/>
    <x v="0"/>
    <x v="7"/>
    <x v="779"/>
    <x v="3460"/>
    <n v="9"/>
    <n v="13.32"/>
  </r>
  <r>
    <n v="5095"/>
    <d v="2016-07-14T00:00:00"/>
    <x v="2"/>
    <x v="6"/>
    <x v="143"/>
    <x v="0"/>
    <x v="0"/>
    <x v="0"/>
    <x v="1520"/>
    <x v="3381"/>
    <n v="5"/>
    <n v="79.69"/>
  </r>
  <r>
    <n v="5096"/>
    <d v="2016-07-14T00:00:00"/>
    <x v="2"/>
    <x v="6"/>
    <x v="767"/>
    <x v="4"/>
    <x v="0"/>
    <x v="3"/>
    <x v="1550"/>
    <x v="131"/>
    <n v="5"/>
    <n v="17.11"/>
  </r>
  <r>
    <n v="5097"/>
    <d v="2016-07-14T00:00:00"/>
    <x v="2"/>
    <x v="6"/>
    <x v="767"/>
    <x v="4"/>
    <x v="1"/>
    <x v="8"/>
    <x v="1412"/>
    <x v="3461"/>
    <n v="1"/>
    <n v="15.53"/>
  </r>
  <r>
    <n v="5098"/>
    <d v="2016-07-14T00:00:00"/>
    <x v="2"/>
    <x v="6"/>
    <x v="745"/>
    <x v="3"/>
    <x v="2"/>
    <x v="6"/>
    <x v="527"/>
    <x v="2982"/>
    <n v="3"/>
    <n v="12.42"/>
  </r>
  <r>
    <n v="5099"/>
    <d v="2016-07-14T00:00:00"/>
    <x v="2"/>
    <x v="6"/>
    <x v="745"/>
    <x v="3"/>
    <x v="0"/>
    <x v="12"/>
    <x v="1184"/>
    <x v="3462"/>
    <n v="7"/>
    <n v="50.03"/>
  </r>
  <r>
    <n v="5100"/>
    <d v="2016-07-14T00:00:00"/>
    <x v="2"/>
    <x v="6"/>
    <x v="745"/>
    <x v="3"/>
    <x v="1"/>
    <x v="8"/>
    <x v="1475"/>
    <x v="3463"/>
    <n v="4"/>
    <n v="10.16"/>
  </r>
  <r>
    <n v="5101"/>
    <d v="2016-07-15T00:00:00"/>
    <x v="2"/>
    <x v="6"/>
    <x v="511"/>
    <x v="27"/>
    <x v="0"/>
    <x v="14"/>
    <x v="1722"/>
    <x v="255"/>
    <n v="5"/>
    <n v="12.43"/>
  </r>
  <r>
    <n v="5102"/>
    <d v="2016-07-15T00:00:00"/>
    <x v="2"/>
    <x v="6"/>
    <x v="231"/>
    <x v="11"/>
    <x v="1"/>
    <x v="5"/>
    <x v="342"/>
    <x v="367"/>
    <n v="3"/>
    <n v="23.03"/>
  </r>
  <r>
    <n v="5103"/>
    <d v="2016-07-15T00:00:00"/>
    <x v="2"/>
    <x v="6"/>
    <x v="231"/>
    <x v="11"/>
    <x v="0"/>
    <x v="0"/>
    <x v="189"/>
    <x v="1479"/>
    <n v="5"/>
    <n v="34.29"/>
  </r>
  <r>
    <n v="5104"/>
    <d v="2016-07-16T00:00:00"/>
    <x v="2"/>
    <x v="6"/>
    <x v="450"/>
    <x v="0"/>
    <x v="0"/>
    <x v="2"/>
    <x v="1034"/>
    <x v="3464"/>
    <n v="3"/>
    <n v="3.72"/>
  </r>
  <r>
    <n v="5105"/>
    <d v="2016-07-16T00:00:00"/>
    <x v="2"/>
    <x v="6"/>
    <x v="450"/>
    <x v="0"/>
    <x v="0"/>
    <x v="0"/>
    <x v="1279"/>
    <x v="215"/>
    <n v="3"/>
    <n v="6.26"/>
  </r>
  <r>
    <n v="5106"/>
    <d v="2016-07-16T00:00:00"/>
    <x v="2"/>
    <x v="6"/>
    <x v="74"/>
    <x v="2"/>
    <x v="2"/>
    <x v="6"/>
    <x v="463"/>
    <x v="902"/>
    <n v="3"/>
    <n v="-28.8"/>
  </r>
  <r>
    <n v="5107"/>
    <d v="2016-07-16T00:00:00"/>
    <x v="2"/>
    <x v="6"/>
    <x v="74"/>
    <x v="2"/>
    <x v="2"/>
    <x v="6"/>
    <x v="522"/>
    <x v="2860"/>
    <n v="4"/>
    <n v="-115.35"/>
  </r>
  <r>
    <n v="5108"/>
    <d v="2016-07-16T00:00:00"/>
    <x v="2"/>
    <x v="6"/>
    <x v="74"/>
    <x v="2"/>
    <x v="0"/>
    <x v="14"/>
    <x v="817"/>
    <x v="1821"/>
    <n v="2"/>
    <n v="0.73"/>
  </r>
  <r>
    <n v="5109"/>
    <d v="2016-07-16T00:00:00"/>
    <x v="2"/>
    <x v="6"/>
    <x v="231"/>
    <x v="0"/>
    <x v="1"/>
    <x v="8"/>
    <x v="626"/>
    <x v="3465"/>
    <n v="3"/>
    <n v="-3.82"/>
  </r>
  <r>
    <n v="5110"/>
    <d v="2016-07-16T00:00:00"/>
    <x v="2"/>
    <x v="6"/>
    <x v="104"/>
    <x v="9"/>
    <x v="0"/>
    <x v="10"/>
    <x v="229"/>
    <x v="3466"/>
    <n v="5"/>
    <n v="4.79"/>
  </r>
  <r>
    <n v="5111"/>
    <d v="2016-07-16T00:00:00"/>
    <x v="2"/>
    <x v="6"/>
    <x v="104"/>
    <x v="9"/>
    <x v="0"/>
    <x v="4"/>
    <x v="222"/>
    <x v="417"/>
    <n v="3"/>
    <n v="5.58"/>
  </r>
  <r>
    <n v="5112"/>
    <d v="2016-07-16T00:00:00"/>
    <x v="2"/>
    <x v="6"/>
    <x v="104"/>
    <x v="9"/>
    <x v="0"/>
    <x v="3"/>
    <x v="96"/>
    <x v="2563"/>
    <n v="5"/>
    <n v="11.09"/>
  </r>
  <r>
    <n v="5113"/>
    <d v="2016-07-16T00:00:00"/>
    <x v="2"/>
    <x v="6"/>
    <x v="104"/>
    <x v="9"/>
    <x v="2"/>
    <x v="9"/>
    <x v="1207"/>
    <x v="3467"/>
    <n v="2"/>
    <n v="18.239999999999998"/>
  </r>
  <r>
    <n v="5114"/>
    <d v="2016-07-16T00:00:00"/>
    <x v="2"/>
    <x v="6"/>
    <x v="104"/>
    <x v="9"/>
    <x v="0"/>
    <x v="3"/>
    <x v="309"/>
    <x v="1484"/>
    <n v="2"/>
    <n v="3.17"/>
  </r>
  <r>
    <n v="5115"/>
    <d v="2016-07-16T00:00:00"/>
    <x v="2"/>
    <x v="6"/>
    <x v="104"/>
    <x v="9"/>
    <x v="0"/>
    <x v="0"/>
    <x v="1723"/>
    <x v="2973"/>
    <n v="9"/>
    <n v="28.86"/>
  </r>
  <r>
    <n v="5116"/>
    <d v="2016-07-17T00:00:00"/>
    <x v="2"/>
    <x v="6"/>
    <x v="141"/>
    <x v="3"/>
    <x v="0"/>
    <x v="2"/>
    <x v="945"/>
    <x v="2532"/>
    <n v="2"/>
    <n v="3.89"/>
  </r>
  <r>
    <n v="5117"/>
    <d v="2016-07-17T00:00:00"/>
    <x v="2"/>
    <x v="6"/>
    <x v="212"/>
    <x v="23"/>
    <x v="0"/>
    <x v="12"/>
    <x v="1305"/>
    <x v="3468"/>
    <n v="2"/>
    <n v="45.54"/>
  </r>
  <r>
    <n v="5118"/>
    <d v="2016-07-17T00:00:00"/>
    <x v="2"/>
    <x v="6"/>
    <x v="212"/>
    <x v="23"/>
    <x v="2"/>
    <x v="6"/>
    <x v="904"/>
    <x v="3469"/>
    <n v="3"/>
    <n v="280.58999999999997"/>
  </r>
  <r>
    <n v="5119"/>
    <d v="2016-07-17T00:00:00"/>
    <x v="2"/>
    <x v="6"/>
    <x v="212"/>
    <x v="23"/>
    <x v="0"/>
    <x v="0"/>
    <x v="267"/>
    <x v="288"/>
    <n v="1"/>
    <n v="26.63"/>
  </r>
  <r>
    <n v="5120"/>
    <d v="2016-07-17T00:00:00"/>
    <x v="2"/>
    <x v="6"/>
    <x v="182"/>
    <x v="24"/>
    <x v="0"/>
    <x v="0"/>
    <x v="429"/>
    <x v="1888"/>
    <n v="3"/>
    <n v="10.09"/>
  </r>
  <r>
    <n v="5121"/>
    <d v="2016-07-17T00:00:00"/>
    <x v="2"/>
    <x v="6"/>
    <x v="182"/>
    <x v="24"/>
    <x v="0"/>
    <x v="2"/>
    <x v="144"/>
    <x v="151"/>
    <n v="3"/>
    <n v="4.8600000000000003"/>
  </r>
  <r>
    <n v="5122"/>
    <d v="2016-07-17T00:00:00"/>
    <x v="2"/>
    <x v="6"/>
    <x v="182"/>
    <x v="24"/>
    <x v="0"/>
    <x v="0"/>
    <x v="1636"/>
    <x v="228"/>
    <n v="1"/>
    <n v="3.74"/>
  </r>
  <r>
    <n v="5123"/>
    <d v="2016-07-17T00:00:00"/>
    <x v="2"/>
    <x v="6"/>
    <x v="182"/>
    <x v="24"/>
    <x v="0"/>
    <x v="0"/>
    <x v="729"/>
    <x v="1778"/>
    <n v="8"/>
    <n v="25.4"/>
  </r>
  <r>
    <n v="5124"/>
    <d v="2016-07-17T00:00:00"/>
    <x v="2"/>
    <x v="6"/>
    <x v="182"/>
    <x v="24"/>
    <x v="0"/>
    <x v="2"/>
    <x v="27"/>
    <x v="3470"/>
    <n v="1"/>
    <n v="47.73"/>
  </r>
  <r>
    <n v="5125"/>
    <d v="2016-07-17T00:00:00"/>
    <x v="2"/>
    <x v="6"/>
    <x v="380"/>
    <x v="22"/>
    <x v="1"/>
    <x v="8"/>
    <x v="66"/>
    <x v="67"/>
    <n v="3"/>
    <n v="4.47"/>
  </r>
  <r>
    <n v="5126"/>
    <d v="2016-07-17T00:00:00"/>
    <x v="2"/>
    <x v="6"/>
    <x v="380"/>
    <x v="22"/>
    <x v="2"/>
    <x v="9"/>
    <x v="1724"/>
    <x v="3471"/>
    <n v="3"/>
    <n v="89.96"/>
  </r>
  <r>
    <n v="5127"/>
    <d v="2016-07-17T00:00:00"/>
    <x v="2"/>
    <x v="6"/>
    <x v="380"/>
    <x v="22"/>
    <x v="1"/>
    <x v="8"/>
    <x v="1725"/>
    <x v="3472"/>
    <n v="5"/>
    <n v="10.89"/>
  </r>
  <r>
    <n v="5128"/>
    <d v="2016-07-17T00:00:00"/>
    <x v="2"/>
    <x v="6"/>
    <x v="380"/>
    <x v="22"/>
    <x v="0"/>
    <x v="1"/>
    <x v="37"/>
    <x v="1708"/>
    <n v="7"/>
    <n v="41.22"/>
  </r>
  <r>
    <n v="5129"/>
    <d v="2016-07-17T00:00:00"/>
    <x v="2"/>
    <x v="6"/>
    <x v="380"/>
    <x v="22"/>
    <x v="0"/>
    <x v="2"/>
    <x v="1549"/>
    <x v="1211"/>
    <n v="2"/>
    <n v="17.38"/>
  </r>
  <r>
    <n v="5130"/>
    <d v="2016-07-17T00:00:00"/>
    <x v="2"/>
    <x v="6"/>
    <x v="380"/>
    <x v="22"/>
    <x v="2"/>
    <x v="6"/>
    <x v="1621"/>
    <x v="451"/>
    <n v="2"/>
    <n v="-4.68"/>
  </r>
  <r>
    <n v="5131"/>
    <d v="2016-07-17T00:00:00"/>
    <x v="2"/>
    <x v="6"/>
    <x v="380"/>
    <x v="22"/>
    <x v="0"/>
    <x v="3"/>
    <x v="251"/>
    <x v="3473"/>
    <n v="3"/>
    <n v="4.17"/>
  </r>
  <r>
    <n v="5132"/>
    <d v="2016-07-17T00:00:00"/>
    <x v="2"/>
    <x v="6"/>
    <x v="372"/>
    <x v="20"/>
    <x v="0"/>
    <x v="12"/>
    <x v="484"/>
    <x v="3474"/>
    <n v="2"/>
    <n v="13.79"/>
  </r>
  <r>
    <n v="5133"/>
    <d v="2016-07-18T00:00:00"/>
    <x v="2"/>
    <x v="6"/>
    <x v="637"/>
    <x v="26"/>
    <x v="1"/>
    <x v="5"/>
    <x v="668"/>
    <x v="2267"/>
    <n v="3"/>
    <n v="40.799999999999997"/>
  </r>
  <r>
    <n v="5134"/>
    <d v="2016-07-18T00:00:00"/>
    <x v="2"/>
    <x v="6"/>
    <x v="637"/>
    <x v="26"/>
    <x v="0"/>
    <x v="3"/>
    <x v="1496"/>
    <x v="267"/>
    <n v="3"/>
    <n v="-1.44"/>
  </r>
  <r>
    <n v="5135"/>
    <d v="2016-07-18T00:00:00"/>
    <x v="2"/>
    <x v="6"/>
    <x v="637"/>
    <x v="26"/>
    <x v="1"/>
    <x v="5"/>
    <x v="47"/>
    <x v="3475"/>
    <n v="3"/>
    <n v="10.68"/>
  </r>
  <r>
    <n v="5136"/>
    <d v="2016-07-18T00:00:00"/>
    <x v="2"/>
    <x v="6"/>
    <x v="637"/>
    <x v="26"/>
    <x v="0"/>
    <x v="2"/>
    <x v="1726"/>
    <x v="3476"/>
    <n v="2"/>
    <n v="0"/>
  </r>
  <r>
    <n v="5137"/>
    <d v="2016-07-18T00:00:00"/>
    <x v="2"/>
    <x v="6"/>
    <x v="637"/>
    <x v="26"/>
    <x v="0"/>
    <x v="2"/>
    <x v="1194"/>
    <x v="3449"/>
    <n v="3"/>
    <n v="-33.799999999999997"/>
  </r>
  <r>
    <n v="5138"/>
    <d v="2016-07-18T00:00:00"/>
    <x v="2"/>
    <x v="6"/>
    <x v="121"/>
    <x v="5"/>
    <x v="1"/>
    <x v="5"/>
    <x v="433"/>
    <x v="3477"/>
    <n v="1"/>
    <n v="39.43"/>
  </r>
  <r>
    <n v="5139"/>
    <d v="2016-07-18T00:00:00"/>
    <x v="2"/>
    <x v="6"/>
    <x v="359"/>
    <x v="12"/>
    <x v="0"/>
    <x v="14"/>
    <x v="1486"/>
    <x v="3478"/>
    <n v="5"/>
    <n v="4.2300000000000004"/>
  </r>
  <r>
    <n v="5140"/>
    <d v="2016-07-18T00:00:00"/>
    <x v="2"/>
    <x v="6"/>
    <x v="743"/>
    <x v="0"/>
    <x v="2"/>
    <x v="9"/>
    <x v="1221"/>
    <x v="3479"/>
    <n v="3"/>
    <n v="3.31"/>
  </r>
  <r>
    <n v="5141"/>
    <d v="2016-07-18T00:00:00"/>
    <x v="2"/>
    <x v="6"/>
    <x v="608"/>
    <x v="12"/>
    <x v="2"/>
    <x v="6"/>
    <x v="1727"/>
    <x v="3480"/>
    <n v="1"/>
    <n v="3.5"/>
  </r>
  <r>
    <n v="5142"/>
    <d v="2016-07-18T00:00:00"/>
    <x v="2"/>
    <x v="6"/>
    <x v="646"/>
    <x v="2"/>
    <x v="0"/>
    <x v="4"/>
    <x v="1591"/>
    <x v="652"/>
    <n v="8"/>
    <n v="1.27"/>
  </r>
  <r>
    <n v="5143"/>
    <d v="2016-07-18T00:00:00"/>
    <x v="2"/>
    <x v="6"/>
    <x v="646"/>
    <x v="2"/>
    <x v="0"/>
    <x v="2"/>
    <x v="1303"/>
    <x v="3481"/>
    <n v="10"/>
    <n v="24.86"/>
  </r>
  <r>
    <n v="5144"/>
    <d v="2016-07-18T00:00:00"/>
    <x v="2"/>
    <x v="6"/>
    <x v="646"/>
    <x v="2"/>
    <x v="0"/>
    <x v="0"/>
    <x v="1515"/>
    <x v="535"/>
    <n v="4"/>
    <n v="6.7"/>
  </r>
  <r>
    <n v="5145"/>
    <d v="2016-07-19T00:00:00"/>
    <x v="2"/>
    <x v="6"/>
    <x v="55"/>
    <x v="29"/>
    <x v="1"/>
    <x v="8"/>
    <x v="1376"/>
    <x v="2681"/>
    <n v="6"/>
    <n v="76.09"/>
  </r>
  <r>
    <n v="5146"/>
    <d v="2016-07-19T00:00:00"/>
    <x v="2"/>
    <x v="6"/>
    <x v="55"/>
    <x v="29"/>
    <x v="0"/>
    <x v="3"/>
    <x v="164"/>
    <x v="3482"/>
    <n v="2"/>
    <n v="35.68"/>
  </r>
  <r>
    <n v="5147"/>
    <d v="2016-07-19T00:00:00"/>
    <x v="2"/>
    <x v="6"/>
    <x v="55"/>
    <x v="29"/>
    <x v="0"/>
    <x v="2"/>
    <x v="1125"/>
    <x v="692"/>
    <n v="4"/>
    <n v="0.88"/>
  </r>
  <r>
    <n v="5148"/>
    <d v="2016-07-19T00:00:00"/>
    <x v="2"/>
    <x v="6"/>
    <x v="55"/>
    <x v="29"/>
    <x v="0"/>
    <x v="0"/>
    <x v="1025"/>
    <x v="3483"/>
    <n v="6"/>
    <n v="120.51"/>
  </r>
  <r>
    <n v="5149"/>
    <d v="2016-07-19T00:00:00"/>
    <x v="2"/>
    <x v="6"/>
    <x v="55"/>
    <x v="29"/>
    <x v="0"/>
    <x v="3"/>
    <x v="1513"/>
    <x v="3484"/>
    <n v="1"/>
    <n v="4.04"/>
  </r>
  <r>
    <n v="5150"/>
    <d v="2016-07-19T00:00:00"/>
    <x v="2"/>
    <x v="6"/>
    <x v="55"/>
    <x v="29"/>
    <x v="1"/>
    <x v="11"/>
    <x v="1061"/>
    <x v="3485"/>
    <n v="5"/>
    <n v="126.23"/>
  </r>
  <r>
    <n v="5151"/>
    <d v="2016-07-19T00:00:00"/>
    <x v="2"/>
    <x v="6"/>
    <x v="492"/>
    <x v="3"/>
    <x v="2"/>
    <x v="6"/>
    <x v="584"/>
    <x v="695"/>
    <n v="2"/>
    <n v="4.5"/>
  </r>
  <r>
    <n v="5152"/>
    <d v="2016-07-19T00:00:00"/>
    <x v="2"/>
    <x v="6"/>
    <x v="492"/>
    <x v="3"/>
    <x v="2"/>
    <x v="9"/>
    <x v="1361"/>
    <x v="2516"/>
    <n v="3"/>
    <n v="132.59"/>
  </r>
  <r>
    <n v="5153"/>
    <d v="2016-07-20T00:00:00"/>
    <x v="2"/>
    <x v="6"/>
    <x v="137"/>
    <x v="20"/>
    <x v="2"/>
    <x v="6"/>
    <x v="764"/>
    <x v="3486"/>
    <n v="5"/>
    <n v="43.18"/>
  </r>
  <r>
    <n v="5154"/>
    <d v="2016-07-21T00:00:00"/>
    <x v="2"/>
    <x v="6"/>
    <x v="369"/>
    <x v="2"/>
    <x v="0"/>
    <x v="3"/>
    <x v="871"/>
    <x v="1343"/>
    <n v="1"/>
    <n v="-1.29"/>
  </r>
  <r>
    <n v="5155"/>
    <d v="2016-07-21T00:00:00"/>
    <x v="2"/>
    <x v="6"/>
    <x v="739"/>
    <x v="10"/>
    <x v="0"/>
    <x v="4"/>
    <x v="1728"/>
    <x v="3125"/>
    <n v="2"/>
    <n v="1.4"/>
  </r>
  <r>
    <n v="5156"/>
    <d v="2016-07-21T00:00:00"/>
    <x v="2"/>
    <x v="6"/>
    <x v="739"/>
    <x v="10"/>
    <x v="0"/>
    <x v="3"/>
    <x v="515"/>
    <x v="573"/>
    <n v="7"/>
    <n v="-8.1300000000000008"/>
  </r>
  <r>
    <n v="5157"/>
    <d v="2016-07-21T00:00:00"/>
    <x v="2"/>
    <x v="6"/>
    <x v="739"/>
    <x v="10"/>
    <x v="0"/>
    <x v="2"/>
    <x v="451"/>
    <x v="2622"/>
    <n v="1"/>
    <n v="4.17"/>
  </r>
  <r>
    <n v="5158"/>
    <d v="2016-07-21T00:00:00"/>
    <x v="2"/>
    <x v="6"/>
    <x v="739"/>
    <x v="10"/>
    <x v="0"/>
    <x v="2"/>
    <x v="892"/>
    <x v="3487"/>
    <n v="2"/>
    <n v="8.7100000000000009"/>
  </r>
  <r>
    <n v="5159"/>
    <d v="2016-07-21T00:00:00"/>
    <x v="2"/>
    <x v="6"/>
    <x v="443"/>
    <x v="25"/>
    <x v="0"/>
    <x v="1"/>
    <x v="685"/>
    <x v="2176"/>
    <n v="3"/>
    <n v="2.04"/>
  </r>
  <r>
    <n v="5160"/>
    <d v="2016-07-21T00:00:00"/>
    <x v="2"/>
    <x v="6"/>
    <x v="443"/>
    <x v="25"/>
    <x v="1"/>
    <x v="5"/>
    <x v="877"/>
    <x v="3488"/>
    <n v="5"/>
    <n v="0"/>
  </r>
  <r>
    <n v="5161"/>
    <d v="2016-07-21T00:00:00"/>
    <x v="2"/>
    <x v="6"/>
    <x v="105"/>
    <x v="3"/>
    <x v="0"/>
    <x v="10"/>
    <x v="1042"/>
    <x v="3489"/>
    <n v="5"/>
    <n v="197.35"/>
  </r>
  <r>
    <n v="5162"/>
    <d v="2016-07-21T00:00:00"/>
    <x v="2"/>
    <x v="6"/>
    <x v="105"/>
    <x v="3"/>
    <x v="0"/>
    <x v="1"/>
    <x v="1358"/>
    <x v="374"/>
    <n v="1"/>
    <n v="1.51"/>
  </r>
  <r>
    <n v="5163"/>
    <d v="2016-07-22T00:00:00"/>
    <x v="2"/>
    <x v="6"/>
    <x v="729"/>
    <x v="3"/>
    <x v="0"/>
    <x v="1"/>
    <x v="1358"/>
    <x v="3490"/>
    <n v="2"/>
    <n v="3.02"/>
  </r>
  <r>
    <n v="5164"/>
    <d v="2016-07-22T00:00:00"/>
    <x v="2"/>
    <x v="6"/>
    <x v="740"/>
    <x v="2"/>
    <x v="0"/>
    <x v="4"/>
    <x v="337"/>
    <x v="2299"/>
    <n v="2"/>
    <n v="0.36"/>
  </r>
  <r>
    <n v="5165"/>
    <d v="2016-07-22T00:00:00"/>
    <x v="2"/>
    <x v="6"/>
    <x v="740"/>
    <x v="2"/>
    <x v="1"/>
    <x v="8"/>
    <x v="747"/>
    <x v="563"/>
    <n v="2"/>
    <n v="3.35"/>
  </r>
  <r>
    <n v="5166"/>
    <d v="2016-07-22T00:00:00"/>
    <x v="2"/>
    <x v="6"/>
    <x v="380"/>
    <x v="14"/>
    <x v="2"/>
    <x v="9"/>
    <x v="1507"/>
    <x v="3491"/>
    <n v="1"/>
    <n v="36.28"/>
  </r>
  <r>
    <n v="5167"/>
    <d v="2016-07-22T00:00:00"/>
    <x v="2"/>
    <x v="6"/>
    <x v="380"/>
    <x v="14"/>
    <x v="0"/>
    <x v="2"/>
    <x v="917"/>
    <x v="3492"/>
    <n v="5"/>
    <n v="135.22"/>
  </r>
  <r>
    <n v="5168"/>
    <d v="2016-07-22T00:00:00"/>
    <x v="2"/>
    <x v="6"/>
    <x v="380"/>
    <x v="14"/>
    <x v="0"/>
    <x v="4"/>
    <x v="1263"/>
    <x v="2861"/>
    <n v="5"/>
    <n v="10.51"/>
  </r>
  <r>
    <n v="5169"/>
    <d v="2016-07-22T00:00:00"/>
    <x v="2"/>
    <x v="6"/>
    <x v="380"/>
    <x v="14"/>
    <x v="0"/>
    <x v="0"/>
    <x v="1040"/>
    <x v="331"/>
    <n v="5"/>
    <n v="15.55"/>
  </r>
  <r>
    <n v="5170"/>
    <d v="2016-07-22T00:00:00"/>
    <x v="2"/>
    <x v="6"/>
    <x v="61"/>
    <x v="17"/>
    <x v="0"/>
    <x v="14"/>
    <x v="1340"/>
    <x v="3493"/>
    <n v="5"/>
    <n v="25"/>
  </r>
  <r>
    <n v="5171"/>
    <d v="2016-07-22T00:00:00"/>
    <x v="2"/>
    <x v="6"/>
    <x v="591"/>
    <x v="36"/>
    <x v="0"/>
    <x v="12"/>
    <x v="1173"/>
    <x v="1859"/>
    <n v="2"/>
    <n v="10.55"/>
  </r>
  <r>
    <n v="5172"/>
    <d v="2016-07-22T00:00:00"/>
    <x v="2"/>
    <x v="6"/>
    <x v="591"/>
    <x v="36"/>
    <x v="0"/>
    <x v="0"/>
    <x v="757"/>
    <x v="1778"/>
    <n v="8"/>
    <n v="24.88"/>
  </r>
  <r>
    <n v="5173"/>
    <d v="2016-07-22T00:00:00"/>
    <x v="2"/>
    <x v="6"/>
    <x v="591"/>
    <x v="36"/>
    <x v="1"/>
    <x v="8"/>
    <x v="1393"/>
    <x v="2100"/>
    <n v="3"/>
    <n v="9.32"/>
  </r>
  <r>
    <n v="5174"/>
    <d v="2016-07-22T00:00:00"/>
    <x v="2"/>
    <x v="6"/>
    <x v="591"/>
    <x v="36"/>
    <x v="0"/>
    <x v="3"/>
    <x v="106"/>
    <x v="3494"/>
    <n v="3"/>
    <n v="2.59"/>
  </r>
  <r>
    <n v="5175"/>
    <d v="2016-07-23T00:00:00"/>
    <x v="2"/>
    <x v="6"/>
    <x v="403"/>
    <x v="16"/>
    <x v="0"/>
    <x v="4"/>
    <x v="864"/>
    <x v="3495"/>
    <n v="2"/>
    <n v="2.64"/>
  </r>
  <r>
    <n v="5176"/>
    <d v="2016-07-23T00:00:00"/>
    <x v="2"/>
    <x v="6"/>
    <x v="403"/>
    <x v="16"/>
    <x v="0"/>
    <x v="12"/>
    <x v="1344"/>
    <x v="1942"/>
    <n v="2"/>
    <n v="6.52"/>
  </r>
  <r>
    <n v="5177"/>
    <d v="2016-07-23T00:00:00"/>
    <x v="2"/>
    <x v="6"/>
    <x v="403"/>
    <x v="16"/>
    <x v="2"/>
    <x v="15"/>
    <x v="1359"/>
    <x v="3496"/>
    <n v="1"/>
    <n v="-111.5"/>
  </r>
  <r>
    <n v="5178"/>
    <d v="2016-07-23T00:00:00"/>
    <x v="2"/>
    <x v="6"/>
    <x v="82"/>
    <x v="1"/>
    <x v="0"/>
    <x v="3"/>
    <x v="767"/>
    <x v="3497"/>
    <n v="4"/>
    <n v="-18.84"/>
  </r>
  <r>
    <n v="5179"/>
    <d v="2016-07-23T00:00:00"/>
    <x v="2"/>
    <x v="6"/>
    <x v="74"/>
    <x v="0"/>
    <x v="0"/>
    <x v="4"/>
    <x v="1729"/>
    <x v="192"/>
    <n v="2"/>
    <n v="0.33"/>
  </r>
  <r>
    <n v="5180"/>
    <d v="2016-07-23T00:00:00"/>
    <x v="2"/>
    <x v="6"/>
    <x v="74"/>
    <x v="0"/>
    <x v="0"/>
    <x v="0"/>
    <x v="1388"/>
    <x v="193"/>
    <n v="1"/>
    <n v="1.81"/>
  </r>
  <r>
    <n v="5181"/>
    <d v="2016-07-23T00:00:00"/>
    <x v="2"/>
    <x v="6"/>
    <x v="74"/>
    <x v="0"/>
    <x v="0"/>
    <x v="4"/>
    <x v="487"/>
    <x v="3498"/>
    <n v="5"/>
    <n v="15.39"/>
  </r>
  <r>
    <n v="5182"/>
    <d v="2016-07-23T00:00:00"/>
    <x v="2"/>
    <x v="6"/>
    <x v="74"/>
    <x v="0"/>
    <x v="0"/>
    <x v="3"/>
    <x v="56"/>
    <x v="2307"/>
    <n v="4"/>
    <n v="-8.32"/>
  </r>
  <r>
    <n v="5183"/>
    <d v="2016-07-23T00:00:00"/>
    <x v="2"/>
    <x v="6"/>
    <x v="74"/>
    <x v="0"/>
    <x v="0"/>
    <x v="14"/>
    <x v="1268"/>
    <x v="3499"/>
    <n v="2"/>
    <n v="1"/>
  </r>
  <r>
    <n v="5184"/>
    <d v="2016-07-23T00:00:00"/>
    <x v="2"/>
    <x v="6"/>
    <x v="325"/>
    <x v="0"/>
    <x v="2"/>
    <x v="6"/>
    <x v="227"/>
    <x v="3500"/>
    <n v="8"/>
    <n v="11.51"/>
  </r>
  <r>
    <n v="5185"/>
    <d v="2016-07-24T00:00:00"/>
    <x v="2"/>
    <x v="6"/>
    <x v="504"/>
    <x v="20"/>
    <x v="1"/>
    <x v="5"/>
    <x v="1136"/>
    <x v="3501"/>
    <n v="2"/>
    <n v="31.02"/>
  </r>
  <r>
    <n v="5186"/>
    <d v="2016-07-24T00:00:00"/>
    <x v="2"/>
    <x v="6"/>
    <x v="229"/>
    <x v="8"/>
    <x v="0"/>
    <x v="4"/>
    <x v="54"/>
    <x v="3195"/>
    <n v="5"/>
    <n v="21.23"/>
  </r>
  <r>
    <n v="5187"/>
    <d v="2016-07-25T00:00:00"/>
    <x v="2"/>
    <x v="6"/>
    <x v="42"/>
    <x v="3"/>
    <x v="0"/>
    <x v="3"/>
    <x v="604"/>
    <x v="3502"/>
    <n v="8"/>
    <n v="40.369999999999997"/>
  </r>
  <r>
    <n v="5188"/>
    <d v="2016-07-25T00:00:00"/>
    <x v="2"/>
    <x v="6"/>
    <x v="42"/>
    <x v="3"/>
    <x v="1"/>
    <x v="8"/>
    <x v="14"/>
    <x v="3503"/>
    <n v="4"/>
    <n v="81.84"/>
  </r>
  <r>
    <n v="5189"/>
    <d v="2016-07-25T00:00:00"/>
    <x v="2"/>
    <x v="6"/>
    <x v="42"/>
    <x v="3"/>
    <x v="1"/>
    <x v="5"/>
    <x v="322"/>
    <x v="1520"/>
    <n v="2"/>
    <n v="18.12"/>
  </r>
  <r>
    <n v="5190"/>
    <d v="2016-07-25T00:00:00"/>
    <x v="2"/>
    <x v="6"/>
    <x v="42"/>
    <x v="3"/>
    <x v="1"/>
    <x v="8"/>
    <x v="1475"/>
    <x v="3504"/>
    <n v="9"/>
    <n v="22.87"/>
  </r>
  <r>
    <n v="5191"/>
    <d v="2016-07-25T00:00:00"/>
    <x v="2"/>
    <x v="6"/>
    <x v="710"/>
    <x v="10"/>
    <x v="2"/>
    <x v="16"/>
    <x v="377"/>
    <x v="3505"/>
    <n v="4"/>
    <n v="192"/>
  </r>
  <r>
    <n v="5192"/>
    <d v="2016-07-25T00:00:00"/>
    <x v="2"/>
    <x v="6"/>
    <x v="768"/>
    <x v="3"/>
    <x v="0"/>
    <x v="7"/>
    <x v="500"/>
    <x v="2771"/>
    <n v="6"/>
    <n v="10.74"/>
  </r>
  <r>
    <n v="5193"/>
    <d v="2016-07-25T00:00:00"/>
    <x v="2"/>
    <x v="6"/>
    <x v="390"/>
    <x v="10"/>
    <x v="0"/>
    <x v="12"/>
    <x v="1510"/>
    <x v="3506"/>
    <n v="5"/>
    <n v="27.44"/>
  </r>
  <r>
    <n v="5194"/>
    <d v="2016-07-25T00:00:00"/>
    <x v="2"/>
    <x v="6"/>
    <x v="484"/>
    <x v="0"/>
    <x v="0"/>
    <x v="1"/>
    <x v="1676"/>
    <x v="2382"/>
    <n v="4"/>
    <n v="5.7"/>
  </r>
  <r>
    <n v="5195"/>
    <d v="2016-07-25T00:00:00"/>
    <x v="2"/>
    <x v="6"/>
    <x v="711"/>
    <x v="29"/>
    <x v="0"/>
    <x v="2"/>
    <x v="110"/>
    <x v="3507"/>
    <n v="1"/>
    <n v="0.32"/>
  </r>
  <r>
    <n v="5196"/>
    <d v="2016-07-25T00:00:00"/>
    <x v="2"/>
    <x v="6"/>
    <x v="711"/>
    <x v="29"/>
    <x v="0"/>
    <x v="0"/>
    <x v="800"/>
    <x v="3508"/>
    <n v="5"/>
    <n v="32.1"/>
  </r>
  <r>
    <n v="5197"/>
    <d v="2016-07-25T00:00:00"/>
    <x v="2"/>
    <x v="6"/>
    <x v="711"/>
    <x v="29"/>
    <x v="1"/>
    <x v="13"/>
    <x v="1637"/>
    <x v="3509"/>
    <n v="8"/>
    <n v="388.81"/>
  </r>
  <r>
    <n v="5198"/>
    <d v="2016-07-25T00:00:00"/>
    <x v="2"/>
    <x v="6"/>
    <x v="307"/>
    <x v="6"/>
    <x v="0"/>
    <x v="3"/>
    <x v="594"/>
    <x v="3510"/>
    <n v="1"/>
    <n v="4.8"/>
  </r>
  <r>
    <n v="5199"/>
    <d v="2016-07-25T00:00:00"/>
    <x v="2"/>
    <x v="6"/>
    <x v="734"/>
    <x v="0"/>
    <x v="0"/>
    <x v="10"/>
    <x v="1077"/>
    <x v="753"/>
    <n v="1"/>
    <n v="7.07"/>
  </r>
  <r>
    <n v="5200"/>
    <d v="2016-07-25T00:00:00"/>
    <x v="2"/>
    <x v="6"/>
    <x v="288"/>
    <x v="3"/>
    <x v="0"/>
    <x v="4"/>
    <x v="974"/>
    <x v="3511"/>
    <n v="9"/>
    <n v="11.15"/>
  </r>
  <r>
    <n v="5201"/>
    <d v="2016-07-25T00:00:00"/>
    <x v="2"/>
    <x v="6"/>
    <x v="562"/>
    <x v="21"/>
    <x v="0"/>
    <x v="0"/>
    <x v="1219"/>
    <x v="3512"/>
    <n v="2"/>
    <n v="9.69"/>
  </r>
  <r>
    <n v="5202"/>
    <d v="2016-07-25T00:00:00"/>
    <x v="2"/>
    <x v="6"/>
    <x v="562"/>
    <x v="21"/>
    <x v="2"/>
    <x v="9"/>
    <x v="1286"/>
    <x v="3513"/>
    <n v="7"/>
    <n v="48.46"/>
  </r>
  <r>
    <n v="5203"/>
    <d v="2016-07-25T00:00:00"/>
    <x v="2"/>
    <x v="6"/>
    <x v="562"/>
    <x v="21"/>
    <x v="2"/>
    <x v="6"/>
    <x v="1222"/>
    <x v="3514"/>
    <n v="5"/>
    <n v="83.31"/>
  </r>
  <r>
    <n v="5204"/>
    <d v="2016-07-25T00:00:00"/>
    <x v="2"/>
    <x v="6"/>
    <x v="562"/>
    <x v="21"/>
    <x v="1"/>
    <x v="5"/>
    <x v="946"/>
    <x v="3515"/>
    <n v="4"/>
    <n v="96.85"/>
  </r>
  <r>
    <n v="5205"/>
    <d v="2016-07-25T00:00:00"/>
    <x v="2"/>
    <x v="6"/>
    <x v="562"/>
    <x v="21"/>
    <x v="1"/>
    <x v="8"/>
    <x v="169"/>
    <x v="3516"/>
    <n v="5"/>
    <n v="27.61"/>
  </r>
  <r>
    <n v="5206"/>
    <d v="2016-07-28T00:00:00"/>
    <x v="2"/>
    <x v="6"/>
    <x v="528"/>
    <x v="14"/>
    <x v="0"/>
    <x v="7"/>
    <x v="78"/>
    <x v="3517"/>
    <n v="7"/>
    <n v="9.1999999999999993"/>
  </r>
  <r>
    <n v="5207"/>
    <d v="2016-07-28T00:00:00"/>
    <x v="2"/>
    <x v="6"/>
    <x v="528"/>
    <x v="14"/>
    <x v="0"/>
    <x v="0"/>
    <x v="172"/>
    <x v="854"/>
    <n v="2"/>
    <n v="53.86"/>
  </r>
  <r>
    <n v="5208"/>
    <d v="2016-07-28T00:00:00"/>
    <x v="2"/>
    <x v="6"/>
    <x v="580"/>
    <x v="3"/>
    <x v="0"/>
    <x v="1"/>
    <x v="131"/>
    <x v="282"/>
    <n v="3"/>
    <n v="8.69"/>
  </r>
  <r>
    <n v="5209"/>
    <d v="2016-07-28T00:00:00"/>
    <x v="2"/>
    <x v="6"/>
    <x v="635"/>
    <x v="2"/>
    <x v="1"/>
    <x v="11"/>
    <x v="69"/>
    <x v="3518"/>
    <n v="5"/>
    <n v="-78.08"/>
  </r>
  <r>
    <n v="5210"/>
    <d v="2016-07-28T00:00:00"/>
    <x v="2"/>
    <x v="6"/>
    <x v="635"/>
    <x v="2"/>
    <x v="0"/>
    <x v="3"/>
    <x v="1391"/>
    <x v="2418"/>
    <n v="6"/>
    <n v="-913.18"/>
  </r>
  <r>
    <n v="5211"/>
    <d v="2016-07-28T00:00:00"/>
    <x v="2"/>
    <x v="6"/>
    <x v="635"/>
    <x v="2"/>
    <x v="0"/>
    <x v="12"/>
    <x v="936"/>
    <x v="1932"/>
    <n v="3"/>
    <n v="0.71"/>
  </r>
  <r>
    <n v="5212"/>
    <d v="2016-07-28T00:00:00"/>
    <x v="2"/>
    <x v="6"/>
    <x v="429"/>
    <x v="0"/>
    <x v="1"/>
    <x v="8"/>
    <x v="691"/>
    <x v="3157"/>
    <n v="5"/>
    <n v="-9.8800000000000008"/>
  </r>
  <r>
    <n v="5213"/>
    <d v="2016-07-28T00:00:00"/>
    <x v="2"/>
    <x v="6"/>
    <x v="429"/>
    <x v="0"/>
    <x v="1"/>
    <x v="8"/>
    <x v="1730"/>
    <x v="3519"/>
    <n v="5"/>
    <n v="-378.4"/>
  </r>
  <r>
    <n v="5214"/>
    <d v="2016-07-29T00:00:00"/>
    <x v="2"/>
    <x v="6"/>
    <x v="4"/>
    <x v="2"/>
    <x v="0"/>
    <x v="2"/>
    <x v="874"/>
    <x v="2617"/>
    <n v="2"/>
    <n v="-16.96"/>
  </r>
  <r>
    <n v="5215"/>
    <d v="2016-07-29T00:00:00"/>
    <x v="2"/>
    <x v="6"/>
    <x v="517"/>
    <x v="16"/>
    <x v="0"/>
    <x v="3"/>
    <x v="1005"/>
    <x v="2854"/>
    <n v="3"/>
    <n v="-1.48"/>
  </r>
  <r>
    <n v="5216"/>
    <d v="2016-07-29T00:00:00"/>
    <x v="2"/>
    <x v="6"/>
    <x v="718"/>
    <x v="25"/>
    <x v="0"/>
    <x v="2"/>
    <x v="923"/>
    <x v="3520"/>
    <n v="5"/>
    <n v="26.43"/>
  </r>
  <r>
    <n v="5217"/>
    <d v="2016-07-29T00:00:00"/>
    <x v="2"/>
    <x v="6"/>
    <x v="718"/>
    <x v="25"/>
    <x v="0"/>
    <x v="3"/>
    <x v="812"/>
    <x v="3521"/>
    <n v="3"/>
    <n v="-20.09"/>
  </r>
  <r>
    <n v="5218"/>
    <d v="2016-07-30T00:00:00"/>
    <x v="2"/>
    <x v="6"/>
    <x v="471"/>
    <x v="0"/>
    <x v="0"/>
    <x v="3"/>
    <x v="962"/>
    <x v="1515"/>
    <n v="3"/>
    <n v="-13.9"/>
  </r>
  <r>
    <n v="5219"/>
    <d v="2016-07-30T00:00:00"/>
    <x v="2"/>
    <x v="6"/>
    <x v="175"/>
    <x v="1"/>
    <x v="0"/>
    <x v="1"/>
    <x v="1731"/>
    <x v="3522"/>
    <n v="4"/>
    <n v="3.12"/>
  </r>
  <r>
    <n v="5220"/>
    <d v="2016-07-30T00:00:00"/>
    <x v="2"/>
    <x v="6"/>
    <x v="175"/>
    <x v="1"/>
    <x v="0"/>
    <x v="2"/>
    <x v="1380"/>
    <x v="2058"/>
    <n v="2"/>
    <n v="51.83"/>
  </r>
  <r>
    <n v="5221"/>
    <d v="2016-07-30T00:00:00"/>
    <x v="2"/>
    <x v="6"/>
    <x v="274"/>
    <x v="3"/>
    <x v="0"/>
    <x v="12"/>
    <x v="1295"/>
    <x v="2642"/>
    <n v="2"/>
    <n v="178.91"/>
  </r>
  <r>
    <n v="5222"/>
    <d v="2016-07-31T00:00:00"/>
    <x v="2"/>
    <x v="6"/>
    <x v="318"/>
    <x v="14"/>
    <x v="0"/>
    <x v="12"/>
    <x v="447"/>
    <x v="3523"/>
    <n v="4"/>
    <n v="72.36"/>
  </r>
  <r>
    <n v="5223"/>
    <d v="2016-07-31T00:00:00"/>
    <x v="2"/>
    <x v="6"/>
    <x v="318"/>
    <x v="14"/>
    <x v="2"/>
    <x v="6"/>
    <x v="1517"/>
    <x v="3524"/>
    <n v="4"/>
    <n v="165.35"/>
  </r>
  <r>
    <n v="5224"/>
    <d v="2016-07-31T00:00:00"/>
    <x v="2"/>
    <x v="6"/>
    <x v="318"/>
    <x v="14"/>
    <x v="2"/>
    <x v="6"/>
    <x v="996"/>
    <x v="3525"/>
    <n v="1"/>
    <n v="33.32"/>
  </r>
  <r>
    <n v="5225"/>
    <d v="2016-07-31T00:00:00"/>
    <x v="2"/>
    <x v="6"/>
    <x v="318"/>
    <x v="14"/>
    <x v="1"/>
    <x v="8"/>
    <x v="50"/>
    <x v="52"/>
    <n v="3"/>
    <n v="30.02"/>
  </r>
  <r>
    <n v="5226"/>
    <d v="2016-07-31T00:00:00"/>
    <x v="2"/>
    <x v="6"/>
    <x v="123"/>
    <x v="3"/>
    <x v="1"/>
    <x v="13"/>
    <x v="1301"/>
    <x v="3526"/>
    <n v="7"/>
    <n v="-32.369999999999997"/>
  </r>
  <r>
    <n v="5227"/>
    <d v="2016-08-01T00:00:00"/>
    <x v="2"/>
    <x v="7"/>
    <x v="113"/>
    <x v="0"/>
    <x v="0"/>
    <x v="0"/>
    <x v="371"/>
    <x v="578"/>
    <n v="2"/>
    <n v="6.63"/>
  </r>
  <r>
    <n v="5228"/>
    <d v="2016-08-01T00:00:00"/>
    <x v="2"/>
    <x v="7"/>
    <x v="93"/>
    <x v="3"/>
    <x v="2"/>
    <x v="6"/>
    <x v="402"/>
    <x v="3527"/>
    <n v="2"/>
    <n v="90.98"/>
  </r>
  <r>
    <n v="5229"/>
    <d v="2016-08-01T00:00:00"/>
    <x v="2"/>
    <x v="7"/>
    <x v="93"/>
    <x v="3"/>
    <x v="0"/>
    <x v="12"/>
    <x v="484"/>
    <x v="3474"/>
    <n v="2"/>
    <n v="13.79"/>
  </r>
  <r>
    <n v="5230"/>
    <d v="2016-08-01T00:00:00"/>
    <x v="2"/>
    <x v="7"/>
    <x v="580"/>
    <x v="2"/>
    <x v="1"/>
    <x v="8"/>
    <x v="1732"/>
    <x v="3528"/>
    <n v="2"/>
    <n v="3.14"/>
  </r>
  <r>
    <n v="5231"/>
    <d v="2016-08-02T00:00:00"/>
    <x v="2"/>
    <x v="7"/>
    <x v="45"/>
    <x v="3"/>
    <x v="1"/>
    <x v="13"/>
    <x v="1733"/>
    <x v="3529"/>
    <n v="2"/>
    <n v="15.35"/>
  </r>
  <r>
    <n v="5232"/>
    <d v="2016-08-02T00:00:00"/>
    <x v="2"/>
    <x v="7"/>
    <x v="45"/>
    <x v="3"/>
    <x v="2"/>
    <x v="6"/>
    <x v="1695"/>
    <x v="1268"/>
    <n v="3"/>
    <n v="33.36"/>
  </r>
  <r>
    <n v="5233"/>
    <d v="2016-08-02T00:00:00"/>
    <x v="2"/>
    <x v="7"/>
    <x v="45"/>
    <x v="3"/>
    <x v="0"/>
    <x v="3"/>
    <x v="1274"/>
    <x v="1503"/>
    <n v="2"/>
    <n v="4.7"/>
  </r>
  <r>
    <n v="5234"/>
    <d v="2016-08-03T00:00:00"/>
    <x v="2"/>
    <x v="7"/>
    <x v="769"/>
    <x v="39"/>
    <x v="0"/>
    <x v="10"/>
    <x v="41"/>
    <x v="3530"/>
    <n v="3"/>
    <n v="38.32"/>
  </r>
  <r>
    <n v="5235"/>
    <d v="2016-08-03T00:00:00"/>
    <x v="2"/>
    <x v="7"/>
    <x v="769"/>
    <x v="39"/>
    <x v="2"/>
    <x v="9"/>
    <x v="1734"/>
    <x v="3531"/>
    <n v="12"/>
    <n v="23.42"/>
  </r>
  <r>
    <n v="5236"/>
    <d v="2016-08-04T00:00:00"/>
    <x v="2"/>
    <x v="7"/>
    <x v="770"/>
    <x v="6"/>
    <x v="0"/>
    <x v="14"/>
    <x v="1342"/>
    <x v="1938"/>
    <n v="2"/>
    <n v="10.52"/>
  </r>
  <r>
    <n v="5237"/>
    <d v="2016-08-04T00:00:00"/>
    <x v="2"/>
    <x v="7"/>
    <x v="770"/>
    <x v="6"/>
    <x v="0"/>
    <x v="1"/>
    <x v="218"/>
    <x v="1546"/>
    <n v="1"/>
    <n v="1.9"/>
  </r>
  <r>
    <n v="5238"/>
    <d v="2016-08-04T00:00:00"/>
    <x v="2"/>
    <x v="7"/>
    <x v="770"/>
    <x v="6"/>
    <x v="1"/>
    <x v="8"/>
    <x v="557"/>
    <x v="3532"/>
    <n v="9"/>
    <n v="46.12"/>
  </r>
  <r>
    <n v="5239"/>
    <d v="2016-08-04T00:00:00"/>
    <x v="2"/>
    <x v="7"/>
    <x v="770"/>
    <x v="6"/>
    <x v="0"/>
    <x v="1"/>
    <x v="1735"/>
    <x v="1445"/>
    <n v="2"/>
    <n v="4.8099999999999996"/>
  </r>
  <r>
    <n v="5240"/>
    <d v="2016-08-04T00:00:00"/>
    <x v="2"/>
    <x v="7"/>
    <x v="565"/>
    <x v="1"/>
    <x v="0"/>
    <x v="3"/>
    <x v="1428"/>
    <x v="444"/>
    <n v="5"/>
    <n v="-6.57"/>
  </r>
  <r>
    <n v="5241"/>
    <d v="2016-08-04T00:00:00"/>
    <x v="2"/>
    <x v="7"/>
    <x v="49"/>
    <x v="3"/>
    <x v="2"/>
    <x v="6"/>
    <x v="482"/>
    <x v="250"/>
    <n v="2"/>
    <n v="30.24"/>
  </r>
  <r>
    <n v="5242"/>
    <d v="2016-08-04T00:00:00"/>
    <x v="2"/>
    <x v="7"/>
    <x v="49"/>
    <x v="3"/>
    <x v="0"/>
    <x v="3"/>
    <x v="93"/>
    <x v="3533"/>
    <n v="3"/>
    <n v="7.07"/>
  </r>
  <r>
    <n v="5243"/>
    <d v="2016-08-04T00:00:00"/>
    <x v="2"/>
    <x v="7"/>
    <x v="49"/>
    <x v="3"/>
    <x v="0"/>
    <x v="3"/>
    <x v="73"/>
    <x v="1"/>
    <n v="3"/>
    <n v="3.98"/>
  </r>
  <r>
    <n v="5244"/>
    <d v="2016-08-05T00:00:00"/>
    <x v="2"/>
    <x v="7"/>
    <x v="591"/>
    <x v="33"/>
    <x v="0"/>
    <x v="4"/>
    <x v="1398"/>
    <x v="3534"/>
    <n v="7"/>
    <n v="59.12"/>
  </r>
  <r>
    <n v="5245"/>
    <d v="2016-08-06T00:00:00"/>
    <x v="2"/>
    <x v="7"/>
    <x v="123"/>
    <x v="20"/>
    <x v="0"/>
    <x v="0"/>
    <x v="371"/>
    <x v="3036"/>
    <n v="2"/>
    <n v="33.31"/>
  </r>
  <r>
    <n v="5246"/>
    <d v="2016-08-06T00:00:00"/>
    <x v="2"/>
    <x v="7"/>
    <x v="339"/>
    <x v="3"/>
    <x v="2"/>
    <x v="6"/>
    <x v="1519"/>
    <x v="1536"/>
    <n v="4"/>
    <n v="18.48"/>
  </r>
  <r>
    <n v="5247"/>
    <d v="2016-08-06T00:00:00"/>
    <x v="2"/>
    <x v="7"/>
    <x v="272"/>
    <x v="20"/>
    <x v="0"/>
    <x v="4"/>
    <x v="6"/>
    <x v="776"/>
    <n v="9"/>
    <n v="15.72"/>
  </r>
  <r>
    <n v="5248"/>
    <d v="2016-08-07T00:00:00"/>
    <x v="2"/>
    <x v="7"/>
    <x v="360"/>
    <x v="22"/>
    <x v="2"/>
    <x v="9"/>
    <x v="941"/>
    <x v="1141"/>
    <n v="3"/>
    <n v="86.39"/>
  </r>
  <r>
    <n v="5249"/>
    <d v="2016-08-08T00:00:00"/>
    <x v="2"/>
    <x v="7"/>
    <x v="453"/>
    <x v="0"/>
    <x v="0"/>
    <x v="7"/>
    <x v="995"/>
    <x v="2126"/>
    <n v="4"/>
    <n v="3.63"/>
  </r>
  <r>
    <n v="5250"/>
    <d v="2016-08-08T00:00:00"/>
    <x v="2"/>
    <x v="7"/>
    <x v="453"/>
    <x v="0"/>
    <x v="0"/>
    <x v="0"/>
    <x v="1651"/>
    <x v="3535"/>
    <n v="3"/>
    <n v="17.53"/>
  </r>
  <r>
    <n v="5251"/>
    <d v="2016-08-08T00:00:00"/>
    <x v="2"/>
    <x v="7"/>
    <x v="619"/>
    <x v="29"/>
    <x v="0"/>
    <x v="7"/>
    <x v="12"/>
    <x v="47"/>
    <n v="3"/>
    <n v="0.23"/>
  </r>
  <r>
    <n v="5252"/>
    <d v="2016-08-08T00:00:00"/>
    <x v="2"/>
    <x v="7"/>
    <x v="683"/>
    <x v="3"/>
    <x v="1"/>
    <x v="13"/>
    <x v="1161"/>
    <x v="3536"/>
    <n v="2"/>
    <n v="12.83"/>
  </r>
  <r>
    <n v="5253"/>
    <d v="2016-08-08T00:00:00"/>
    <x v="2"/>
    <x v="7"/>
    <x v="683"/>
    <x v="3"/>
    <x v="0"/>
    <x v="12"/>
    <x v="1305"/>
    <x v="3537"/>
    <n v="6"/>
    <n v="136.62"/>
  </r>
  <r>
    <n v="5254"/>
    <d v="2016-08-08T00:00:00"/>
    <x v="2"/>
    <x v="7"/>
    <x v="683"/>
    <x v="3"/>
    <x v="0"/>
    <x v="3"/>
    <x v="595"/>
    <x v="1068"/>
    <n v="5"/>
    <n v="5.33"/>
  </r>
  <r>
    <n v="5255"/>
    <d v="2016-08-08T00:00:00"/>
    <x v="2"/>
    <x v="7"/>
    <x v="309"/>
    <x v="39"/>
    <x v="0"/>
    <x v="0"/>
    <x v="875"/>
    <x v="75"/>
    <n v="2"/>
    <n v="4.75"/>
  </r>
  <r>
    <n v="5256"/>
    <d v="2016-08-09T00:00:00"/>
    <x v="2"/>
    <x v="7"/>
    <x v="454"/>
    <x v="25"/>
    <x v="0"/>
    <x v="0"/>
    <x v="1017"/>
    <x v="927"/>
    <n v="9"/>
    <n v="9.6300000000000008"/>
  </r>
  <r>
    <n v="5257"/>
    <d v="2016-08-09T00:00:00"/>
    <x v="2"/>
    <x v="7"/>
    <x v="454"/>
    <x v="25"/>
    <x v="2"/>
    <x v="6"/>
    <x v="1570"/>
    <x v="3538"/>
    <n v="2"/>
    <n v="4.4800000000000004"/>
  </r>
  <r>
    <n v="5258"/>
    <d v="2016-08-09T00:00:00"/>
    <x v="2"/>
    <x v="7"/>
    <x v="454"/>
    <x v="25"/>
    <x v="0"/>
    <x v="12"/>
    <x v="783"/>
    <x v="3539"/>
    <n v="4"/>
    <n v="64.069999999999993"/>
  </r>
  <r>
    <n v="5259"/>
    <d v="2016-08-09T00:00:00"/>
    <x v="2"/>
    <x v="7"/>
    <x v="292"/>
    <x v="15"/>
    <x v="0"/>
    <x v="3"/>
    <x v="575"/>
    <x v="1084"/>
    <n v="3"/>
    <n v="-3.04"/>
  </r>
  <r>
    <n v="5260"/>
    <d v="2016-08-09T00:00:00"/>
    <x v="2"/>
    <x v="7"/>
    <x v="292"/>
    <x v="15"/>
    <x v="0"/>
    <x v="3"/>
    <x v="1649"/>
    <x v="399"/>
    <n v="5"/>
    <n v="-7.92"/>
  </r>
  <r>
    <n v="5261"/>
    <d v="2016-08-11T00:00:00"/>
    <x v="2"/>
    <x v="7"/>
    <x v="428"/>
    <x v="39"/>
    <x v="0"/>
    <x v="0"/>
    <x v="1382"/>
    <x v="331"/>
    <n v="5"/>
    <n v="15.55"/>
  </r>
  <r>
    <n v="5262"/>
    <d v="2016-08-11T00:00:00"/>
    <x v="2"/>
    <x v="7"/>
    <x v="428"/>
    <x v="39"/>
    <x v="0"/>
    <x v="3"/>
    <x v="1198"/>
    <x v="2821"/>
    <n v="7"/>
    <n v="19.260000000000002"/>
  </r>
  <r>
    <n v="5263"/>
    <d v="2016-08-11T00:00:00"/>
    <x v="2"/>
    <x v="7"/>
    <x v="428"/>
    <x v="39"/>
    <x v="0"/>
    <x v="3"/>
    <x v="164"/>
    <x v="3482"/>
    <n v="2"/>
    <n v="35.68"/>
  </r>
  <r>
    <n v="5264"/>
    <d v="2016-08-12T00:00:00"/>
    <x v="2"/>
    <x v="7"/>
    <x v="641"/>
    <x v="30"/>
    <x v="0"/>
    <x v="0"/>
    <x v="300"/>
    <x v="710"/>
    <n v="1"/>
    <n v="3.11"/>
  </r>
  <r>
    <n v="5265"/>
    <d v="2016-08-12T00:00:00"/>
    <x v="2"/>
    <x v="7"/>
    <x v="752"/>
    <x v="0"/>
    <x v="2"/>
    <x v="9"/>
    <x v="1552"/>
    <x v="3540"/>
    <n v="7"/>
    <n v="52.5"/>
  </r>
  <r>
    <n v="5266"/>
    <d v="2016-08-12T00:00:00"/>
    <x v="2"/>
    <x v="7"/>
    <x v="288"/>
    <x v="20"/>
    <x v="1"/>
    <x v="5"/>
    <x v="100"/>
    <x v="2709"/>
    <n v="2"/>
    <n v="-8.1"/>
  </r>
  <r>
    <n v="5267"/>
    <d v="2016-08-12T00:00:00"/>
    <x v="2"/>
    <x v="7"/>
    <x v="599"/>
    <x v="16"/>
    <x v="1"/>
    <x v="13"/>
    <x v="1060"/>
    <x v="3541"/>
    <n v="7"/>
    <n v="-255.59"/>
  </r>
  <r>
    <n v="5268"/>
    <d v="2016-08-12T00:00:00"/>
    <x v="2"/>
    <x v="7"/>
    <x v="377"/>
    <x v="20"/>
    <x v="1"/>
    <x v="13"/>
    <x v="1348"/>
    <x v="3542"/>
    <n v="2"/>
    <n v="-66.23"/>
  </r>
  <r>
    <n v="5269"/>
    <d v="2016-08-12T00:00:00"/>
    <x v="2"/>
    <x v="7"/>
    <x v="377"/>
    <x v="20"/>
    <x v="0"/>
    <x v="2"/>
    <x v="27"/>
    <x v="3543"/>
    <n v="6"/>
    <n v="286.38"/>
  </r>
  <r>
    <n v="5270"/>
    <d v="2016-08-12T00:00:00"/>
    <x v="2"/>
    <x v="7"/>
    <x v="35"/>
    <x v="2"/>
    <x v="0"/>
    <x v="4"/>
    <x v="1728"/>
    <x v="3544"/>
    <n v="4"/>
    <n v="2.8"/>
  </r>
  <r>
    <n v="5271"/>
    <d v="2016-08-13T00:00:00"/>
    <x v="2"/>
    <x v="7"/>
    <x v="313"/>
    <x v="25"/>
    <x v="0"/>
    <x v="3"/>
    <x v="701"/>
    <x v="3332"/>
    <n v="8"/>
    <n v="-8.24"/>
  </r>
  <r>
    <n v="5272"/>
    <d v="2016-08-13T00:00:00"/>
    <x v="2"/>
    <x v="7"/>
    <x v="313"/>
    <x v="25"/>
    <x v="0"/>
    <x v="0"/>
    <x v="371"/>
    <x v="1207"/>
    <n v="3"/>
    <n v="3.21"/>
  </r>
  <r>
    <n v="5273"/>
    <d v="2016-08-13T00:00:00"/>
    <x v="2"/>
    <x v="7"/>
    <x v="161"/>
    <x v="21"/>
    <x v="1"/>
    <x v="11"/>
    <x v="238"/>
    <x v="3545"/>
    <n v="2"/>
    <n v="24.2"/>
  </r>
  <r>
    <n v="5274"/>
    <d v="2016-08-13T00:00:00"/>
    <x v="2"/>
    <x v="7"/>
    <x v="161"/>
    <x v="21"/>
    <x v="0"/>
    <x v="3"/>
    <x v="245"/>
    <x v="3546"/>
    <n v="3"/>
    <n v="4.17"/>
  </r>
  <r>
    <n v="5275"/>
    <d v="2016-08-13T00:00:00"/>
    <x v="2"/>
    <x v="7"/>
    <x v="459"/>
    <x v="8"/>
    <x v="0"/>
    <x v="12"/>
    <x v="394"/>
    <x v="848"/>
    <n v="2"/>
    <n v="4.68"/>
  </r>
  <r>
    <n v="5276"/>
    <d v="2016-08-13T00:00:00"/>
    <x v="2"/>
    <x v="7"/>
    <x v="459"/>
    <x v="8"/>
    <x v="2"/>
    <x v="9"/>
    <x v="530"/>
    <x v="1553"/>
    <n v="2"/>
    <n v="15.12"/>
  </r>
  <r>
    <n v="5277"/>
    <d v="2016-08-13T00:00:00"/>
    <x v="2"/>
    <x v="7"/>
    <x v="503"/>
    <x v="6"/>
    <x v="0"/>
    <x v="3"/>
    <x v="706"/>
    <x v="417"/>
    <n v="4"/>
    <n v="10.71"/>
  </r>
  <r>
    <n v="5278"/>
    <d v="2016-08-13T00:00:00"/>
    <x v="2"/>
    <x v="7"/>
    <x v="503"/>
    <x v="6"/>
    <x v="0"/>
    <x v="1"/>
    <x v="798"/>
    <x v="919"/>
    <n v="7"/>
    <n v="51.8"/>
  </r>
  <r>
    <n v="5279"/>
    <d v="2016-08-13T00:00:00"/>
    <x v="2"/>
    <x v="7"/>
    <x v="189"/>
    <x v="0"/>
    <x v="0"/>
    <x v="14"/>
    <x v="1673"/>
    <x v="3206"/>
    <n v="2"/>
    <n v="-34.76"/>
  </r>
  <r>
    <n v="5280"/>
    <d v="2016-08-13T00:00:00"/>
    <x v="2"/>
    <x v="7"/>
    <x v="189"/>
    <x v="0"/>
    <x v="0"/>
    <x v="12"/>
    <x v="133"/>
    <x v="3547"/>
    <n v="1"/>
    <n v="-153.19999999999999"/>
  </r>
  <r>
    <n v="5281"/>
    <d v="2016-08-14T00:00:00"/>
    <x v="2"/>
    <x v="7"/>
    <x v="747"/>
    <x v="3"/>
    <x v="0"/>
    <x v="0"/>
    <x v="1736"/>
    <x v="3548"/>
    <n v="3"/>
    <n v="7.61"/>
  </r>
  <r>
    <n v="5282"/>
    <d v="2016-08-14T00:00:00"/>
    <x v="2"/>
    <x v="7"/>
    <x v="747"/>
    <x v="3"/>
    <x v="2"/>
    <x v="15"/>
    <x v="499"/>
    <x v="3549"/>
    <n v="6"/>
    <n v="35.619999999999997"/>
  </r>
  <r>
    <n v="5283"/>
    <d v="2016-08-14T00:00:00"/>
    <x v="2"/>
    <x v="7"/>
    <x v="546"/>
    <x v="15"/>
    <x v="0"/>
    <x v="0"/>
    <x v="571"/>
    <x v="143"/>
    <n v="3"/>
    <n v="5.44"/>
  </r>
  <r>
    <n v="5284"/>
    <d v="2016-08-14T00:00:00"/>
    <x v="2"/>
    <x v="7"/>
    <x v="153"/>
    <x v="10"/>
    <x v="2"/>
    <x v="6"/>
    <x v="1443"/>
    <x v="3550"/>
    <n v="2"/>
    <n v="-56.31"/>
  </r>
  <r>
    <n v="5285"/>
    <d v="2016-08-14T00:00:00"/>
    <x v="2"/>
    <x v="7"/>
    <x v="153"/>
    <x v="10"/>
    <x v="2"/>
    <x v="6"/>
    <x v="412"/>
    <x v="3551"/>
    <n v="2"/>
    <n v="-49.44"/>
  </r>
  <r>
    <n v="5286"/>
    <d v="2016-08-14T00:00:00"/>
    <x v="2"/>
    <x v="7"/>
    <x v="153"/>
    <x v="10"/>
    <x v="2"/>
    <x v="9"/>
    <x v="1620"/>
    <x v="1418"/>
    <n v="5"/>
    <n v="48.99"/>
  </r>
  <r>
    <n v="5287"/>
    <d v="2016-08-15T00:00:00"/>
    <x v="2"/>
    <x v="7"/>
    <x v="297"/>
    <x v="26"/>
    <x v="0"/>
    <x v="3"/>
    <x v="702"/>
    <x v="3552"/>
    <n v="3"/>
    <n v="-13.85"/>
  </r>
  <r>
    <n v="5288"/>
    <d v="2016-08-15T00:00:00"/>
    <x v="2"/>
    <x v="7"/>
    <x v="297"/>
    <x v="26"/>
    <x v="0"/>
    <x v="12"/>
    <x v="704"/>
    <x v="3553"/>
    <n v="3"/>
    <n v="12.23"/>
  </r>
  <r>
    <n v="5289"/>
    <d v="2016-08-15T00:00:00"/>
    <x v="2"/>
    <x v="7"/>
    <x v="563"/>
    <x v="3"/>
    <x v="2"/>
    <x v="6"/>
    <x v="1064"/>
    <x v="1553"/>
    <n v="3"/>
    <n v="7.2"/>
  </r>
  <r>
    <n v="5290"/>
    <d v="2016-08-15T00:00:00"/>
    <x v="2"/>
    <x v="7"/>
    <x v="563"/>
    <x v="3"/>
    <x v="0"/>
    <x v="1"/>
    <x v="348"/>
    <x v="374"/>
    <n v="1"/>
    <n v="1.51"/>
  </r>
  <r>
    <n v="5291"/>
    <d v="2016-08-15T00:00:00"/>
    <x v="2"/>
    <x v="7"/>
    <x v="405"/>
    <x v="16"/>
    <x v="2"/>
    <x v="6"/>
    <x v="504"/>
    <x v="3554"/>
    <n v="7"/>
    <n v="70.55"/>
  </r>
  <r>
    <n v="5292"/>
    <d v="2016-08-15T00:00:00"/>
    <x v="2"/>
    <x v="7"/>
    <x v="757"/>
    <x v="25"/>
    <x v="1"/>
    <x v="5"/>
    <x v="433"/>
    <x v="474"/>
    <n v="2"/>
    <n v="22.53"/>
  </r>
  <r>
    <n v="5293"/>
    <d v="2016-08-15T00:00:00"/>
    <x v="2"/>
    <x v="7"/>
    <x v="649"/>
    <x v="3"/>
    <x v="1"/>
    <x v="8"/>
    <x v="511"/>
    <x v="3555"/>
    <n v="3"/>
    <n v="43.68"/>
  </r>
  <r>
    <n v="5294"/>
    <d v="2016-08-15T00:00:00"/>
    <x v="2"/>
    <x v="7"/>
    <x v="649"/>
    <x v="3"/>
    <x v="0"/>
    <x v="2"/>
    <x v="565"/>
    <x v="150"/>
    <n v="3"/>
    <n v="3.05"/>
  </r>
  <r>
    <n v="5295"/>
    <d v="2016-08-15T00:00:00"/>
    <x v="2"/>
    <x v="7"/>
    <x v="649"/>
    <x v="3"/>
    <x v="2"/>
    <x v="6"/>
    <x v="35"/>
    <x v="2949"/>
    <n v="3"/>
    <n v="10.35"/>
  </r>
  <r>
    <n v="5296"/>
    <d v="2016-08-15T00:00:00"/>
    <x v="2"/>
    <x v="7"/>
    <x v="649"/>
    <x v="3"/>
    <x v="0"/>
    <x v="0"/>
    <x v="1737"/>
    <x v="3556"/>
    <n v="4"/>
    <n v="18.010000000000002"/>
  </r>
  <r>
    <n v="5297"/>
    <d v="2016-08-16T00:00:00"/>
    <x v="2"/>
    <x v="7"/>
    <x v="500"/>
    <x v="3"/>
    <x v="0"/>
    <x v="10"/>
    <x v="909"/>
    <x v="1981"/>
    <n v="3"/>
    <n v="5.0999999999999996"/>
  </r>
  <r>
    <n v="5298"/>
    <d v="2016-08-16T00:00:00"/>
    <x v="2"/>
    <x v="7"/>
    <x v="771"/>
    <x v="3"/>
    <x v="1"/>
    <x v="13"/>
    <x v="593"/>
    <x v="3557"/>
    <n v="2"/>
    <n v="12.1"/>
  </r>
  <r>
    <n v="5299"/>
    <d v="2016-08-16T00:00:00"/>
    <x v="2"/>
    <x v="7"/>
    <x v="355"/>
    <x v="3"/>
    <x v="0"/>
    <x v="0"/>
    <x v="727"/>
    <x v="331"/>
    <n v="5"/>
    <n v="15.55"/>
  </r>
  <r>
    <n v="5300"/>
    <d v="2016-08-17T00:00:00"/>
    <x v="2"/>
    <x v="7"/>
    <x v="685"/>
    <x v="22"/>
    <x v="0"/>
    <x v="3"/>
    <x v="832"/>
    <x v="2382"/>
    <n v="4"/>
    <n v="5.7"/>
  </r>
  <r>
    <n v="5301"/>
    <d v="2016-08-18T00:00:00"/>
    <x v="2"/>
    <x v="7"/>
    <x v="698"/>
    <x v="20"/>
    <x v="0"/>
    <x v="12"/>
    <x v="587"/>
    <x v="3558"/>
    <n v="9"/>
    <n v="99.49"/>
  </r>
  <r>
    <n v="5302"/>
    <d v="2016-08-18T00:00:00"/>
    <x v="2"/>
    <x v="7"/>
    <x v="480"/>
    <x v="20"/>
    <x v="2"/>
    <x v="6"/>
    <x v="577"/>
    <x v="3076"/>
    <n v="1"/>
    <n v="11.6"/>
  </r>
  <r>
    <n v="5303"/>
    <d v="2016-08-18T00:00:00"/>
    <x v="2"/>
    <x v="7"/>
    <x v="40"/>
    <x v="0"/>
    <x v="0"/>
    <x v="3"/>
    <x v="140"/>
    <x v="3559"/>
    <n v="1"/>
    <n v="-3.41"/>
  </r>
  <r>
    <n v="5304"/>
    <d v="2016-08-18T00:00:00"/>
    <x v="2"/>
    <x v="7"/>
    <x v="40"/>
    <x v="0"/>
    <x v="0"/>
    <x v="0"/>
    <x v="800"/>
    <x v="82"/>
    <n v="8"/>
    <n v="30.39"/>
  </r>
  <r>
    <n v="5305"/>
    <d v="2016-08-18T00:00:00"/>
    <x v="2"/>
    <x v="7"/>
    <x v="338"/>
    <x v="0"/>
    <x v="1"/>
    <x v="8"/>
    <x v="626"/>
    <x v="3465"/>
    <n v="3"/>
    <n v="-3.82"/>
  </r>
  <r>
    <n v="5306"/>
    <d v="2016-08-18T00:00:00"/>
    <x v="2"/>
    <x v="7"/>
    <x v="338"/>
    <x v="0"/>
    <x v="1"/>
    <x v="8"/>
    <x v="1001"/>
    <x v="373"/>
    <n v="4"/>
    <n v="-2.14"/>
  </r>
  <r>
    <n v="5307"/>
    <d v="2016-08-19T00:00:00"/>
    <x v="2"/>
    <x v="7"/>
    <x v="218"/>
    <x v="20"/>
    <x v="0"/>
    <x v="3"/>
    <x v="79"/>
    <x v="3560"/>
    <n v="6"/>
    <n v="55.01"/>
  </r>
  <r>
    <n v="5308"/>
    <d v="2016-08-19T00:00:00"/>
    <x v="2"/>
    <x v="7"/>
    <x v="218"/>
    <x v="20"/>
    <x v="0"/>
    <x v="3"/>
    <x v="1644"/>
    <x v="3561"/>
    <n v="2"/>
    <n v="89.95"/>
  </r>
  <r>
    <n v="5309"/>
    <d v="2016-08-19T00:00:00"/>
    <x v="2"/>
    <x v="7"/>
    <x v="218"/>
    <x v="20"/>
    <x v="0"/>
    <x v="3"/>
    <x v="130"/>
    <x v="136"/>
    <n v="5"/>
    <n v="9.18"/>
  </r>
  <r>
    <n v="5310"/>
    <d v="2016-08-20T00:00:00"/>
    <x v="2"/>
    <x v="7"/>
    <x v="233"/>
    <x v="14"/>
    <x v="2"/>
    <x v="6"/>
    <x v="1516"/>
    <x v="3562"/>
    <n v="2"/>
    <n v="3.99"/>
  </r>
  <r>
    <n v="5311"/>
    <d v="2016-08-21T00:00:00"/>
    <x v="2"/>
    <x v="7"/>
    <x v="720"/>
    <x v="25"/>
    <x v="0"/>
    <x v="1"/>
    <x v="564"/>
    <x v="2910"/>
    <n v="4"/>
    <n v="3.34"/>
  </r>
  <r>
    <n v="5312"/>
    <d v="2016-08-21T00:00:00"/>
    <x v="2"/>
    <x v="7"/>
    <x v="720"/>
    <x v="25"/>
    <x v="0"/>
    <x v="14"/>
    <x v="1342"/>
    <x v="3563"/>
    <n v="2"/>
    <n v="3.51"/>
  </r>
  <r>
    <n v="5313"/>
    <d v="2016-08-21T00:00:00"/>
    <x v="2"/>
    <x v="7"/>
    <x v="81"/>
    <x v="2"/>
    <x v="1"/>
    <x v="13"/>
    <x v="1312"/>
    <x v="3564"/>
    <n v="9"/>
    <n v="-339.71"/>
  </r>
  <r>
    <n v="5314"/>
    <d v="2016-08-21T00:00:00"/>
    <x v="2"/>
    <x v="7"/>
    <x v="759"/>
    <x v="3"/>
    <x v="0"/>
    <x v="3"/>
    <x v="1649"/>
    <x v="810"/>
    <n v="2"/>
    <n v="4.75"/>
  </r>
  <r>
    <n v="5315"/>
    <d v="2016-08-21T00:00:00"/>
    <x v="2"/>
    <x v="7"/>
    <x v="759"/>
    <x v="3"/>
    <x v="2"/>
    <x v="6"/>
    <x v="1502"/>
    <x v="302"/>
    <n v="5"/>
    <n v="-20.69"/>
  </r>
  <r>
    <n v="5316"/>
    <d v="2016-08-21T00:00:00"/>
    <x v="2"/>
    <x v="7"/>
    <x v="759"/>
    <x v="3"/>
    <x v="2"/>
    <x v="9"/>
    <x v="711"/>
    <x v="1500"/>
    <n v="3"/>
    <n v="91.79"/>
  </r>
  <r>
    <n v="5317"/>
    <d v="2016-08-21T00:00:00"/>
    <x v="2"/>
    <x v="7"/>
    <x v="759"/>
    <x v="3"/>
    <x v="2"/>
    <x v="6"/>
    <x v="1482"/>
    <x v="665"/>
    <n v="2"/>
    <n v="-8"/>
  </r>
  <r>
    <n v="5318"/>
    <d v="2016-08-21T00:00:00"/>
    <x v="2"/>
    <x v="7"/>
    <x v="759"/>
    <x v="3"/>
    <x v="1"/>
    <x v="13"/>
    <x v="748"/>
    <x v="3565"/>
    <n v="9"/>
    <n v="180.44"/>
  </r>
  <r>
    <n v="5319"/>
    <d v="2016-08-21T00:00:00"/>
    <x v="2"/>
    <x v="7"/>
    <x v="759"/>
    <x v="3"/>
    <x v="0"/>
    <x v="0"/>
    <x v="1257"/>
    <x v="115"/>
    <n v="2"/>
    <n v="6.22"/>
  </r>
  <r>
    <n v="5320"/>
    <d v="2016-08-21T00:00:00"/>
    <x v="2"/>
    <x v="7"/>
    <x v="759"/>
    <x v="3"/>
    <x v="0"/>
    <x v="0"/>
    <x v="1373"/>
    <x v="2340"/>
    <n v="9"/>
    <n v="21.38"/>
  </r>
  <r>
    <n v="5321"/>
    <d v="2016-08-21T00:00:00"/>
    <x v="2"/>
    <x v="7"/>
    <x v="468"/>
    <x v="22"/>
    <x v="0"/>
    <x v="3"/>
    <x v="950"/>
    <x v="3566"/>
    <n v="10"/>
    <n v="11.7"/>
  </r>
  <r>
    <n v="5322"/>
    <d v="2016-08-21T00:00:00"/>
    <x v="2"/>
    <x v="7"/>
    <x v="144"/>
    <x v="20"/>
    <x v="1"/>
    <x v="5"/>
    <x v="877"/>
    <x v="3567"/>
    <n v="7"/>
    <n v="63.69"/>
  </r>
  <r>
    <n v="5323"/>
    <d v="2016-08-22T00:00:00"/>
    <x v="2"/>
    <x v="7"/>
    <x v="353"/>
    <x v="10"/>
    <x v="0"/>
    <x v="12"/>
    <x v="1349"/>
    <x v="3568"/>
    <n v="2"/>
    <n v="8.52"/>
  </r>
  <r>
    <n v="5324"/>
    <d v="2016-08-22T00:00:00"/>
    <x v="2"/>
    <x v="7"/>
    <x v="353"/>
    <x v="10"/>
    <x v="0"/>
    <x v="3"/>
    <x v="82"/>
    <x v="3569"/>
    <n v="2"/>
    <n v="-2.65"/>
  </r>
  <r>
    <n v="5325"/>
    <d v="2016-08-22T00:00:00"/>
    <x v="2"/>
    <x v="7"/>
    <x v="353"/>
    <x v="10"/>
    <x v="0"/>
    <x v="10"/>
    <x v="239"/>
    <x v="3570"/>
    <n v="2"/>
    <n v="45.32"/>
  </r>
  <r>
    <n v="5326"/>
    <d v="2016-08-22T00:00:00"/>
    <x v="2"/>
    <x v="7"/>
    <x v="118"/>
    <x v="0"/>
    <x v="0"/>
    <x v="3"/>
    <x v="39"/>
    <x v="1893"/>
    <n v="2"/>
    <n v="-6.9"/>
  </r>
  <r>
    <n v="5327"/>
    <d v="2016-08-22T00:00:00"/>
    <x v="2"/>
    <x v="7"/>
    <x v="320"/>
    <x v="11"/>
    <x v="0"/>
    <x v="3"/>
    <x v="1267"/>
    <x v="3571"/>
    <n v="8"/>
    <n v="-18.45"/>
  </r>
  <r>
    <n v="5328"/>
    <d v="2016-08-22T00:00:00"/>
    <x v="2"/>
    <x v="7"/>
    <x v="486"/>
    <x v="22"/>
    <x v="0"/>
    <x v="0"/>
    <x v="1382"/>
    <x v="5"/>
    <n v="3"/>
    <n v="9.33"/>
  </r>
  <r>
    <n v="5329"/>
    <d v="2016-08-22T00:00:00"/>
    <x v="2"/>
    <x v="7"/>
    <x v="529"/>
    <x v="26"/>
    <x v="1"/>
    <x v="8"/>
    <x v="675"/>
    <x v="3572"/>
    <n v="3"/>
    <n v="9.83"/>
  </r>
  <r>
    <n v="5330"/>
    <d v="2016-08-22T00:00:00"/>
    <x v="2"/>
    <x v="7"/>
    <x v="203"/>
    <x v="3"/>
    <x v="0"/>
    <x v="4"/>
    <x v="1441"/>
    <x v="1235"/>
    <n v="2"/>
    <n v="1.67"/>
  </r>
  <r>
    <n v="5331"/>
    <d v="2016-08-23T00:00:00"/>
    <x v="2"/>
    <x v="7"/>
    <x v="772"/>
    <x v="0"/>
    <x v="0"/>
    <x v="2"/>
    <x v="2"/>
    <x v="3573"/>
    <n v="8"/>
    <n v="-172.73"/>
  </r>
  <r>
    <n v="5332"/>
    <d v="2016-08-23T00:00:00"/>
    <x v="2"/>
    <x v="7"/>
    <x v="772"/>
    <x v="0"/>
    <x v="1"/>
    <x v="8"/>
    <x v="1310"/>
    <x v="3220"/>
    <n v="3"/>
    <n v="-10.17"/>
  </r>
  <r>
    <n v="5333"/>
    <d v="2016-08-23T00:00:00"/>
    <x v="2"/>
    <x v="7"/>
    <x v="772"/>
    <x v="0"/>
    <x v="2"/>
    <x v="9"/>
    <x v="640"/>
    <x v="3574"/>
    <n v="7"/>
    <n v="-33.32"/>
  </r>
  <r>
    <n v="5334"/>
    <d v="2016-08-23T00:00:00"/>
    <x v="2"/>
    <x v="7"/>
    <x v="282"/>
    <x v="22"/>
    <x v="2"/>
    <x v="15"/>
    <x v="508"/>
    <x v="3575"/>
    <n v="3"/>
    <n v="62.82"/>
  </r>
  <r>
    <n v="5335"/>
    <d v="2016-08-23T00:00:00"/>
    <x v="2"/>
    <x v="7"/>
    <x v="282"/>
    <x v="22"/>
    <x v="0"/>
    <x v="10"/>
    <x v="41"/>
    <x v="3576"/>
    <n v="5"/>
    <n v="63.87"/>
  </r>
  <r>
    <n v="5336"/>
    <d v="2016-08-23T00:00:00"/>
    <x v="2"/>
    <x v="7"/>
    <x v="282"/>
    <x v="22"/>
    <x v="0"/>
    <x v="0"/>
    <x v="741"/>
    <x v="1490"/>
    <n v="6"/>
    <n v="16.989999999999998"/>
  </r>
  <r>
    <n v="5337"/>
    <d v="2016-08-23T00:00:00"/>
    <x v="2"/>
    <x v="7"/>
    <x v="282"/>
    <x v="22"/>
    <x v="1"/>
    <x v="5"/>
    <x v="1078"/>
    <x v="3577"/>
    <n v="6"/>
    <n v="-39.950000000000003"/>
  </r>
  <r>
    <n v="5338"/>
    <d v="2016-08-23T00:00:00"/>
    <x v="2"/>
    <x v="7"/>
    <x v="282"/>
    <x v="22"/>
    <x v="0"/>
    <x v="12"/>
    <x v="882"/>
    <x v="3578"/>
    <n v="5"/>
    <n v="11.21"/>
  </r>
  <r>
    <n v="5339"/>
    <d v="2016-08-23T00:00:00"/>
    <x v="2"/>
    <x v="7"/>
    <x v="282"/>
    <x v="22"/>
    <x v="0"/>
    <x v="14"/>
    <x v="1183"/>
    <x v="2714"/>
    <n v="4"/>
    <n v="0.16"/>
  </r>
  <r>
    <n v="5340"/>
    <d v="2016-08-23T00:00:00"/>
    <x v="2"/>
    <x v="7"/>
    <x v="359"/>
    <x v="20"/>
    <x v="0"/>
    <x v="4"/>
    <x v="6"/>
    <x v="1901"/>
    <n v="5"/>
    <n v="8.73"/>
  </r>
  <r>
    <n v="5341"/>
    <d v="2016-08-23T00:00:00"/>
    <x v="2"/>
    <x v="7"/>
    <x v="359"/>
    <x v="20"/>
    <x v="0"/>
    <x v="12"/>
    <x v="425"/>
    <x v="3579"/>
    <n v="5"/>
    <n v="281.02"/>
  </r>
  <r>
    <n v="5342"/>
    <d v="2016-08-23T00:00:00"/>
    <x v="2"/>
    <x v="7"/>
    <x v="359"/>
    <x v="20"/>
    <x v="0"/>
    <x v="4"/>
    <x v="1099"/>
    <x v="1729"/>
    <n v="6"/>
    <n v="7.92"/>
  </r>
  <r>
    <n v="5343"/>
    <d v="2016-08-23T00:00:00"/>
    <x v="2"/>
    <x v="7"/>
    <x v="338"/>
    <x v="21"/>
    <x v="0"/>
    <x v="1"/>
    <x v="893"/>
    <x v="3580"/>
    <n v="4"/>
    <n v="11.59"/>
  </r>
  <r>
    <n v="5344"/>
    <d v="2016-08-23T00:00:00"/>
    <x v="2"/>
    <x v="7"/>
    <x v="338"/>
    <x v="21"/>
    <x v="0"/>
    <x v="1"/>
    <x v="1738"/>
    <x v="3581"/>
    <n v="3"/>
    <n v="17.670000000000002"/>
  </r>
  <r>
    <n v="5345"/>
    <d v="2016-08-23T00:00:00"/>
    <x v="2"/>
    <x v="7"/>
    <x v="338"/>
    <x v="21"/>
    <x v="0"/>
    <x v="2"/>
    <x v="788"/>
    <x v="908"/>
    <n v="1"/>
    <n v="4.1900000000000004"/>
  </r>
  <r>
    <n v="5346"/>
    <d v="2016-08-23T00:00:00"/>
    <x v="2"/>
    <x v="7"/>
    <x v="338"/>
    <x v="21"/>
    <x v="2"/>
    <x v="9"/>
    <x v="968"/>
    <x v="1183"/>
    <n v="2"/>
    <n v="0.89"/>
  </r>
  <r>
    <n v="5347"/>
    <d v="2016-08-26T00:00:00"/>
    <x v="2"/>
    <x v="7"/>
    <x v="334"/>
    <x v="3"/>
    <x v="0"/>
    <x v="7"/>
    <x v="1739"/>
    <x v="3582"/>
    <n v="3"/>
    <n v="4.91"/>
  </r>
  <r>
    <n v="5348"/>
    <d v="2016-08-26T00:00:00"/>
    <x v="2"/>
    <x v="7"/>
    <x v="334"/>
    <x v="3"/>
    <x v="0"/>
    <x v="0"/>
    <x v="1029"/>
    <x v="276"/>
    <n v="5"/>
    <n v="69.709999999999994"/>
  </r>
  <r>
    <n v="5349"/>
    <d v="2016-08-26T00:00:00"/>
    <x v="2"/>
    <x v="7"/>
    <x v="49"/>
    <x v="0"/>
    <x v="2"/>
    <x v="9"/>
    <x v="671"/>
    <x v="281"/>
    <n v="2"/>
    <n v="44"/>
  </r>
  <r>
    <n v="5350"/>
    <d v="2016-08-26T00:00:00"/>
    <x v="2"/>
    <x v="7"/>
    <x v="49"/>
    <x v="0"/>
    <x v="1"/>
    <x v="5"/>
    <x v="580"/>
    <x v="3583"/>
    <n v="6"/>
    <n v="-29.28"/>
  </r>
  <r>
    <n v="5351"/>
    <d v="2016-08-26T00:00:00"/>
    <x v="2"/>
    <x v="7"/>
    <x v="309"/>
    <x v="22"/>
    <x v="0"/>
    <x v="0"/>
    <x v="727"/>
    <x v="710"/>
    <n v="1"/>
    <n v="3.11"/>
  </r>
  <r>
    <n v="5352"/>
    <d v="2016-08-26T00:00:00"/>
    <x v="2"/>
    <x v="7"/>
    <x v="351"/>
    <x v="3"/>
    <x v="1"/>
    <x v="5"/>
    <x v="610"/>
    <x v="3584"/>
    <n v="4"/>
    <n v="100.2"/>
  </r>
  <r>
    <n v="5353"/>
    <d v="2016-08-26T00:00:00"/>
    <x v="2"/>
    <x v="7"/>
    <x v="422"/>
    <x v="2"/>
    <x v="0"/>
    <x v="4"/>
    <x v="667"/>
    <x v="283"/>
    <n v="3"/>
    <n v="1.64"/>
  </r>
  <r>
    <n v="5354"/>
    <d v="2016-08-26T00:00:00"/>
    <x v="2"/>
    <x v="7"/>
    <x v="422"/>
    <x v="2"/>
    <x v="2"/>
    <x v="9"/>
    <x v="833"/>
    <x v="972"/>
    <n v="2"/>
    <n v="13.2"/>
  </r>
  <r>
    <n v="5355"/>
    <d v="2016-08-26T00:00:00"/>
    <x v="2"/>
    <x v="7"/>
    <x v="324"/>
    <x v="3"/>
    <x v="0"/>
    <x v="4"/>
    <x v="146"/>
    <x v="1985"/>
    <n v="2"/>
    <n v="3.8"/>
  </r>
  <r>
    <n v="5356"/>
    <d v="2016-08-26T00:00:00"/>
    <x v="2"/>
    <x v="7"/>
    <x v="696"/>
    <x v="20"/>
    <x v="2"/>
    <x v="6"/>
    <x v="1740"/>
    <x v="3585"/>
    <n v="6"/>
    <n v="8.25"/>
  </r>
  <r>
    <n v="5357"/>
    <d v="2016-08-26T00:00:00"/>
    <x v="2"/>
    <x v="7"/>
    <x v="696"/>
    <x v="20"/>
    <x v="2"/>
    <x v="9"/>
    <x v="399"/>
    <x v="3586"/>
    <n v="5"/>
    <n v="87.48"/>
  </r>
  <r>
    <n v="5358"/>
    <d v="2016-08-26T00:00:00"/>
    <x v="2"/>
    <x v="7"/>
    <x v="301"/>
    <x v="21"/>
    <x v="2"/>
    <x v="9"/>
    <x v="632"/>
    <x v="3587"/>
    <n v="3"/>
    <n v="14.87"/>
  </r>
  <r>
    <n v="5359"/>
    <d v="2016-08-26T00:00:00"/>
    <x v="2"/>
    <x v="7"/>
    <x v="182"/>
    <x v="14"/>
    <x v="0"/>
    <x v="0"/>
    <x v="1611"/>
    <x v="825"/>
    <n v="2"/>
    <n v="5.66"/>
  </r>
  <r>
    <n v="5360"/>
    <d v="2016-08-26T00:00:00"/>
    <x v="2"/>
    <x v="7"/>
    <x v="182"/>
    <x v="14"/>
    <x v="2"/>
    <x v="6"/>
    <x v="1095"/>
    <x v="910"/>
    <n v="3"/>
    <n v="58.79"/>
  </r>
  <r>
    <n v="5361"/>
    <d v="2016-08-26T00:00:00"/>
    <x v="2"/>
    <x v="7"/>
    <x v="182"/>
    <x v="14"/>
    <x v="1"/>
    <x v="13"/>
    <x v="534"/>
    <x v="591"/>
    <n v="4"/>
    <n v="98.52"/>
  </r>
  <r>
    <n v="5362"/>
    <d v="2016-08-26T00:00:00"/>
    <x v="2"/>
    <x v="7"/>
    <x v="182"/>
    <x v="14"/>
    <x v="2"/>
    <x v="9"/>
    <x v="552"/>
    <x v="145"/>
    <n v="3"/>
    <n v="163.19"/>
  </r>
  <r>
    <n v="5363"/>
    <d v="2016-08-26T00:00:00"/>
    <x v="2"/>
    <x v="7"/>
    <x v="182"/>
    <x v="14"/>
    <x v="0"/>
    <x v="4"/>
    <x v="375"/>
    <x v="406"/>
    <n v="3"/>
    <n v="2.5099999999999998"/>
  </r>
  <r>
    <n v="5364"/>
    <d v="2016-08-26T00:00:00"/>
    <x v="2"/>
    <x v="7"/>
    <x v="21"/>
    <x v="4"/>
    <x v="1"/>
    <x v="8"/>
    <x v="403"/>
    <x v="2626"/>
    <n v="3"/>
    <n v="41.04"/>
  </r>
  <r>
    <n v="5365"/>
    <d v="2016-08-26T00:00:00"/>
    <x v="2"/>
    <x v="7"/>
    <x v="687"/>
    <x v="20"/>
    <x v="0"/>
    <x v="3"/>
    <x v="1461"/>
    <x v="3560"/>
    <n v="8"/>
    <n v="45.84"/>
  </r>
  <r>
    <n v="5366"/>
    <d v="2016-08-26T00:00:00"/>
    <x v="2"/>
    <x v="7"/>
    <x v="642"/>
    <x v="16"/>
    <x v="0"/>
    <x v="0"/>
    <x v="426"/>
    <x v="3588"/>
    <n v="1"/>
    <n v="11.24"/>
  </r>
  <r>
    <n v="5367"/>
    <d v="2016-08-27T00:00:00"/>
    <x v="2"/>
    <x v="7"/>
    <x v="567"/>
    <x v="0"/>
    <x v="0"/>
    <x v="14"/>
    <x v="277"/>
    <x v="2348"/>
    <n v="5"/>
    <n v="-10.95"/>
  </r>
  <r>
    <n v="5368"/>
    <d v="2016-08-27T00:00:00"/>
    <x v="2"/>
    <x v="7"/>
    <x v="567"/>
    <x v="0"/>
    <x v="0"/>
    <x v="0"/>
    <x v="1287"/>
    <x v="3589"/>
    <n v="1"/>
    <n v="1.1499999999999999"/>
  </r>
  <r>
    <n v="5369"/>
    <d v="2016-08-27T00:00:00"/>
    <x v="2"/>
    <x v="7"/>
    <x v="567"/>
    <x v="0"/>
    <x v="0"/>
    <x v="0"/>
    <x v="1515"/>
    <x v="973"/>
    <n v="1"/>
    <n v="1.68"/>
  </r>
  <r>
    <n v="5370"/>
    <d v="2016-08-27T00:00:00"/>
    <x v="2"/>
    <x v="7"/>
    <x v="567"/>
    <x v="0"/>
    <x v="0"/>
    <x v="14"/>
    <x v="1340"/>
    <x v="3590"/>
    <n v="4"/>
    <n v="6.21"/>
  </r>
  <r>
    <n v="5371"/>
    <d v="2016-08-27T00:00:00"/>
    <x v="2"/>
    <x v="7"/>
    <x v="764"/>
    <x v="32"/>
    <x v="0"/>
    <x v="0"/>
    <x v="207"/>
    <x v="222"/>
    <n v="3"/>
    <n v="60.26"/>
  </r>
  <r>
    <n v="5372"/>
    <d v="2016-08-27T00:00:00"/>
    <x v="2"/>
    <x v="7"/>
    <x v="764"/>
    <x v="32"/>
    <x v="1"/>
    <x v="13"/>
    <x v="670"/>
    <x v="3591"/>
    <n v="1"/>
    <n v="20.97"/>
  </r>
  <r>
    <n v="5373"/>
    <d v="2016-08-27T00:00:00"/>
    <x v="2"/>
    <x v="7"/>
    <x v="764"/>
    <x v="32"/>
    <x v="2"/>
    <x v="6"/>
    <x v="1288"/>
    <x v="2388"/>
    <n v="3"/>
    <n v="28.79"/>
  </r>
  <r>
    <n v="5374"/>
    <d v="2016-08-27T00:00:00"/>
    <x v="2"/>
    <x v="7"/>
    <x v="764"/>
    <x v="32"/>
    <x v="0"/>
    <x v="0"/>
    <x v="1674"/>
    <x v="3530"/>
    <n v="9"/>
    <n v="36.69"/>
  </r>
  <r>
    <n v="5375"/>
    <d v="2016-08-27T00:00:00"/>
    <x v="2"/>
    <x v="7"/>
    <x v="764"/>
    <x v="32"/>
    <x v="0"/>
    <x v="7"/>
    <x v="78"/>
    <x v="2410"/>
    <n v="4"/>
    <n v="5.26"/>
  </r>
  <r>
    <n v="5376"/>
    <d v="2016-08-27T00:00:00"/>
    <x v="2"/>
    <x v="7"/>
    <x v="764"/>
    <x v="32"/>
    <x v="0"/>
    <x v="3"/>
    <x v="541"/>
    <x v="1354"/>
    <n v="5"/>
    <n v="13.92"/>
  </r>
  <r>
    <n v="5377"/>
    <d v="2016-08-27T00:00:00"/>
    <x v="2"/>
    <x v="7"/>
    <x v="735"/>
    <x v="0"/>
    <x v="0"/>
    <x v="2"/>
    <x v="1546"/>
    <x v="3459"/>
    <n v="1"/>
    <n v="1.06"/>
  </r>
  <r>
    <n v="5378"/>
    <d v="2016-08-27T00:00:00"/>
    <x v="2"/>
    <x v="7"/>
    <x v="735"/>
    <x v="0"/>
    <x v="0"/>
    <x v="0"/>
    <x v="386"/>
    <x v="2828"/>
    <n v="5"/>
    <n v="27.97"/>
  </r>
  <r>
    <n v="5379"/>
    <d v="2016-08-27T00:00:00"/>
    <x v="2"/>
    <x v="7"/>
    <x v="551"/>
    <x v="16"/>
    <x v="0"/>
    <x v="1"/>
    <x v="1741"/>
    <x v="2910"/>
    <n v="4"/>
    <n v="3.34"/>
  </r>
  <r>
    <n v="5380"/>
    <d v="2016-08-28T00:00:00"/>
    <x v="2"/>
    <x v="7"/>
    <x v="330"/>
    <x v="26"/>
    <x v="0"/>
    <x v="0"/>
    <x v="861"/>
    <x v="2135"/>
    <n v="3"/>
    <n v="5.61"/>
  </r>
  <r>
    <n v="5381"/>
    <d v="2016-08-28T00:00:00"/>
    <x v="2"/>
    <x v="7"/>
    <x v="330"/>
    <x v="26"/>
    <x v="2"/>
    <x v="6"/>
    <x v="80"/>
    <x v="3069"/>
    <n v="3"/>
    <n v="8.14"/>
  </r>
  <r>
    <n v="5382"/>
    <d v="2016-08-28T00:00:00"/>
    <x v="2"/>
    <x v="7"/>
    <x v="717"/>
    <x v="0"/>
    <x v="0"/>
    <x v="3"/>
    <x v="772"/>
    <x v="3592"/>
    <n v="9"/>
    <n v="-21.68"/>
  </r>
  <r>
    <n v="5383"/>
    <d v="2016-08-28T00:00:00"/>
    <x v="2"/>
    <x v="7"/>
    <x v="717"/>
    <x v="0"/>
    <x v="0"/>
    <x v="3"/>
    <x v="1664"/>
    <x v="2243"/>
    <n v="4"/>
    <n v="-16.54"/>
  </r>
  <r>
    <n v="5384"/>
    <d v="2016-08-28T00:00:00"/>
    <x v="2"/>
    <x v="7"/>
    <x v="717"/>
    <x v="0"/>
    <x v="1"/>
    <x v="11"/>
    <x v="1093"/>
    <x v="3593"/>
    <n v="2"/>
    <n v="-52.89"/>
  </r>
  <r>
    <n v="5385"/>
    <d v="2016-08-28T00:00:00"/>
    <x v="2"/>
    <x v="7"/>
    <x v="615"/>
    <x v="10"/>
    <x v="0"/>
    <x v="3"/>
    <x v="762"/>
    <x v="2882"/>
    <n v="8"/>
    <n v="-12.29"/>
  </r>
  <r>
    <n v="5386"/>
    <d v="2016-08-29T00:00:00"/>
    <x v="2"/>
    <x v="7"/>
    <x v="81"/>
    <x v="1"/>
    <x v="0"/>
    <x v="0"/>
    <x v="1593"/>
    <x v="3594"/>
    <n v="7"/>
    <n v="22.62"/>
  </r>
  <r>
    <n v="5387"/>
    <d v="2016-08-29T00:00:00"/>
    <x v="2"/>
    <x v="7"/>
    <x v="81"/>
    <x v="1"/>
    <x v="2"/>
    <x v="9"/>
    <x v="677"/>
    <x v="772"/>
    <n v="3"/>
    <n v="-10.8"/>
  </r>
  <r>
    <n v="5388"/>
    <d v="2016-08-29T00:00:00"/>
    <x v="2"/>
    <x v="7"/>
    <x v="81"/>
    <x v="1"/>
    <x v="0"/>
    <x v="3"/>
    <x v="566"/>
    <x v="1087"/>
    <n v="3"/>
    <n v="-3.04"/>
  </r>
  <r>
    <n v="5389"/>
    <d v="2016-08-29T00:00:00"/>
    <x v="2"/>
    <x v="7"/>
    <x v="692"/>
    <x v="38"/>
    <x v="0"/>
    <x v="14"/>
    <x v="139"/>
    <x v="3595"/>
    <n v="3"/>
    <n v="8.1"/>
  </r>
  <r>
    <n v="5390"/>
    <d v="2016-08-29T00:00:00"/>
    <x v="2"/>
    <x v="7"/>
    <x v="690"/>
    <x v="20"/>
    <x v="2"/>
    <x v="6"/>
    <x v="1740"/>
    <x v="3596"/>
    <n v="4"/>
    <n v="5.5"/>
  </r>
  <r>
    <n v="5391"/>
    <d v="2016-08-29T00:00:00"/>
    <x v="2"/>
    <x v="7"/>
    <x v="169"/>
    <x v="2"/>
    <x v="1"/>
    <x v="13"/>
    <x v="593"/>
    <x v="3597"/>
    <n v="4"/>
    <n v="-56.45"/>
  </r>
  <r>
    <n v="5392"/>
    <d v="2016-08-29T00:00:00"/>
    <x v="2"/>
    <x v="7"/>
    <x v="169"/>
    <x v="2"/>
    <x v="1"/>
    <x v="11"/>
    <x v="1615"/>
    <x v="3598"/>
    <n v="4"/>
    <n v="-81.94"/>
  </r>
  <r>
    <n v="5393"/>
    <d v="2016-08-29T00:00:00"/>
    <x v="2"/>
    <x v="7"/>
    <x v="169"/>
    <x v="2"/>
    <x v="0"/>
    <x v="3"/>
    <x v="246"/>
    <x v="656"/>
    <n v="2"/>
    <n v="-2.79"/>
  </r>
  <r>
    <n v="5394"/>
    <d v="2016-08-29T00:00:00"/>
    <x v="2"/>
    <x v="7"/>
    <x v="169"/>
    <x v="2"/>
    <x v="0"/>
    <x v="7"/>
    <x v="828"/>
    <x v="2775"/>
    <n v="7"/>
    <n v="-2.38"/>
  </r>
  <r>
    <n v="5395"/>
    <d v="2016-08-30T00:00:00"/>
    <x v="2"/>
    <x v="7"/>
    <x v="487"/>
    <x v="2"/>
    <x v="2"/>
    <x v="6"/>
    <x v="86"/>
    <x v="3599"/>
    <n v="3"/>
    <n v="-67.88"/>
  </r>
  <r>
    <n v="5396"/>
    <d v="2016-08-30T00:00:00"/>
    <x v="2"/>
    <x v="7"/>
    <x v="487"/>
    <x v="2"/>
    <x v="0"/>
    <x v="2"/>
    <x v="865"/>
    <x v="3600"/>
    <n v="2"/>
    <n v="3.39"/>
  </r>
  <r>
    <n v="5397"/>
    <d v="2016-08-30T00:00:00"/>
    <x v="2"/>
    <x v="7"/>
    <x v="487"/>
    <x v="2"/>
    <x v="1"/>
    <x v="5"/>
    <x v="629"/>
    <x v="3601"/>
    <n v="4"/>
    <n v="-258.5"/>
  </r>
  <r>
    <n v="5398"/>
    <d v="2016-08-30T00:00:00"/>
    <x v="2"/>
    <x v="7"/>
    <x v="487"/>
    <x v="2"/>
    <x v="0"/>
    <x v="1"/>
    <x v="37"/>
    <x v="523"/>
    <n v="10"/>
    <n v="33.83"/>
  </r>
  <r>
    <n v="5399"/>
    <d v="2016-08-30T00:00:00"/>
    <x v="2"/>
    <x v="7"/>
    <x v="487"/>
    <x v="2"/>
    <x v="0"/>
    <x v="3"/>
    <x v="637"/>
    <x v="3602"/>
    <n v="6"/>
    <n v="-27.69"/>
  </r>
  <r>
    <n v="5400"/>
    <d v="2016-08-30T00:00:00"/>
    <x v="2"/>
    <x v="7"/>
    <x v="100"/>
    <x v="3"/>
    <x v="1"/>
    <x v="8"/>
    <x v="1200"/>
    <x v="2238"/>
    <n v="4"/>
    <n v="15.99"/>
  </r>
  <r>
    <n v="5401"/>
    <d v="2016-08-30T00:00:00"/>
    <x v="2"/>
    <x v="7"/>
    <x v="100"/>
    <x v="3"/>
    <x v="2"/>
    <x v="6"/>
    <x v="1210"/>
    <x v="811"/>
    <n v="5"/>
    <n v="42.5"/>
  </r>
  <r>
    <n v="5402"/>
    <d v="2016-08-31T00:00:00"/>
    <x v="2"/>
    <x v="7"/>
    <x v="633"/>
    <x v="0"/>
    <x v="0"/>
    <x v="2"/>
    <x v="1677"/>
    <x v="1293"/>
    <n v="2"/>
    <n v="2.4"/>
  </r>
  <r>
    <n v="5403"/>
    <d v="2016-09-01T00:00:00"/>
    <x v="2"/>
    <x v="8"/>
    <x v="692"/>
    <x v="20"/>
    <x v="2"/>
    <x v="9"/>
    <x v="1206"/>
    <x v="3603"/>
    <n v="1"/>
    <n v="2.31"/>
  </r>
  <r>
    <n v="5404"/>
    <d v="2016-09-01T00:00:00"/>
    <x v="2"/>
    <x v="8"/>
    <x v="692"/>
    <x v="20"/>
    <x v="0"/>
    <x v="0"/>
    <x v="572"/>
    <x v="396"/>
    <n v="2"/>
    <n v="11.54"/>
  </r>
  <r>
    <n v="5405"/>
    <d v="2016-09-01T00:00:00"/>
    <x v="2"/>
    <x v="8"/>
    <x v="692"/>
    <x v="20"/>
    <x v="0"/>
    <x v="3"/>
    <x v="595"/>
    <x v="3604"/>
    <n v="1"/>
    <n v="1.07"/>
  </r>
  <r>
    <n v="5406"/>
    <d v="2016-09-01T00:00:00"/>
    <x v="2"/>
    <x v="8"/>
    <x v="692"/>
    <x v="20"/>
    <x v="0"/>
    <x v="0"/>
    <x v="572"/>
    <x v="644"/>
    <n v="4"/>
    <n v="23.09"/>
  </r>
  <r>
    <n v="5407"/>
    <d v="2016-09-01T00:00:00"/>
    <x v="2"/>
    <x v="8"/>
    <x v="692"/>
    <x v="20"/>
    <x v="0"/>
    <x v="3"/>
    <x v="501"/>
    <x v="3605"/>
    <n v="4"/>
    <n v="1415.43"/>
  </r>
  <r>
    <n v="5408"/>
    <d v="2016-09-01T00:00:00"/>
    <x v="2"/>
    <x v="8"/>
    <x v="755"/>
    <x v="3"/>
    <x v="0"/>
    <x v="10"/>
    <x v="944"/>
    <x v="3104"/>
    <n v="2"/>
    <n v="10.94"/>
  </r>
  <r>
    <n v="5409"/>
    <d v="2016-09-01T00:00:00"/>
    <x v="2"/>
    <x v="8"/>
    <x v="78"/>
    <x v="2"/>
    <x v="0"/>
    <x v="0"/>
    <x v="1700"/>
    <x v="1291"/>
    <n v="6"/>
    <n v="9.91"/>
  </r>
  <r>
    <n v="5410"/>
    <d v="2016-09-01T00:00:00"/>
    <x v="2"/>
    <x v="8"/>
    <x v="78"/>
    <x v="2"/>
    <x v="2"/>
    <x v="6"/>
    <x v="1605"/>
    <x v="664"/>
    <n v="2"/>
    <n v="-4.8"/>
  </r>
  <r>
    <n v="5411"/>
    <d v="2016-09-01T00:00:00"/>
    <x v="2"/>
    <x v="8"/>
    <x v="78"/>
    <x v="2"/>
    <x v="0"/>
    <x v="7"/>
    <x v="78"/>
    <x v="3606"/>
    <n v="7"/>
    <n v="5.42"/>
  </r>
  <r>
    <n v="5412"/>
    <d v="2016-09-01T00:00:00"/>
    <x v="2"/>
    <x v="8"/>
    <x v="190"/>
    <x v="20"/>
    <x v="2"/>
    <x v="9"/>
    <x v="77"/>
    <x v="78"/>
    <n v="6"/>
    <n v="206.32"/>
  </r>
  <r>
    <n v="5413"/>
    <d v="2016-09-01T00:00:00"/>
    <x v="2"/>
    <x v="8"/>
    <x v="190"/>
    <x v="20"/>
    <x v="2"/>
    <x v="9"/>
    <x v="306"/>
    <x v="3607"/>
    <n v="2"/>
    <n v="30.44"/>
  </r>
  <r>
    <n v="5414"/>
    <d v="2016-09-01T00:00:00"/>
    <x v="2"/>
    <x v="8"/>
    <x v="190"/>
    <x v="20"/>
    <x v="0"/>
    <x v="14"/>
    <x v="817"/>
    <x v="1322"/>
    <n v="3"/>
    <n v="3.29"/>
  </r>
  <r>
    <n v="5415"/>
    <d v="2016-09-01T00:00:00"/>
    <x v="2"/>
    <x v="8"/>
    <x v="190"/>
    <x v="20"/>
    <x v="1"/>
    <x v="8"/>
    <x v="14"/>
    <x v="2332"/>
    <n v="3"/>
    <n v="61.38"/>
  </r>
  <r>
    <n v="5416"/>
    <d v="2016-09-01T00:00:00"/>
    <x v="2"/>
    <x v="8"/>
    <x v="409"/>
    <x v="14"/>
    <x v="0"/>
    <x v="3"/>
    <x v="96"/>
    <x v="2563"/>
    <n v="5"/>
    <n v="11.09"/>
  </r>
  <r>
    <n v="5417"/>
    <d v="2016-09-01T00:00:00"/>
    <x v="2"/>
    <x v="8"/>
    <x v="409"/>
    <x v="14"/>
    <x v="2"/>
    <x v="6"/>
    <x v="1639"/>
    <x v="2772"/>
    <n v="1"/>
    <n v="2.2799999999999998"/>
  </r>
  <r>
    <n v="5418"/>
    <d v="2016-09-01T00:00:00"/>
    <x v="2"/>
    <x v="8"/>
    <x v="409"/>
    <x v="14"/>
    <x v="0"/>
    <x v="12"/>
    <x v="1551"/>
    <x v="3608"/>
    <n v="4"/>
    <n v="71.16"/>
  </r>
  <r>
    <n v="5419"/>
    <d v="2016-09-01T00:00:00"/>
    <x v="2"/>
    <x v="8"/>
    <x v="409"/>
    <x v="14"/>
    <x v="0"/>
    <x v="3"/>
    <x v="116"/>
    <x v="2873"/>
    <n v="4"/>
    <n v="14.46"/>
  </r>
  <r>
    <n v="5420"/>
    <d v="2016-09-01T00:00:00"/>
    <x v="2"/>
    <x v="8"/>
    <x v="409"/>
    <x v="14"/>
    <x v="0"/>
    <x v="4"/>
    <x v="588"/>
    <x v="687"/>
    <n v="2"/>
    <n v="2.99"/>
  </r>
  <r>
    <n v="5421"/>
    <d v="2016-09-01T00:00:00"/>
    <x v="2"/>
    <x v="8"/>
    <x v="409"/>
    <x v="14"/>
    <x v="0"/>
    <x v="3"/>
    <x v="515"/>
    <x v="2183"/>
    <n v="5"/>
    <n v="12.67"/>
  </r>
  <r>
    <n v="5422"/>
    <d v="2016-09-01T00:00:00"/>
    <x v="2"/>
    <x v="8"/>
    <x v="162"/>
    <x v="3"/>
    <x v="0"/>
    <x v="10"/>
    <x v="681"/>
    <x v="6"/>
    <n v="1"/>
    <n v="5.75"/>
  </r>
  <r>
    <n v="5423"/>
    <d v="2016-09-02T00:00:00"/>
    <x v="2"/>
    <x v="8"/>
    <x v="502"/>
    <x v="20"/>
    <x v="0"/>
    <x v="4"/>
    <x v="1007"/>
    <x v="3609"/>
    <n v="2"/>
    <n v="19.62"/>
  </r>
  <r>
    <n v="5424"/>
    <d v="2016-09-02T00:00:00"/>
    <x v="2"/>
    <x v="8"/>
    <x v="502"/>
    <x v="20"/>
    <x v="1"/>
    <x v="8"/>
    <x v="763"/>
    <x v="2447"/>
    <n v="2"/>
    <n v="10"/>
  </r>
  <r>
    <n v="5425"/>
    <d v="2016-09-02T00:00:00"/>
    <x v="2"/>
    <x v="8"/>
    <x v="331"/>
    <x v="21"/>
    <x v="0"/>
    <x v="7"/>
    <x v="710"/>
    <x v="3610"/>
    <n v="1"/>
    <n v="0.65"/>
  </r>
  <r>
    <n v="5426"/>
    <d v="2016-09-02T00:00:00"/>
    <x v="2"/>
    <x v="8"/>
    <x v="331"/>
    <x v="21"/>
    <x v="0"/>
    <x v="3"/>
    <x v="333"/>
    <x v="1985"/>
    <n v="2"/>
    <n v="3.88"/>
  </r>
  <r>
    <n v="5427"/>
    <d v="2016-09-02T00:00:00"/>
    <x v="2"/>
    <x v="8"/>
    <x v="381"/>
    <x v="3"/>
    <x v="0"/>
    <x v="2"/>
    <x v="271"/>
    <x v="3611"/>
    <n v="3"/>
    <n v="12.1"/>
  </r>
  <r>
    <n v="5428"/>
    <d v="2016-09-02T00:00:00"/>
    <x v="2"/>
    <x v="8"/>
    <x v="556"/>
    <x v="1"/>
    <x v="0"/>
    <x v="1"/>
    <x v="645"/>
    <x v="1091"/>
    <n v="5"/>
    <n v="9.8699999999999992"/>
  </r>
  <r>
    <n v="5429"/>
    <d v="2016-09-02T00:00:00"/>
    <x v="2"/>
    <x v="8"/>
    <x v="556"/>
    <x v="1"/>
    <x v="0"/>
    <x v="2"/>
    <x v="1125"/>
    <x v="1395"/>
    <n v="2"/>
    <n v="-8.35"/>
  </r>
  <r>
    <n v="5430"/>
    <d v="2016-09-02T00:00:00"/>
    <x v="2"/>
    <x v="8"/>
    <x v="556"/>
    <x v="1"/>
    <x v="2"/>
    <x v="15"/>
    <x v="1742"/>
    <x v="3612"/>
    <n v="3"/>
    <n v="-19.47"/>
  </r>
  <r>
    <n v="5431"/>
    <d v="2016-09-02T00:00:00"/>
    <x v="2"/>
    <x v="8"/>
    <x v="398"/>
    <x v="1"/>
    <x v="1"/>
    <x v="8"/>
    <x v="888"/>
    <x v="3613"/>
    <n v="2"/>
    <n v="-75.84"/>
  </r>
  <r>
    <n v="5432"/>
    <d v="2016-09-02T00:00:00"/>
    <x v="2"/>
    <x v="8"/>
    <x v="364"/>
    <x v="25"/>
    <x v="0"/>
    <x v="3"/>
    <x v="1480"/>
    <x v="3614"/>
    <n v="7"/>
    <n v="-17.57"/>
  </r>
  <r>
    <n v="5433"/>
    <d v="2016-09-02T00:00:00"/>
    <x v="2"/>
    <x v="8"/>
    <x v="364"/>
    <x v="25"/>
    <x v="0"/>
    <x v="12"/>
    <x v="1743"/>
    <x v="3615"/>
    <n v="9"/>
    <n v="34.81"/>
  </r>
  <r>
    <n v="5434"/>
    <d v="2016-09-02T00:00:00"/>
    <x v="2"/>
    <x v="8"/>
    <x v="364"/>
    <x v="25"/>
    <x v="0"/>
    <x v="4"/>
    <x v="118"/>
    <x v="121"/>
    <n v="4"/>
    <n v="3.4"/>
  </r>
  <r>
    <n v="5435"/>
    <d v="2016-09-02T00:00:00"/>
    <x v="2"/>
    <x v="8"/>
    <x v="364"/>
    <x v="25"/>
    <x v="1"/>
    <x v="13"/>
    <x v="989"/>
    <x v="3616"/>
    <n v="3"/>
    <n v="-149.63"/>
  </r>
  <r>
    <n v="5436"/>
    <d v="2016-09-02T00:00:00"/>
    <x v="2"/>
    <x v="8"/>
    <x v="364"/>
    <x v="25"/>
    <x v="2"/>
    <x v="9"/>
    <x v="1208"/>
    <x v="3617"/>
    <n v="3"/>
    <n v="303.8"/>
  </r>
  <r>
    <n v="5437"/>
    <d v="2016-09-02T00:00:00"/>
    <x v="2"/>
    <x v="8"/>
    <x v="364"/>
    <x v="25"/>
    <x v="0"/>
    <x v="3"/>
    <x v="1467"/>
    <x v="2632"/>
    <n v="5"/>
    <n v="-12.63"/>
  </r>
  <r>
    <n v="5438"/>
    <d v="2016-09-02T00:00:00"/>
    <x v="2"/>
    <x v="8"/>
    <x v="614"/>
    <x v="22"/>
    <x v="2"/>
    <x v="16"/>
    <x v="937"/>
    <x v="2823"/>
    <n v="2"/>
    <n v="449.99"/>
  </r>
  <r>
    <n v="5439"/>
    <d v="2016-09-02T00:00:00"/>
    <x v="2"/>
    <x v="8"/>
    <x v="476"/>
    <x v="0"/>
    <x v="0"/>
    <x v="3"/>
    <x v="1129"/>
    <x v="918"/>
    <n v="8"/>
    <n v="-13.34"/>
  </r>
  <r>
    <n v="5440"/>
    <d v="2016-09-02T00:00:00"/>
    <x v="2"/>
    <x v="8"/>
    <x v="476"/>
    <x v="0"/>
    <x v="2"/>
    <x v="9"/>
    <x v="1617"/>
    <x v="3618"/>
    <n v="5"/>
    <n v="33.909999999999997"/>
  </r>
  <r>
    <n v="5441"/>
    <d v="2016-09-02T00:00:00"/>
    <x v="2"/>
    <x v="8"/>
    <x v="383"/>
    <x v="22"/>
    <x v="1"/>
    <x v="5"/>
    <x v="1322"/>
    <x v="3619"/>
    <n v="3"/>
    <n v="-2.7"/>
  </r>
  <r>
    <n v="5442"/>
    <d v="2016-09-02T00:00:00"/>
    <x v="2"/>
    <x v="8"/>
    <x v="383"/>
    <x v="22"/>
    <x v="0"/>
    <x v="10"/>
    <x v="611"/>
    <x v="3620"/>
    <n v="3"/>
    <n v="30.99"/>
  </r>
  <r>
    <n v="5443"/>
    <d v="2016-09-02T00:00:00"/>
    <x v="2"/>
    <x v="8"/>
    <x v="336"/>
    <x v="3"/>
    <x v="1"/>
    <x v="8"/>
    <x v="58"/>
    <x v="3621"/>
    <n v="9"/>
    <n v="31.24"/>
  </r>
  <r>
    <n v="5444"/>
    <d v="2016-09-02T00:00:00"/>
    <x v="2"/>
    <x v="8"/>
    <x v="336"/>
    <x v="3"/>
    <x v="0"/>
    <x v="2"/>
    <x v="110"/>
    <x v="3622"/>
    <n v="3"/>
    <n v="0.95"/>
  </r>
  <r>
    <n v="5445"/>
    <d v="2016-09-02T00:00:00"/>
    <x v="2"/>
    <x v="8"/>
    <x v="336"/>
    <x v="3"/>
    <x v="2"/>
    <x v="6"/>
    <x v="686"/>
    <x v="781"/>
    <n v="4"/>
    <n v="68.2"/>
  </r>
  <r>
    <n v="5446"/>
    <d v="2016-09-02T00:00:00"/>
    <x v="2"/>
    <x v="8"/>
    <x v="336"/>
    <x v="3"/>
    <x v="0"/>
    <x v="4"/>
    <x v="347"/>
    <x v="3007"/>
    <n v="7"/>
    <n v="5.23"/>
  </r>
  <r>
    <n v="5447"/>
    <d v="2016-09-02T00:00:00"/>
    <x v="2"/>
    <x v="8"/>
    <x v="336"/>
    <x v="3"/>
    <x v="1"/>
    <x v="13"/>
    <x v="444"/>
    <x v="3623"/>
    <n v="3"/>
    <n v="28.44"/>
  </r>
  <r>
    <n v="5448"/>
    <d v="2016-09-02T00:00:00"/>
    <x v="2"/>
    <x v="8"/>
    <x v="336"/>
    <x v="3"/>
    <x v="0"/>
    <x v="3"/>
    <x v="529"/>
    <x v="1117"/>
    <n v="1"/>
    <n v="2.56"/>
  </r>
  <r>
    <n v="5449"/>
    <d v="2016-09-03T00:00:00"/>
    <x v="2"/>
    <x v="8"/>
    <x v="125"/>
    <x v="2"/>
    <x v="0"/>
    <x v="3"/>
    <x v="1391"/>
    <x v="3624"/>
    <n v="5"/>
    <n v="-760.98"/>
  </r>
  <r>
    <n v="5450"/>
    <d v="2016-09-03T00:00:00"/>
    <x v="2"/>
    <x v="8"/>
    <x v="125"/>
    <x v="2"/>
    <x v="2"/>
    <x v="6"/>
    <x v="1379"/>
    <x v="3134"/>
    <n v="3"/>
    <n v="-46.8"/>
  </r>
  <r>
    <n v="5451"/>
    <d v="2016-09-03T00:00:00"/>
    <x v="2"/>
    <x v="8"/>
    <x v="488"/>
    <x v="1"/>
    <x v="1"/>
    <x v="8"/>
    <x v="1330"/>
    <x v="3625"/>
    <n v="3"/>
    <n v="-90.25"/>
  </r>
  <r>
    <n v="5452"/>
    <d v="2016-09-03T00:00:00"/>
    <x v="2"/>
    <x v="8"/>
    <x v="246"/>
    <x v="1"/>
    <x v="0"/>
    <x v="3"/>
    <x v="1245"/>
    <x v="3626"/>
    <n v="3"/>
    <n v="-14.97"/>
  </r>
  <r>
    <n v="5453"/>
    <d v="2016-09-03T00:00:00"/>
    <x v="2"/>
    <x v="8"/>
    <x v="76"/>
    <x v="37"/>
    <x v="0"/>
    <x v="0"/>
    <x v="1589"/>
    <x v="3627"/>
    <n v="7"/>
    <n v="22.15"/>
  </r>
  <r>
    <n v="5454"/>
    <d v="2016-09-03T00:00:00"/>
    <x v="2"/>
    <x v="8"/>
    <x v="612"/>
    <x v="21"/>
    <x v="0"/>
    <x v="2"/>
    <x v="199"/>
    <x v="3628"/>
    <n v="5"/>
    <n v="14.17"/>
  </r>
  <r>
    <n v="5455"/>
    <d v="2016-09-03T00:00:00"/>
    <x v="2"/>
    <x v="8"/>
    <x v="563"/>
    <x v="8"/>
    <x v="0"/>
    <x v="3"/>
    <x v="1480"/>
    <x v="3629"/>
    <n v="8"/>
    <n v="41.02"/>
  </r>
  <r>
    <n v="5456"/>
    <d v="2016-09-03T00:00:00"/>
    <x v="2"/>
    <x v="8"/>
    <x v="221"/>
    <x v="36"/>
    <x v="1"/>
    <x v="11"/>
    <x v="1093"/>
    <x v="3630"/>
    <n v="3"/>
    <n v="31.04"/>
  </r>
  <r>
    <n v="5457"/>
    <d v="2016-09-03T00:00:00"/>
    <x v="2"/>
    <x v="8"/>
    <x v="221"/>
    <x v="36"/>
    <x v="1"/>
    <x v="8"/>
    <x v="977"/>
    <x v="1195"/>
    <n v="2"/>
    <n v="4.28"/>
  </r>
  <r>
    <n v="5458"/>
    <d v="2016-09-03T00:00:00"/>
    <x v="2"/>
    <x v="8"/>
    <x v="221"/>
    <x v="36"/>
    <x v="0"/>
    <x v="3"/>
    <x v="1088"/>
    <x v="1822"/>
    <n v="2"/>
    <n v="5.87"/>
  </r>
  <r>
    <n v="5459"/>
    <d v="2016-09-03T00:00:00"/>
    <x v="2"/>
    <x v="8"/>
    <x v="221"/>
    <x v="36"/>
    <x v="0"/>
    <x v="1"/>
    <x v="1323"/>
    <x v="875"/>
    <n v="8"/>
    <n v="27.49"/>
  </r>
  <r>
    <n v="5460"/>
    <d v="2016-09-03T00:00:00"/>
    <x v="2"/>
    <x v="8"/>
    <x v="751"/>
    <x v="1"/>
    <x v="1"/>
    <x v="11"/>
    <x v="1744"/>
    <x v="3631"/>
    <n v="4"/>
    <n v="0"/>
  </r>
  <r>
    <n v="5461"/>
    <d v="2016-09-03T00:00:00"/>
    <x v="2"/>
    <x v="8"/>
    <x v="719"/>
    <x v="10"/>
    <x v="0"/>
    <x v="0"/>
    <x v="861"/>
    <x v="800"/>
    <n v="6"/>
    <n v="11.22"/>
  </r>
  <r>
    <n v="5462"/>
    <d v="2016-09-04T00:00:00"/>
    <x v="2"/>
    <x v="8"/>
    <x v="325"/>
    <x v="0"/>
    <x v="0"/>
    <x v="4"/>
    <x v="718"/>
    <x v="823"/>
    <n v="1"/>
    <n v="1.03"/>
  </r>
  <r>
    <n v="5463"/>
    <d v="2016-09-04T00:00:00"/>
    <x v="2"/>
    <x v="8"/>
    <x v="325"/>
    <x v="0"/>
    <x v="0"/>
    <x v="4"/>
    <x v="151"/>
    <x v="3632"/>
    <n v="3"/>
    <n v="7.02"/>
  </r>
  <r>
    <n v="5464"/>
    <d v="2016-09-04T00:00:00"/>
    <x v="2"/>
    <x v="8"/>
    <x v="107"/>
    <x v="20"/>
    <x v="1"/>
    <x v="8"/>
    <x v="1466"/>
    <x v="1916"/>
    <n v="1"/>
    <n v="24.94"/>
  </r>
  <r>
    <n v="5465"/>
    <d v="2016-09-04T00:00:00"/>
    <x v="2"/>
    <x v="8"/>
    <x v="107"/>
    <x v="20"/>
    <x v="0"/>
    <x v="3"/>
    <x v="958"/>
    <x v="3633"/>
    <n v="5"/>
    <n v="20.45"/>
  </r>
  <r>
    <n v="5466"/>
    <d v="2016-09-04T00:00:00"/>
    <x v="2"/>
    <x v="8"/>
    <x v="107"/>
    <x v="20"/>
    <x v="0"/>
    <x v="14"/>
    <x v="1745"/>
    <x v="850"/>
    <n v="4"/>
    <n v="6.59"/>
  </r>
  <r>
    <n v="5467"/>
    <d v="2016-09-04T00:00:00"/>
    <x v="2"/>
    <x v="8"/>
    <x v="16"/>
    <x v="15"/>
    <x v="0"/>
    <x v="0"/>
    <x v="976"/>
    <x v="3634"/>
    <n v="3"/>
    <n v="4.1100000000000003"/>
  </r>
  <r>
    <n v="5468"/>
    <d v="2016-09-04T00:00:00"/>
    <x v="2"/>
    <x v="8"/>
    <x v="16"/>
    <x v="15"/>
    <x v="0"/>
    <x v="12"/>
    <x v="1217"/>
    <x v="2399"/>
    <n v="2"/>
    <n v="8.7200000000000006"/>
  </r>
  <r>
    <n v="5469"/>
    <d v="2016-09-04T00:00:00"/>
    <x v="2"/>
    <x v="8"/>
    <x v="16"/>
    <x v="15"/>
    <x v="0"/>
    <x v="4"/>
    <x v="311"/>
    <x v="3635"/>
    <n v="2"/>
    <n v="8.33"/>
  </r>
  <r>
    <n v="5470"/>
    <d v="2016-09-04T00:00:00"/>
    <x v="2"/>
    <x v="8"/>
    <x v="266"/>
    <x v="5"/>
    <x v="1"/>
    <x v="8"/>
    <x v="1231"/>
    <x v="2602"/>
    <n v="3"/>
    <n v="16.61"/>
  </r>
  <r>
    <n v="5471"/>
    <d v="2016-09-04T00:00:00"/>
    <x v="2"/>
    <x v="8"/>
    <x v="266"/>
    <x v="5"/>
    <x v="0"/>
    <x v="3"/>
    <x v="1135"/>
    <x v="3636"/>
    <n v="6"/>
    <n v="54.69"/>
  </r>
  <r>
    <n v="5472"/>
    <d v="2016-09-04T00:00:00"/>
    <x v="2"/>
    <x v="8"/>
    <x v="266"/>
    <x v="5"/>
    <x v="0"/>
    <x v="2"/>
    <x v="99"/>
    <x v="1096"/>
    <n v="4"/>
    <n v="5.2"/>
  </r>
  <r>
    <n v="5473"/>
    <d v="2016-09-04T00:00:00"/>
    <x v="2"/>
    <x v="8"/>
    <x v="266"/>
    <x v="5"/>
    <x v="0"/>
    <x v="4"/>
    <x v="510"/>
    <x v="1685"/>
    <n v="3"/>
    <n v="2.5299999999999998"/>
  </r>
  <r>
    <n v="5474"/>
    <d v="2016-09-04T00:00:00"/>
    <x v="2"/>
    <x v="8"/>
    <x v="132"/>
    <x v="28"/>
    <x v="0"/>
    <x v="2"/>
    <x v="168"/>
    <x v="688"/>
    <n v="3"/>
    <n v="160.62"/>
  </r>
  <r>
    <n v="5475"/>
    <d v="2016-09-04T00:00:00"/>
    <x v="2"/>
    <x v="8"/>
    <x v="2"/>
    <x v="24"/>
    <x v="0"/>
    <x v="10"/>
    <x v="21"/>
    <x v="2738"/>
    <n v="2"/>
    <n v="7.78"/>
  </r>
  <r>
    <n v="5476"/>
    <d v="2016-09-04T00:00:00"/>
    <x v="2"/>
    <x v="8"/>
    <x v="2"/>
    <x v="24"/>
    <x v="2"/>
    <x v="9"/>
    <x v="378"/>
    <x v="3637"/>
    <n v="5"/>
    <n v="67.19"/>
  </r>
  <r>
    <n v="5477"/>
    <d v="2016-09-04T00:00:00"/>
    <x v="2"/>
    <x v="8"/>
    <x v="355"/>
    <x v="13"/>
    <x v="0"/>
    <x v="0"/>
    <x v="1437"/>
    <x v="3638"/>
    <n v="5"/>
    <n v="114.96"/>
  </r>
  <r>
    <n v="5478"/>
    <d v="2016-09-04T00:00:00"/>
    <x v="2"/>
    <x v="8"/>
    <x v="24"/>
    <x v="3"/>
    <x v="1"/>
    <x v="8"/>
    <x v="1746"/>
    <x v="3639"/>
    <n v="3"/>
    <n v="8.74"/>
  </r>
  <r>
    <n v="5479"/>
    <d v="2016-09-04T00:00:00"/>
    <x v="2"/>
    <x v="8"/>
    <x v="24"/>
    <x v="3"/>
    <x v="2"/>
    <x v="16"/>
    <x v="1252"/>
    <x v="962"/>
    <n v="5"/>
    <n v="944.99"/>
  </r>
  <r>
    <n v="5480"/>
    <d v="2016-09-05T00:00:00"/>
    <x v="2"/>
    <x v="8"/>
    <x v="104"/>
    <x v="2"/>
    <x v="1"/>
    <x v="8"/>
    <x v="1412"/>
    <x v="171"/>
    <n v="2"/>
    <n v="10.35"/>
  </r>
  <r>
    <n v="5481"/>
    <d v="2016-09-05T00:00:00"/>
    <x v="2"/>
    <x v="8"/>
    <x v="500"/>
    <x v="14"/>
    <x v="1"/>
    <x v="8"/>
    <x v="462"/>
    <x v="2003"/>
    <n v="1"/>
    <n v="3.67"/>
  </r>
  <r>
    <n v="5482"/>
    <d v="2016-09-05T00:00:00"/>
    <x v="2"/>
    <x v="8"/>
    <x v="500"/>
    <x v="14"/>
    <x v="0"/>
    <x v="2"/>
    <x v="1567"/>
    <x v="3640"/>
    <n v="3"/>
    <n v="23.39"/>
  </r>
  <r>
    <n v="5483"/>
    <d v="2016-09-05T00:00:00"/>
    <x v="2"/>
    <x v="8"/>
    <x v="500"/>
    <x v="14"/>
    <x v="0"/>
    <x v="2"/>
    <x v="617"/>
    <x v="304"/>
    <n v="3"/>
    <n v="20.58"/>
  </r>
  <r>
    <n v="5484"/>
    <d v="2016-09-05T00:00:00"/>
    <x v="2"/>
    <x v="8"/>
    <x v="500"/>
    <x v="14"/>
    <x v="0"/>
    <x v="0"/>
    <x v="1137"/>
    <x v="802"/>
    <n v="4"/>
    <n v="42.03"/>
  </r>
  <r>
    <n v="5485"/>
    <d v="2016-09-05T00:00:00"/>
    <x v="2"/>
    <x v="8"/>
    <x v="500"/>
    <x v="14"/>
    <x v="1"/>
    <x v="5"/>
    <x v="591"/>
    <x v="151"/>
    <n v="3"/>
    <n v="29.15"/>
  </r>
  <r>
    <n v="5486"/>
    <d v="2016-09-05T00:00:00"/>
    <x v="2"/>
    <x v="8"/>
    <x v="500"/>
    <x v="14"/>
    <x v="0"/>
    <x v="1"/>
    <x v="1090"/>
    <x v="3344"/>
    <n v="7"/>
    <n v="10.58"/>
  </r>
  <r>
    <n v="5487"/>
    <d v="2016-09-05T00:00:00"/>
    <x v="2"/>
    <x v="8"/>
    <x v="546"/>
    <x v="30"/>
    <x v="2"/>
    <x v="6"/>
    <x v="446"/>
    <x v="3641"/>
    <n v="3"/>
    <n v="80.739999999999995"/>
  </r>
  <r>
    <n v="5488"/>
    <d v="2016-09-05T00:00:00"/>
    <x v="2"/>
    <x v="8"/>
    <x v="671"/>
    <x v="42"/>
    <x v="0"/>
    <x v="4"/>
    <x v="1341"/>
    <x v="403"/>
    <n v="3"/>
    <n v="26.99"/>
  </r>
  <r>
    <n v="5489"/>
    <d v="2016-09-05T00:00:00"/>
    <x v="2"/>
    <x v="8"/>
    <x v="278"/>
    <x v="0"/>
    <x v="1"/>
    <x v="5"/>
    <x v="478"/>
    <x v="3642"/>
    <n v="7"/>
    <n v="-24.84"/>
  </r>
  <r>
    <n v="5490"/>
    <d v="2016-09-05T00:00:00"/>
    <x v="2"/>
    <x v="8"/>
    <x v="44"/>
    <x v="3"/>
    <x v="2"/>
    <x v="9"/>
    <x v="1065"/>
    <x v="3643"/>
    <n v="8"/>
    <n v="29"/>
  </r>
  <r>
    <n v="5491"/>
    <d v="2016-09-05T00:00:00"/>
    <x v="2"/>
    <x v="8"/>
    <x v="29"/>
    <x v="2"/>
    <x v="0"/>
    <x v="3"/>
    <x v="212"/>
    <x v="3644"/>
    <n v="5"/>
    <n v="-7.33"/>
  </r>
  <r>
    <n v="5492"/>
    <d v="2016-09-05T00:00:00"/>
    <x v="2"/>
    <x v="8"/>
    <x v="406"/>
    <x v="15"/>
    <x v="0"/>
    <x v="10"/>
    <x v="21"/>
    <x v="1098"/>
    <n v="3"/>
    <n v="7.63"/>
  </r>
  <r>
    <n v="5493"/>
    <d v="2016-09-05T00:00:00"/>
    <x v="2"/>
    <x v="8"/>
    <x v="406"/>
    <x v="15"/>
    <x v="0"/>
    <x v="3"/>
    <x v="209"/>
    <x v="3645"/>
    <n v="7"/>
    <n v="-63.11"/>
  </r>
  <r>
    <n v="5494"/>
    <d v="2016-09-05T00:00:00"/>
    <x v="2"/>
    <x v="8"/>
    <x v="406"/>
    <x v="15"/>
    <x v="2"/>
    <x v="6"/>
    <x v="418"/>
    <x v="2960"/>
    <n v="2"/>
    <n v="6.8"/>
  </r>
  <r>
    <n v="5495"/>
    <d v="2016-09-05T00:00:00"/>
    <x v="2"/>
    <x v="8"/>
    <x v="406"/>
    <x v="15"/>
    <x v="0"/>
    <x v="0"/>
    <x v="127"/>
    <x v="1207"/>
    <n v="3"/>
    <n v="3.21"/>
  </r>
  <r>
    <n v="5496"/>
    <d v="2016-09-05T00:00:00"/>
    <x v="2"/>
    <x v="8"/>
    <x v="292"/>
    <x v="0"/>
    <x v="0"/>
    <x v="12"/>
    <x v="1551"/>
    <x v="3646"/>
    <n v="3"/>
    <n v="-166.39"/>
  </r>
  <r>
    <n v="5497"/>
    <d v="2016-09-05T00:00:00"/>
    <x v="2"/>
    <x v="8"/>
    <x v="292"/>
    <x v="0"/>
    <x v="0"/>
    <x v="7"/>
    <x v="961"/>
    <x v="2795"/>
    <n v="9"/>
    <n v="4.2699999999999996"/>
  </r>
  <r>
    <n v="5498"/>
    <d v="2016-09-05T00:00:00"/>
    <x v="2"/>
    <x v="8"/>
    <x v="343"/>
    <x v="3"/>
    <x v="0"/>
    <x v="0"/>
    <x v="1747"/>
    <x v="2661"/>
    <n v="2"/>
    <n v="46.12"/>
  </r>
  <r>
    <n v="5499"/>
    <d v="2016-09-05T00:00:00"/>
    <x v="2"/>
    <x v="8"/>
    <x v="343"/>
    <x v="3"/>
    <x v="0"/>
    <x v="3"/>
    <x v="772"/>
    <x v="2410"/>
    <n v="2"/>
    <n v="3.94"/>
  </r>
  <r>
    <n v="5500"/>
    <d v="2016-09-05T00:00:00"/>
    <x v="2"/>
    <x v="8"/>
    <x v="343"/>
    <x v="3"/>
    <x v="0"/>
    <x v="7"/>
    <x v="590"/>
    <x v="2325"/>
    <n v="2"/>
    <n v="1.79"/>
  </r>
  <r>
    <n v="5501"/>
    <d v="2016-09-05T00:00:00"/>
    <x v="2"/>
    <x v="8"/>
    <x v="286"/>
    <x v="0"/>
    <x v="0"/>
    <x v="0"/>
    <x v="1382"/>
    <x v="499"/>
    <n v="5"/>
    <n v="9.07"/>
  </r>
  <r>
    <n v="5502"/>
    <d v="2016-09-05T00:00:00"/>
    <x v="2"/>
    <x v="8"/>
    <x v="286"/>
    <x v="0"/>
    <x v="0"/>
    <x v="7"/>
    <x v="78"/>
    <x v="3647"/>
    <n v="8"/>
    <n v="5.34"/>
  </r>
  <r>
    <n v="5503"/>
    <d v="2016-09-05T00:00:00"/>
    <x v="2"/>
    <x v="8"/>
    <x v="286"/>
    <x v="0"/>
    <x v="0"/>
    <x v="0"/>
    <x v="1595"/>
    <x v="320"/>
    <n v="2"/>
    <n v="3.76"/>
  </r>
  <r>
    <n v="5504"/>
    <d v="2016-09-05T00:00:00"/>
    <x v="2"/>
    <x v="8"/>
    <x v="20"/>
    <x v="20"/>
    <x v="0"/>
    <x v="0"/>
    <x v="1086"/>
    <x v="3648"/>
    <n v="4"/>
    <n v="92.24"/>
  </r>
  <r>
    <n v="5505"/>
    <d v="2016-09-05T00:00:00"/>
    <x v="2"/>
    <x v="8"/>
    <x v="397"/>
    <x v="0"/>
    <x v="0"/>
    <x v="2"/>
    <x v="945"/>
    <x v="3649"/>
    <n v="3"/>
    <n v="-17.52"/>
  </r>
  <r>
    <n v="5506"/>
    <d v="2016-09-05T00:00:00"/>
    <x v="2"/>
    <x v="8"/>
    <x v="13"/>
    <x v="6"/>
    <x v="0"/>
    <x v="1"/>
    <x v="1433"/>
    <x v="1432"/>
    <n v="2"/>
    <n v="11.78"/>
  </r>
  <r>
    <n v="5507"/>
    <d v="2016-09-05T00:00:00"/>
    <x v="2"/>
    <x v="8"/>
    <x v="13"/>
    <x v="6"/>
    <x v="1"/>
    <x v="13"/>
    <x v="473"/>
    <x v="3650"/>
    <n v="3"/>
    <n v="314.06"/>
  </r>
  <r>
    <n v="5508"/>
    <d v="2016-09-05T00:00:00"/>
    <x v="2"/>
    <x v="8"/>
    <x v="720"/>
    <x v="1"/>
    <x v="0"/>
    <x v="0"/>
    <x v="1515"/>
    <x v="3522"/>
    <n v="2"/>
    <n v="3.35"/>
  </r>
  <r>
    <n v="5509"/>
    <d v="2016-09-05T00:00:00"/>
    <x v="2"/>
    <x v="8"/>
    <x v="496"/>
    <x v="10"/>
    <x v="0"/>
    <x v="3"/>
    <x v="1171"/>
    <x v="90"/>
    <n v="2"/>
    <n v="-7.46"/>
  </r>
  <r>
    <n v="5510"/>
    <d v="2016-09-05T00:00:00"/>
    <x v="2"/>
    <x v="8"/>
    <x v="496"/>
    <x v="10"/>
    <x v="0"/>
    <x v="3"/>
    <x v="1058"/>
    <x v="1939"/>
    <n v="6"/>
    <n v="-6.49"/>
  </r>
  <r>
    <n v="5511"/>
    <d v="2016-09-05T00:00:00"/>
    <x v="2"/>
    <x v="8"/>
    <x v="496"/>
    <x v="10"/>
    <x v="1"/>
    <x v="5"/>
    <x v="142"/>
    <x v="3412"/>
    <n v="2"/>
    <n v="-1.22"/>
  </r>
  <r>
    <n v="5512"/>
    <d v="2016-09-05T00:00:00"/>
    <x v="2"/>
    <x v="8"/>
    <x v="551"/>
    <x v="0"/>
    <x v="1"/>
    <x v="8"/>
    <x v="837"/>
    <x v="740"/>
    <n v="3"/>
    <n v="-11.66"/>
  </r>
  <r>
    <n v="5513"/>
    <d v="2016-09-05T00:00:00"/>
    <x v="2"/>
    <x v="8"/>
    <x v="622"/>
    <x v="2"/>
    <x v="1"/>
    <x v="8"/>
    <x v="1746"/>
    <x v="3651"/>
    <n v="9"/>
    <n v="11.65"/>
  </r>
  <r>
    <n v="5514"/>
    <d v="2016-09-05T00:00:00"/>
    <x v="2"/>
    <x v="8"/>
    <x v="622"/>
    <x v="2"/>
    <x v="1"/>
    <x v="5"/>
    <x v="1748"/>
    <x v="3652"/>
    <n v="2"/>
    <n v="-19.34"/>
  </r>
  <r>
    <n v="5515"/>
    <d v="2016-09-05T00:00:00"/>
    <x v="2"/>
    <x v="8"/>
    <x v="622"/>
    <x v="2"/>
    <x v="0"/>
    <x v="4"/>
    <x v="658"/>
    <x v="1304"/>
    <n v="3"/>
    <n v="0.59"/>
  </r>
  <r>
    <n v="5516"/>
    <d v="2016-09-05T00:00:00"/>
    <x v="2"/>
    <x v="8"/>
    <x v="622"/>
    <x v="2"/>
    <x v="1"/>
    <x v="5"/>
    <x v="1333"/>
    <x v="3653"/>
    <n v="3"/>
    <n v="-63.38"/>
  </r>
  <r>
    <n v="5517"/>
    <d v="2016-09-05T00:00:00"/>
    <x v="2"/>
    <x v="8"/>
    <x v="623"/>
    <x v="20"/>
    <x v="2"/>
    <x v="6"/>
    <x v="383"/>
    <x v="415"/>
    <n v="4"/>
    <n v="12.21"/>
  </r>
  <r>
    <n v="5518"/>
    <d v="2016-09-06T00:00:00"/>
    <x v="2"/>
    <x v="8"/>
    <x v="727"/>
    <x v="28"/>
    <x v="0"/>
    <x v="12"/>
    <x v="857"/>
    <x v="2532"/>
    <n v="6"/>
    <n v="22.59"/>
  </r>
  <r>
    <n v="5519"/>
    <d v="2016-09-06T00:00:00"/>
    <x v="2"/>
    <x v="8"/>
    <x v="541"/>
    <x v="20"/>
    <x v="2"/>
    <x v="9"/>
    <x v="1594"/>
    <x v="3022"/>
    <n v="2"/>
    <n v="11.15"/>
  </r>
  <r>
    <n v="5520"/>
    <d v="2016-09-06T00:00:00"/>
    <x v="2"/>
    <x v="8"/>
    <x v="541"/>
    <x v="20"/>
    <x v="1"/>
    <x v="11"/>
    <x v="1248"/>
    <x v="1976"/>
    <n v="3"/>
    <n v="90.29"/>
  </r>
  <r>
    <n v="5521"/>
    <d v="2016-09-06T00:00:00"/>
    <x v="2"/>
    <x v="8"/>
    <x v="366"/>
    <x v="25"/>
    <x v="0"/>
    <x v="10"/>
    <x v="1494"/>
    <x v="3654"/>
    <n v="3"/>
    <n v="29.99"/>
  </r>
  <r>
    <n v="5522"/>
    <d v="2016-09-06T00:00:00"/>
    <x v="2"/>
    <x v="8"/>
    <x v="366"/>
    <x v="25"/>
    <x v="0"/>
    <x v="3"/>
    <x v="105"/>
    <x v="2435"/>
    <n v="2"/>
    <n v="-2.46"/>
  </r>
  <r>
    <n v="5523"/>
    <d v="2016-09-06T00:00:00"/>
    <x v="2"/>
    <x v="8"/>
    <x v="100"/>
    <x v="0"/>
    <x v="0"/>
    <x v="2"/>
    <x v="1369"/>
    <x v="1142"/>
    <n v="1"/>
    <n v="0.81"/>
  </r>
  <r>
    <n v="5524"/>
    <d v="2016-09-06T00:00:00"/>
    <x v="2"/>
    <x v="8"/>
    <x v="515"/>
    <x v="0"/>
    <x v="0"/>
    <x v="0"/>
    <x v="800"/>
    <x v="3655"/>
    <n v="4"/>
    <n v="15.2"/>
  </r>
  <r>
    <n v="5525"/>
    <d v="2016-09-06T00:00:00"/>
    <x v="2"/>
    <x v="8"/>
    <x v="515"/>
    <x v="0"/>
    <x v="2"/>
    <x v="6"/>
    <x v="1749"/>
    <x v="3656"/>
    <n v="2"/>
    <n v="37.08"/>
  </r>
  <r>
    <n v="5526"/>
    <d v="2016-09-08T00:00:00"/>
    <x v="2"/>
    <x v="8"/>
    <x v="643"/>
    <x v="0"/>
    <x v="0"/>
    <x v="2"/>
    <x v="1677"/>
    <x v="3657"/>
    <n v="3"/>
    <n v="3.6"/>
  </r>
  <r>
    <n v="5527"/>
    <d v="2016-09-08T00:00:00"/>
    <x v="2"/>
    <x v="8"/>
    <x v="643"/>
    <x v="0"/>
    <x v="1"/>
    <x v="11"/>
    <x v="1483"/>
    <x v="3658"/>
    <n v="4"/>
    <n v="-317.14999999999998"/>
  </r>
  <r>
    <n v="5528"/>
    <d v="2016-09-08T00:00:00"/>
    <x v="2"/>
    <x v="8"/>
    <x v="643"/>
    <x v="0"/>
    <x v="0"/>
    <x v="2"/>
    <x v="147"/>
    <x v="3659"/>
    <n v="4"/>
    <n v="-32.78"/>
  </r>
  <r>
    <n v="5529"/>
    <d v="2016-09-08T00:00:00"/>
    <x v="2"/>
    <x v="8"/>
    <x v="643"/>
    <x v="0"/>
    <x v="2"/>
    <x v="9"/>
    <x v="530"/>
    <x v="3046"/>
    <n v="2"/>
    <n v="0.72"/>
  </r>
  <r>
    <n v="5530"/>
    <d v="2016-09-08T00:00:00"/>
    <x v="2"/>
    <x v="8"/>
    <x v="139"/>
    <x v="3"/>
    <x v="0"/>
    <x v="3"/>
    <x v="739"/>
    <x v="2087"/>
    <n v="2"/>
    <n v="11.56"/>
  </r>
  <r>
    <n v="5531"/>
    <d v="2016-09-08T00:00:00"/>
    <x v="2"/>
    <x v="8"/>
    <x v="139"/>
    <x v="3"/>
    <x v="0"/>
    <x v="3"/>
    <x v="702"/>
    <x v="3660"/>
    <n v="4"/>
    <n v="23.5"/>
  </r>
  <r>
    <n v="5532"/>
    <d v="2016-09-08T00:00:00"/>
    <x v="2"/>
    <x v="8"/>
    <x v="64"/>
    <x v="32"/>
    <x v="1"/>
    <x v="11"/>
    <x v="1590"/>
    <x v="2824"/>
    <n v="3"/>
    <n v="13.92"/>
  </r>
  <r>
    <n v="5533"/>
    <d v="2016-09-08T00:00:00"/>
    <x v="2"/>
    <x v="8"/>
    <x v="64"/>
    <x v="32"/>
    <x v="0"/>
    <x v="1"/>
    <x v="1092"/>
    <x v="1195"/>
    <n v="4"/>
    <n v="6.94"/>
  </r>
  <r>
    <n v="5534"/>
    <d v="2016-09-08T00:00:00"/>
    <x v="2"/>
    <x v="8"/>
    <x v="145"/>
    <x v="1"/>
    <x v="1"/>
    <x v="8"/>
    <x v="837"/>
    <x v="3661"/>
    <n v="2"/>
    <n v="-7.77"/>
  </r>
  <r>
    <n v="5535"/>
    <d v="2016-09-08T00:00:00"/>
    <x v="2"/>
    <x v="8"/>
    <x v="145"/>
    <x v="1"/>
    <x v="1"/>
    <x v="13"/>
    <x v="748"/>
    <x v="3662"/>
    <n v="3"/>
    <n v="-300.74"/>
  </r>
  <r>
    <n v="5536"/>
    <d v="2016-09-08T00:00:00"/>
    <x v="2"/>
    <x v="8"/>
    <x v="53"/>
    <x v="20"/>
    <x v="0"/>
    <x v="12"/>
    <x v="1335"/>
    <x v="3663"/>
    <n v="1"/>
    <n v="62.24"/>
  </r>
  <r>
    <n v="5537"/>
    <d v="2016-09-08T00:00:00"/>
    <x v="2"/>
    <x v="8"/>
    <x v="127"/>
    <x v="0"/>
    <x v="0"/>
    <x v="4"/>
    <x v="487"/>
    <x v="488"/>
    <n v="2"/>
    <n v="6.16"/>
  </r>
  <r>
    <n v="5538"/>
    <d v="2016-09-08T00:00:00"/>
    <x v="2"/>
    <x v="8"/>
    <x v="127"/>
    <x v="0"/>
    <x v="2"/>
    <x v="6"/>
    <x v="1456"/>
    <x v="3664"/>
    <n v="5"/>
    <n v="21.74"/>
  </r>
  <r>
    <n v="5539"/>
    <d v="2016-09-08T00:00:00"/>
    <x v="2"/>
    <x v="8"/>
    <x v="747"/>
    <x v="25"/>
    <x v="2"/>
    <x v="9"/>
    <x v="786"/>
    <x v="1395"/>
    <n v="4"/>
    <n v="8.35"/>
  </r>
  <r>
    <n v="5540"/>
    <d v="2016-09-08T00:00:00"/>
    <x v="2"/>
    <x v="8"/>
    <x v="747"/>
    <x v="25"/>
    <x v="0"/>
    <x v="0"/>
    <x v="1415"/>
    <x v="923"/>
    <n v="3"/>
    <n v="23.46"/>
  </r>
  <r>
    <n v="5541"/>
    <d v="2016-09-08T00:00:00"/>
    <x v="2"/>
    <x v="8"/>
    <x v="137"/>
    <x v="3"/>
    <x v="1"/>
    <x v="13"/>
    <x v="953"/>
    <x v="3665"/>
    <n v="1"/>
    <n v="-12.78"/>
  </r>
  <r>
    <n v="5542"/>
    <d v="2016-09-08T00:00:00"/>
    <x v="2"/>
    <x v="8"/>
    <x v="546"/>
    <x v="22"/>
    <x v="1"/>
    <x v="8"/>
    <x v="562"/>
    <x v="1762"/>
    <n v="1"/>
    <n v="14.66"/>
  </r>
  <r>
    <n v="5543"/>
    <d v="2016-09-08T00:00:00"/>
    <x v="2"/>
    <x v="8"/>
    <x v="546"/>
    <x v="22"/>
    <x v="0"/>
    <x v="0"/>
    <x v="1287"/>
    <x v="3666"/>
    <n v="7"/>
    <n v="14.2"/>
  </r>
  <r>
    <n v="5544"/>
    <d v="2016-09-08T00:00:00"/>
    <x v="2"/>
    <x v="8"/>
    <x v="760"/>
    <x v="3"/>
    <x v="0"/>
    <x v="4"/>
    <x v="222"/>
    <x v="240"/>
    <n v="2"/>
    <n v="3.72"/>
  </r>
  <r>
    <n v="5545"/>
    <d v="2016-09-08T00:00:00"/>
    <x v="2"/>
    <x v="8"/>
    <x v="760"/>
    <x v="3"/>
    <x v="0"/>
    <x v="0"/>
    <x v="829"/>
    <x v="85"/>
    <n v="8"/>
    <n v="15.41"/>
  </r>
  <r>
    <n v="5546"/>
    <d v="2016-09-08T00:00:00"/>
    <x v="2"/>
    <x v="8"/>
    <x v="760"/>
    <x v="3"/>
    <x v="0"/>
    <x v="2"/>
    <x v="1575"/>
    <x v="3667"/>
    <n v="2"/>
    <n v="65.44"/>
  </r>
  <r>
    <n v="5547"/>
    <d v="2016-09-09T00:00:00"/>
    <x v="2"/>
    <x v="8"/>
    <x v="350"/>
    <x v="20"/>
    <x v="0"/>
    <x v="3"/>
    <x v="997"/>
    <x v="471"/>
    <n v="2"/>
    <n v="5.48"/>
  </r>
  <r>
    <n v="5548"/>
    <d v="2016-09-09T00:00:00"/>
    <x v="2"/>
    <x v="8"/>
    <x v="372"/>
    <x v="3"/>
    <x v="0"/>
    <x v="3"/>
    <x v="98"/>
    <x v="3668"/>
    <n v="4"/>
    <n v="18.68"/>
  </r>
  <r>
    <n v="5549"/>
    <d v="2016-09-09T00:00:00"/>
    <x v="2"/>
    <x v="8"/>
    <x v="474"/>
    <x v="0"/>
    <x v="1"/>
    <x v="8"/>
    <x v="1278"/>
    <x v="2501"/>
    <n v="4"/>
    <n v="-12.01"/>
  </r>
  <r>
    <n v="5550"/>
    <d v="2016-09-10T00:00:00"/>
    <x v="2"/>
    <x v="8"/>
    <x v="672"/>
    <x v="20"/>
    <x v="0"/>
    <x v="2"/>
    <x v="1750"/>
    <x v="3669"/>
    <n v="2"/>
    <n v="8.92"/>
  </r>
  <r>
    <n v="5551"/>
    <d v="2016-09-10T00:00:00"/>
    <x v="2"/>
    <x v="8"/>
    <x v="672"/>
    <x v="20"/>
    <x v="0"/>
    <x v="0"/>
    <x v="1089"/>
    <x v="2784"/>
    <n v="1"/>
    <n v="3.08"/>
  </r>
  <r>
    <n v="5552"/>
    <d v="2016-09-10T00:00:00"/>
    <x v="2"/>
    <x v="8"/>
    <x v="651"/>
    <x v="15"/>
    <x v="0"/>
    <x v="4"/>
    <x v="1398"/>
    <x v="1287"/>
    <n v="3"/>
    <n v="8.4499999999999993"/>
  </r>
  <r>
    <n v="5553"/>
    <d v="2016-09-10T00:00:00"/>
    <x v="2"/>
    <x v="8"/>
    <x v="73"/>
    <x v="0"/>
    <x v="1"/>
    <x v="13"/>
    <x v="278"/>
    <x v="3670"/>
    <n v="5"/>
    <n v="-34.39"/>
  </r>
  <r>
    <n v="5554"/>
    <d v="2016-09-10T00:00:00"/>
    <x v="2"/>
    <x v="8"/>
    <x v="73"/>
    <x v="0"/>
    <x v="2"/>
    <x v="6"/>
    <x v="570"/>
    <x v="3671"/>
    <n v="5"/>
    <n v="54"/>
  </r>
  <r>
    <n v="5555"/>
    <d v="2016-09-10T00:00:00"/>
    <x v="2"/>
    <x v="8"/>
    <x v="571"/>
    <x v="16"/>
    <x v="2"/>
    <x v="6"/>
    <x v="446"/>
    <x v="3672"/>
    <n v="7"/>
    <n v="58.46"/>
  </r>
  <r>
    <n v="5556"/>
    <d v="2016-09-10T00:00:00"/>
    <x v="2"/>
    <x v="8"/>
    <x v="741"/>
    <x v="22"/>
    <x v="0"/>
    <x v="1"/>
    <x v="1165"/>
    <x v="1764"/>
    <n v="2"/>
    <n v="3.47"/>
  </r>
  <r>
    <n v="5557"/>
    <d v="2016-09-10T00:00:00"/>
    <x v="2"/>
    <x v="8"/>
    <x v="741"/>
    <x v="22"/>
    <x v="0"/>
    <x v="3"/>
    <x v="56"/>
    <x v="3673"/>
    <n v="3"/>
    <n v="4.46"/>
  </r>
  <r>
    <n v="5558"/>
    <d v="2016-09-10T00:00:00"/>
    <x v="2"/>
    <x v="8"/>
    <x v="741"/>
    <x v="22"/>
    <x v="0"/>
    <x v="0"/>
    <x v="290"/>
    <x v="1045"/>
    <n v="2"/>
    <n v="40.17"/>
  </r>
  <r>
    <n v="5559"/>
    <d v="2016-09-10T00:00:00"/>
    <x v="2"/>
    <x v="8"/>
    <x v="741"/>
    <x v="22"/>
    <x v="0"/>
    <x v="3"/>
    <x v="1386"/>
    <x v="3674"/>
    <n v="3"/>
    <n v="13.87"/>
  </r>
  <r>
    <n v="5560"/>
    <d v="2016-09-10T00:00:00"/>
    <x v="2"/>
    <x v="8"/>
    <x v="265"/>
    <x v="3"/>
    <x v="0"/>
    <x v="3"/>
    <x v="1644"/>
    <x v="3561"/>
    <n v="2"/>
    <n v="89.95"/>
  </r>
  <r>
    <n v="5561"/>
    <d v="2016-09-11T00:00:00"/>
    <x v="2"/>
    <x v="8"/>
    <x v="708"/>
    <x v="3"/>
    <x v="0"/>
    <x v="0"/>
    <x v="605"/>
    <x v="3675"/>
    <n v="1"/>
    <n v="3.58"/>
  </r>
  <r>
    <n v="5562"/>
    <d v="2016-09-11T00:00:00"/>
    <x v="2"/>
    <x v="8"/>
    <x v="708"/>
    <x v="3"/>
    <x v="2"/>
    <x v="9"/>
    <x v="1044"/>
    <x v="3676"/>
    <n v="13"/>
    <n v="636"/>
  </r>
  <r>
    <n v="5563"/>
    <d v="2016-09-11T00:00:00"/>
    <x v="2"/>
    <x v="8"/>
    <x v="186"/>
    <x v="2"/>
    <x v="0"/>
    <x v="0"/>
    <x v="74"/>
    <x v="174"/>
    <n v="2"/>
    <n v="2.64"/>
  </r>
  <r>
    <n v="5564"/>
    <d v="2016-09-11T00:00:00"/>
    <x v="2"/>
    <x v="8"/>
    <x v="186"/>
    <x v="2"/>
    <x v="2"/>
    <x v="6"/>
    <x v="197"/>
    <x v="3677"/>
    <n v="9"/>
    <n v="-157.94"/>
  </r>
  <r>
    <n v="5565"/>
    <d v="2016-09-11T00:00:00"/>
    <x v="2"/>
    <x v="8"/>
    <x v="327"/>
    <x v="10"/>
    <x v="0"/>
    <x v="3"/>
    <x v="461"/>
    <x v="1217"/>
    <n v="3"/>
    <n v="-17.940000000000001"/>
  </r>
  <r>
    <n v="5566"/>
    <d v="2016-09-11T00:00:00"/>
    <x v="2"/>
    <x v="8"/>
    <x v="327"/>
    <x v="10"/>
    <x v="0"/>
    <x v="2"/>
    <x v="163"/>
    <x v="3556"/>
    <n v="5"/>
    <n v="3.75"/>
  </r>
  <r>
    <n v="5567"/>
    <d v="2016-09-11T00:00:00"/>
    <x v="2"/>
    <x v="8"/>
    <x v="453"/>
    <x v="6"/>
    <x v="2"/>
    <x v="16"/>
    <x v="1308"/>
    <x v="3678"/>
    <n v="8"/>
    <n v="751.96"/>
  </r>
  <r>
    <n v="5568"/>
    <d v="2016-09-11T00:00:00"/>
    <x v="2"/>
    <x v="8"/>
    <x v="453"/>
    <x v="6"/>
    <x v="0"/>
    <x v="10"/>
    <x v="1658"/>
    <x v="573"/>
    <n v="1"/>
    <n v="5.43"/>
  </r>
  <r>
    <n v="5569"/>
    <d v="2016-09-11T00:00:00"/>
    <x v="2"/>
    <x v="8"/>
    <x v="632"/>
    <x v="3"/>
    <x v="0"/>
    <x v="2"/>
    <x v="1020"/>
    <x v="100"/>
    <n v="3"/>
    <n v="6.66"/>
  </r>
  <r>
    <n v="5570"/>
    <d v="2016-09-11T00:00:00"/>
    <x v="2"/>
    <x v="8"/>
    <x v="632"/>
    <x v="3"/>
    <x v="0"/>
    <x v="3"/>
    <x v="461"/>
    <x v="3679"/>
    <n v="2"/>
    <n v="12.96"/>
  </r>
  <r>
    <n v="5571"/>
    <d v="2016-09-11T00:00:00"/>
    <x v="2"/>
    <x v="8"/>
    <x v="335"/>
    <x v="42"/>
    <x v="2"/>
    <x v="6"/>
    <x v="419"/>
    <x v="3680"/>
    <n v="5"/>
    <n v="62.93"/>
  </r>
  <r>
    <n v="5572"/>
    <d v="2016-09-11T00:00:00"/>
    <x v="2"/>
    <x v="8"/>
    <x v="423"/>
    <x v="1"/>
    <x v="0"/>
    <x v="1"/>
    <x v="228"/>
    <x v="3233"/>
    <n v="2"/>
    <n v="2.1"/>
  </r>
  <r>
    <n v="5573"/>
    <d v="2016-09-11T00:00:00"/>
    <x v="2"/>
    <x v="8"/>
    <x v="423"/>
    <x v="1"/>
    <x v="0"/>
    <x v="3"/>
    <x v="740"/>
    <x v="3681"/>
    <n v="3"/>
    <n v="-3.24"/>
  </r>
  <r>
    <n v="5574"/>
    <d v="2016-09-11T00:00:00"/>
    <x v="2"/>
    <x v="8"/>
    <x v="49"/>
    <x v="12"/>
    <x v="0"/>
    <x v="4"/>
    <x v="1559"/>
    <x v="3682"/>
    <n v="2"/>
    <n v="0.91"/>
  </r>
  <r>
    <n v="5575"/>
    <d v="2016-09-11T00:00:00"/>
    <x v="2"/>
    <x v="8"/>
    <x v="49"/>
    <x v="12"/>
    <x v="0"/>
    <x v="0"/>
    <x v="723"/>
    <x v="1315"/>
    <n v="4"/>
    <n v="7.26"/>
  </r>
  <r>
    <n v="5576"/>
    <d v="2016-09-11T00:00:00"/>
    <x v="2"/>
    <x v="8"/>
    <x v="49"/>
    <x v="12"/>
    <x v="0"/>
    <x v="0"/>
    <x v="689"/>
    <x v="1571"/>
    <n v="2"/>
    <n v="2.99"/>
  </r>
  <r>
    <n v="5577"/>
    <d v="2016-09-11T00:00:00"/>
    <x v="2"/>
    <x v="8"/>
    <x v="361"/>
    <x v="0"/>
    <x v="0"/>
    <x v="10"/>
    <x v="323"/>
    <x v="3683"/>
    <n v="2"/>
    <n v="33.6"/>
  </r>
  <r>
    <n v="5578"/>
    <d v="2016-09-12T00:00:00"/>
    <x v="2"/>
    <x v="8"/>
    <x v="624"/>
    <x v="26"/>
    <x v="1"/>
    <x v="8"/>
    <x v="283"/>
    <x v="3684"/>
    <n v="4"/>
    <n v="3.59"/>
  </r>
  <r>
    <n v="5579"/>
    <d v="2016-09-12T00:00:00"/>
    <x v="2"/>
    <x v="8"/>
    <x v="624"/>
    <x v="26"/>
    <x v="1"/>
    <x v="5"/>
    <x v="1283"/>
    <x v="3685"/>
    <n v="2"/>
    <n v="52.51"/>
  </r>
  <r>
    <n v="5580"/>
    <d v="2016-09-12T00:00:00"/>
    <x v="2"/>
    <x v="8"/>
    <x v="624"/>
    <x v="26"/>
    <x v="1"/>
    <x v="8"/>
    <x v="169"/>
    <x v="3263"/>
    <n v="1"/>
    <n v="1.71"/>
  </r>
  <r>
    <n v="5581"/>
    <d v="2016-09-12T00:00:00"/>
    <x v="2"/>
    <x v="8"/>
    <x v="624"/>
    <x v="26"/>
    <x v="0"/>
    <x v="1"/>
    <x v="1116"/>
    <x v="2176"/>
    <n v="3"/>
    <n v="2.04"/>
  </r>
  <r>
    <n v="5582"/>
    <d v="2016-09-12T00:00:00"/>
    <x v="2"/>
    <x v="8"/>
    <x v="582"/>
    <x v="22"/>
    <x v="0"/>
    <x v="7"/>
    <x v="995"/>
    <x v="3686"/>
    <n v="3"/>
    <n v="4.82"/>
  </r>
  <r>
    <n v="5583"/>
    <d v="2016-09-12T00:00:00"/>
    <x v="2"/>
    <x v="8"/>
    <x v="582"/>
    <x v="22"/>
    <x v="0"/>
    <x v="1"/>
    <x v="1165"/>
    <x v="955"/>
    <n v="3"/>
    <n v="5.2"/>
  </r>
  <r>
    <n v="5584"/>
    <d v="2016-09-12T00:00:00"/>
    <x v="2"/>
    <x v="8"/>
    <x v="582"/>
    <x v="22"/>
    <x v="0"/>
    <x v="3"/>
    <x v="871"/>
    <x v="2363"/>
    <n v="4"/>
    <n v="7.76"/>
  </r>
  <r>
    <n v="5585"/>
    <d v="2016-09-12T00:00:00"/>
    <x v="2"/>
    <x v="8"/>
    <x v="202"/>
    <x v="6"/>
    <x v="2"/>
    <x v="9"/>
    <x v="162"/>
    <x v="2363"/>
    <n v="3"/>
    <n v="1.66"/>
  </r>
  <r>
    <n v="5586"/>
    <d v="2016-09-12T00:00:00"/>
    <x v="2"/>
    <x v="8"/>
    <x v="202"/>
    <x v="6"/>
    <x v="0"/>
    <x v="7"/>
    <x v="78"/>
    <x v="1185"/>
    <n v="3"/>
    <n v="5.22"/>
  </r>
  <r>
    <n v="5587"/>
    <d v="2016-09-12T00:00:00"/>
    <x v="2"/>
    <x v="8"/>
    <x v="202"/>
    <x v="6"/>
    <x v="0"/>
    <x v="2"/>
    <x v="1160"/>
    <x v="3687"/>
    <n v="5"/>
    <n v="0.68"/>
  </r>
  <r>
    <n v="5588"/>
    <d v="2016-09-12T00:00:00"/>
    <x v="2"/>
    <x v="8"/>
    <x v="202"/>
    <x v="6"/>
    <x v="1"/>
    <x v="5"/>
    <x v="1528"/>
    <x v="3688"/>
    <n v="4"/>
    <n v="307.14"/>
  </r>
  <r>
    <n v="5589"/>
    <d v="2016-09-12T00:00:00"/>
    <x v="2"/>
    <x v="8"/>
    <x v="571"/>
    <x v="14"/>
    <x v="0"/>
    <x v="0"/>
    <x v="1226"/>
    <x v="2936"/>
    <n v="3"/>
    <n v="31.52"/>
  </r>
  <r>
    <n v="5590"/>
    <d v="2016-09-12T00:00:00"/>
    <x v="2"/>
    <x v="8"/>
    <x v="675"/>
    <x v="26"/>
    <x v="2"/>
    <x v="6"/>
    <x v="1120"/>
    <x v="3689"/>
    <n v="3"/>
    <n v="9.18"/>
  </r>
  <r>
    <n v="5591"/>
    <d v="2016-09-12T00:00:00"/>
    <x v="2"/>
    <x v="8"/>
    <x v="675"/>
    <x v="26"/>
    <x v="1"/>
    <x v="5"/>
    <x v="241"/>
    <x v="3690"/>
    <n v="4"/>
    <n v="5.2"/>
  </r>
  <r>
    <n v="5592"/>
    <d v="2016-09-12T00:00:00"/>
    <x v="2"/>
    <x v="8"/>
    <x v="212"/>
    <x v="20"/>
    <x v="1"/>
    <x v="8"/>
    <x v="220"/>
    <x v="237"/>
    <n v="2"/>
    <n v="14.57"/>
  </r>
  <r>
    <n v="5593"/>
    <d v="2016-09-13T00:00:00"/>
    <x v="2"/>
    <x v="8"/>
    <x v="199"/>
    <x v="40"/>
    <x v="0"/>
    <x v="2"/>
    <x v="1160"/>
    <x v="1854"/>
    <n v="3"/>
    <n v="0.41"/>
  </r>
  <r>
    <n v="5594"/>
    <d v="2016-09-13T00:00:00"/>
    <x v="2"/>
    <x v="8"/>
    <x v="199"/>
    <x v="40"/>
    <x v="0"/>
    <x v="1"/>
    <x v="564"/>
    <x v="221"/>
    <n v="5"/>
    <n v="7.06"/>
  </r>
  <r>
    <n v="5595"/>
    <d v="2016-09-13T00:00:00"/>
    <x v="2"/>
    <x v="8"/>
    <x v="199"/>
    <x v="40"/>
    <x v="2"/>
    <x v="6"/>
    <x v="1109"/>
    <x v="33"/>
    <n v="5"/>
    <n v="41.99"/>
  </r>
  <r>
    <n v="5596"/>
    <d v="2016-09-13T00:00:00"/>
    <x v="2"/>
    <x v="8"/>
    <x v="199"/>
    <x v="40"/>
    <x v="0"/>
    <x v="14"/>
    <x v="1486"/>
    <x v="2411"/>
    <n v="2"/>
    <n v="5.07"/>
  </r>
  <r>
    <n v="5597"/>
    <d v="2016-09-13T00:00:00"/>
    <x v="2"/>
    <x v="8"/>
    <x v="199"/>
    <x v="40"/>
    <x v="0"/>
    <x v="0"/>
    <x v="1357"/>
    <x v="3691"/>
    <n v="3"/>
    <n v="8.4499999999999993"/>
  </r>
  <r>
    <n v="5598"/>
    <d v="2016-09-13T00:00:00"/>
    <x v="2"/>
    <x v="8"/>
    <x v="199"/>
    <x v="40"/>
    <x v="0"/>
    <x v="12"/>
    <x v="427"/>
    <x v="3692"/>
    <n v="2"/>
    <n v="136.08000000000001"/>
  </r>
  <r>
    <n v="5599"/>
    <d v="2016-09-13T00:00:00"/>
    <x v="2"/>
    <x v="8"/>
    <x v="199"/>
    <x v="40"/>
    <x v="0"/>
    <x v="0"/>
    <x v="903"/>
    <x v="1810"/>
    <n v="3"/>
    <n v="8.64"/>
  </r>
  <r>
    <n v="5600"/>
    <d v="2016-09-13T00:00:00"/>
    <x v="2"/>
    <x v="8"/>
    <x v="199"/>
    <x v="40"/>
    <x v="0"/>
    <x v="2"/>
    <x v="892"/>
    <x v="1747"/>
    <n v="6"/>
    <n v="100.73"/>
  </r>
  <r>
    <n v="5601"/>
    <d v="2016-09-13T00:00:00"/>
    <x v="2"/>
    <x v="8"/>
    <x v="199"/>
    <x v="40"/>
    <x v="1"/>
    <x v="8"/>
    <x v="1751"/>
    <x v="3693"/>
    <n v="14"/>
    <n v="387.57"/>
  </r>
  <r>
    <n v="5602"/>
    <d v="2016-09-13T00:00:00"/>
    <x v="2"/>
    <x v="8"/>
    <x v="199"/>
    <x v="40"/>
    <x v="2"/>
    <x v="6"/>
    <x v="1201"/>
    <x v="2157"/>
    <n v="3"/>
    <n v="0.3"/>
  </r>
  <r>
    <n v="5603"/>
    <d v="2016-09-14T00:00:00"/>
    <x v="2"/>
    <x v="8"/>
    <x v="672"/>
    <x v="9"/>
    <x v="0"/>
    <x v="0"/>
    <x v="300"/>
    <x v="499"/>
    <n v="4"/>
    <n v="12.44"/>
  </r>
  <r>
    <n v="5604"/>
    <d v="2016-09-14T00:00:00"/>
    <x v="2"/>
    <x v="8"/>
    <x v="68"/>
    <x v="20"/>
    <x v="2"/>
    <x v="6"/>
    <x v="1157"/>
    <x v="3694"/>
    <n v="3"/>
    <n v="131.36000000000001"/>
  </r>
  <r>
    <n v="5605"/>
    <d v="2016-09-14T00:00:00"/>
    <x v="2"/>
    <x v="8"/>
    <x v="68"/>
    <x v="20"/>
    <x v="0"/>
    <x v="3"/>
    <x v="243"/>
    <x v="262"/>
    <n v="2"/>
    <n v="252.59"/>
  </r>
  <r>
    <n v="5606"/>
    <d v="2016-09-15T00:00:00"/>
    <x v="2"/>
    <x v="8"/>
    <x v="622"/>
    <x v="2"/>
    <x v="0"/>
    <x v="0"/>
    <x v="1752"/>
    <x v="373"/>
    <n v="1"/>
    <n v="1.87"/>
  </r>
  <r>
    <n v="5607"/>
    <d v="2016-09-15T00:00:00"/>
    <x v="2"/>
    <x v="8"/>
    <x v="512"/>
    <x v="20"/>
    <x v="0"/>
    <x v="3"/>
    <x v="1140"/>
    <x v="3695"/>
    <n v="2"/>
    <n v="294.55"/>
  </r>
  <r>
    <n v="5608"/>
    <d v="2016-09-15T00:00:00"/>
    <x v="2"/>
    <x v="8"/>
    <x v="751"/>
    <x v="22"/>
    <x v="0"/>
    <x v="0"/>
    <x v="1663"/>
    <x v="369"/>
    <n v="5"/>
    <n v="10.06"/>
  </r>
  <r>
    <n v="5609"/>
    <d v="2016-09-15T00:00:00"/>
    <x v="2"/>
    <x v="8"/>
    <x v="751"/>
    <x v="22"/>
    <x v="0"/>
    <x v="3"/>
    <x v="592"/>
    <x v="3696"/>
    <n v="7"/>
    <n v="15.82"/>
  </r>
  <r>
    <n v="5610"/>
    <d v="2016-09-15T00:00:00"/>
    <x v="2"/>
    <x v="8"/>
    <x v="514"/>
    <x v="34"/>
    <x v="0"/>
    <x v="3"/>
    <x v="405"/>
    <x v="3697"/>
    <n v="4"/>
    <n v="6.64"/>
  </r>
  <r>
    <n v="5611"/>
    <d v="2016-09-15T00:00:00"/>
    <x v="2"/>
    <x v="8"/>
    <x v="514"/>
    <x v="34"/>
    <x v="1"/>
    <x v="13"/>
    <x v="177"/>
    <x v="3698"/>
    <n v="3"/>
    <n v="259.52999999999997"/>
  </r>
  <r>
    <n v="5612"/>
    <d v="2016-09-15T00:00:00"/>
    <x v="2"/>
    <x v="8"/>
    <x v="475"/>
    <x v="22"/>
    <x v="0"/>
    <x v="4"/>
    <x v="760"/>
    <x v="3699"/>
    <n v="5"/>
    <n v="13.45"/>
  </r>
  <r>
    <n v="5613"/>
    <d v="2016-09-16T00:00:00"/>
    <x v="2"/>
    <x v="8"/>
    <x v="288"/>
    <x v="3"/>
    <x v="0"/>
    <x v="0"/>
    <x v="183"/>
    <x v="115"/>
    <n v="2"/>
    <n v="6.35"/>
  </r>
  <r>
    <n v="5614"/>
    <d v="2016-09-16T00:00:00"/>
    <x v="2"/>
    <x v="8"/>
    <x v="435"/>
    <x v="3"/>
    <x v="1"/>
    <x v="11"/>
    <x v="1397"/>
    <x v="3700"/>
    <n v="2"/>
    <n v="-12.88"/>
  </r>
  <r>
    <n v="5615"/>
    <d v="2016-09-16T00:00:00"/>
    <x v="2"/>
    <x v="8"/>
    <x v="435"/>
    <x v="3"/>
    <x v="0"/>
    <x v="12"/>
    <x v="1277"/>
    <x v="1649"/>
    <n v="4"/>
    <n v="4.54"/>
  </r>
  <r>
    <n v="5616"/>
    <d v="2016-09-16T00:00:00"/>
    <x v="2"/>
    <x v="8"/>
    <x v="234"/>
    <x v="4"/>
    <x v="1"/>
    <x v="5"/>
    <x v="94"/>
    <x v="3701"/>
    <n v="2"/>
    <n v="30.45"/>
  </r>
  <r>
    <n v="5617"/>
    <d v="2016-09-17T00:00:00"/>
    <x v="2"/>
    <x v="8"/>
    <x v="763"/>
    <x v="3"/>
    <x v="0"/>
    <x v="4"/>
    <x v="712"/>
    <x v="2118"/>
    <n v="3"/>
    <n v="6.63"/>
  </r>
  <r>
    <n v="5618"/>
    <d v="2016-09-17T00:00:00"/>
    <x v="2"/>
    <x v="8"/>
    <x v="763"/>
    <x v="3"/>
    <x v="2"/>
    <x v="6"/>
    <x v="527"/>
    <x v="1202"/>
    <n v="2"/>
    <n v="8.2799999999999994"/>
  </r>
  <r>
    <n v="5619"/>
    <d v="2016-09-17T00:00:00"/>
    <x v="2"/>
    <x v="8"/>
    <x v="763"/>
    <x v="3"/>
    <x v="0"/>
    <x v="0"/>
    <x v="537"/>
    <x v="710"/>
    <n v="1"/>
    <n v="3.11"/>
  </r>
  <r>
    <n v="5620"/>
    <d v="2016-09-17T00:00:00"/>
    <x v="2"/>
    <x v="8"/>
    <x v="106"/>
    <x v="4"/>
    <x v="2"/>
    <x v="15"/>
    <x v="1753"/>
    <x v="3702"/>
    <n v="4"/>
    <n v="190.08"/>
  </r>
  <r>
    <n v="5621"/>
    <d v="2016-09-17T00:00:00"/>
    <x v="2"/>
    <x v="8"/>
    <x v="174"/>
    <x v="41"/>
    <x v="2"/>
    <x v="6"/>
    <x v="1157"/>
    <x v="3694"/>
    <n v="3"/>
    <n v="131.36000000000001"/>
  </r>
  <r>
    <n v="5622"/>
    <d v="2016-09-17T00:00:00"/>
    <x v="2"/>
    <x v="8"/>
    <x v="174"/>
    <x v="41"/>
    <x v="1"/>
    <x v="8"/>
    <x v="851"/>
    <x v="3703"/>
    <n v="2"/>
    <n v="33.94"/>
  </r>
  <r>
    <n v="5623"/>
    <d v="2016-09-17T00:00:00"/>
    <x v="2"/>
    <x v="8"/>
    <x v="694"/>
    <x v="22"/>
    <x v="1"/>
    <x v="5"/>
    <x v="1168"/>
    <x v="3704"/>
    <n v="2"/>
    <n v="9.9700000000000006"/>
  </r>
  <r>
    <n v="5624"/>
    <d v="2016-09-17T00:00:00"/>
    <x v="2"/>
    <x v="8"/>
    <x v="694"/>
    <x v="22"/>
    <x v="2"/>
    <x v="6"/>
    <x v="1158"/>
    <x v="325"/>
    <n v="2"/>
    <n v="7.92"/>
  </r>
  <r>
    <n v="5625"/>
    <d v="2016-09-17T00:00:00"/>
    <x v="2"/>
    <x v="8"/>
    <x v="399"/>
    <x v="20"/>
    <x v="0"/>
    <x v="3"/>
    <x v="396"/>
    <x v="2808"/>
    <n v="5"/>
    <n v="78.44"/>
  </r>
  <r>
    <n v="5626"/>
    <d v="2016-09-17T00:00:00"/>
    <x v="2"/>
    <x v="8"/>
    <x v="14"/>
    <x v="18"/>
    <x v="0"/>
    <x v="4"/>
    <x v="470"/>
    <x v="1803"/>
    <n v="5"/>
    <n v="12.36"/>
  </r>
  <r>
    <n v="5627"/>
    <d v="2016-09-17T00:00:00"/>
    <x v="2"/>
    <x v="8"/>
    <x v="99"/>
    <x v="32"/>
    <x v="1"/>
    <x v="8"/>
    <x v="1659"/>
    <x v="3705"/>
    <n v="3"/>
    <n v="6.22"/>
  </r>
  <r>
    <n v="5628"/>
    <d v="2016-09-17T00:00:00"/>
    <x v="2"/>
    <x v="8"/>
    <x v="99"/>
    <x v="32"/>
    <x v="1"/>
    <x v="8"/>
    <x v="14"/>
    <x v="2332"/>
    <n v="3"/>
    <n v="61.38"/>
  </r>
  <r>
    <n v="5629"/>
    <d v="2016-09-17T00:00:00"/>
    <x v="2"/>
    <x v="8"/>
    <x v="350"/>
    <x v="10"/>
    <x v="0"/>
    <x v="2"/>
    <x v="1191"/>
    <x v="3706"/>
    <n v="5"/>
    <n v="-62.77"/>
  </r>
  <r>
    <n v="5630"/>
    <d v="2016-09-17T00:00:00"/>
    <x v="2"/>
    <x v="8"/>
    <x v="684"/>
    <x v="22"/>
    <x v="0"/>
    <x v="1"/>
    <x v="360"/>
    <x v="3707"/>
    <n v="4"/>
    <n v="5.91"/>
  </r>
  <r>
    <n v="5631"/>
    <d v="2016-09-18T00:00:00"/>
    <x v="2"/>
    <x v="8"/>
    <x v="700"/>
    <x v="20"/>
    <x v="0"/>
    <x v="3"/>
    <x v="872"/>
    <x v="973"/>
    <n v="1"/>
    <n v="1.73"/>
  </r>
  <r>
    <n v="5632"/>
    <d v="2016-09-18T00:00:00"/>
    <x v="2"/>
    <x v="8"/>
    <x v="555"/>
    <x v="16"/>
    <x v="1"/>
    <x v="13"/>
    <x v="1348"/>
    <x v="3708"/>
    <n v="4"/>
    <n v="-167.32"/>
  </r>
  <r>
    <n v="5633"/>
    <d v="2016-09-18T00:00:00"/>
    <x v="2"/>
    <x v="8"/>
    <x v="481"/>
    <x v="33"/>
    <x v="1"/>
    <x v="5"/>
    <x v="1107"/>
    <x v="3709"/>
    <n v="1"/>
    <n v="84.24"/>
  </r>
  <r>
    <n v="5634"/>
    <d v="2016-09-18T00:00:00"/>
    <x v="2"/>
    <x v="8"/>
    <x v="481"/>
    <x v="33"/>
    <x v="0"/>
    <x v="0"/>
    <x v="894"/>
    <x v="3226"/>
    <n v="2"/>
    <n v="6.02"/>
  </r>
  <r>
    <n v="5635"/>
    <d v="2016-09-18T00:00:00"/>
    <x v="2"/>
    <x v="8"/>
    <x v="481"/>
    <x v="33"/>
    <x v="0"/>
    <x v="2"/>
    <x v="1002"/>
    <x v="3710"/>
    <n v="4"/>
    <n v="117.01"/>
  </r>
  <r>
    <n v="5636"/>
    <d v="2016-09-18T00:00:00"/>
    <x v="2"/>
    <x v="8"/>
    <x v="9"/>
    <x v="10"/>
    <x v="1"/>
    <x v="8"/>
    <x v="928"/>
    <x v="3711"/>
    <n v="3"/>
    <n v="1.61"/>
  </r>
  <r>
    <n v="5637"/>
    <d v="2016-09-18T00:00:00"/>
    <x v="2"/>
    <x v="8"/>
    <x v="9"/>
    <x v="10"/>
    <x v="1"/>
    <x v="5"/>
    <x v="478"/>
    <x v="1736"/>
    <n v="2"/>
    <n v="-7.1"/>
  </r>
  <r>
    <n v="5638"/>
    <d v="2016-09-18T00:00:00"/>
    <x v="2"/>
    <x v="8"/>
    <x v="9"/>
    <x v="10"/>
    <x v="0"/>
    <x v="4"/>
    <x v="1185"/>
    <x v="1305"/>
    <n v="1"/>
    <n v="0.37"/>
  </r>
  <r>
    <n v="5639"/>
    <d v="2016-09-18T00:00:00"/>
    <x v="2"/>
    <x v="8"/>
    <x v="226"/>
    <x v="20"/>
    <x v="1"/>
    <x v="5"/>
    <x v="354"/>
    <x v="998"/>
    <n v="2"/>
    <n v="140.4"/>
  </r>
  <r>
    <n v="5640"/>
    <d v="2016-09-18T00:00:00"/>
    <x v="2"/>
    <x v="8"/>
    <x v="226"/>
    <x v="20"/>
    <x v="1"/>
    <x v="8"/>
    <x v="1634"/>
    <x v="1453"/>
    <n v="3"/>
    <n v="26.11"/>
  </r>
  <r>
    <n v="5641"/>
    <d v="2016-09-18T00:00:00"/>
    <x v="2"/>
    <x v="8"/>
    <x v="487"/>
    <x v="16"/>
    <x v="0"/>
    <x v="1"/>
    <x v="85"/>
    <x v="3712"/>
    <n v="1"/>
    <n v="1.05"/>
  </r>
  <r>
    <n v="5642"/>
    <d v="2016-09-18T00:00:00"/>
    <x v="2"/>
    <x v="8"/>
    <x v="638"/>
    <x v="3"/>
    <x v="1"/>
    <x v="5"/>
    <x v="610"/>
    <x v="690"/>
    <n v="2"/>
    <n v="50.1"/>
  </r>
  <r>
    <n v="5643"/>
    <d v="2016-09-18T00:00:00"/>
    <x v="2"/>
    <x v="8"/>
    <x v="638"/>
    <x v="3"/>
    <x v="0"/>
    <x v="0"/>
    <x v="290"/>
    <x v="2741"/>
    <n v="9"/>
    <n v="180.77"/>
  </r>
  <r>
    <n v="5644"/>
    <d v="2016-09-18T00:00:00"/>
    <x v="2"/>
    <x v="8"/>
    <x v="638"/>
    <x v="3"/>
    <x v="1"/>
    <x v="5"/>
    <x v="561"/>
    <x v="3713"/>
    <n v="9"/>
    <n v="-99.62"/>
  </r>
  <r>
    <n v="5645"/>
    <d v="2016-09-18T00:00:00"/>
    <x v="2"/>
    <x v="8"/>
    <x v="649"/>
    <x v="3"/>
    <x v="2"/>
    <x v="6"/>
    <x v="860"/>
    <x v="868"/>
    <n v="2"/>
    <n v="24"/>
  </r>
  <r>
    <n v="5646"/>
    <d v="2016-09-19T00:00:00"/>
    <x v="2"/>
    <x v="8"/>
    <x v="469"/>
    <x v="1"/>
    <x v="1"/>
    <x v="5"/>
    <x v="610"/>
    <x v="3714"/>
    <n v="2"/>
    <n v="-50.1"/>
  </r>
  <r>
    <n v="5647"/>
    <d v="2016-09-19T00:00:00"/>
    <x v="2"/>
    <x v="8"/>
    <x v="469"/>
    <x v="1"/>
    <x v="0"/>
    <x v="3"/>
    <x v="872"/>
    <x v="3715"/>
    <n v="2"/>
    <n v="-3.46"/>
  </r>
  <r>
    <n v="5648"/>
    <d v="2016-09-19T00:00:00"/>
    <x v="2"/>
    <x v="8"/>
    <x v="511"/>
    <x v="43"/>
    <x v="0"/>
    <x v="2"/>
    <x v="168"/>
    <x v="3716"/>
    <n v="9"/>
    <n v="481.87"/>
  </r>
  <r>
    <n v="5649"/>
    <d v="2016-09-19T00:00:00"/>
    <x v="2"/>
    <x v="8"/>
    <x v="511"/>
    <x v="43"/>
    <x v="0"/>
    <x v="0"/>
    <x v="1243"/>
    <x v="3129"/>
    <n v="3"/>
    <n v="7.67"/>
  </r>
  <r>
    <n v="5650"/>
    <d v="2016-09-19T00:00:00"/>
    <x v="2"/>
    <x v="8"/>
    <x v="511"/>
    <x v="43"/>
    <x v="0"/>
    <x v="3"/>
    <x v="1386"/>
    <x v="3717"/>
    <n v="3"/>
    <n v="23.77"/>
  </r>
  <r>
    <n v="5651"/>
    <d v="2016-09-19T00:00:00"/>
    <x v="2"/>
    <x v="8"/>
    <x v="511"/>
    <x v="43"/>
    <x v="1"/>
    <x v="5"/>
    <x v="376"/>
    <x v="407"/>
    <n v="4"/>
    <n v="244.25"/>
  </r>
  <r>
    <n v="5652"/>
    <d v="2016-09-19T00:00:00"/>
    <x v="2"/>
    <x v="8"/>
    <x v="308"/>
    <x v="3"/>
    <x v="0"/>
    <x v="0"/>
    <x v="1137"/>
    <x v="3718"/>
    <n v="7"/>
    <n v="73.540000000000006"/>
  </r>
  <r>
    <n v="5653"/>
    <d v="2016-09-19T00:00:00"/>
    <x v="2"/>
    <x v="8"/>
    <x v="26"/>
    <x v="23"/>
    <x v="0"/>
    <x v="3"/>
    <x v="505"/>
    <x v="242"/>
    <n v="6"/>
    <n v="12.72"/>
  </r>
  <r>
    <n v="5654"/>
    <d v="2016-09-19T00:00:00"/>
    <x v="2"/>
    <x v="8"/>
    <x v="26"/>
    <x v="23"/>
    <x v="0"/>
    <x v="14"/>
    <x v="139"/>
    <x v="3595"/>
    <n v="3"/>
    <n v="8.1"/>
  </r>
  <r>
    <n v="5655"/>
    <d v="2016-09-19T00:00:00"/>
    <x v="2"/>
    <x v="8"/>
    <x v="633"/>
    <x v="4"/>
    <x v="0"/>
    <x v="14"/>
    <x v="424"/>
    <x v="466"/>
    <n v="2"/>
    <n v="0.15"/>
  </r>
  <r>
    <n v="5656"/>
    <d v="2016-09-19T00:00:00"/>
    <x v="2"/>
    <x v="8"/>
    <x v="633"/>
    <x v="4"/>
    <x v="2"/>
    <x v="9"/>
    <x v="265"/>
    <x v="3586"/>
    <n v="5"/>
    <n v="107.48"/>
  </r>
  <r>
    <n v="5657"/>
    <d v="2016-09-19T00:00:00"/>
    <x v="2"/>
    <x v="8"/>
    <x v="64"/>
    <x v="2"/>
    <x v="1"/>
    <x v="8"/>
    <x v="1514"/>
    <x v="3719"/>
    <n v="3"/>
    <n v="3.84"/>
  </r>
  <r>
    <n v="5658"/>
    <d v="2016-09-19T00:00:00"/>
    <x v="2"/>
    <x v="8"/>
    <x v="684"/>
    <x v="3"/>
    <x v="0"/>
    <x v="3"/>
    <x v="547"/>
    <x v="1177"/>
    <n v="3"/>
    <n v="4.18"/>
  </r>
  <r>
    <n v="5659"/>
    <d v="2016-09-19T00:00:00"/>
    <x v="2"/>
    <x v="8"/>
    <x v="684"/>
    <x v="3"/>
    <x v="0"/>
    <x v="14"/>
    <x v="1754"/>
    <x v="274"/>
    <n v="3"/>
    <n v="1.87"/>
  </r>
  <r>
    <n v="5660"/>
    <d v="2016-09-19T00:00:00"/>
    <x v="2"/>
    <x v="8"/>
    <x v="584"/>
    <x v="43"/>
    <x v="0"/>
    <x v="2"/>
    <x v="1549"/>
    <x v="1211"/>
    <n v="2"/>
    <n v="17.38"/>
  </r>
  <r>
    <n v="5661"/>
    <d v="2016-09-19T00:00:00"/>
    <x v="2"/>
    <x v="8"/>
    <x v="136"/>
    <x v="3"/>
    <x v="0"/>
    <x v="3"/>
    <x v="706"/>
    <x v="3720"/>
    <n v="2"/>
    <n v="3.12"/>
  </r>
  <r>
    <n v="5662"/>
    <d v="2016-09-20T00:00:00"/>
    <x v="2"/>
    <x v="8"/>
    <x v="129"/>
    <x v="3"/>
    <x v="0"/>
    <x v="0"/>
    <x v="429"/>
    <x v="3721"/>
    <n v="9"/>
    <n v="30.26"/>
  </r>
  <r>
    <n v="5663"/>
    <d v="2016-09-20T00:00:00"/>
    <x v="2"/>
    <x v="8"/>
    <x v="129"/>
    <x v="3"/>
    <x v="0"/>
    <x v="3"/>
    <x v="313"/>
    <x v="3722"/>
    <n v="2"/>
    <n v="88.39"/>
  </r>
  <r>
    <n v="5664"/>
    <d v="2016-09-20T00:00:00"/>
    <x v="2"/>
    <x v="8"/>
    <x v="129"/>
    <x v="3"/>
    <x v="0"/>
    <x v="4"/>
    <x v="1000"/>
    <x v="1562"/>
    <n v="4"/>
    <n v="3.18"/>
  </r>
  <r>
    <n v="5665"/>
    <d v="2016-09-20T00:00:00"/>
    <x v="2"/>
    <x v="8"/>
    <x v="129"/>
    <x v="3"/>
    <x v="0"/>
    <x v="0"/>
    <x v="426"/>
    <x v="1063"/>
    <n v="2"/>
    <n v="37.979999999999997"/>
  </r>
  <r>
    <n v="5666"/>
    <d v="2016-09-20T00:00:00"/>
    <x v="2"/>
    <x v="8"/>
    <x v="129"/>
    <x v="3"/>
    <x v="0"/>
    <x v="3"/>
    <x v="417"/>
    <x v="3723"/>
    <n v="2"/>
    <n v="15.81"/>
  </r>
  <r>
    <n v="5667"/>
    <d v="2016-09-20T00:00:00"/>
    <x v="2"/>
    <x v="8"/>
    <x v="76"/>
    <x v="25"/>
    <x v="1"/>
    <x v="8"/>
    <x v="863"/>
    <x v="272"/>
    <n v="2"/>
    <n v="1.07"/>
  </r>
  <r>
    <n v="5668"/>
    <d v="2016-09-20T00:00:00"/>
    <x v="2"/>
    <x v="8"/>
    <x v="76"/>
    <x v="25"/>
    <x v="1"/>
    <x v="5"/>
    <x v="561"/>
    <x v="3724"/>
    <n v="1"/>
    <n v="-11.07"/>
  </r>
  <r>
    <n v="5669"/>
    <d v="2016-09-20T00:00:00"/>
    <x v="2"/>
    <x v="8"/>
    <x v="276"/>
    <x v="20"/>
    <x v="0"/>
    <x v="12"/>
    <x v="447"/>
    <x v="3725"/>
    <n v="5"/>
    <n v="129.77000000000001"/>
  </r>
  <r>
    <n v="5670"/>
    <d v="2016-09-20T00:00:00"/>
    <x v="2"/>
    <x v="8"/>
    <x v="647"/>
    <x v="14"/>
    <x v="0"/>
    <x v="3"/>
    <x v="361"/>
    <x v="1801"/>
    <n v="5"/>
    <n v="41.01"/>
  </r>
  <r>
    <n v="5671"/>
    <d v="2016-09-20T00:00:00"/>
    <x v="2"/>
    <x v="8"/>
    <x v="631"/>
    <x v="22"/>
    <x v="1"/>
    <x v="11"/>
    <x v="1615"/>
    <x v="3598"/>
    <n v="2"/>
    <n v="40.97"/>
  </r>
  <r>
    <n v="5672"/>
    <d v="2016-09-22T00:00:00"/>
    <x v="2"/>
    <x v="8"/>
    <x v="562"/>
    <x v="15"/>
    <x v="0"/>
    <x v="4"/>
    <x v="1638"/>
    <x v="1174"/>
    <n v="3"/>
    <n v="4.59"/>
  </r>
  <r>
    <n v="5673"/>
    <d v="2016-09-22T00:00:00"/>
    <x v="2"/>
    <x v="8"/>
    <x v="562"/>
    <x v="15"/>
    <x v="2"/>
    <x v="6"/>
    <x v="1755"/>
    <x v="1916"/>
    <n v="8"/>
    <n v="5.59"/>
  </r>
  <r>
    <n v="5674"/>
    <d v="2016-09-22T00:00:00"/>
    <x v="2"/>
    <x v="8"/>
    <x v="517"/>
    <x v="2"/>
    <x v="0"/>
    <x v="4"/>
    <x v="608"/>
    <x v="1304"/>
    <n v="3"/>
    <n v="0.89"/>
  </r>
  <r>
    <n v="5675"/>
    <d v="2016-09-22T00:00:00"/>
    <x v="2"/>
    <x v="8"/>
    <x v="482"/>
    <x v="16"/>
    <x v="0"/>
    <x v="3"/>
    <x v="816"/>
    <x v="3726"/>
    <n v="9"/>
    <n v="-6"/>
  </r>
  <r>
    <n v="5676"/>
    <d v="2016-09-22T00:00:00"/>
    <x v="2"/>
    <x v="8"/>
    <x v="482"/>
    <x v="16"/>
    <x v="0"/>
    <x v="1"/>
    <x v="1096"/>
    <x v="2738"/>
    <n v="2"/>
    <n v="5.8"/>
  </r>
  <r>
    <n v="5677"/>
    <d v="2016-09-22T00:00:00"/>
    <x v="2"/>
    <x v="8"/>
    <x v="326"/>
    <x v="5"/>
    <x v="1"/>
    <x v="8"/>
    <x v="731"/>
    <x v="833"/>
    <n v="2"/>
    <n v="6.37"/>
  </r>
  <r>
    <n v="5678"/>
    <d v="2016-09-22T00:00:00"/>
    <x v="2"/>
    <x v="8"/>
    <x v="629"/>
    <x v="2"/>
    <x v="0"/>
    <x v="1"/>
    <x v="218"/>
    <x v="356"/>
    <n v="5"/>
    <n v="5.37"/>
  </r>
  <r>
    <n v="5679"/>
    <d v="2016-09-22T00:00:00"/>
    <x v="2"/>
    <x v="8"/>
    <x v="381"/>
    <x v="20"/>
    <x v="0"/>
    <x v="2"/>
    <x v="929"/>
    <x v="3727"/>
    <n v="6"/>
    <n v="37.22"/>
  </r>
  <r>
    <n v="5680"/>
    <d v="2016-09-22T00:00:00"/>
    <x v="2"/>
    <x v="8"/>
    <x v="461"/>
    <x v="18"/>
    <x v="0"/>
    <x v="0"/>
    <x v="563"/>
    <x v="186"/>
    <n v="6"/>
    <n v="16.149999999999999"/>
  </r>
  <r>
    <n v="5681"/>
    <d v="2016-09-22T00:00:00"/>
    <x v="2"/>
    <x v="8"/>
    <x v="436"/>
    <x v="26"/>
    <x v="1"/>
    <x v="8"/>
    <x v="462"/>
    <x v="3728"/>
    <n v="7"/>
    <n v="8.5500000000000007"/>
  </r>
  <r>
    <n v="5682"/>
    <d v="2016-09-22T00:00:00"/>
    <x v="2"/>
    <x v="8"/>
    <x v="10"/>
    <x v="21"/>
    <x v="1"/>
    <x v="8"/>
    <x v="1336"/>
    <x v="3729"/>
    <n v="2"/>
    <n v="7.58"/>
  </r>
  <r>
    <n v="5683"/>
    <d v="2016-09-22T00:00:00"/>
    <x v="2"/>
    <x v="8"/>
    <x v="70"/>
    <x v="10"/>
    <x v="0"/>
    <x v="10"/>
    <x v="1494"/>
    <x v="3730"/>
    <n v="2"/>
    <n v="19.989999999999998"/>
  </r>
  <r>
    <n v="5684"/>
    <d v="2016-09-22T00:00:00"/>
    <x v="2"/>
    <x v="8"/>
    <x v="361"/>
    <x v="14"/>
    <x v="0"/>
    <x v="0"/>
    <x v="976"/>
    <x v="3731"/>
    <n v="7"/>
    <n v="16.71"/>
  </r>
  <r>
    <n v="5685"/>
    <d v="2016-09-22T00:00:00"/>
    <x v="2"/>
    <x v="8"/>
    <x v="361"/>
    <x v="14"/>
    <x v="2"/>
    <x v="6"/>
    <x v="952"/>
    <x v="3732"/>
    <n v="2"/>
    <n v="27.43"/>
  </r>
  <r>
    <n v="5686"/>
    <d v="2016-09-23T00:00:00"/>
    <x v="2"/>
    <x v="8"/>
    <x v="254"/>
    <x v="10"/>
    <x v="1"/>
    <x v="8"/>
    <x v="97"/>
    <x v="3577"/>
    <n v="6"/>
    <n v="-26.64"/>
  </r>
  <r>
    <n v="5687"/>
    <d v="2016-09-23T00:00:00"/>
    <x v="2"/>
    <x v="8"/>
    <x v="254"/>
    <x v="10"/>
    <x v="0"/>
    <x v="4"/>
    <x v="1625"/>
    <x v="3733"/>
    <n v="2"/>
    <n v="0.31"/>
  </r>
  <r>
    <n v="5688"/>
    <d v="2016-09-23T00:00:00"/>
    <x v="2"/>
    <x v="8"/>
    <x v="277"/>
    <x v="4"/>
    <x v="0"/>
    <x v="2"/>
    <x v="617"/>
    <x v="3734"/>
    <n v="5"/>
    <n v="34.29"/>
  </r>
  <r>
    <n v="5689"/>
    <d v="2016-09-23T00:00:00"/>
    <x v="2"/>
    <x v="8"/>
    <x v="277"/>
    <x v="4"/>
    <x v="1"/>
    <x v="5"/>
    <x v="1255"/>
    <x v="3735"/>
    <n v="3"/>
    <n v="81.17"/>
  </r>
  <r>
    <n v="5690"/>
    <d v="2016-09-23T00:00:00"/>
    <x v="2"/>
    <x v="8"/>
    <x v="507"/>
    <x v="22"/>
    <x v="0"/>
    <x v="14"/>
    <x v="388"/>
    <x v="3736"/>
    <n v="2"/>
    <n v="3.69"/>
  </r>
  <r>
    <n v="5691"/>
    <d v="2016-09-23T00:00:00"/>
    <x v="2"/>
    <x v="8"/>
    <x v="762"/>
    <x v="3"/>
    <x v="0"/>
    <x v="10"/>
    <x v="229"/>
    <x v="3737"/>
    <n v="2"/>
    <n v="1.92"/>
  </r>
  <r>
    <n v="5692"/>
    <d v="2016-09-23T00:00:00"/>
    <x v="2"/>
    <x v="8"/>
    <x v="762"/>
    <x v="3"/>
    <x v="0"/>
    <x v="1"/>
    <x v="821"/>
    <x v="282"/>
    <n v="3"/>
    <n v="8.69"/>
  </r>
  <r>
    <n v="5693"/>
    <d v="2016-09-23T00:00:00"/>
    <x v="2"/>
    <x v="8"/>
    <x v="748"/>
    <x v="20"/>
    <x v="0"/>
    <x v="3"/>
    <x v="24"/>
    <x v="3738"/>
    <n v="7"/>
    <n v="3.68"/>
  </r>
  <r>
    <n v="5694"/>
    <d v="2016-09-23T00:00:00"/>
    <x v="2"/>
    <x v="8"/>
    <x v="179"/>
    <x v="10"/>
    <x v="0"/>
    <x v="0"/>
    <x v="1097"/>
    <x v="1177"/>
    <n v="3"/>
    <n v="4.03"/>
  </r>
  <r>
    <n v="5695"/>
    <d v="2016-09-23T00:00:00"/>
    <x v="2"/>
    <x v="8"/>
    <x v="179"/>
    <x v="10"/>
    <x v="1"/>
    <x v="8"/>
    <x v="1756"/>
    <x v="3739"/>
    <n v="4"/>
    <n v="7.7"/>
  </r>
  <r>
    <n v="5696"/>
    <d v="2016-09-23T00:00:00"/>
    <x v="2"/>
    <x v="8"/>
    <x v="179"/>
    <x v="10"/>
    <x v="0"/>
    <x v="3"/>
    <x v="246"/>
    <x v="3740"/>
    <n v="7"/>
    <n v="-9.76"/>
  </r>
  <r>
    <n v="5697"/>
    <d v="2016-09-23T00:00:00"/>
    <x v="2"/>
    <x v="8"/>
    <x v="679"/>
    <x v="22"/>
    <x v="0"/>
    <x v="3"/>
    <x v="333"/>
    <x v="3741"/>
    <n v="4"/>
    <n v="4.46"/>
  </r>
  <r>
    <n v="5698"/>
    <d v="2016-09-23T00:00:00"/>
    <x v="2"/>
    <x v="8"/>
    <x v="679"/>
    <x v="22"/>
    <x v="1"/>
    <x v="5"/>
    <x v="415"/>
    <x v="1722"/>
    <n v="3"/>
    <n v="-20.78"/>
  </r>
  <r>
    <n v="5699"/>
    <d v="2016-09-24T00:00:00"/>
    <x v="2"/>
    <x v="8"/>
    <x v="500"/>
    <x v="10"/>
    <x v="1"/>
    <x v="5"/>
    <x v="1395"/>
    <x v="1384"/>
    <n v="2"/>
    <n v="-13.32"/>
  </r>
  <r>
    <n v="5700"/>
    <d v="2016-09-24T00:00:00"/>
    <x v="2"/>
    <x v="8"/>
    <x v="174"/>
    <x v="3"/>
    <x v="0"/>
    <x v="2"/>
    <x v="916"/>
    <x v="2237"/>
    <n v="2"/>
    <n v="2.94"/>
  </r>
  <r>
    <n v="5701"/>
    <d v="2016-09-24T00:00:00"/>
    <x v="2"/>
    <x v="8"/>
    <x v="174"/>
    <x v="3"/>
    <x v="0"/>
    <x v="0"/>
    <x v="64"/>
    <x v="3742"/>
    <n v="5"/>
    <n v="20.85"/>
  </r>
  <r>
    <n v="5702"/>
    <d v="2016-09-24T00:00:00"/>
    <x v="2"/>
    <x v="8"/>
    <x v="615"/>
    <x v="3"/>
    <x v="1"/>
    <x v="8"/>
    <x v="805"/>
    <x v="1631"/>
    <n v="5"/>
    <n v="23.38"/>
  </r>
  <r>
    <n v="5703"/>
    <d v="2016-09-24T00:00:00"/>
    <x v="2"/>
    <x v="8"/>
    <x v="750"/>
    <x v="26"/>
    <x v="1"/>
    <x v="8"/>
    <x v="1346"/>
    <x v="3743"/>
    <n v="2"/>
    <n v="7.5"/>
  </r>
  <r>
    <n v="5704"/>
    <d v="2016-09-24T00:00:00"/>
    <x v="2"/>
    <x v="8"/>
    <x v="750"/>
    <x v="26"/>
    <x v="0"/>
    <x v="2"/>
    <x v="135"/>
    <x v="3744"/>
    <n v="9"/>
    <n v="-95.82"/>
  </r>
  <r>
    <n v="5705"/>
    <d v="2016-09-24T00:00:00"/>
    <x v="2"/>
    <x v="8"/>
    <x v="157"/>
    <x v="39"/>
    <x v="0"/>
    <x v="3"/>
    <x v="405"/>
    <x v="3745"/>
    <n v="1"/>
    <n v="2.93"/>
  </r>
  <r>
    <n v="5706"/>
    <d v="2016-09-24T00:00:00"/>
    <x v="2"/>
    <x v="8"/>
    <x v="157"/>
    <x v="39"/>
    <x v="0"/>
    <x v="0"/>
    <x v="327"/>
    <x v="710"/>
    <n v="1"/>
    <n v="3.11"/>
  </r>
  <r>
    <n v="5707"/>
    <d v="2016-09-24T00:00:00"/>
    <x v="2"/>
    <x v="8"/>
    <x v="131"/>
    <x v="18"/>
    <x v="1"/>
    <x v="8"/>
    <x v="809"/>
    <x v="931"/>
    <n v="3"/>
    <n v="21.75"/>
  </r>
  <r>
    <n v="5708"/>
    <d v="2016-09-24T00:00:00"/>
    <x v="2"/>
    <x v="8"/>
    <x v="521"/>
    <x v="1"/>
    <x v="0"/>
    <x v="3"/>
    <x v="1665"/>
    <x v="3746"/>
    <n v="7"/>
    <n v="-729.91"/>
  </r>
  <r>
    <n v="5709"/>
    <d v="2016-09-24T00:00:00"/>
    <x v="2"/>
    <x v="8"/>
    <x v="150"/>
    <x v="3"/>
    <x v="0"/>
    <x v="10"/>
    <x v="838"/>
    <x v="2689"/>
    <n v="5"/>
    <n v="143.30000000000001"/>
  </r>
  <r>
    <n v="5710"/>
    <d v="2016-09-24T00:00:00"/>
    <x v="2"/>
    <x v="8"/>
    <x v="150"/>
    <x v="3"/>
    <x v="1"/>
    <x v="5"/>
    <x v="433"/>
    <x v="3747"/>
    <n v="5"/>
    <n v="56.32"/>
  </r>
  <r>
    <n v="5711"/>
    <d v="2016-09-25T00:00:00"/>
    <x v="2"/>
    <x v="8"/>
    <x v="579"/>
    <x v="12"/>
    <x v="1"/>
    <x v="13"/>
    <x v="1036"/>
    <x v="2200"/>
    <n v="3"/>
    <n v="-204.45"/>
  </r>
  <r>
    <n v="5712"/>
    <d v="2016-09-25T00:00:00"/>
    <x v="2"/>
    <x v="8"/>
    <x v="62"/>
    <x v="0"/>
    <x v="0"/>
    <x v="1"/>
    <x v="849"/>
    <x v="443"/>
    <n v="4"/>
    <n v="5.18"/>
  </r>
  <r>
    <n v="5713"/>
    <d v="2016-09-25T00:00:00"/>
    <x v="2"/>
    <x v="8"/>
    <x v="124"/>
    <x v="11"/>
    <x v="0"/>
    <x v="0"/>
    <x v="64"/>
    <x v="3748"/>
    <n v="9"/>
    <n v="22.52"/>
  </r>
  <r>
    <n v="5714"/>
    <d v="2016-09-25T00:00:00"/>
    <x v="2"/>
    <x v="8"/>
    <x v="124"/>
    <x v="11"/>
    <x v="0"/>
    <x v="3"/>
    <x v="361"/>
    <x v="3749"/>
    <n v="1"/>
    <n v="-3.52"/>
  </r>
  <r>
    <n v="5715"/>
    <d v="2016-09-25T00:00:00"/>
    <x v="2"/>
    <x v="8"/>
    <x v="621"/>
    <x v="3"/>
    <x v="0"/>
    <x v="4"/>
    <x v="780"/>
    <x v="2738"/>
    <n v="4"/>
    <n v="6.96"/>
  </r>
  <r>
    <n v="5716"/>
    <d v="2016-09-25T00:00:00"/>
    <x v="2"/>
    <x v="8"/>
    <x v="571"/>
    <x v="21"/>
    <x v="2"/>
    <x v="9"/>
    <x v="297"/>
    <x v="3750"/>
    <n v="5"/>
    <n v="174.98"/>
  </r>
  <r>
    <n v="5717"/>
    <d v="2016-09-25T00:00:00"/>
    <x v="2"/>
    <x v="8"/>
    <x v="571"/>
    <x v="21"/>
    <x v="0"/>
    <x v="4"/>
    <x v="1472"/>
    <x v="3751"/>
    <n v="1"/>
    <n v="1.03"/>
  </r>
  <r>
    <n v="5718"/>
    <d v="2016-09-25T00:00:00"/>
    <x v="2"/>
    <x v="8"/>
    <x v="571"/>
    <x v="21"/>
    <x v="1"/>
    <x v="5"/>
    <x v="1209"/>
    <x v="3752"/>
    <n v="2"/>
    <n v="50.49"/>
  </r>
  <r>
    <n v="5719"/>
    <d v="2016-09-25T00:00:00"/>
    <x v="2"/>
    <x v="8"/>
    <x v="571"/>
    <x v="21"/>
    <x v="1"/>
    <x v="8"/>
    <x v="1698"/>
    <x v="3753"/>
    <n v="11"/>
    <n v="17.16"/>
  </r>
  <r>
    <n v="5720"/>
    <d v="2016-09-25T00:00:00"/>
    <x v="2"/>
    <x v="8"/>
    <x v="578"/>
    <x v="10"/>
    <x v="0"/>
    <x v="12"/>
    <x v="1295"/>
    <x v="3754"/>
    <n v="1"/>
    <n v="17.89"/>
  </r>
  <r>
    <n v="5721"/>
    <d v="2016-09-25T00:00:00"/>
    <x v="2"/>
    <x v="8"/>
    <x v="578"/>
    <x v="10"/>
    <x v="0"/>
    <x v="2"/>
    <x v="835"/>
    <x v="3755"/>
    <n v="2"/>
    <n v="-4.84"/>
  </r>
  <r>
    <n v="5722"/>
    <d v="2016-09-25T00:00:00"/>
    <x v="2"/>
    <x v="8"/>
    <x v="578"/>
    <x v="10"/>
    <x v="0"/>
    <x v="2"/>
    <x v="332"/>
    <x v="1013"/>
    <n v="3"/>
    <n v="-82.88"/>
  </r>
  <r>
    <n v="5723"/>
    <d v="2016-09-25T00:00:00"/>
    <x v="2"/>
    <x v="8"/>
    <x v="322"/>
    <x v="3"/>
    <x v="1"/>
    <x v="11"/>
    <x v="1205"/>
    <x v="3756"/>
    <n v="2"/>
    <n v="84.29"/>
  </r>
  <r>
    <n v="5724"/>
    <d v="2016-09-25T00:00:00"/>
    <x v="2"/>
    <x v="8"/>
    <x v="275"/>
    <x v="3"/>
    <x v="0"/>
    <x v="0"/>
    <x v="988"/>
    <x v="389"/>
    <n v="5"/>
    <n v="5.12"/>
  </r>
  <r>
    <n v="5725"/>
    <d v="2016-09-25T00:00:00"/>
    <x v="2"/>
    <x v="8"/>
    <x v="275"/>
    <x v="3"/>
    <x v="0"/>
    <x v="1"/>
    <x v="798"/>
    <x v="271"/>
    <n v="2"/>
    <n v="14.8"/>
  </r>
  <r>
    <n v="5726"/>
    <d v="2016-09-25T00:00:00"/>
    <x v="2"/>
    <x v="8"/>
    <x v="275"/>
    <x v="3"/>
    <x v="0"/>
    <x v="1"/>
    <x v="465"/>
    <x v="1599"/>
    <n v="1"/>
    <n v="2.29"/>
  </r>
  <r>
    <n v="5727"/>
    <d v="2016-09-25T00:00:00"/>
    <x v="2"/>
    <x v="8"/>
    <x v="275"/>
    <x v="3"/>
    <x v="2"/>
    <x v="16"/>
    <x v="1308"/>
    <x v="386"/>
    <n v="3"/>
    <n v="161.99"/>
  </r>
  <r>
    <n v="5728"/>
    <d v="2016-09-25T00:00:00"/>
    <x v="2"/>
    <x v="8"/>
    <x v="275"/>
    <x v="3"/>
    <x v="2"/>
    <x v="6"/>
    <x v="1258"/>
    <x v="3757"/>
    <n v="8"/>
    <n v="4.47"/>
  </r>
  <r>
    <n v="5729"/>
    <d v="2016-09-25T00:00:00"/>
    <x v="2"/>
    <x v="8"/>
    <x v="275"/>
    <x v="3"/>
    <x v="0"/>
    <x v="4"/>
    <x v="1441"/>
    <x v="1235"/>
    <n v="2"/>
    <n v="1.67"/>
  </r>
  <r>
    <n v="5730"/>
    <d v="2016-09-25T00:00:00"/>
    <x v="2"/>
    <x v="8"/>
    <x v="275"/>
    <x v="3"/>
    <x v="1"/>
    <x v="5"/>
    <x v="1022"/>
    <x v="3382"/>
    <n v="4"/>
    <n v="60.39"/>
  </r>
  <r>
    <n v="5731"/>
    <d v="2016-09-26T00:00:00"/>
    <x v="2"/>
    <x v="8"/>
    <x v="40"/>
    <x v="1"/>
    <x v="1"/>
    <x v="5"/>
    <x v="47"/>
    <x v="3758"/>
    <n v="3"/>
    <n v="-96.11"/>
  </r>
  <r>
    <n v="5732"/>
    <d v="2016-09-26T00:00:00"/>
    <x v="2"/>
    <x v="8"/>
    <x v="40"/>
    <x v="1"/>
    <x v="0"/>
    <x v="10"/>
    <x v="21"/>
    <x v="3720"/>
    <n v="2"/>
    <n v="3.35"/>
  </r>
  <r>
    <n v="5733"/>
    <d v="2016-09-26T00:00:00"/>
    <x v="2"/>
    <x v="8"/>
    <x v="562"/>
    <x v="3"/>
    <x v="1"/>
    <x v="11"/>
    <x v="384"/>
    <x v="3759"/>
    <n v="5"/>
    <n v="20"/>
  </r>
  <r>
    <n v="5734"/>
    <d v="2016-09-26T00:00:00"/>
    <x v="2"/>
    <x v="8"/>
    <x v="188"/>
    <x v="22"/>
    <x v="0"/>
    <x v="12"/>
    <x v="587"/>
    <x v="3760"/>
    <n v="6"/>
    <n v="66.33"/>
  </r>
  <r>
    <n v="5735"/>
    <d v="2016-09-26T00:00:00"/>
    <x v="2"/>
    <x v="8"/>
    <x v="188"/>
    <x v="22"/>
    <x v="0"/>
    <x v="0"/>
    <x v="1396"/>
    <x v="1691"/>
    <n v="5"/>
    <n v="14.65"/>
  </r>
  <r>
    <n v="5736"/>
    <d v="2016-09-26T00:00:00"/>
    <x v="2"/>
    <x v="8"/>
    <x v="188"/>
    <x v="22"/>
    <x v="2"/>
    <x v="9"/>
    <x v="1598"/>
    <x v="3018"/>
    <n v="4"/>
    <n v="21"/>
  </r>
  <r>
    <n v="5737"/>
    <d v="2016-09-26T00:00:00"/>
    <x v="2"/>
    <x v="8"/>
    <x v="345"/>
    <x v="30"/>
    <x v="0"/>
    <x v="0"/>
    <x v="1641"/>
    <x v="134"/>
    <n v="1"/>
    <n v="4.5"/>
  </r>
  <r>
    <n v="5738"/>
    <d v="2016-09-26T00:00:00"/>
    <x v="2"/>
    <x v="8"/>
    <x v="250"/>
    <x v="3"/>
    <x v="0"/>
    <x v="2"/>
    <x v="1187"/>
    <x v="1596"/>
    <n v="3"/>
    <n v="13.89"/>
  </r>
  <r>
    <n v="5739"/>
    <d v="2016-09-26T00:00:00"/>
    <x v="2"/>
    <x v="8"/>
    <x v="250"/>
    <x v="3"/>
    <x v="0"/>
    <x v="1"/>
    <x v="685"/>
    <x v="337"/>
    <n v="3"/>
    <n v="3.6"/>
  </r>
  <r>
    <n v="5740"/>
    <d v="2016-09-26T00:00:00"/>
    <x v="2"/>
    <x v="8"/>
    <x v="250"/>
    <x v="3"/>
    <x v="0"/>
    <x v="4"/>
    <x v="760"/>
    <x v="3699"/>
    <n v="5"/>
    <n v="13.45"/>
  </r>
  <r>
    <n v="5741"/>
    <d v="2016-09-26T00:00:00"/>
    <x v="2"/>
    <x v="8"/>
    <x v="250"/>
    <x v="3"/>
    <x v="0"/>
    <x v="0"/>
    <x v="689"/>
    <x v="1691"/>
    <n v="5"/>
    <n v="13.46"/>
  </r>
  <r>
    <n v="5742"/>
    <d v="2016-09-26T00:00:00"/>
    <x v="2"/>
    <x v="8"/>
    <x v="360"/>
    <x v="3"/>
    <x v="0"/>
    <x v="0"/>
    <x v="1757"/>
    <x v="115"/>
    <n v="2"/>
    <n v="6.22"/>
  </r>
  <r>
    <n v="5743"/>
    <d v="2016-09-26T00:00:00"/>
    <x v="2"/>
    <x v="8"/>
    <x v="451"/>
    <x v="16"/>
    <x v="2"/>
    <x v="9"/>
    <x v="1542"/>
    <x v="1674"/>
    <n v="3"/>
    <n v="-75.599999999999994"/>
  </r>
  <r>
    <n v="5744"/>
    <d v="2016-09-26T00:00:00"/>
    <x v="2"/>
    <x v="8"/>
    <x v="59"/>
    <x v="0"/>
    <x v="0"/>
    <x v="3"/>
    <x v="1345"/>
    <x v="3761"/>
    <n v="2"/>
    <n v="-25"/>
  </r>
  <r>
    <n v="5745"/>
    <d v="2016-09-26T00:00:00"/>
    <x v="2"/>
    <x v="8"/>
    <x v="382"/>
    <x v="0"/>
    <x v="0"/>
    <x v="12"/>
    <x v="1758"/>
    <x v="3762"/>
    <n v="2"/>
    <n v="-251.19"/>
  </r>
  <r>
    <n v="5746"/>
    <d v="2016-09-26T00:00:00"/>
    <x v="2"/>
    <x v="8"/>
    <x v="382"/>
    <x v="0"/>
    <x v="1"/>
    <x v="5"/>
    <x v="1155"/>
    <x v="3763"/>
    <n v="5"/>
    <n v="-136.49"/>
  </r>
  <r>
    <n v="5747"/>
    <d v="2016-09-26T00:00:00"/>
    <x v="2"/>
    <x v="8"/>
    <x v="719"/>
    <x v="0"/>
    <x v="0"/>
    <x v="3"/>
    <x v="978"/>
    <x v="3764"/>
    <n v="2"/>
    <n v="-11.59"/>
  </r>
  <r>
    <n v="5748"/>
    <d v="2016-09-27T00:00:00"/>
    <x v="2"/>
    <x v="8"/>
    <x v="312"/>
    <x v="0"/>
    <x v="1"/>
    <x v="11"/>
    <x v="1446"/>
    <x v="3765"/>
    <n v="7"/>
    <n v="-225.1"/>
  </r>
  <r>
    <n v="5749"/>
    <d v="2016-09-27T00:00:00"/>
    <x v="2"/>
    <x v="8"/>
    <x v="291"/>
    <x v="10"/>
    <x v="0"/>
    <x v="3"/>
    <x v="309"/>
    <x v="3682"/>
    <n v="3"/>
    <n v="-2.0299999999999998"/>
  </r>
  <r>
    <n v="5750"/>
    <d v="2016-09-27T00:00:00"/>
    <x v="2"/>
    <x v="8"/>
    <x v="661"/>
    <x v="22"/>
    <x v="2"/>
    <x v="6"/>
    <x v="1085"/>
    <x v="3766"/>
    <n v="2"/>
    <n v="125.2"/>
  </r>
  <r>
    <n v="5751"/>
    <d v="2016-09-27T00:00:00"/>
    <x v="2"/>
    <x v="8"/>
    <x v="229"/>
    <x v="4"/>
    <x v="0"/>
    <x v="0"/>
    <x v="607"/>
    <x v="150"/>
    <n v="3"/>
    <n v="8.7899999999999991"/>
  </r>
  <r>
    <n v="5752"/>
    <d v="2016-09-27T00:00:00"/>
    <x v="2"/>
    <x v="8"/>
    <x v="229"/>
    <x v="4"/>
    <x v="0"/>
    <x v="4"/>
    <x v="202"/>
    <x v="294"/>
    <n v="3"/>
    <n v="4.58"/>
  </r>
  <r>
    <n v="5753"/>
    <d v="2016-09-28T00:00:00"/>
    <x v="2"/>
    <x v="8"/>
    <x v="22"/>
    <x v="1"/>
    <x v="0"/>
    <x v="0"/>
    <x v="842"/>
    <x v="1603"/>
    <n v="4"/>
    <n v="30.98"/>
  </r>
  <r>
    <n v="5754"/>
    <d v="2016-09-29T00:00:00"/>
    <x v="2"/>
    <x v="8"/>
    <x v="637"/>
    <x v="2"/>
    <x v="0"/>
    <x v="1"/>
    <x v="95"/>
    <x v="443"/>
    <n v="4"/>
    <n v="5.18"/>
  </r>
  <r>
    <n v="5755"/>
    <d v="2016-09-29T00:00:00"/>
    <x v="2"/>
    <x v="8"/>
    <x v="570"/>
    <x v="18"/>
    <x v="0"/>
    <x v="4"/>
    <x v="1759"/>
    <x v="3767"/>
    <n v="7"/>
    <n v="10.63"/>
  </r>
  <r>
    <n v="5756"/>
    <d v="2016-09-29T00:00:00"/>
    <x v="2"/>
    <x v="8"/>
    <x v="255"/>
    <x v="3"/>
    <x v="0"/>
    <x v="0"/>
    <x v="167"/>
    <x v="3768"/>
    <n v="1"/>
    <n v="9.11"/>
  </r>
  <r>
    <n v="5757"/>
    <d v="2016-09-29T00:00:00"/>
    <x v="2"/>
    <x v="8"/>
    <x v="519"/>
    <x v="33"/>
    <x v="2"/>
    <x v="9"/>
    <x v="1620"/>
    <x v="910"/>
    <n v="3"/>
    <n v="71.39"/>
  </r>
  <r>
    <n v="5758"/>
    <d v="2016-09-29T00:00:00"/>
    <x v="2"/>
    <x v="8"/>
    <x v="519"/>
    <x v="33"/>
    <x v="0"/>
    <x v="3"/>
    <x v="702"/>
    <x v="801"/>
    <n v="3"/>
    <n v="30.21"/>
  </r>
  <r>
    <n v="5759"/>
    <d v="2016-09-29T00:00:00"/>
    <x v="2"/>
    <x v="8"/>
    <x v="519"/>
    <x v="33"/>
    <x v="0"/>
    <x v="4"/>
    <x v="1237"/>
    <x v="499"/>
    <n v="9"/>
    <n v="7.78"/>
  </r>
  <r>
    <n v="5760"/>
    <d v="2016-09-29T00:00:00"/>
    <x v="2"/>
    <x v="8"/>
    <x v="539"/>
    <x v="3"/>
    <x v="0"/>
    <x v="3"/>
    <x v="876"/>
    <x v="3769"/>
    <n v="5"/>
    <n v="9.5299999999999994"/>
  </r>
  <r>
    <n v="5761"/>
    <d v="2016-09-29T00:00:00"/>
    <x v="2"/>
    <x v="8"/>
    <x v="441"/>
    <x v="12"/>
    <x v="0"/>
    <x v="4"/>
    <x v="44"/>
    <x v="256"/>
    <n v="4"/>
    <n v="1.18"/>
  </r>
  <r>
    <n v="5762"/>
    <d v="2016-09-29T00:00:00"/>
    <x v="2"/>
    <x v="8"/>
    <x v="442"/>
    <x v="11"/>
    <x v="2"/>
    <x v="6"/>
    <x v="387"/>
    <x v="3770"/>
    <n v="3"/>
    <n v="75.180000000000007"/>
  </r>
  <r>
    <n v="5763"/>
    <d v="2016-09-29T00:00:00"/>
    <x v="2"/>
    <x v="8"/>
    <x v="505"/>
    <x v="3"/>
    <x v="2"/>
    <x v="9"/>
    <x v="306"/>
    <x v="2863"/>
    <n v="1"/>
    <n v="15.22"/>
  </r>
  <r>
    <n v="5764"/>
    <d v="2016-09-30T00:00:00"/>
    <x v="2"/>
    <x v="8"/>
    <x v="605"/>
    <x v="1"/>
    <x v="0"/>
    <x v="3"/>
    <x v="73"/>
    <x v="3282"/>
    <n v="2"/>
    <n v="-3.24"/>
  </r>
  <r>
    <n v="5765"/>
    <d v="2016-09-30T00:00:00"/>
    <x v="2"/>
    <x v="8"/>
    <x v="193"/>
    <x v="20"/>
    <x v="1"/>
    <x v="11"/>
    <x v="28"/>
    <x v="2650"/>
    <n v="5"/>
    <n v="-26.2"/>
  </r>
  <r>
    <n v="5766"/>
    <d v="2016-10-01T00:00:00"/>
    <x v="2"/>
    <x v="9"/>
    <x v="280"/>
    <x v="3"/>
    <x v="1"/>
    <x v="5"/>
    <x v="94"/>
    <x v="3771"/>
    <n v="4"/>
    <n v="12.18"/>
  </r>
  <r>
    <n v="5767"/>
    <d v="2016-10-01T00:00:00"/>
    <x v="2"/>
    <x v="9"/>
    <x v="393"/>
    <x v="18"/>
    <x v="2"/>
    <x v="6"/>
    <x v="503"/>
    <x v="3772"/>
    <n v="2"/>
    <n v="18.87"/>
  </r>
  <r>
    <n v="5768"/>
    <d v="2016-10-01T00:00:00"/>
    <x v="2"/>
    <x v="9"/>
    <x v="393"/>
    <x v="18"/>
    <x v="1"/>
    <x v="8"/>
    <x v="598"/>
    <x v="3773"/>
    <n v="5"/>
    <n v="10.88"/>
  </r>
  <r>
    <n v="5769"/>
    <d v="2016-10-01T00:00:00"/>
    <x v="2"/>
    <x v="9"/>
    <x v="193"/>
    <x v="20"/>
    <x v="1"/>
    <x v="13"/>
    <x v="473"/>
    <x v="251"/>
    <n v="1"/>
    <n v="-115.71"/>
  </r>
  <r>
    <n v="5770"/>
    <d v="2016-10-01T00:00:00"/>
    <x v="2"/>
    <x v="9"/>
    <x v="459"/>
    <x v="0"/>
    <x v="2"/>
    <x v="9"/>
    <x v="1037"/>
    <x v="1307"/>
    <n v="3"/>
    <n v="20.87"/>
  </r>
  <r>
    <n v="5771"/>
    <d v="2016-10-01T00:00:00"/>
    <x v="2"/>
    <x v="9"/>
    <x v="459"/>
    <x v="0"/>
    <x v="0"/>
    <x v="0"/>
    <x v="371"/>
    <x v="3774"/>
    <n v="1"/>
    <n v="9.57"/>
  </r>
  <r>
    <n v="5772"/>
    <d v="2016-10-01T00:00:00"/>
    <x v="2"/>
    <x v="9"/>
    <x v="295"/>
    <x v="16"/>
    <x v="0"/>
    <x v="3"/>
    <x v="263"/>
    <x v="3775"/>
    <n v="4"/>
    <n v="-4.49"/>
  </r>
  <r>
    <n v="5773"/>
    <d v="2016-10-01T00:00:00"/>
    <x v="2"/>
    <x v="9"/>
    <x v="295"/>
    <x v="16"/>
    <x v="0"/>
    <x v="4"/>
    <x v="108"/>
    <x v="1000"/>
    <n v="8"/>
    <n v="5.03"/>
  </r>
  <r>
    <n v="5774"/>
    <d v="2016-10-02T00:00:00"/>
    <x v="2"/>
    <x v="9"/>
    <x v="676"/>
    <x v="20"/>
    <x v="0"/>
    <x v="12"/>
    <x v="808"/>
    <x v="2437"/>
    <n v="3"/>
    <n v="16.59"/>
  </r>
  <r>
    <n v="5775"/>
    <d v="2016-10-02T00:00:00"/>
    <x v="2"/>
    <x v="9"/>
    <x v="760"/>
    <x v="12"/>
    <x v="0"/>
    <x v="3"/>
    <x v="812"/>
    <x v="3776"/>
    <n v="6"/>
    <n v="-40.18"/>
  </r>
  <r>
    <n v="5776"/>
    <d v="2016-10-02T00:00:00"/>
    <x v="2"/>
    <x v="9"/>
    <x v="498"/>
    <x v="18"/>
    <x v="0"/>
    <x v="2"/>
    <x v="90"/>
    <x v="3777"/>
    <n v="2"/>
    <n v="4.87"/>
  </r>
  <r>
    <n v="5777"/>
    <d v="2016-10-02T00:00:00"/>
    <x v="2"/>
    <x v="9"/>
    <x v="498"/>
    <x v="18"/>
    <x v="2"/>
    <x v="16"/>
    <x v="1696"/>
    <x v="3778"/>
    <n v="5"/>
    <n v="8399.98"/>
  </r>
  <r>
    <n v="5778"/>
    <d v="2016-10-02T00:00:00"/>
    <x v="2"/>
    <x v="9"/>
    <x v="498"/>
    <x v="18"/>
    <x v="0"/>
    <x v="3"/>
    <x v="688"/>
    <x v="3779"/>
    <n v="2"/>
    <n v="331.19"/>
  </r>
  <r>
    <n v="5779"/>
    <d v="2016-10-02T00:00:00"/>
    <x v="2"/>
    <x v="9"/>
    <x v="498"/>
    <x v="18"/>
    <x v="0"/>
    <x v="3"/>
    <x v="832"/>
    <x v="3780"/>
    <n v="7"/>
    <n v="16.84"/>
  </r>
  <r>
    <n v="5780"/>
    <d v="2016-10-02T00:00:00"/>
    <x v="2"/>
    <x v="9"/>
    <x v="498"/>
    <x v="18"/>
    <x v="0"/>
    <x v="4"/>
    <x v="1607"/>
    <x v="2669"/>
    <n v="2"/>
    <n v="9.51"/>
  </r>
  <r>
    <n v="5781"/>
    <d v="2016-10-03T00:00:00"/>
    <x v="2"/>
    <x v="9"/>
    <x v="19"/>
    <x v="0"/>
    <x v="0"/>
    <x v="10"/>
    <x v="21"/>
    <x v="3781"/>
    <n v="2"/>
    <n v="5.09"/>
  </r>
  <r>
    <n v="5782"/>
    <d v="2016-10-03T00:00:00"/>
    <x v="2"/>
    <x v="9"/>
    <x v="185"/>
    <x v="20"/>
    <x v="1"/>
    <x v="5"/>
    <x v="1395"/>
    <x v="3782"/>
    <n v="6"/>
    <n v="93.22"/>
  </r>
  <r>
    <n v="5783"/>
    <d v="2016-10-03T00:00:00"/>
    <x v="2"/>
    <x v="9"/>
    <x v="609"/>
    <x v="0"/>
    <x v="1"/>
    <x v="8"/>
    <x v="169"/>
    <x v="3783"/>
    <n v="5"/>
    <n v="-29.51"/>
  </r>
  <r>
    <n v="5784"/>
    <d v="2016-10-03T00:00:00"/>
    <x v="2"/>
    <x v="9"/>
    <x v="474"/>
    <x v="3"/>
    <x v="0"/>
    <x v="1"/>
    <x v="911"/>
    <x v="1059"/>
    <n v="2"/>
    <n v="2.96"/>
  </r>
  <r>
    <n v="5785"/>
    <d v="2016-10-03T00:00:00"/>
    <x v="2"/>
    <x v="9"/>
    <x v="474"/>
    <x v="3"/>
    <x v="1"/>
    <x v="5"/>
    <x v="7"/>
    <x v="1755"/>
    <n v="4"/>
    <n v="102.95"/>
  </r>
  <r>
    <n v="5786"/>
    <d v="2016-10-03T00:00:00"/>
    <x v="2"/>
    <x v="9"/>
    <x v="474"/>
    <x v="3"/>
    <x v="0"/>
    <x v="0"/>
    <x v="829"/>
    <x v="507"/>
    <n v="2"/>
    <n v="3.85"/>
  </r>
  <r>
    <n v="5787"/>
    <d v="2016-10-03T00:00:00"/>
    <x v="2"/>
    <x v="9"/>
    <x v="474"/>
    <x v="3"/>
    <x v="0"/>
    <x v="0"/>
    <x v="141"/>
    <x v="148"/>
    <n v="2"/>
    <n v="45.98"/>
  </r>
  <r>
    <n v="5788"/>
    <d v="2016-10-04T00:00:00"/>
    <x v="2"/>
    <x v="9"/>
    <x v="541"/>
    <x v="0"/>
    <x v="0"/>
    <x v="10"/>
    <x v="1104"/>
    <x v="3784"/>
    <n v="7"/>
    <n v="19.420000000000002"/>
  </r>
  <r>
    <n v="5789"/>
    <d v="2016-10-04T00:00:00"/>
    <x v="2"/>
    <x v="9"/>
    <x v="108"/>
    <x v="43"/>
    <x v="0"/>
    <x v="3"/>
    <x v="417"/>
    <x v="1431"/>
    <n v="1"/>
    <n v="13.98"/>
  </r>
  <r>
    <n v="5790"/>
    <d v="2016-10-04T00:00:00"/>
    <x v="2"/>
    <x v="9"/>
    <x v="108"/>
    <x v="43"/>
    <x v="2"/>
    <x v="16"/>
    <x v="377"/>
    <x v="3785"/>
    <n v="9"/>
    <n v="2591.96"/>
  </r>
  <r>
    <n v="5791"/>
    <d v="2016-10-04T00:00:00"/>
    <x v="2"/>
    <x v="9"/>
    <x v="108"/>
    <x v="43"/>
    <x v="0"/>
    <x v="2"/>
    <x v="1760"/>
    <x v="3786"/>
    <n v="3"/>
    <n v="34.54"/>
  </r>
  <r>
    <n v="5792"/>
    <d v="2016-10-04T00:00:00"/>
    <x v="2"/>
    <x v="9"/>
    <x v="7"/>
    <x v="36"/>
    <x v="1"/>
    <x v="13"/>
    <x v="1600"/>
    <x v="3787"/>
    <n v="2"/>
    <n v="-23.94"/>
  </r>
  <r>
    <n v="5793"/>
    <d v="2016-10-04T00:00:00"/>
    <x v="2"/>
    <x v="9"/>
    <x v="123"/>
    <x v="16"/>
    <x v="2"/>
    <x v="6"/>
    <x v="1130"/>
    <x v="1485"/>
    <n v="3"/>
    <n v="19.760000000000002"/>
  </r>
  <r>
    <n v="5794"/>
    <d v="2016-10-04T00:00:00"/>
    <x v="2"/>
    <x v="9"/>
    <x v="123"/>
    <x v="16"/>
    <x v="1"/>
    <x v="8"/>
    <x v="1521"/>
    <x v="3788"/>
    <n v="3"/>
    <n v="2.6"/>
  </r>
  <r>
    <n v="5795"/>
    <d v="2016-10-06T00:00:00"/>
    <x v="2"/>
    <x v="9"/>
    <x v="657"/>
    <x v="39"/>
    <x v="0"/>
    <x v="3"/>
    <x v="872"/>
    <x v="3789"/>
    <n v="5"/>
    <n v="14.43"/>
  </r>
  <r>
    <n v="5796"/>
    <d v="2016-10-06T00:00:00"/>
    <x v="2"/>
    <x v="9"/>
    <x v="162"/>
    <x v="26"/>
    <x v="2"/>
    <x v="15"/>
    <x v="1761"/>
    <x v="3790"/>
    <n v="6"/>
    <n v="-938.28"/>
  </r>
  <r>
    <n v="5797"/>
    <d v="2016-10-06T00:00:00"/>
    <x v="2"/>
    <x v="9"/>
    <x v="162"/>
    <x v="26"/>
    <x v="0"/>
    <x v="3"/>
    <x v="1171"/>
    <x v="558"/>
    <n v="4"/>
    <n v="-14.92"/>
  </r>
  <r>
    <n v="5798"/>
    <d v="2016-10-06T00:00:00"/>
    <x v="2"/>
    <x v="9"/>
    <x v="162"/>
    <x v="26"/>
    <x v="0"/>
    <x v="3"/>
    <x v="970"/>
    <x v="1106"/>
    <n v="4"/>
    <n v="-9.18"/>
  </r>
  <r>
    <n v="5799"/>
    <d v="2016-10-06T00:00:00"/>
    <x v="2"/>
    <x v="9"/>
    <x v="162"/>
    <x v="26"/>
    <x v="2"/>
    <x v="9"/>
    <x v="963"/>
    <x v="2331"/>
    <n v="5"/>
    <n v="0.85"/>
  </r>
  <r>
    <n v="5800"/>
    <d v="2016-10-07T00:00:00"/>
    <x v="2"/>
    <x v="9"/>
    <x v="560"/>
    <x v="3"/>
    <x v="0"/>
    <x v="3"/>
    <x v="978"/>
    <x v="3791"/>
    <n v="2"/>
    <n v="8.86"/>
  </r>
  <r>
    <n v="5801"/>
    <d v="2016-10-07T00:00:00"/>
    <x v="2"/>
    <x v="9"/>
    <x v="729"/>
    <x v="22"/>
    <x v="2"/>
    <x v="15"/>
    <x v="508"/>
    <x v="3575"/>
    <n v="3"/>
    <n v="62.82"/>
  </r>
  <r>
    <n v="5802"/>
    <d v="2016-10-07T00:00:00"/>
    <x v="2"/>
    <x v="9"/>
    <x v="204"/>
    <x v="3"/>
    <x v="0"/>
    <x v="0"/>
    <x v="1133"/>
    <x v="75"/>
    <n v="2"/>
    <n v="5.07"/>
  </r>
  <r>
    <n v="5803"/>
    <d v="2016-10-07T00:00:00"/>
    <x v="2"/>
    <x v="9"/>
    <x v="299"/>
    <x v="2"/>
    <x v="0"/>
    <x v="1"/>
    <x v="1459"/>
    <x v="1086"/>
    <n v="2"/>
    <n v="1.72"/>
  </r>
  <r>
    <n v="5804"/>
    <d v="2016-10-07T00:00:00"/>
    <x v="2"/>
    <x v="9"/>
    <x v="260"/>
    <x v="22"/>
    <x v="0"/>
    <x v="7"/>
    <x v="12"/>
    <x v="3792"/>
    <n v="12"/>
    <n v="0.93"/>
  </r>
  <r>
    <n v="5805"/>
    <d v="2016-10-08T00:00:00"/>
    <x v="2"/>
    <x v="9"/>
    <x v="620"/>
    <x v="0"/>
    <x v="1"/>
    <x v="8"/>
    <x v="1527"/>
    <x v="3793"/>
    <n v="8"/>
    <n v="-32.32"/>
  </r>
  <r>
    <n v="5806"/>
    <d v="2016-10-08T00:00:00"/>
    <x v="2"/>
    <x v="9"/>
    <x v="264"/>
    <x v="3"/>
    <x v="0"/>
    <x v="0"/>
    <x v="705"/>
    <x v="32"/>
    <n v="2"/>
    <n v="27.88"/>
  </r>
  <r>
    <n v="5807"/>
    <d v="2016-10-08T00:00:00"/>
    <x v="2"/>
    <x v="9"/>
    <x v="725"/>
    <x v="0"/>
    <x v="0"/>
    <x v="1"/>
    <x v="1433"/>
    <x v="3794"/>
    <n v="6"/>
    <n v="20.3"/>
  </r>
  <r>
    <n v="5808"/>
    <d v="2016-10-08T00:00:00"/>
    <x v="2"/>
    <x v="9"/>
    <x v="440"/>
    <x v="25"/>
    <x v="0"/>
    <x v="2"/>
    <x v="1762"/>
    <x v="3795"/>
    <n v="5"/>
    <n v="-67.849999999999994"/>
  </r>
  <r>
    <n v="5809"/>
    <d v="2016-10-09T00:00:00"/>
    <x v="2"/>
    <x v="9"/>
    <x v="634"/>
    <x v="10"/>
    <x v="2"/>
    <x v="6"/>
    <x v="1201"/>
    <x v="837"/>
    <n v="4"/>
    <n v="-15.58"/>
  </r>
  <r>
    <n v="5810"/>
    <d v="2016-10-09T00:00:00"/>
    <x v="2"/>
    <x v="9"/>
    <x v="457"/>
    <x v="2"/>
    <x v="0"/>
    <x v="0"/>
    <x v="258"/>
    <x v="1134"/>
    <n v="4"/>
    <n v="5.98"/>
  </r>
  <r>
    <n v="5811"/>
    <d v="2016-10-09T00:00:00"/>
    <x v="2"/>
    <x v="9"/>
    <x v="457"/>
    <x v="2"/>
    <x v="1"/>
    <x v="8"/>
    <x v="511"/>
    <x v="3796"/>
    <n v="4"/>
    <n v="-24.96"/>
  </r>
  <r>
    <n v="5812"/>
    <d v="2016-10-09T00:00:00"/>
    <x v="2"/>
    <x v="9"/>
    <x v="713"/>
    <x v="12"/>
    <x v="0"/>
    <x v="4"/>
    <x v="1041"/>
    <x v="3797"/>
    <n v="1"/>
    <n v="0.16"/>
  </r>
  <r>
    <n v="5813"/>
    <d v="2016-10-09T00:00:00"/>
    <x v="2"/>
    <x v="9"/>
    <x v="713"/>
    <x v="12"/>
    <x v="1"/>
    <x v="8"/>
    <x v="1445"/>
    <x v="3798"/>
    <n v="2"/>
    <n v="0"/>
  </r>
  <r>
    <n v="5814"/>
    <d v="2016-10-10T00:00:00"/>
    <x v="2"/>
    <x v="9"/>
    <x v="732"/>
    <x v="25"/>
    <x v="0"/>
    <x v="14"/>
    <x v="277"/>
    <x v="3799"/>
    <n v="2"/>
    <n v="-4.38"/>
  </r>
  <r>
    <n v="5815"/>
    <d v="2016-10-10T00:00:00"/>
    <x v="2"/>
    <x v="9"/>
    <x v="732"/>
    <x v="25"/>
    <x v="0"/>
    <x v="3"/>
    <x v="475"/>
    <x v="3800"/>
    <n v="3"/>
    <n v="-2.73"/>
  </r>
  <r>
    <n v="5816"/>
    <d v="2016-10-10T00:00:00"/>
    <x v="2"/>
    <x v="9"/>
    <x v="369"/>
    <x v="26"/>
    <x v="1"/>
    <x v="11"/>
    <x v="1763"/>
    <x v="1684"/>
    <n v="3"/>
    <n v="-190.85"/>
  </r>
  <r>
    <n v="5817"/>
    <d v="2016-10-10T00:00:00"/>
    <x v="2"/>
    <x v="9"/>
    <x v="369"/>
    <x v="26"/>
    <x v="2"/>
    <x v="6"/>
    <x v="585"/>
    <x v="1102"/>
    <n v="1"/>
    <n v="-3"/>
  </r>
  <r>
    <n v="5818"/>
    <d v="2016-10-10T00:00:00"/>
    <x v="2"/>
    <x v="9"/>
    <x v="369"/>
    <x v="26"/>
    <x v="1"/>
    <x v="5"/>
    <x v="1417"/>
    <x v="3801"/>
    <n v="1"/>
    <n v="13.59"/>
  </r>
  <r>
    <n v="5819"/>
    <d v="2016-10-10T00:00:00"/>
    <x v="2"/>
    <x v="9"/>
    <x v="494"/>
    <x v="0"/>
    <x v="1"/>
    <x v="8"/>
    <x v="1756"/>
    <x v="3802"/>
    <n v="4"/>
    <n v="-6.3"/>
  </r>
  <r>
    <n v="5820"/>
    <d v="2016-10-10T00:00:00"/>
    <x v="2"/>
    <x v="9"/>
    <x v="494"/>
    <x v="0"/>
    <x v="0"/>
    <x v="3"/>
    <x v="209"/>
    <x v="3803"/>
    <n v="2"/>
    <n v="-26.23"/>
  </r>
  <r>
    <n v="5821"/>
    <d v="2016-10-11T00:00:00"/>
    <x v="2"/>
    <x v="9"/>
    <x v="287"/>
    <x v="1"/>
    <x v="0"/>
    <x v="4"/>
    <x v="191"/>
    <x v="373"/>
    <n v="2"/>
    <n v="0.67"/>
  </r>
  <r>
    <n v="5822"/>
    <d v="2016-10-11T00:00:00"/>
    <x v="2"/>
    <x v="9"/>
    <x v="287"/>
    <x v="1"/>
    <x v="0"/>
    <x v="4"/>
    <x v="1439"/>
    <x v="3265"/>
    <n v="3"/>
    <n v="3.47"/>
  </r>
  <r>
    <n v="5823"/>
    <d v="2016-10-13T00:00:00"/>
    <x v="2"/>
    <x v="9"/>
    <x v="164"/>
    <x v="3"/>
    <x v="0"/>
    <x v="0"/>
    <x v="59"/>
    <x v="1251"/>
    <n v="3"/>
    <n v="9.6199999999999992"/>
  </r>
  <r>
    <n v="5824"/>
    <d v="2016-10-13T00:00:00"/>
    <x v="2"/>
    <x v="9"/>
    <x v="164"/>
    <x v="3"/>
    <x v="0"/>
    <x v="0"/>
    <x v="1285"/>
    <x v="400"/>
    <n v="1"/>
    <n v="16.66"/>
  </r>
  <r>
    <n v="5825"/>
    <d v="2016-10-13T00:00:00"/>
    <x v="2"/>
    <x v="9"/>
    <x v="164"/>
    <x v="3"/>
    <x v="0"/>
    <x v="4"/>
    <x v="1237"/>
    <x v="697"/>
    <n v="4"/>
    <n v="3.46"/>
  </r>
  <r>
    <n v="5826"/>
    <d v="2016-10-13T00:00:00"/>
    <x v="2"/>
    <x v="9"/>
    <x v="164"/>
    <x v="3"/>
    <x v="0"/>
    <x v="7"/>
    <x v="789"/>
    <x v="909"/>
    <n v="2"/>
    <n v="1.97"/>
  </r>
  <r>
    <n v="5827"/>
    <d v="2016-10-13T00:00:00"/>
    <x v="2"/>
    <x v="9"/>
    <x v="164"/>
    <x v="3"/>
    <x v="0"/>
    <x v="3"/>
    <x v="1469"/>
    <x v="3804"/>
    <n v="3"/>
    <n v="26.66"/>
  </r>
  <r>
    <n v="5828"/>
    <d v="2016-10-13T00:00:00"/>
    <x v="2"/>
    <x v="9"/>
    <x v="164"/>
    <x v="3"/>
    <x v="0"/>
    <x v="14"/>
    <x v="1458"/>
    <x v="3805"/>
    <n v="6"/>
    <n v="18.45"/>
  </r>
  <r>
    <n v="5829"/>
    <d v="2016-10-13T00:00:00"/>
    <x v="2"/>
    <x v="9"/>
    <x v="164"/>
    <x v="3"/>
    <x v="1"/>
    <x v="8"/>
    <x v="895"/>
    <x v="2989"/>
    <n v="14"/>
    <n v="20.7"/>
  </r>
  <r>
    <n v="5830"/>
    <d v="2016-10-13T00:00:00"/>
    <x v="2"/>
    <x v="9"/>
    <x v="479"/>
    <x v="26"/>
    <x v="1"/>
    <x v="13"/>
    <x v="576"/>
    <x v="3806"/>
    <n v="5"/>
    <n v="-465.57"/>
  </r>
  <r>
    <n v="5831"/>
    <d v="2016-10-13T00:00:00"/>
    <x v="2"/>
    <x v="9"/>
    <x v="479"/>
    <x v="26"/>
    <x v="1"/>
    <x v="8"/>
    <x v="1684"/>
    <x v="2119"/>
    <n v="3"/>
    <n v="4.37"/>
  </r>
  <r>
    <n v="5832"/>
    <d v="2016-10-13T00:00:00"/>
    <x v="2"/>
    <x v="9"/>
    <x v="454"/>
    <x v="0"/>
    <x v="2"/>
    <x v="9"/>
    <x v="1300"/>
    <x v="1611"/>
    <n v="3"/>
    <n v="24"/>
  </r>
  <r>
    <n v="5833"/>
    <d v="2016-10-13T00:00:00"/>
    <x v="2"/>
    <x v="9"/>
    <x v="454"/>
    <x v="0"/>
    <x v="0"/>
    <x v="0"/>
    <x v="1736"/>
    <x v="832"/>
    <n v="2"/>
    <n v="3"/>
  </r>
  <r>
    <n v="5834"/>
    <d v="2016-10-13T00:00:00"/>
    <x v="2"/>
    <x v="9"/>
    <x v="454"/>
    <x v="0"/>
    <x v="1"/>
    <x v="8"/>
    <x v="1330"/>
    <x v="3807"/>
    <n v="5"/>
    <n v="-150.41"/>
  </r>
  <r>
    <n v="5835"/>
    <d v="2016-10-13T00:00:00"/>
    <x v="2"/>
    <x v="9"/>
    <x v="454"/>
    <x v="0"/>
    <x v="0"/>
    <x v="4"/>
    <x v="609"/>
    <x v="3808"/>
    <n v="1"/>
    <n v="1.19"/>
  </r>
  <r>
    <n v="5836"/>
    <d v="2016-10-13T00:00:00"/>
    <x v="2"/>
    <x v="9"/>
    <x v="454"/>
    <x v="0"/>
    <x v="0"/>
    <x v="3"/>
    <x v="263"/>
    <x v="3289"/>
    <n v="7"/>
    <n v="-11"/>
  </r>
  <r>
    <n v="5837"/>
    <d v="2016-10-13T00:00:00"/>
    <x v="2"/>
    <x v="9"/>
    <x v="620"/>
    <x v="20"/>
    <x v="0"/>
    <x v="4"/>
    <x v="1697"/>
    <x v="3809"/>
    <n v="5"/>
    <n v="12.49"/>
  </r>
  <r>
    <n v="5838"/>
    <d v="2016-10-13T00:00:00"/>
    <x v="2"/>
    <x v="9"/>
    <x v="620"/>
    <x v="20"/>
    <x v="0"/>
    <x v="2"/>
    <x v="53"/>
    <x v="3810"/>
    <n v="3"/>
    <n v="23.97"/>
  </r>
  <r>
    <n v="5839"/>
    <d v="2016-10-13T00:00:00"/>
    <x v="2"/>
    <x v="9"/>
    <x v="620"/>
    <x v="20"/>
    <x v="0"/>
    <x v="0"/>
    <x v="1175"/>
    <x v="1956"/>
    <n v="2"/>
    <n v="18.21"/>
  </r>
  <r>
    <n v="5840"/>
    <d v="2016-10-13T00:00:00"/>
    <x v="2"/>
    <x v="9"/>
    <x v="620"/>
    <x v="20"/>
    <x v="0"/>
    <x v="1"/>
    <x v="1015"/>
    <x v="236"/>
    <n v="5"/>
    <n v="11.45"/>
  </r>
  <r>
    <n v="5841"/>
    <d v="2016-10-13T00:00:00"/>
    <x v="2"/>
    <x v="9"/>
    <x v="620"/>
    <x v="20"/>
    <x v="1"/>
    <x v="8"/>
    <x v="1484"/>
    <x v="3811"/>
    <n v="3"/>
    <n v="33.729999999999997"/>
  </r>
  <r>
    <n v="5842"/>
    <d v="2016-10-14T00:00:00"/>
    <x v="2"/>
    <x v="9"/>
    <x v="85"/>
    <x v="22"/>
    <x v="2"/>
    <x v="9"/>
    <x v="818"/>
    <x v="1135"/>
    <n v="3"/>
    <n v="30.09"/>
  </r>
  <r>
    <n v="5843"/>
    <d v="2016-10-14T00:00:00"/>
    <x v="2"/>
    <x v="9"/>
    <x v="180"/>
    <x v="25"/>
    <x v="1"/>
    <x v="5"/>
    <x v="1764"/>
    <x v="3812"/>
    <n v="1"/>
    <n v="10.26"/>
  </r>
  <r>
    <n v="5844"/>
    <d v="2016-10-14T00:00:00"/>
    <x v="2"/>
    <x v="9"/>
    <x v="180"/>
    <x v="25"/>
    <x v="2"/>
    <x v="9"/>
    <x v="662"/>
    <x v="2900"/>
    <n v="1"/>
    <n v="5.96"/>
  </r>
  <r>
    <n v="5845"/>
    <d v="2016-10-14T00:00:00"/>
    <x v="2"/>
    <x v="9"/>
    <x v="180"/>
    <x v="25"/>
    <x v="0"/>
    <x v="0"/>
    <x v="426"/>
    <x v="745"/>
    <n v="3"/>
    <n v="33.72"/>
  </r>
  <r>
    <n v="5846"/>
    <d v="2016-10-14T00:00:00"/>
    <x v="2"/>
    <x v="9"/>
    <x v="180"/>
    <x v="25"/>
    <x v="0"/>
    <x v="14"/>
    <x v="488"/>
    <x v="1074"/>
    <n v="2"/>
    <n v="1.44"/>
  </r>
  <r>
    <n v="5847"/>
    <d v="2016-10-14T00:00:00"/>
    <x v="2"/>
    <x v="9"/>
    <x v="180"/>
    <x v="25"/>
    <x v="0"/>
    <x v="10"/>
    <x v="944"/>
    <x v="3813"/>
    <n v="4"/>
    <n v="13.13"/>
  </r>
  <r>
    <n v="5848"/>
    <d v="2016-10-14T00:00:00"/>
    <x v="2"/>
    <x v="9"/>
    <x v="180"/>
    <x v="25"/>
    <x v="0"/>
    <x v="0"/>
    <x v="646"/>
    <x v="3814"/>
    <n v="1"/>
    <n v="14.68"/>
  </r>
  <r>
    <n v="5849"/>
    <d v="2016-10-14T00:00:00"/>
    <x v="2"/>
    <x v="9"/>
    <x v="203"/>
    <x v="20"/>
    <x v="2"/>
    <x v="6"/>
    <x v="1426"/>
    <x v="3815"/>
    <n v="7"/>
    <n v="272.98"/>
  </r>
  <r>
    <n v="5850"/>
    <d v="2016-10-14T00:00:00"/>
    <x v="2"/>
    <x v="9"/>
    <x v="203"/>
    <x v="20"/>
    <x v="0"/>
    <x v="0"/>
    <x v="1463"/>
    <x v="2663"/>
    <n v="2"/>
    <n v="54.86"/>
  </r>
  <r>
    <n v="5851"/>
    <d v="2016-10-14T00:00:00"/>
    <x v="2"/>
    <x v="9"/>
    <x v="737"/>
    <x v="21"/>
    <x v="2"/>
    <x v="9"/>
    <x v="1146"/>
    <x v="3816"/>
    <n v="5"/>
    <n v="544.41999999999996"/>
  </r>
  <r>
    <n v="5852"/>
    <d v="2016-10-15T00:00:00"/>
    <x v="2"/>
    <x v="9"/>
    <x v="715"/>
    <x v="27"/>
    <x v="0"/>
    <x v="0"/>
    <x v="1765"/>
    <x v="1488"/>
    <n v="2"/>
    <n v="21.01"/>
  </r>
  <r>
    <n v="5853"/>
    <d v="2016-10-15T00:00:00"/>
    <x v="2"/>
    <x v="9"/>
    <x v="715"/>
    <x v="27"/>
    <x v="0"/>
    <x v="0"/>
    <x v="750"/>
    <x v="2973"/>
    <n v="9"/>
    <n v="28.86"/>
  </r>
  <r>
    <n v="5854"/>
    <d v="2016-10-15T00:00:00"/>
    <x v="2"/>
    <x v="9"/>
    <x v="715"/>
    <x v="27"/>
    <x v="0"/>
    <x v="3"/>
    <x v="345"/>
    <x v="1706"/>
    <n v="5"/>
    <n v="13.04"/>
  </r>
  <r>
    <n v="5855"/>
    <d v="2016-10-15T00:00:00"/>
    <x v="2"/>
    <x v="9"/>
    <x v="715"/>
    <x v="27"/>
    <x v="0"/>
    <x v="0"/>
    <x v="1010"/>
    <x v="3817"/>
    <n v="8"/>
    <n v="32.94"/>
  </r>
  <r>
    <n v="5856"/>
    <d v="2016-10-15T00:00:00"/>
    <x v="2"/>
    <x v="9"/>
    <x v="33"/>
    <x v="39"/>
    <x v="0"/>
    <x v="1"/>
    <x v="564"/>
    <x v="953"/>
    <n v="7"/>
    <n v="9.8800000000000008"/>
  </r>
  <r>
    <n v="5857"/>
    <d v="2016-10-15T00:00:00"/>
    <x v="2"/>
    <x v="9"/>
    <x v="33"/>
    <x v="39"/>
    <x v="0"/>
    <x v="1"/>
    <x v="1"/>
    <x v="1526"/>
    <n v="6"/>
    <n v="14.44"/>
  </r>
  <r>
    <n v="5858"/>
    <d v="2016-10-15T00:00:00"/>
    <x v="2"/>
    <x v="9"/>
    <x v="33"/>
    <x v="39"/>
    <x v="0"/>
    <x v="12"/>
    <x v="1193"/>
    <x v="3818"/>
    <n v="3"/>
    <n v="251.89"/>
  </r>
  <r>
    <n v="5859"/>
    <d v="2016-10-15T00:00:00"/>
    <x v="2"/>
    <x v="9"/>
    <x v="33"/>
    <x v="39"/>
    <x v="0"/>
    <x v="0"/>
    <x v="423"/>
    <x v="115"/>
    <n v="2"/>
    <n v="6.22"/>
  </r>
  <r>
    <n v="5860"/>
    <d v="2016-10-15T00:00:00"/>
    <x v="2"/>
    <x v="9"/>
    <x v="33"/>
    <x v="39"/>
    <x v="2"/>
    <x v="6"/>
    <x v="1740"/>
    <x v="3819"/>
    <n v="1"/>
    <n v="1.38"/>
  </r>
  <r>
    <n v="5861"/>
    <d v="2016-10-15T00:00:00"/>
    <x v="2"/>
    <x v="9"/>
    <x v="33"/>
    <x v="39"/>
    <x v="0"/>
    <x v="3"/>
    <x v="417"/>
    <x v="3820"/>
    <n v="4"/>
    <n v="55.94"/>
  </r>
  <r>
    <n v="5862"/>
    <d v="2016-10-15T00:00:00"/>
    <x v="2"/>
    <x v="9"/>
    <x v="87"/>
    <x v="6"/>
    <x v="0"/>
    <x v="3"/>
    <x v="1356"/>
    <x v="3821"/>
    <n v="7"/>
    <n v="116.48"/>
  </r>
  <r>
    <n v="5863"/>
    <d v="2016-10-15T00:00:00"/>
    <x v="2"/>
    <x v="9"/>
    <x v="87"/>
    <x v="6"/>
    <x v="0"/>
    <x v="10"/>
    <x v="1658"/>
    <x v="3822"/>
    <n v="6"/>
    <n v="32.6"/>
  </r>
  <r>
    <n v="5864"/>
    <d v="2016-10-15T00:00:00"/>
    <x v="2"/>
    <x v="9"/>
    <x v="87"/>
    <x v="6"/>
    <x v="0"/>
    <x v="12"/>
    <x v="366"/>
    <x v="2480"/>
    <n v="3"/>
    <n v="14.28"/>
  </r>
  <r>
    <n v="5865"/>
    <d v="2016-10-16T00:00:00"/>
    <x v="2"/>
    <x v="9"/>
    <x v="555"/>
    <x v="20"/>
    <x v="1"/>
    <x v="13"/>
    <x v="444"/>
    <x v="3823"/>
    <n v="1"/>
    <n v="-37.92"/>
  </r>
  <r>
    <n v="5866"/>
    <d v="2016-10-17T00:00:00"/>
    <x v="2"/>
    <x v="9"/>
    <x v="646"/>
    <x v="3"/>
    <x v="0"/>
    <x v="3"/>
    <x v="362"/>
    <x v="3824"/>
    <n v="5"/>
    <n v="6.58"/>
  </r>
  <r>
    <n v="5867"/>
    <d v="2016-10-17T00:00:00"/>
    <x v="2"/>
    <x v="9"/>
    <x v="588"/>
    <x v="3"/>
    <x v="1"/>
    <x v="11"/>
    <x v="1744"/>
    <x v="2502"/>
    <n v="2"/>
    <n v="21.29"/>
  </r>
  <r>
    <n v="5868"/>
    <d v="2016-10-17T00:00:00"/>
    <x v="2"/>
    <x v="9"/>
    <x v="658"/>
    <x v="24"/>
    <x v="2"/>
    <x v="6"/>
    <x v="854"/>
    <x v="3825"/>
    <n v="3"/>
    <n v="220.49"/>
  </r>
  <r>
    <n v="5869"/>
    <d v="2016-10-17T00:00:00"/>
    <x v="2"/>
    <x v="9"/>
    <x v="658"/>
    <x v="24"/>
    <x v="0"/>
    <x v="12"/>
    <x v="1547"/>
    <x v="3826"/>
    <n v="7"/>
    <n v="751.76"/>
  </r>
  <r>
    <n v="5870"/>
    <d v="2016-10-17T00:00:00"/>
    <x v="2"/>
    <x v="9"/>
    <x v="245"/>
    <x v="23"/>
    <x v="1"/>
    <x v="11"/>
    <x v="238"/>
    <x v="3827"/>
    <n v="1"/>
    <n v="12.1"/>
  </r>
  <r>
    <n v="5871"/>
    <d v="2016-10-17T00:00:00"/>
    <x v="2"/>
    <x v="9"/>
    <x v="245"/>
    <x v="23"/>
    <x v="0"/>
    <x v="3"/>
    <x v="1665"/>
    <x v="3828"/>
    <n v="1"/>
    <n v="148.51"/>
  </r>
  <r>
    <n v="5872"/>
    <d v="2016-10-18T00:00:00"/>
    <x v="2"/>
    <x v="9"/>
    <x v="287"/>
    <x v="12"/>
    <x v="1"/>
    <x v="5"/>
    <x v="415"/>
    <x v="3829"/>
    <n v="5"/>
    <n v="-34.64"/>
  </r>
  <r>
    <n v="5873"/>
    <d v="2016-10-20T00:00:00"/>
    <x v="2"/>
    <x v="9"/>
    <x v="321"/>
    <x v="10"/>
    <x v="0"/>
    <x v="4"/>
    <x v="614"/>
    <x v="2288"/>
    <n v="3"/>
    <n v="0.72"/>
  </r>
  <r>
    <n v="5874"/>
    <d v="2016-10-20T00:00:00"/>
    <x v="2"/>
    <x v="9"/>
    <x v="250"/>
    <x v="0"/>
    <x v="0"/>
    <x v="0"/>
    <x v="1545"/>
    <x v="1412"/>
    <n v="7"/>
    <n v="15.94"/>
  </r>
  <r>
    <n v="5875"/>
    <d v="2016-10-20T00:00:00"/>
    <x v="2"/>
    <x v="9"/>
    <x v="250"/>
    <x v="0"/>
    <x v="0"/>
    <x v="7"/>
    <x v="78"/>
    <x v="60"/>
    <n v="4"/>
    <n v="7.89"/>
  </r>
  <r>
    <n v="5876"/>
    <d v="2016-10-20T00:00:00"/>
    <x v="2"/>
    <x v="9"/>
    <x v="250"/>
    <x v="0"/>
    <x v="1"/>
    <x v="5"/>
    <x v="591"/>
    <x v="1894"/>
    <n v="1"/>
    <n v="-14.58"/>
  </r>
  <r>
    <n v="5877"/>
    <d v="2016-10-20T00:00:00"/>
    <x v="2"/>
    <x v="9"/>
    <x v="55"/>
    <x v="14"/>
    <x v="2"/>
    <x v="6"/>
    <x v="1337"/>
    <x v="3830"/>
    <n v="6"/>
    <n v="35.200000000000003"/>
  </r>
  <r>
    <n v="5878"/>
    <d v="2016-10-20T00:00:00"/>
    <x v="2"/>
    <x v="9"/>
    <x v="55"/>
    <x v="14"/>
    <x v="2"/>
    <x v="6"/>
    <x v="307"/>
    <x v="1611"/>
    <n v="2"/>
    <n v="51.83"/>
  </r>
  <r>
    <n v="5879"/>
    <d v="2016-10-20T00:00:00"/>
    <x v="2"/>
    <x v="9"/>
    <x v="55"/>
    <x v="14"/>
    <x v="0"/>
    <x v="2"/>
    <x v="1142"/>
    <x v="371"/>
    <n v="7"/>
    <n v="1.46"/>
  </r>
  <r>
    <n v="5880"/>
    <d v="2016-10-20T00:00:00"/>
    <x v="2"/>
    <x v="9"/>
    <x v="597"/>
    <x v="3"/>
    <x v="0"/>
    <x v="3"/>
    <x v="274"/>
    <x v="50"/>
    <n v="3"/>
    <n v="6.03"/>
  </r>
  <r>
    <n v="5881"/>
    <d v="2016-10-20T00:00:00"/>
    <x v="2"/>
    <x v="9"/>
    <x v="607"/>
    <x v="6"/>
    <x v="1"/>
    <x v="8"/>
    <x v="462"/>
    <x v="3831"/>
    <n v="5"/>
    <n v="18.329999999999998"/>
  </r>
  <r>
    <n v="5882"/>
    <d v="2016-10-20T00:00:00"/>
    <x v="2"/>
    <x v="9"/>
    <x v="168"/>
    <x v="3"/>
    <x v="1"/>
    <x v="5"/>
    <x v="1633"/>
    <x v="2605"/>
    <n v="4"/>
    <n v="4.84"/>
  </r>
  <r>
    <n v="5883"/>
    <d v="2016-10-21T00:00:00"/>
    <x v="2"/>
    <x v="9"/>
    <x v="521"/>
    <x v="37"/>
    <x v="0"/>
    <x v="3"/>
    <x v="1447"/>
    <x v="2444"/>
    <n v="4"/>
    <n v="10.44"/>
  </r>
  <r>
    <n v="5884"/>
    <d v="2016-10-21T00:00:00"/>
    <x v="2"/>
    <x v="9"/>
    <x v="521"/>
    <x v="37"/>
    <x v="0"/>
    <x v="14"/>
    <x v="488"/>
    <x v="541"/>
    <n v="2"/>
    <n v="0.15"/>
  </r>
  <r>
    <n v="5885"/>
    <d v="2016-10-21T00:00:00"/>
    <x v="2"/>
    <x v="9"/>
    <x v="521"/>
    <x v="37"/>
    <x v="0"/>
    <x v="2"/>
    <x v="788"/>
    <x v="1987"/>
    <n v="7"/>
    <n v="29.34"/>
  </r>
  <r>
    <n v="5886"/>
    <d v="2016-10-21T00:00:00"/>
    <x v="2"/>
    <x v="9"/>
    <x v="521"/>
    <x v="37"/>
    <x v="1"/>
    <x v="11"/>
    <x v="1028"/>
    <x v="3832"/>
    <n v="4"/>
    <n v="271.42"/>
  </r>
  <r>
    <n v="5887"/>
    <d v="2016-10-21T00:00:00"/>
    <x v="2"/>
    <x v="9"/>
    <x v="685"/>
    <x v="3"/>
    <x v="0"/>
    <x v="0"/>
    <x v="1636"/>
    <x v="1129"/>
    <n v="3"/>
    <n v="11.23"/>
  </r>
  <r>
    <n v="5888"/>
    <d v="2016-10-21T00:00:00"/>
    <x v="2"/>
    <x v="9"/>
    <x v="264"/>
    <x v="3"/>
    <x v="0"/>
    <x v="2"/>
    <x v="627"/>
    <x v="3014"/>
    <n v="3"/>
    <n v="1.54"/>
  </r>
  <r>
    <n v="5889"/>
    <d v="2016-10-21T00:00:00"/>
    <x v="2"/>
    <x v="9"/>
    <x v="168"/>
    <x v="7"/>
    <x v="0"/>
    <x v="3"/>
    <x v="1508"/>
    <x v="2890"/>
    <n v="4"/>
    <n v="3.56"/>
  </r>
  <r>
    <n v="5890"/>
    <d v="2016-10-21T00:00:00"/>
    <x v="2"/>
    <x v="9"/>
    <x v="773"/>
    <x v="36"/>
    <x v="2"/>
    <x v="9"/>
    <x v="665"/>
    <x v="3833"/>
    <n v="6"/>
    <n v="9.82"/>
  </r>
  <r>
    <n v="5891"/>
    <d v="2016-10-21T00:00:00"/>
    <x v="2"/>
    <x v="9"/>
    <x v="743"/>
    <x v="10"/>
    <x v="2"/>
    <x v="6"/>
    <x v="952"/>
    <x v="3834"/>
    <n v="8"/>
    <n v="-47.03"/>
  </r>
  <r>
    <n v="5892"/>
    <d v="2016-10-21T00:00:00"/>
    <x v="2"/>
    <x v="9"/>
    <x v="197"/>
    <x v="10"/>
    <x v="1"/>
    <x v="13"/>
    <x v="473"/>
    <x v="3835"/>
    <n v="2"/>
    <n v="-231.41"/>
  </r>
  <r>
    <n v="5893"/>
    <d v="2016-10-21T00:00:00"/>
    <x v="2"/>
    <x v="9"/>
    <x v="285"/>
    <x v="17"/>
    <x v="0"/>
    <x v="4"/>
    <x v="1007"/>
    <x v="3836"/>
    <n v="3"/>
    <n v="29.44"/>
  </r>
  <r>
    <n v="5894"/>
    <d v="2016-10-21T00:00:00"/>
    <x v="2"/>
    <x v="9"/>
    <x v="285"/>
    <x v="17"/>
    <x v="0"/>
    <x v="0"/>
    <x v="1490"/>
    <x v="186"/>
    <n v="6"/>
    <n v="17.579999999999998"/>
  </r>
  <r>
    <n v="5895"/>
    <d v="2016-10-21T00:00:00"/>
    <x v="2"/>
    <x v="9"/>
    <x v="285"/>
    <x v="17"/>
    <x v="0"/>
    <x v="3"/>
    <x v="870"/>
    <x v="3837"/>
    <n v="3"/>
    <n v="1644.29"/>
  </r>
  <r>
    <n v="5896"/>
    <d v="2016-10-21T00:00:00"/>
    <x v="2"/>
    <x v="9"/>
    <x v="60"/>
    <x v="15"/>
    <x v="0"/>
    <x v="2"/>
    <x v="1616"/>
    <x v="3838"/>
    <n v="9"/>
    <n v="6.98"/>
  </r>
  <r>
    <n v="5897"/>
    <d v="2016-10-21T00:00:00"/>
    <x v="2"/>
    <x v="9"/>
    <x v="453"/>
    <x v="0"/>
    <x v="2"/>
    <x v="9"/>
    <x v="225"/>
    <x v="3839"/>
    <n v="6"/>
    <n v="-9.2799999999999994"/>
  </r>
  <r>
    <n v="5898"/>
    <d v="2016-10-21T00:00:00"/>
    <x v="2"/>
    <x v="9"/>
    <x v="246"/>
    <x v="3"/>
    <x v="1"/>
    <x v="5"/>
    <x v="946"/>
    <x v="3840"/>
    <n v="3"/>
    <n v="12.11"/>
  </r>
  <r>
    <n v="5899"/>
    <d v="2016-10-21T00:00:00"/>
    <x v="2"/>
    <x v="9"/>
    <x v="246"/>
    <x v="3"/>
    <x v="0"/>
    <x v="4"/>
    <x v="146"/>
    <x v="1192"/>
    <n v="3"/>
    <n v="5.7"/>
  </r>
  <r>
    <n v="5900"/>
    <d v="2016-10-21T00:00:00"/>
    <x v="2"/>
    <x v="9"/>
    <x v="246"/>
    <x v="3"/>
    <x v="1"/>
    <x v="8"/>
    <x v="1652"/>
    <x v="2671"/>
    <n v="2"/>
    <n v="5.59"/>
  </r>
  <r>
    <n v="5901"/>
    <d v="2016-10-21T00:00:00"/>
    <x v="2"/>
    <x v="9"/>
    <x v="246"/>
    <x v="3"/>
    <x v="0"/>
    <x v="2"/>
    <x v="2"/>
    <x v="1269"/>
    <n v="3"/>
    <n v="3.41"/>
  </r>
  <r>
    <n v="5902"/>
    <d v="2016-10-21T00:00:00"/>
    <x v="2"/>
    <x v="9"/>
    <x v="64"/>
    <x v="16"/>
    <x v="1"/>
    <x v="8"/>
    <x v="467"/>
    <x v="3841"/>
    <n v="2"/>
    <n v="9.68"/>
  </r>
  <r>
    <n v="5903"/>
    <d v="2016-10-21T00:00:00"/>
    <x v="2"/>
    <x v="9"/>
    <x v="64"/>
    <x v="16"/>
    <x v="0"/>
    <x v="3"/>
    <x v="302"/>
    <x v="2072"/>
    <n v="8"/>
    <n v="-21.08"/>
  </r>
  <r>
    <n v="5904"/>
    <d v="2016-10-22T00:00:00"/>
    <x v="2"/>
    <x v="9"/>
    <x v="725"/>
    <x v="14"/>
    <x v="1"/>
    <x v="8"/>
    <x v="1387"/>
    <x v="1931"/>
    <n v="5"/>
    <n v="10.050000000000001"/>
  </r>
  <r>
    <n v="5905"/>
    <d v="2016-10-22T00:00:00"/>
    <x v="2"/>
    <x v="9"/>
    <x v="34"/>
    <x v="6"/>
    <x v="1"/>
    <x v="8"/>
    <x v="1652"/>
    <x v="2153"/>
    <n v="4"/>
    <n v="11.18"/>
  </r>
  <r>
    <n v="5906"/>
    <d v="2016-10-22T00:00:00"/>
    <x v="2"/>
    <x v="9"/>
    <x v="493"/>
    <x v="22"/>
    <x v="0"/>
    <x v="0"/>
    <x v="750"/>
    <x v="1667"/>
    <n v="1"/>
    <n v="3.21"/>
  </r>
  <r>
    <n v="5907"/>
    <d v="2016-10-22T00:00:00"/>
    <x v="2"/>
    <x v="9"/>
    <x v="493"/>
    <x v="22"/>
    <x v="0"/>
    <x v="4"/>
    <x v="531"/>
    <x v="1758"/>
    <n v="3"/>
    <n v="2.25"/>
  </r>
  <r>
    <n v="5908"/>
    <d v="2016-10-22T00:00:00"/>
    <x v="2"/>
    <x v="9"/>
    <x v="493"/>
    <x v="22"/>
    <x v="1"/>
    <x v="8"/>
    <x v="1766"/>
    <x v="2836"/>
    <n v="3"/>
    <n v="30.58"/>
  </r>
  <r>
    <n v="5909"/>
    <d v="2016-10-23T00:00:00"/>
    <x v="2"/>
    <x v="9"/>
    <x v="50"/>
    <x v="20"/>
    <x v="0"/>
    <x v="0"/>
    <x v="795"/>
    <x v="3842"/>
    <n v="10"/>
    <n v="178.32"/>
  </r>
  <r>
    <n v="5910"/>
    <d v="2016-10-23T00:00:00"/>
    <x v="2"/>
    <x v="9"/>
    <x v="252"/>
    <x v="1"/>
    <x v="1"/>
    <x v="8"/>
    <x v="924"/>
    <x v="3843"/>
    <n v="7"/>
    <n v="-12.12"/>
  </r>
  <r>
    <n v="5911"/>
    <d v="2016-10-23T00:00:00"/>
    <x v="2"/>
    <x v="9"/>
    <x v="252"/>
    <x v="1"/>
    <x v="0"/>
    <x v="0"/>
    <x v="709"/>
    <x v="1858"/>
    <n v="3"/>
    <n v="17.82"/>
  </r>
  <r>
    <n v="5912"/>
    <d v="2016-10-23T00:00:00"/>
    <x v="2"/>
    <x v="9"/>
    <x v="314"/>
    <x v="22"/>
    <x v="0"/>
    <x v="7"/>
    <x v="1739"/>
    <x v="3844"/>
    <n v="5"/>
    <n v="8.18"/>
  </r>
  <r>
    <n v="5913"/>
    <d v="2016-10-24T00:00:00"/>
    <x v="2"/>
    <x v="9"/>
    <x v="197"/>
    <x v="3"/>
    <x v="2"/>
    <x v="9"/>
    <x v="1598"/>
    <x v="3018"/>
    <n v="4"/>
    <n v="21"/>
  </r>
  <r>
    <n v="5914"/>
    <d v="2016-10-24T00:00:00"/>
    <x v="2"/>
    <x v="9"/>
    <x v="197"/>
    <x v="3"/>
    <x v="2"/>
    <x v="9"/>
    <x v="1542"/>
    <x v="671"/>
    <n v="2"/>
    <n v="21.6"/>
  </r>
  <r>
    <n v="5915"/>
    <d v="2016-10-24T00:00:00"/>
    <x v="2"/>
    <x v="9"/>
    <x v="651"/>
    <x v="15"/>
    <x v="2"/>
    <x v="6"/>
    <x v="43"/>
    <x v="868"/>
    <n v="3"/>
    <n v="18"/>
  </r>
  <r>
    <n v="5916"/>
    <d v="2016-10-24T00:00:00"/>
    <x v="2"/>
    <x v="9"/>
    <x v="331"/>
    <x v="3"/>
    <x v="2"/>
    <x v="9"/>
    <x v="1390"/>
    <x v="3845"/>
    <n v="1"/>
    <n v="86"/>
  </r>
  <r>
    <n v="5917"/>
    <d v="2016-10-24T00:00:00"/>
    <x v="2"/>
    <x v="9"/>
    <x v="359"/>
    <x v="0"/>
    <x v="0"/>
    <x v="0"/>
    <x v="63"/>
    <x v="143"/>
    <n v="3"/>
    <n v="5.44"/>
  </r>
  <r>
    <n v="5918"/>
    <d v="2016-10-24T00:00:00"/>
    <x v="2"/>
    <x v="9"/>
    <x v="341"/>
    <x v="3"/>
    <x v="2"/>
    <x v="9"/>
    <x v="993"/>
    <x v="3846"/>
    <n v="5"/>
    <n v="162"/>
  </r>
  <r>
    <n v="5919"/>
    <d v="2016-10-25T00:00:00"/>
    <x v="2"/>
    <x v="9"/>
    <x v="65"/>
    <x v="16"/>
    <x v="2"/>
    <x v="6"/>
    <x v="156"/>
    <x v="1228"/>
    <n v="5"/>
    <n v="78.400000000000006"/>
  </r>
  <r>
    <n v="5920"/>
    <d v="2016-10-27T00:00:00"/>
    <x v="2"/>
    <x v="9"/>
    <x v="617"/>
    <x v="20"/>
    <x v="1"/>
    <x v="8"/>
    <x v="1346"/>
    <x v="293"/>
    <n v="3"/>
    <n v="19.3"/>
  </r>
  <r>
    <n v="5921"/>
    <d v="2016-10-27T00:00:00"/>
    <x v="2"/>
    <x v="9"/>
    <x v="244"/>
    <x v="3"/>
    <x v="0"/>
    <x v="12"/>
    <x v="394"/>
    <x v="56"/>
    <n v="4"/>
    <n v="11.86"/>
  </r>
  <r>
    <n v="5922"/>
    <d v="2016-10-27T00:00:00"/>
    <x v="2"/>
    <x v="9"/>
    <x v="244"/>
    <x v="3"/>
    <x v="0"/>
    <x v="3"/>
    <x v="345"/>
    <x v="2374"/>
    <n v="3"/>
    <n v="7.82"/>
  </r>
  <r>
    <n v="5923"/>
    <d v="2016-10-27T00:00:00"/>
    <x v="2"/>
    <x v="9"/>
    <x v="346"/>
    <x v="6"/>
    <x v="1"/>
    <x v="5"/>
    <x v="1083"/>
    <x v="3847"/>
    <n v="1"/>
    <n v="75.650000000000006"/>
  </r>
  <r>
    <n v="5924"/>
    <d v="2016-10-27T00:00:00"/>
    <x v="2"/>
    <x v="9"/>
    <x v="205"/>
    <x v="3"/>
    <x v="0"/>
    <x v="3"/>
    <x v="778"/>
    <x v="3660"/>
    <n v="4"/>
    <n v="25.18"/>
  </r>
  <r>
    <n v="5925"/>
    <d v="2016-10-27T00:00:00"/>
    <x v="2"/>
    <x v="9"/>
    <x v="346"/>
    <x v="20"/>
    <x v="1"/>
    <x v="5"/>
    <x v="633"/>
    <x v="3848"/>
    <n v="14"/>
    <n v="80.78"/>
  </r>
  <r>
    <n v="5926"/>
    <d v="2016-10-27T00:00:00"/>
    <x v="2"/>
    <x v="9"/>
    <x v="346"/>
    <x v="20"/>
    <x v="0"/>
    <x v="7"/>
    <x v="320"/>
    <x v="3849"/>
    <n v="7"/>
    <n v="12.61"/>
  </r>
  <r>
    <n v="5927"/>
    <d v="2016-10-27T00:00:00"/>
    <x v="2"/>
    <x v="9"/>
    <x v="346"/>
    <x v="20"/>
    <x v="0"/>
    <x v="2"/>
    <x v="252"/>
    <x v="3850"/>
    <n v="2"/>
    <n v="1.34"/>
  </r>
  <r>
    <n v="5928"/>
    <d v="2016-10-27T00:00:00"/>
    <x v="2"/>
    <x v="9"/>
    <x v="346"/>
    <x v="20"/>
    <x v="0"/>
    <x v="3"/>
    <x v="756"/>
    <x v="2574"/>
    <n v="2"/>
    <n v="3.28"/>
  </r>
  <r>
    <n v="5929"/>
    <d v="2016-10-28T00:00:00"/>
    <x v="2"/>
    <x v="9"/>
    <x v="657"/>
    <x v="3"/>
    <x v="0"/>
    <x v="2"/>
    <x v="1034"/>
    <x v="3851"/>
    <n v="6"/>
    <n v="26.06"/>
  </r>
  <r>
    <n v="5930"/>
    <d v="2016-10-28T00:00:00"/>
    <x v="2"/>
    <x v="9"/>
    <x v="657"/>
    <x v="3"/>
    <x v="2"/>
    <x v="6"/>
    <x v="458"/>
    <x v="250"/>
    <n v="3"/>
    <n v="22.68"/>
  </r>
  <r>
    <n v="5931"/>
    <d v="2016-10-28T00:00:00"/>
    <x v="2"/>
    <x v="9"/>
    <x v="104"/>
    <x v="23"/>
    <x v="0"/>
    <x v="0"/>
    <x v="890"/>
    <x v="331"/>
    <n v="5"/>
    <n v="15.55"/>
  </r>
  <r>
    <n v="5932"/>
    <d v="2016-10-28T00:00:00"/>
    <x v="2"/>
    <x v="9"/>
    <x v="104"/>
    <x v="23"/>
    <x v="0"/>
    <x v="2"/>
    <x v="1324"/>
    <x v="3852"/>
    <n v="8"/>
    <n v="10.82"/>
  </r>
  <r>
    <n v="5933"/>
    <d v="2016-10-28T00:00:00"/>
    <x v="2"/>
    <x v="9"/>
    <x v="104"/>
    <x v="23"/>
    <x v="0"/>
    <x v="0"/>
    <x v="1656"/>
    <x v="3853"/>
    <n v="3"/>
    <n v="27.32"/>
  </r>
  <r>
    <n v="5934"/>
    <d v="2016-10-28T00:00:00"/>
    <x v="2"/>
    <x v="9"/>
    <x v="104"/>
    <x v="23"/>
    <x v="1"/>
    <x v="8"/>
    <x v="1108"/>
    <x v="1664"/>
    <n v="4"/>
    <n v="38.020000000000003"/>
  </r>
  <r>
    <n v="5935"/>
    <d v="2016-10-28T00:00:00"/>
    <x v="2"/>
    <x v="9"/>
    <x v="104"/>
    <x v="23"/>
    <x v="0"/>
    <x v="3"/>
    <x v="496"/>
    <x v="2571"/>
    <n v="1"/>
    <n v="6.57"/>
  </r>
  <r>
    <n v="5936"/>
    <d v="2016-10-28T00:00:00"/>
    <x v="2"/>
    <x v="9"/>
    <x v="756"/>
    <x v="3"/>
    <x v="0"/>
    <x v="0"/>
    <x v="551"/>
    <x v="3854"/>
    <n v="7"/>
    <n v="25.48"/>
  </r>
  <r>
    <n v="5937"/>
    <d v="2016-10-28T00:00:00"/>
    <x v="2"/>
    <x v="9"/>
    <x v="756"/>
    <x v="3"/>
    <x v="0"/>
    <x v="3"/>
    <x v="739"/>
    <x v="2974"/>
    <n v="3"/>
    <n v="17.34"/>
  </r>
  <r>
    <n v="5938"/>
    <d v="2016-10-28T00:00:00"/>
    <x v="2"/>
    <x v="9"/>
    <x v="190"/>
    <x v="16"/>
    <x v="1"/>
    <x v="8"/>
    <x v="408"/>
    <x v="1839"/>
    <n v="3"/>
    <n v="13.79"/>
  </r>
  <r>
    <n v="5939"/>
    <d v="2016-10-28T00:00:00"/>
    <x v="2"/>
    <x v="9"/>
    <x v="190"/>
    <x v="16"/>
    <x v="0"/>
    <x v="3"/>
    <x v="276"/>
    <x v="3855"/>
    <n v="5"/>
    <n v="-29.94"/>
  </r>
  <r>
    <n v="5940"/>
    <d v="2016-10-28T00:00:00"/>
    <x v="2"/>
    <x v="9"/>
    <x v="190"/>
    <x v="16"/>
    <x v="1"/>
    <x v="8"/>
    <x v="1098"/>
    <x v="3730"/>
    <n v="2"/>
    <n v="0"/>
  </r>
  <r>
    <n v="5941"/>
    <d v="2016-10-28T00:00:00"/>
    <x v="2"/>
    <x v="9"/>
    <x v="190"/>
    <x v="16"/>
    <x v="1"/>
    <x v="8"/>
    <x v="1063"/>
    <x v="3856"/>
    <n v="3"/>
    <n v="41.26"/>
  </r>
  <r>
    <n v="5942"/>
    <d v="2016-10-28T00:00:00"/>
    <x v="2"/>
    <x v="9"/>
    <x v="436"/>
    <x v="25"/>
    <x v="0"/>
    <x v="3"/>
    <x v="1245"/>
    <x v="3857"/>
    <n v="4"/>
    <n v="-14.09"/>
  </r>
  <r>
    <n v="5943"/>
    <d v="2016-10-28T00:00:00"/>
    <x v="2"/>
    <x v="9"/>
    <x v="287"/>
    <x v="16"/>
    <x v="0"/>
    <x v="3"/>
    <x v="1154"/>
    <x v="3858"/>
    <n v="5"/>
    <n v="-26.73"/>
  </r>
  <r>
    <n v="5944"/>
    <d v="2016-10-28T00:00:00"/>
    <x v="2"/>
    <x v="9"/>
    <x v="268"/>
    <x v="20"/>
    <x v="0"/>
    <x v="4"/>
    <x v="780"/>
    <x v="67"/>
    <n v="3"/>
    <n v="5.22"/>
  </r>
  <r>
    <n v="5945"/>
    <d v="2016-10-28T00:00:00"/>
    <x v="2"/>
    <x v="9"/>
    <x v="668"/>
    <x v="20"/>
    <x v="1"/>
    <x v="8"/>
    <x v="1730"/>
    <x v="3859"/>
    <n v="5"/>
    <n v="75.680000000000007"/>
  </r>
  <r>
    <n v="5946"/>
    <d v="2016-10-29T00:00:00"/>
    <x v="2"/>
    <x v="9"/>
    <x v="140"/>
    <x v="23"/>
    <x v="0"/>
    <x v="2"/>
    <x v="1160"/>
    <x v="1854"/>
    <n v="3"/>
    <n v="0.41"/>
  </r>
  <r>
    <n v="5947"/>
    <d v="2016-10-29T00:00:00"/>
    <x v="2"/>
    <x v="9"/>
    <x v="140"/>
    <x v="23"/>
    <x v="0"/>
    <x v="12"/>
    <x v="468"/>
    <x v="2069"/>
    <n v="3"/>
    <n v="3.03"/>
  </r>
  <r>
    <n v="5948"/>
    <d v="2016-10-29T00:00:00"/>
    <x v="2"/>
    <x v="9"/>
    <x v="682"/>
    <x v="14"/>
    <x v="1"/>
    <x v="8"/>
    <x v="1346"/>
    <x v="3860"/>
    <n v="5"/>
    <n v="32.159999999999997"/>
  </r>
  <r>
    <n v="5949"/>
    <d v="2016-10-29T00:00:00"/>
    <x v="2"/>
    <x v="9"/>
    <x v="564"/>
    <x v="3"/>
    <x v="0"/>
    <x v="3"/>
    <x v="1245"/>
    <x v="1842"/>
    <n v="1"/>
    <n v="3.82"/>
  </r>
  <r>
    <n v="5950"/>
    <d v="2016-10-30T00:00:00"/>
    <x v="2"/>
    <x v="9"/>
    <x v="80"/>
    <x v="14"/>
    <x v="0"/>
    <x v="4"/>
    <x v="16"/>
    <x v="2410"/>
    <n v="2"/>
    <n v="3.5"/>
  </r>
  <r>
    <n v="5951"/>
    <d v="2016-10-30T00:00:00"/>
    <x v="2"/>
    <x v="9"/>
    <x v="150"/>
    <x v="20"/>
    <x v="0"/>
    <x v="3"/>
    <x v="302"/>
    <x v="2072"/>
    <n v="3"/>
    <n v="10.06"/>
  </r>
  <r>
    <n v="5952"/>
    <d v="2016-10-30T00:00:00"/>
    <x v="2"/>
    <x v="9"/>
    <x v="150"/>
    <x v="20"/>
    <x v="0"/>
    <x v="4"/>
    <x v="666"/>
    <x v="3861"/>
    <n v="5"/>
    <n v="32.19"/>
  </r>
  <r>
    <n v="5953"/>
    <d v="2016-10-30T00:00:00"/>
    <x v="2"/>
    <x v="9"/>
    <x v="530"/>
    <x v="3"/>
    <x v="0"/>
    <x v="7"/>
    <x v="1144"/>
    <x v="3862"/>
    <n v="2"/>
    <n v="1.19"/>
  </r>
  <r>
    <n v="5954"/>
    <d v="2016-10-31T00:00:00"/>
    <x v="2"/>
    <x v="9"/>
    <x v="649"/>
    <x v="2"/>
    <x v="1"/>
    <x v="5"/>
    <x v="433"/>
    <x v="3863"/>
    <n v="5"/>
    <n v="-14.08"/>
  </r>
  <r>
    <n v="5955"/>
    <d v="2016-10-31T00:00:00"/>
    <x v="2"/>
    <x v="9"/>
    <x v="104"/>
    <x v="3"/>
    <x v="0"/>
    <x v="2"/>
    <x v="880"/>
    <x v="1799"/>
    <n v="7"/>
    <n v="282.20999999999998"/>
  </r>
  <r>
    <n v="5956"/>
    <d v="2016-10-31T00:00:00"/>
    <x v="2"/>
    <x v="9"/>
    <x v="251"/>
    <x v="16"/>
    <x v="0"/>
    <x v="0"/>
    <x v="257"/>
    <x v="890"/>
    <n v="6"/>
    <n v="11.22"/>
  </r>
  <r>
    <n v="5957"/>
    <d v="2016-10-31T00:00:00"/>
    <x v="2"/>
    <x v="9"/>
    <x v="698"/>
    <x v="39"/>
    <x v="0"/>
    <x v="14"/>
    <x v="1458"/>
    <x v="3864"/>
    <n v="2"/>
    <n v="6.15"/>
  </r>
  <r>
    <n v="5958"/>
    <d v="2016-10-31T00:00:00"/>
    <x v="2"/>
    <x v="9"/>
    <x v="698"/>
    <x v="39"/>
    <x v="1"/>
    <x v="5"/>
    <x v="1255"/>
    <x v="3735"/>
    <n v="3"/>
    <n v="81.17"/>
  </r>
  <r>
    <n v="5959"/>
    <d v="2016-10-31T00:00:00"/>
    <x v="2"/>
    <x v="9"/>
    <x v="698"/>
    <x v="39"/>
    <x v="0"/>
    <x v="4"/>
    <x v="1163"/>
    <x v="1192"/>
    <n v="3"/>
    <n v="3.47"/>
  </r>
  <r>
    <n v="5960"/>
    <d v="2016-10-31T00:00:00"/>
    <x v="2"/>
    <x v="9"/>
    <x v="698"/>
    <x v="39"/>
    <x v="0"/>
    <x v="2"/>
    <x v="351"/>
    <x v="100"/>
    <n v="3"/>
    <n v="9.99"/>
  </r>
  <r>
    <n v="5961"/>
    <d v="2016-10-31T00:00:00"/>
    <x v="2"/>
    <x v="9"/>
    <x v="472"/>
    <x v="3"/>
    <x v="1"/>
    <x v="5"/>
    <x v="1107"/>
    <x v="1525"/>
    <n v="5"/>
    <n v="70.2"/>
  </r>
  <r>
    <n v="5962"/>
    <d v="2016-11-01T00:00:00"/>
    <x v="2"/>
    <x v="10"/>
    <x v="307"/>
    <x v="6"/>
    <x v="2"/>
    <x v="6"/>
    <x v="383"/>
    <x v="3388"/>
    <n v="2"/>
    <n v="6.1"/>
  </r>
  <r>
    <n v="5963"/>
    <d v="2016-11-01T00:00:00"/>
    <x v="2"/>
    <x v="10"/>
    <x v="307"/>
    <x v="6"/>
    <x v="0"/>
    <x v="10"/>
    <x v="239"/>
    <x v="3865"/>
    <n v="3"/>
    <n v="118.34"/>
  </r>
  <r>
    <n v="5964"/>
    <d v="2016-11-01T00:00:00"/>
    <x v="2"/>
    <x v="10"/>
    <x v="599"/>
    <x v="0"/>
    <x v="0"/>
    <x v="2"/>
    <x v="1616"/>
    <x v="3838"/>
    <n v="9"/>
    <n v="6.98"/>
  </r>
  <r>
    <n v="5965"/>
    <d v="2016-11-01T00:00:00"/>
    <x v="2"/>
    <x v="10"/>
    <x v="21"/>
    <x v="1"/>
    <x v="2"/>
    <x v="9"/>
    <x v="662"/>
    <x v="3866"/>
    <n v="3"/>
    <n v="17.88"/>
  </r>
  <r>
    <n v="5966"/>
    <d v="2016-11-03T00:00:00"/>
    <x v="2"/>
    <x v="10"/>
    <x v="68"/>
    <x v="30"/>
    <x v="0"/>
    <x v="4"/>
    <x v="794"/>
    <x v="3867"/>
    <n v="2"/>
    <n v="22.79"/>
  </r>
  <r>
    <n v="5967"/>
    <d v="2016-11-03T00:00:00"/>
    <x v="2"/>
    <x v="10"/>
    <x v="68"/>
    <x v="30"/>
    <x v="0"/>
    <x v="3"/>
    <x v="362"/>
    <x v="3769"/>
    <n v="6"/>
    <n v="13.35"/>
  </r>
  <r>
    <n v="5968"/>
    <d v="2016-11-03T00:00:00"/>
    <x v="2"/>
    <x v="10"/>
    <x v="582"/>
    <x v="22"/>
    <x v="0"/>
    <x v="4"/>
    <x v="1169"/>
    <x v="1946"/>
    <n v="3"/>
    <n v="2.38"/>
  </r>
  <r>
    <n v="5969"/>
    <d v="2016-11-03T00:00:00"/>
    <x v="2"/>
    <x v="10"/>
    <x v="766"/>
    <x v="3"/>
    <x v="1"/>
    <x v="5"/>
    <x v="1627"/>
    <x v="1619"/>
    <n v="2"/>
    <n v="-29.92"/>
  </r>
  <r>
    <n v="5970"/>
    <d v="2016-11-03T00:00:00"/>
    <x v="2"/>
    <x v="10"/>
    <x v="766"/>
    <x v="3"/>
    <x v="2"/>
    <x v="9"/>
    <x v="1487"/>
    <x v="3868"/>
    <n v="5"/>
    <n v="29.03"/>
  </r>
  <r>
    <n v="5971"/>
    <d v="2016-11-03T00:00:00"/>
    <x v="2"/>
    <x v="10"/>
    <x v="766"/>
    <x v="3"/>
    <x v="0"/>
    <x v="1"/>
    <x v="1433"/>
    <x v="1708"/>
    <n v="7"/>
    <n v="41.22"/>
  </r>
  <r>
    <n v="5972"/>
    <d v="2016-11-03T00:00:00"/>
    <x v="2"/>
    <x v="10"/>
    <x v="766"/>
    <x v="3"/>
    <x v="0"/>
    <x v="12"/>
    <x v="1547"/>
    <x v="3869"/>
    <n v="4"/>
    <n v="429.58"/>
  </r>
  <r>
    <n v="5973"/>
    <d v="2016-11-03T00:00:00"/>
    <x v="2"/>
    <x v="10"/>
    <x v="358"/>
    <x v="5"/>
    <x v="0"/>
    <x v="7"/>
    <x v="790"/>
    <x v="3870"/>
    <n v="4"/>
    <n v="9.6"/>
  </r>
  <r>
    <n v="5974"/>
    <d v="2016-11-03T00:00:00"/>
    <x v="2"/>
    <x v="10"/>
    <x v="358"/>
    <x v="5"/>
    <x v="0"/>
    <x v="4"/>
    <x v="158"/>
    <x v="166"/>
    <n v="3"/>
    <n v="2.0699999999999998"/>
  </r>
  <r>
    <n v="5975"/>
    <d v="2016-11-03T00:00:00"/>
    <x v="2"/>
    <x v="10"/>
    <x v="358"/>
    <x v="5"/>
    <x v="1"/>
    <x v="8"/>
    <x v="1521"/>
    <x v="2563"/>
    <n v="5"/>
    <n v="9.16"/>
  </r>
  <r>
    <n v="5976"/>
    <d v="2016-11-03T00:00:00"/>
    <x v="2"/>
    <x v="10"/>
    <x v="358"/>
    <x v="5"/>
    <x v="0"/>
    <x v="4"/>
    <x v="498"/>
    <x v="3871"/>
    <n v="1"/>
    <n v="2.63"/>
  </r>
  <r>
    <n v="5977"/>
    <d v="2016-11-03T00:00:00"/>
    <x v="2"/>
    <x v="10"/>
    <x v="358"/>
    <x v="5"/>
    <x v="1"/>
    <x v="13"/>
    <x v="1681"/>
    <x v="3872"/>
    <n v="3"/>
    <n v="160.16"/>
  </r>
  <r>
    <n v="5978"/>
    <d v="2016-11-03T00:00:00"/>
    <x v="2"/>
    <x v="10"/>
    <x v="21"/>
    <x v="3"/>
    <x v="0"/>
    <x v="7"/>
    <x v="153"/>
    <x v="3873"/>
    <n v="7"/>
    <n v="5.04"/>
  </r>
  <r>
    <n v="5979"/>
    <d v="2016-11-03T00:00:00"/>
    <x v="2"/>
    <x v="10"/>
    <x v="21"/>
    <x v="3"/>
    <x v="0"/>
    <x v="12"/>
    <x v="1184"/>
    <x v="3874"/>
    <n v="2"/>
    <n v="14.3"/>
  </r>
  <r>
    <n v="5980"/>
    <d v="2016-11-03T00:00:00"/>
    <x v="2"/>
    <x v="10"/>
    <x v="21"/>
    <x v="3"/>
    <x v="0"/>
    <x v="3"/>
    <x v="362"/>
    <x v="3875"/>
    <n v="12"/>
    <n v="15.8"/>
  </r>
  <r>
    <n v="5981"/>
    <d v="2016-11-03T00:00:00"/>
    <x v="2"/>
    <x v="10"/>
    <x v="21"/>
    <x v="3"/>
    <x v="0"/>
    <x v="0"/>
    <x v="502"/>
    <x v="468"/>
    <n v="3"/>
    <n v="56.98"/>
  </r>
  <r>
    <n v="5982"/>
    <d v="2016-11-03T00:00:00"/>
    <x v="2"/>
    <x v="10"/>
    <x v="21"/>
    <x v="3"/>
    <x v="0"/>
    <x v="3"/>
    <x v="246"/>
    <x v="3876"/>
    <n v="2"/>
    <n v="3.02"/>
  </r>
  <r>
    <n v="5983"/>
    <d v="2016-11-03T00:00:00"/>
    <x v="2"/>
    <x v="10"/>
    <x v="21"/>
    <x v="3"/>
    <x v="0"/>
    <x v="0"/>
    <x v="1240"/>
    <x v="5"/>
    <n v="3"/>
    <n v="9.33"/>
  </r>
  <r>
    <n v="5984"/>
    <d v="2016-11-03T00:00:00"/>
    <x v="2"/>
    <x v="10"/>
    <x v="21"/>
    <x v="3"/>
    <x v="0"/>
    <x v="0"/>
    <x v="1070"/>
    <x v="3306"/>
    <n v="3"/>
    <n v="150.97999999999999"/>
  </r>
  <r>
    <n v="5985"/>
    <d v="2016-11-03T00:00:00"/>
    <x v="2"/>
    <x v="10"/>
    <x v="225"/>
    <x v="0"/>
    <x v="0"/>
    <x v="0"/>
    <x v="741"/>
    <x v="3522"/>
    <n v="2"/>
    <n v="3.35"/>
  </r>
  <r>
    <n v="5986"/>
    <d v="2016-11-03T00:00:00"/>
    <x v="2"/>
    <x v="10"/>
    <x v="262"/>
    <x v="11"/>
    <x v="0"/>
    <x v="3"/>
    <x v="1508"/>
    <x v="2299"/>
    <n v="7"/>
    <n v="-3.47"/>
  </r>
  <r>
    <n v="5987"/>
    <d v="2016-11-03T00:00:00"/>
    <x v="2"/>
    <x v="10"/>
    <x v="262"/>
    <x v="11"/>
    <x v="2"/>
    <x v="15"/>
    <x v="1767"/>
    <x v="3877"/>
    <n v="3"/>
    <n v="-251.99"/>
  </r>
  <r>
    <n v="5988"/>
    <d v="2016-11-03T00:00:00"/>
    <x v="2"/>
    <x v="10"/>
    <x v="425"/>
    <x v="2"/>
    <x v="2"/>
    <x v="9"/>
    <x v="993"/>
    <x v="3878"/>
    <n v="1"/>
    <n v="14.4"/>
  </r>
  <r>
    <n v="5989"/>
    <d v="2016-11-03T00:00:00"/>
    <x v="2"/>
    <x v="10"/>
    <x v="425"/>
    <x v="2"/>
    <x v="1"/>
    <x v="5"/>
    <x v="342"/>
    <x v="3879"/>
    <n v="7"/>
    <n v="-13.43"/>
  </r>
  <r>
    <n v="5990"/>
    <d v="2016-11-04T00:00:00"/>
    <x v="2"/>
    <x v="10"/>
    <x v="554"/>
    <x v="5"/>
    <x v="0"/>
    <x v="7"/>
    <x v="642"/>
    <x v="1864"/>
    <n v="3"/>
    <n v="5.26"/>
  </r>
  <r>
    <n v="5991"/>
    <d v="2016-11-04T00:00:00"/>
    <x v="2"/>
    <x v="10"/>
    <x v="756"/>
    <x v="22"/>
    <x v="1"/>
    <x v="8"/>
    <x v="1330"/>
    <x v="1903"/>
    <n v="3"/>
    <n v="35.68"/>
  </r>
  <r>
    <n v="5992"/>
    <d v="2016-11-04T00:00:00"/>
    <x v="2"/>
    <x v="10"/>
    <x v="384"/>
    <x v="3"/>
    <x v="1"/>
    <x v="8"/>
    <x v="261"/>
    <x v="3880"/>
    <n v="7"/>
    <n v="16.46"/>
  </r>
  <r>
    <n v="5993"/>
    <d v="2016-11-04T00:00:00"/>
    <x v="2"/>
    <x v="10"/>
    <x v="426"/>
    <x v="3"/>
    <x v="0"/>
    <x v="4"/>
    <x v="456"/>
    <x v="3881"/>
    <n v="4"/>
    <n v="55.91"/>
  </r>
  <r>
    <n v="5994"/>
    <d v="2016-11-04T00:00:00"/>
    <x v="2"/>
    <x v="10"/>
    <x v="609"/>
    <x v="11"/>
    <x v="0"/>
    <x v="14"/>
    <x v="965"/>
    <x v="3882"/>
    <n v="7"/>
    <n v="-4.18"/>
  </r>
  <r>
    <n v="5995"/>
    <d v="2016-11-04T00:00:00"/>
    <x v="2"/>
    <x v="10"/>
    <x v="609"/>
    <x v="11"/>
    <x v="1"/>
    <x v="5"/>
    <x v="914"/>
    <x v="3883"/>
    <n v="1"/>
    <n v="-14.41"/>
  </r>
  <r>
    <n v="5996"/>
    <d v="2016-11-04T00:00:00"/>
    <x v="2"/>
    <x v="10"/>
    <x v="609"/>
    <x v="11"/>
    <x v="0"/>
    <x v="0"/>
    <x v="386"/>
    <x v="1839"/>
    <n v="3"/>
    <n v="16.78"/>
  </r>
  <r>
    <n v="5997"/>
    <d v="2016-11-04T00:00:00"/>
    <x v="2"/>
    <x v="10"/>
    <x v="609"/>
    <x v="11"/>
    <x v="1"/>
    <x v="5"/>
    <x v="927"/>
    <x v="3884"/>
    <n v="3"/>
    <n v="-97.55"/>
  </r>
  <r>
    <n v="5998"/>
    <d v="2016-11-04T00:00:00"/>
    <x v="2"/>
    <x v="10"/>
    <x v="609"/>
    <x v="11"/>
    <x v="0"/>
    <x v="1"/>
    <x v="493"/>
    <x v="3885"/>
    <n v="8"/>
    <n v="228.08"/>
  </r>
  <r>
    <n v="5999"/>
    <d v="2016-11-04T00:00:00"/>
    <x v="2"/>
    <x v="10"/>
    <x v="609"/>
    <x v="11"/>
    <x v="0"/>
    <x v="0"/>
    <x v="167"/>
    <x v="1128"/>
    <n v="1"/>
    <n v="5.31"/>
  </r>
  <r>
    <n v="6000"/>
    <d v="2016-11-04T00:00:00"/>
    <x v="2"/>
    <x v="10"/>
    <x v="591"/>
    <x v="16"/>
    <x v="1"/>
    <x v="8"/>
    <x v="58"/>
    <x v="3886"/>
    <n v="6"/>
    <n v="8.2100000000000009"/>
  </r>
  <r>
    <n v="6001"/>
    <d v="2016-11-04T00:00:00"/>
    <x v="2"/>
    <x v="10"/>
    <x v="249"/>
    <x v="3"/>
    <x v="0"/>
    <x v="3"/>
    <x v="575"/>
    <x v="647"/>
    <n v="2"/>
    <n v="2.8"/>
  </r>
  <r>
    <n v="6002"/>
    <d v="2016-11-04T00:00:00"/>
    <x v="2"/>
    <x v="10"/>
    <x v="249"/>
    <x v="3"/>
    <x v="0"/>
    <x v="3"/>
    <x v="613"/>
    <x v="3887"/>
    <n v="1"/>
    <n v="1.31"/>
  </r>
  <r>
    <n v="6003"/>
    <d v="2016-11-04T00:00:00"/>
    <x v="2"/>
    <x v="10"/>
    <x v="249"/>
    <x v="3"/>
    <x v="0"/>
    <x v="0"/>
    <x v="697"/>
    <x v="2167"/>
    <n v="6"/>
    <n v="18.66"/>
  </r>
  <r>
    <n v="6004"/>
    <d v="2016-11-04T00:00:00"/>
    <x v="2"/>
    <x v="10"/>
    <x v="727"/>
    <x v="25"/>
    <x v="0"/>
    <x v="2"/>
    <x v="370"/>
    <x v="398"/>
    <n v="2"/>
    <n v="3.96"/>
  </r>
  <r>
    <n v="6005"/>
    <d v="2016-11-04T00:00:00"/>
    <x v="2"/>
    <x v="10"/>
    <x v="727"/>
    <x v="25"/>
    <x v="1"/>
    <x v="13"/>
    <x v="1060"/>
    <x v="3888"/>
    <n v="10"/>
    <n v="-292.10000000000002"/>
  </r>
  <r>
    <n v="6006"/>
    <d v="2016-11-04T00:00:00"/>
    <x v="2"/>
    <x v="10"/>
    <x v="727"/>
    <x v="25"/>
    <x v="0"/>
    <x v="14"/>
    <x v="1673"/>
    <x v="3206"/>
    <n v="2"/>
    <n v="-34.76"/>
  </r>
  <r>
    <n v="6007"/>
    <d v="2016-11-04T00:00:00"/>
    <x v="2"/>
    <x v="10"/>
    <x v="204"/>
    <x v="3"/>
    <x v="2"/>
    <x v="15"/>
    <x v="1768"/>
    <x v="3889"/>
    <n v="2"/>
    <n v="77.22"/>
  </r>
  <r>
    <n v="6008"/>
    <d v="2016-11-04T00:00:00"/>
    <x v="2"/>
    <x v="10"/>
    <x v="533"/>
    <x v="0"/>
    <x v="1"/>
    <x v="8"/>
    <x v="1336"/>
    <x v="3890"/>
    <n v="3"/>
    <n v="-5.69"/>
  </r>
  <r>
    <n v="6009"/>
    <d v="2016-11-04T00:00:00"/>
    <x v="2"/>
    <x v="10"/>
    <x v="533"/>
    <x v="0"/>
    <x v="1"/>
    <x v="8"/>
    <x v="392"/>
    <x v="424"/>
    <n v="4"/>
    <n v="-84.29"/>
  </r>
  <r>
    <n v="6010"/>
    <d v="2016-11-05T00:00:00"/>
    <x v="2"/>
    <x v="10"/>
    <x v="431"/>
    <x v="3"/>
    <x v="0"/>
    <x v="3"/>
    <x v="1550"/>
    <x v="852"/>
    <n v="5"/>
    <n v="9.83"/>
  </r>
  <r>
    <n v="6011"/>
    <d v="2016-11-05T00:00:00"/>
    <x v="2"/>
    <x v="10"/>
    <x v="756"/>
    <x v="2"/>
    <x v="2"/>
    <x v="6"/>
    <x v="1482"/>
    <x v="664"/>
    <n v="2"/>
    <n v="-15.99"/>
  </r>
  <r>
    <n v="6012"/>
    <d v="2016-11-05T00:00:00"/>
    <x v="2"/>
    <x v="10"/>
    <x v="287"/>
    <x v="0"/>
    <x v="1"/>
    <x v="13"/>
    <x v="1301"/>
    <x v="3526"/>
    <n v="8"/>
    <n v="-160.30000000000001"/>
  </r>
  <r>
    <n v="6013"/>
    <d v="2016-11-05T00:00:00"/>
    <x v="2"/>
    <x v="10"/>
    <x v="287"/>
    <x v="0"/>
    <x v="0"/>
    <x v="3"/>
    <x v="56"/>
    <x v="2028"/>
    <n v="3"/>
    <n v="-6.24"/>
  </r>
  <r>
    <n v="6014"/>
    <d v="2016-11-05T00:00:00"/>
    <x v="2"/>
    <x v="10"/>
    <x v="287"/>
    <x v="0"/>
    <x v="1"/>
    <x v="11"/>
    <x v="1446"/>
    <x v="3765"/>
    <n v="7"/>
    <n v="-225.1"/>
  </r>
  <r>
    <n v="6015"/>
    <d v="2016-11-05T00:00:00"/>
    <x v="2"/>
    <x v="10"/>
    <x v="287"/>
    <x v="0"/>
    <x v="0"/>
    <x v="3"/>
    <x v="702"/>
    <x v="3891"/>
    <n v="3"/>
    <n v="-20.14"/>
  </r>
  <r>
    <n v="6016"/>
    <d v="2016-11-05T00:00:00"/>
    <x v="2"/>
    <x v="10"/>
    <x v="287"/>
    <x v="0"/>
    <x v="2"/>
    <x v="9"/>
    <x v="1769"/>
    <x v="1761"/>
    <n v="5"/>
    <n v="45.14"/>
  </r>
  <r>
    <n v="6017"/>
    <d v="2016-11-05T00:00:00"/>
    <x v="2"/>
    <x v="10"/>
    <x v="415"/>
    <x v="18"/>
    <x v="0"/>
    <x v="3"/>
    <x v="702"/>
    <x v="2745"/>
    <n v="5"/>
    <n v="50.35"/>
  </r>
  <r>
    <n v="6018"/>
    <d v="2016-11-05T00:00:00"/>
    <x v="2"/>
    <x v="10"/>
    <x v="415"/>
    <x v="18"/>
    <x v="0"/>
    <x v="4"/>
    <x v="311"/>
    <x v="332"/>
    <n v="2"/>
    <n v="16.27"/>
  </r>
  <r>
    <n v="6019"/>
    <d v="2016-11-05T00:00:00"/>
    <x v="2"/>
    <x v="10"/>
    <x v="415"/>
    <x v="18"/>
    <x v="0"/>
    <x v="1"/>
    <x v="1476"/>
    <x v="3461"/>
    <n v="5"/>
    <n v="24.84"/>
  </r>
  <r>
    <n v="6020"/>
    <d v="2016-11-05T00:00:00"/>
    <x v="2"/>
    <x v="10"/>
    <x v="343"/>
    <x v="3"/>
    <x v="0"/>
    <x v="3"/>
    <x v="1356"/>
    <x v="1809"/>
    <n v="2"/>
    <n v="19.97"/>
  </r>
  <r>
    <n v="6021"/>
    <d v="2016-11-05T00:00:00"/>
    <x v="2"/>
    <x v="10"/>
    <x v="438"/>
    <x v="0"/>
    <x v="0"/>
    <x v="1"/>
    <x v="236"/>
    <x v="3892"/>
    <n v="1"/>
    <n v="4.4400000000000004"/>
  </r>
  <r>
    <n v="6022"/>
    <d v="2016-11-05T00:00:00"/>
    <x v="2"/>
    <x v="10"/>
    <x v="377"/>
    <x v="22"/>
    <x v="2"/>
    <x v="9"/>
    <x v="1770"/>
    <x v="3893"/>
    <n v="4"/>
    <n v="52.77"/>
  </r>
  <r>
    <n v="6023"/>
    <d v="2016-11-05T00:00:00"/>
    <x v="2"/>
    <x v="10"/>
    <x v="564"/>
    <x v="3"/>
    <x v="2"/>
    <x v="9"/>
    <x v="1470"/>
    <x v="3878"/>
    <n v="4"/>
    <n v="12.96"/>
  </r>
  <r>
    <n v="6024"/>
    <d v="2016-11-05T00:00:00"/>
    <x v="2"/>
    <x v="10"/>
    <x v="564"/>
    <x v="3"/>
    <x v="1"/>
    <x v="5"/>
    <x v="1168"/>
    <x v="3704"/>
    <n v="2"/>
    <n v="9.9700000000000006"/>
  </r>
  <r>
    <n v="6025"/>
    <d v="2016-11-05T00:00:00"/>
    <x v="2"/>
    <x v="10"/>
    <x v="564"/>
    <x v="3"/>
    <x v="0"/>
    <x v="10"/>
    <x v="382"/>
    <x v="414"/>
    <n v="3"/>
    <n v="77.48"/>
  </r>
  <r>
    <n v="6026"/>
    <d v="2016-11-05T00:00:00"/>
    <x v="2"/>
    <x v="10"/>
    <x v="395"/>
    <x v="6"/>
    <x v="1"/>
    <x v="8"/>
    <x v="769"/>
    <x v="1323"/>
    <n v="2"/>
    <n v="71.23"/>
  </r>
  <r>
    <n v="6027"/>
    <d v="2016-11-05T00:00:00"/>
    <x v="2"/>
    <x v="10"/>
    <x v="395"/>
    <x v="6"/>
    <x v="2"/>
    <x v="9"/>
    <x v="1503"/>
    <x v="1236"/>
    <n v="3"/>
    <n v="18.89"/>
  </r>
  <r>
    <n v="6028"/>
    <d v="2016-11-05T00:00:00"/>
    <x v="2"/>
    <x v="10"/>
    <x v="395"/>
    <x v="6"/>
    <x v="1"/>
    <x v="8"/>
    <x v="1730"/>
    <x v="3859"/>
    <n v="5"/>
    <n v="75.680000000000007"/>
  </r>
  <r>
    <n v="6029"/>
    <d v="2016-11-06T00:00:00"/>
    <x v="2"/>
    <x v="10"/>
    <x v="471"/>
    <x v="3"/>
    <x v="1"/>
    <x v="5"/>
    <x v="1748"/>
    <x v="3894"/>
    <n v="2"/>
    <n v="-9.16"/>
  </r>
  <r>
    <n v="6030"/>
    <d v="2016-11-06T00:00:00"/>
    <x v="2"/>
    <x v="10"/>
    <x v="471"/>
    <x v="3"/>
    <x v="1"/>
    <x v="8"/>
    <x v="1100"/>
    <x v="3895"/>
    <n v="3"/>
    <n v="26.24"/>
  </r>
  <r>
    <n v="6031"/>
    <d v="2016-11-06T00:00:00"/>
    <x v="2"/>
    <x v="10"/>
    <x v="254"/>
    <x v="16"/>
    <x v="1"/>
    <x v="5"/>
    <x v="1155"/>
    <x v="2000"/>
    <n v="2"/>
    <n v="-28.6"/>
  </r>
  <r>
    <n v="6032"/>
    <d v="2016-11-06T00:00:00"/>
    <x v="2"/>
    <x v="10"/>
    <x v="254"/>
    <x v="16"/>
    <x v="0"/>
    <x v="0"/>
    <x v="1675"/>
    <x v="3896"/>
    <n v="2"/>
    <n v="12.64"/>
  </r>
  <r>
    <n v="6033"/>
    <d v="2016-11-06T00:00:00"/>
    <x v="2"/>
    <x v="10"/>
    <x v="254"/>
    <x v="16"/>
    <x v="1"/>
    <x v="8"/>
    <x v="1150"/>
    <x v="3897"/>
    <n v="2"/>
    <n v="5.78"/>
  </r>
  <r>
    <n v="6034"/>
    <d v="2016-11-06T00:00:00"/>
    <x v="2"/>
    <x v="10"/>
    <x v="254"/>
    <x v="16"/>
    <x v="0"/>
    <x v="0"/>
    <x v="267"/>
    <x v="1100"/>
    <n v="2"/>
    <n v="31.07"/>
  </r>
  <r>
    <n v="6035"/>
    <d v="2016-11-06T00:00:00"/>
    <x v="2"/>
    <x v="10"/>
    <x v="576"/>
    <x v="3"/>
    <x v="0"/>
    <x v="2"/>
    <x v="370"/>
    <x v="3898"/>
    <n v="3"/>
    <n v="22.91"/>
  </r>
  <r>
    <n v="6036"/>
    <d v="2016-11-07T00:00:00"/>
    <x v="2"/>
    <x v="10"/>
    <x v="655"/>
    <x v="22"/>
    <x v="0"/>
    <x v="3"/>
    <x v="1385"/>
    <x v="3899"/>
    <n v="2"/>
    <n v="9.69"/>
  </r>
  <r>
    <n v="6037"/>
    <d v="2016-11-07T00:00:00"/>
    <x v="2"/>
    <x v="10"/>
    <x v="673"/>
    <x v="3"/>
    <x v="0"/>
    <x v="3"/>
    <x v="363"/>
    <x v="3900"/>
    <n v="4"/>
    <n v="11.7"/>
  </r>
  <r>
    <n v="6038"/>
    <d v="2016-11-07T00:00:00"/>
    <x v="2"/>
    <x v="10"/>
    <x v="673"/>
    <x v="3"/>
    <x v="0"/>
    <x v="3"/>
    <x v="250"/>
    <x v="1984"/>
    <n v="4"/>
    <n v="8.77"/>
  </r>
  <r>
    <n v="6039"/>
    <d v="2016-11-07T00:00:00"/>
    <x v="2"/>
    <x v="10"/>
    <x v="673"/>
    <x v="3"/>
    <x v="0"/>
    <x v="14"/>
    <x v="1745"/>
    <x v="21"/>
    <n v="2"/>
    <n v="3.29"/>
  </r>
  <r>
    <n v="6040"/>
    <d v="2016-11-07T00:00:00"/>
    <x v="2"/>
    <x v="10"/>
    <x v="673"/>
    <x v="3"/>
    <x v="0"/>
    <x v="1"/>
    <x v="1323"/>
    <x v="471"/>
    <n v="2"/>
    <n v="6.87"/>
  </r>
  <r>
    <n v="6041"/>
    <d v="2016-11-07T00:00:00"/>
    <x v="2"/>
    <x v="10"/>
    <x v="595"/>
    <x v="3"/>
    <x v="1"/>
    <x v="8"/>
    <x v="1659"/>
    <x v="3705"/>
    <n v="3"/>
    <n v="6.22"/>
  </r>
  <r>
    <n v="6042"/>
    <d v="2016-11-07T00:00:00"/>
    <x v="2"/>
    <x v="10"/>
    <x v="491"/>
    <x v="10"/>
    <x v="2"/>
    <x v="9"/>
    <x v="399"/>
    <x v="1143"/>
    <n v="3"/>
    <n v="22.5"/>
  </r>
  <r>
    <n v="6043"/>
    <d v="2016-11-07T00:00:00"/>
    <x v="2"/>
    <x v="10"/>
    <x v="204"/>
    <x v="23"/>
    <x v="0"/>
    <x v="7"/>
    <x v="1534"/>
    <x v="3901"/>
    <n v="4"/>
    <n v="0.3"/>
  </r>
  <r>
    <n v="6044"/>
    <d v="2016-11-07T00:00:00"/>
    <x v="2"/>
    <x v="10"/>
    <x v="577"/>
    <x v="3"/>
    <x v="0"/>
    <x v="0"/>
    <x v="861"/>
    <x v="3902"/>
    <n v="2"/>
    <n v="6.32"/>
  </r>
  <r>
    <n v="6045"/>
    <d v="2016-11-07T00:00:00"/>
    <x v="2"/>
    <x v="10"/>
    <x v="415"/>
    <x v="46"/>
    <x v="1"/>
    <x v="5"/>
    <x v="610"/>
    <x v="3584"/>
    <n v="4"/>
    <n v="100.2"/>
  </r>
  <r>
    <n v="6046"/>
    <d v="2016-11-07T00:00:00"/>
    <x v="2"/>
    <x v="10"/>
    <x v="399"/>
    <x v="20"/>
    <x v="2"/>
    <x v="6"/>
    <x v="305"/>
    <x v="592"/>
    <n v="4"/>
    <n v="71.27"/>
  </r>
  <r>
    <n v="6047"/>
    <d v="2016-11-07T00:00:00"/>
    <x v="2"/>
    <x v="10"/>
    <x v="399"/>
    <x v="20"/>
    <x v="2"/>
    <x v="6"/>
    <x v="1118"/>
    <x v="3903"/>
    <n v="3"/>
    <n v="100.79"/>
  </r>
  <r>
    <n v="6048"/>
    <d v="2016-11-07T00:00:00"/>
    <x v="2"/>
    <x v="10"/>
    <x v="399"/>
    <x v="20"/>
    <x v="0"/>
    <x v="0"/>
    <x v="736"/>
    <x v="115"/>
    <n v="2"/>
    <n v="6.22"/>
  </r>
  <r>
    <n v="6049"/>
    <d v="2016-11-07T00:00:00"/>
    <x v="2"/>
    <x v="10"/>
    <x v="399"/>
    <x v="20"/>
    <x v="0"/>
    <x v="2"/>
    <x v="945"/>
    <x v="3904"/>
    <n v="3"/>
    <n v="5.84"/>
  </r>
  <r>
    <n v="6050"/>
    <d v="2016-11-07T00:00:00"/>
    <x v="2"/>
    <x v="10"/>
    <x v="399"/>
    <x v="20"/>
    <x v="0"/>
    <x v="3"/>
    <x v="1644"/>
    <x v="3561"/>
    <n v="2"/>
    <n v="89.95"/>
  </r>
  <r>
    <n v="6051"/>
    <d v="2016-11-07T00:00:00"/>
    <x v="2"/>
    <x v="10"/>
    <x v="283"/>
    <x v="0"/>
    <x v="1"/>
    <x v="8"/>
    <x v="1614"/>
    <x v="1519"/>
    <n v="5"/>
    <n v="-17.78"/>
  </r>
  <r>
    <n v="6052"/>
    <d v="2016-11-07T00:00:00"/>
    <x v="2"/>
    <x v="10"/>
    <x v="283"/>
    <x v="0"/>
    <x v="0"/>
    <x v="2"/>
    <x v="1575"/>
    <x v="3905"/>
    <n v="3"/>
    <n v="19.63"/>
  </r>
  <r>
    <n v="6053"/>
    <d v="2016-11-07T00:00:00"/>
    <x v="2"/>
    <x v="10"/>
    <x v="44"/>
    <x v="3"/>
    <x v="2"/>
    <x v="9"/>
    <x v="552"/>
    <x v="145"/>
    <n v="3"/>
    <n v="163.19"/>
  </r>
  <r>
    <n v="6054"/>
    <d v="2016-11-07T00:00:00"/>
    <x v="2"/>
    <x v="10"/>
    <x v="437"/>
    <x v="3"/>
    <x v="0"/>
    <x v="3"/>
    <x v="171"/>
    <x v="3046"/>
    <n v="2"/>
    <n v="20.149999999999999"/>
  </r>
  <r>
    <n v="6055"/>
    <d v="2016-11-08T00:00:00"/>
    <x v="2"/>
    <x v="10"/>
    <x v="704"/>
    <x v="5"/>
    <x v="1"/>
    <x v="11"/>
    <x v="1662"/>
    <x v="3906"/>
    <n v="2"/>
    <n v="41.91"/>
  </r>
  <r>
    <n v="6056"/>
    <d v="2016-11-08T00:00:00"/>
    <x v="2"/>
    <x v="10"/>
    <x v="704"/>
    <x v="5"/>
    <x v="1"/>
    <x v="5"/>
    <x v="528"/>
    <x v="3907"/>
    <n v="3"/>
    <n v="219.58"/>
  </r>
  <r>
    <n v="6057"/>
    <d v="2016-11-09T00:00:00"/>
    <x v="2"/>
    <x v="10"/>
    <x v="413"/>
    <x v="3"/>
    <x v="2"/>
    <x v="9"/>
    <x v="138"/>
    <x v="145"/>
    <n v="3"/>
    <n v="177.59"/>
  </r>
  <r>
    <n v="6058"/>
    <d v="2016-11-10T00:00:00"/>
    <x v="2"/>
    <x v="10"/>
    <x v="593"/>
    <x v="3"/>
    <x v="0"/>
    <x v="2"/>
    <x v="1122"/>
    <x v="2140"/>
    <n v="7"/>
    <n v="42.07"/>
  </r>
  <r>
    <n v="6059"/>
    <d v="2016-11-10T00:00:00"/>
    <x v="2"/>
    <x v="10"/>
    <x v="593"/>
    <x v="3"/>
    <x v="0"/>
    <x v="3"/>
    <x v="1223"/>
    <x v="1663"/>
    <n v="3"/>
    <n v="24.5"/>
  </r>
  <r>
    <n v="6060"/>
    <d v="2016-11-10T00:00:00"/>
    <x v="2"/>
    <x v="10"/>
    <x v="684"/>
    <x v="3"/>
    <x v="0"/>
    <x v="3"/>
    <x v="333"/>
    <x v="3741"/>
    <n v="4"/>
    <n v="4.46"/>
  </r>
  <r>
    <n v="6061"/>
    <d v="2016-11-10T00:00:00"/>
    <x v="2"/>
    <x v="10"/>
    <x v="684"/>
    <x v="3"/>
    <x v="0"/>
    <x v="0"/>
    <x v="1499"/>
    <x v="331"/>
    <n v="5"/>
    <n v="15.55"/>
  </r>
  <r>
    <n v="6062"/>
    <d v="2016-11-10T00:00:00"/>
    <x v="2"/>
    <x v="10"/>
    <x v="587"/>
    <x v="4"/>
    <x v="0"/>
    <x v="4"/>
    <x v="588"/>
    <x v="2821"/>
    <n v="7"/>
    <n v="10.47"/>
  </r>
  <r>
    <n v="6063"/>
    <d v="2016-11-10T00:00:00"/>
    <x v="2"/>
    <x v="10"/>
    <x v="192"/>
    <x v="10"/>
    <x v="0"/>
    <x v="14"/>
    <x v="488"/>
    <x v="3908"/>
    <n v="5"/>
    <n v="-3.31"/>
  </r>
  <r>
    <n v="6064"/>
    <d v="2016-11-10T00:00:00"/>
    <x v="2"/>
    <x v="10"/>
    <x v="192"/>
    <x v="10"/>
    <x v="0"/>
    <x v="2"/>
    <x v="90"/>
    <x v="1614"/>
    <n v="3"/>
    <n v="-2.44"/>
  </r>
  <r>
    <n v="6065"/>
    <d v="2016-11-10T00:00:00"/>
    <x v="2"/>
    <x v="10"/>
    <x v="367"/>
    <x v="10"/>
    <x v="0"/>
    <x v="1"/>
    <x v="349"/>
    <x v="2910"/>
    <n v="4"/>
    <n v="3.34"/>
  </r>
  <r>
    <n v="6066"/>
    <d v="2016-11-10T00:00:00"/>
    <x v="2"/>
    <x v="10"/>
    <x v="367"/>
    <x v="10"/>
    <x v="2"/>
    <x v="6"/>
    <x v="356"/>
    <x v="2237"/>
    <n v="7"/>
    <n v="-9.7899999999999991"/>
  </r>
  <r>
    <n v="6067"/>
    <d v="2016-11-10T00:00:00"/>
    <x v="2"/>
    <x v="10"/>
    <x v="367"/>
    <x v="10"/>
    <x v="0"/>
    <x v="0"/>
    <x v="1033"/>
    <x v="2969"/>
    <n v="2"/>
    <n v="32.47"/>
  </r>
  <r>
    <n v="6068"/>
    <d v="2016-11-10T00:00:00"/>
    <x v="2"/>
    <x v="10"/>
    <x v="367"/>
    <x v="10"/>
    <x v="0"/>
    <x v="0"/>
    <x v="1032"/>
    <x v="3909"/>
    <n v="3"/>
    <n v="7.51"/>
  </r>
  <r>
    <n v="6069"/>
    <d v="2016-11-10T00:00:00"/>
    <x v="2"/>
    <x v="10"/>
    <x v="367"/>
    <x v="10"/>
    <x v="0"/>
    <x v="12"/>
    <x v="1551"/>
    <x v="3910"/>
    <n v="4"/>
    <n v="29.3"/>
  </r>
  <r>
    <n v="6070"/>
    <d v="2016-11-10T00:00:00"/>
    <x v="2"/>
    <x v="10"/>
    <x v="367"/>
    <x v="10"/>
    <x v="1"/>
    <x v="8"/>
    <x v="765"/>
    <x v="3911"/>
    <n v="7"/>
    <n v="29.66"/>
  </r>
  <r>
    <n v="6071"/>
    <d v="2016-11-10T00:00:00"/>
    <x v="2"/>
    <x v="10"/>
    <x v="367"/>
    <x v="10"/>
    <x v="0"/>
    <x v="0"/>
    <x v="834"/>
    <x v="973"/>
    <n v="1"/>
    <n v="1.68"/>
  </r>
  <r>
    <n v="6072"/>
    <d v="2016-11-10T00:00:00"/>
    <x v="2"/>
    <x v="10"/>
    <x v="367"/>
    <x v="10"/>
    <x v="2"/>
    <x v="9"/>
    <x v="1106"/>
    <x v="3912"/>
    <n v="7"/>
    <n v="-29.07"/>
  </r>
  <r>
    <n v="6073"/>
    <d v="2016-11-10T00:00:00"/>
    <x v="2"/>
    <x v="10"/>
    <x v="367"/>
    <x v="10"/>
    <x v="0"/>
    <x v="3"/>
    <x v="1356"/>
    <x v="3913"/>
    <n v="7"/>
    <n v="-46.59"/>
  </r>
  <r>
    <n v="6074"/>
    <d v="2016-11-10T00:00:00"/>
    <x v="2"/>
    <x v="10"/>
    <x v="282"/>
    <x v="0"/>
    <x v="2"/>
    <x v="9"/>
    <x v="247"/>
    <x v="3914"/>
    <n v="7"/>
    <n v="48.99"/>
  </r>
  <r>
    <n v="6075"/>
    <d v="2016-11-10T00:00:00"/>
    <x v="2"/>
    <x v="10"/>
    <x v="666"/>
    <x v="24"/>
    <x v="1"/>
    <x v="8"/>
    <x v="1290"/>
    <x v="1325"/>
    <n v="2"/>
    <n v="17.16"/>
  </r>
  <r>
    <n v="6076"/>
    <d v="2016-11-10T00:00:00"/>
    <x v="2"/>
    <x v="10"/>
    <x v="666"/>
    <x v="24"/>
    <x v="0"/>
    <x v="3"/>
    <x v="209"/>
    <x v="105"/>
    <n v="2"/>
    <n v="39.340000000000003"/>
  </r>
  <r>
    <n v="6077"/>
    <d v="2016-11-10T00:00:00"/>
    <x v="2"/>
    <x v="10"/>
    <x v="562"/>
    <x v="20"/>
    <x v="0"/>
    <x v="3"/>
    <x v="1154"/>
    <x v="3915"/>
    <n v="1"/>
    <n v="7.38"/>
  </r>
  <r>
    <n v="6078"/>
    <d v="2016-11-10T00:00:00"/>
    <x v="2"/>
    <x v="10"/>
    <x v="562"/>
    <x v="20"/>
    <x v="0"/>
    <x v="3"/>
    <x v="471"/>
    <x v="1782"/>
    <n v="3"/>
    <n v="16.82"/>
  </r>
  <r>
    <n v="6079"/>
    <d v="2016-11-10T00:00:00"/>
    <x v="2"/>
    <x v="10"/>
    <x v="170"/>
    <x v="3"/>
    <x v="0"/>
    <x v="0"/>
    <x v="1675"/>
    <x v="3916"/>
    <n v="3"/>
    <n v="32.5"/>
  </r>
  <r>
    <n v="6080"/>
    <d v="2016-11-10T00:00:00"/>
    <x v="2"/>
    <x v="10"/>
    <x v="170"/>
    <x v="3"/>
    <x v="0"/>
    <x v="12"/>
    <x v="1771"/>
    <x v="1096"/>
    <n v="4"/>
    <n v="38.979999999999997"/>
  </r>
  <r>
    <n v="6081"/>
    <d v="2016-11-10T00:00:00"/>
    <x v="2"/>
    <x v="10"/>
    <x v="170"/>
    <x v="3"/>
    <x v="1"/>
    <x v="8"/>
    <x v="19"/>
    <x v="3917"/>
    <n v="9"/>
    <n v="191.66"/>
  </r>
  <r>
    <n v="6082"/>
    <d v="2016-11-10T00:00:00"/>
    <x v="2"/>
    <x v="10"/>
    <x v="170"/>
    <x v="3"/>
    <x v="0"/>
    <x v="0"/>
    <x v="369"/>
    <x v="2416"/>
    <n v="5"/>
    <n v="28.86"/>
  </r>
  <r>
    <n v="6083"/>
    <d v="2016-11-10T00:00:00"/>
    <x v="2"/>
    <x v="10"/>
    <x v="170"/>
    <x v="3"/>
    <x v="0"/>
    <x v="2"/>
    <x v="1126"/>
    <x v="3918"/>
    <n v="4"/>
    <n v="187.4"/>
  </r>
  <r>
    <n v="6084"/>
    <d v="2016-11-10T00:00:00"/>
    <x v="2"/>
    <x v="10"/>
    <x v="170"/>
    <x v="3"/>
    <x v="0"/>
    <x v="3"/>
    <x v="1056"/>
    <x v="193"/>
    <n v="3"/>
    <n v="1.81"/>
  </r>
  <r>
    <n v="6085"/>
    <d v="2016-11-10T00:00:00"/>
    <x v="2"/>
    <x v="10"/>
    <x v="170"/>
    <x v="3"/>
    <x v="0"/>
    <x v="4"/>
    <x v="1772"/>
    <x v="2742"/>
    <n v="5"/>
    <n v="3.97"/>
  </r>
  <r>
    <n v="6086"/>
    <d v="2016-11-10T00:00:00"/>
    <x v="2"/>
    <x v="10"/>
    <x v="151"/>
    <x v="3"/>
    <x v="1"/>
    <x v="8"/>
    <x v="1652"/>
    <x v="1375"/>
    <n v="1"/>
    <n v="2.79"/>
  </r>
  <r>
    <n v="6087"/>
    <d v="2016-11-10T00:00:00"/>
    <x v="2"/>
    <x v="10"/>
    <x v="644"/>
    <x v="3"/>
    <x v="0"/>
    <x v="2"/>
    <x v="1750"/>
    <x v="3919"/>
    <n v="1"/>
    <n v="4.46"/>
  </r>
  <r>
    <n v="6088"/>
    <d v="2016-11-10T00:00:00"/>
    <x v="2"/>
    <x v="10"/>
    <x v="9"/>
    <x v="10"/>
    <x v="0"/>
    <x v="0"/>
    <x v="1444"/>
    <x v="792"/>
    <n v="6"/>
    <n v="10.89"/>
  </r>
  <r>
    <n v="6089"/>
    <d v="2016-11-10T00:00:00"/>
    <x v="2"/>
    <x v="10"/>
    <x v="48"/>
    <x v="39"/>
    <x v="2"/>
    <x v="6"/>
    <x v="1250"/>
    <x v="3920"/>
    <n v="2"/>
    <n v="62.15"/>
  </r>
  <r>
    <n v="6090"/>
    <d v="2016-11-10T00:00:00"/>
    <x v="2"/>
    <x v="10"/>
    <x v="48"/>
    <x v="39"/>
    <x v="1"/>
    <x v="11"/>
    <x v="76"/>
    <x v="1635"/>
    <n v="2"/>
    <n v="54.71"/>
  </r>
  <r>
    <n v="6091"/>
    <d v="2016-11-10T00:00:00"/>
    <x v="2"/>
    <x v="10"/>
    <x v="72"/>
    <x v="20"/>
    <x v="0"/>
    <x v="3"/>
    <x v="475"/>
    <x v="2788"/>
    <n v="1"/>
    <n v="1.37"/>
  </r>
  <r>
    <n v="6092"/>
    <d v="2016-11-10T00:00:00"/>
    <x v="2"/>
    <x v="10"/>
    <x v="72"/>
    <x v="20"/>
    <x v="2"/>
    <x v="6"/>
    <x v="696"/>
    <x v="502"/>
    <n v="7"/>
    <n v="220.48"/>
  </r>
  <r>
    <n v="6093"/>
    <d v="2016-11-11T00:00:00"/>
    <x v="2"/>
    <x v="10"/>
    <x v="741"/>
    <x v="20"/>
    <x v="2"/>
    <x v="9"/>
    <x v="1103"/>
    <x v="2388"/>
    <n v="3"/>
    <n v="14.99"/>
  </r>
  <r>
    <n v="6094"/>
    <d v="2016-11-11T00:00:00"/>
    <x v="2"/>
    <x v="10"/>
    <x v="741"/>
    <x v="20"/>
    <x v="0"/>
    <x v="2"/>
    <x v="451"/>
    <x v="3921"/>
    <n v="1"/>
    <n v="20.84"/>
  </r>
  <r>
    <n v="6095"/>
    <d v="2016-11-11T00:00:00"/>
    <x v="2"/>
    <x v="10"/>
    <x v="653"/>
    <x v="1"/>
    <x v="2"/>
    <x v="9"/>
    <x v="991"/>
    <x v="574"/>
    <n v="4"/>
    <n v="1.2"/>
  </r>
  <r>
    <n v="6096"/>
    <d v="2016-11-11T00:00:00"/>
    <x v="2"/>
    <x v="10"/>
    <x v="653"/>
    <x v="1"/>
    <x v="1"/>
    <x v="5"/>
    <x v="1350"/>
    <x v="1435"/>
    <n v="2"/>
    <n v="-2.06"/>
  </r>
  <r>
    <n v="6097"/>
    <d v="2016-11-11T00:00:00"/>
    <x v="2"/>
    <x v="10"/>
    <x v="437"/>
    <x v="14"/>
    <x v="2"/>
    <x v="6"/>
    <x v="967"/>
    <x v="1181"/>
    <n v="2"/>
    <n v="74.81"/>
  </r>
  <r>
    <n v="6098"/>
    <d v="2016-11-11T00:00:00"/>
    <x v="2"/>
    <x v="10"/>
    <x v="328"/>
    <x v="3"/>
    <x v="1"/>
    <x v="8"/>
    <x v="365"/>
    <x v="3922"/>
    <n v="4"/>
    <n v="2.23"/>
  </r>
  <r>
    <n v="6099"/>
    <d v="2016-11-11T00:00:00"/>
    <x v="2"/>
    <x v="10"/>
    <x v="162"/>
    <x v="16"/>
    <x v="0"/>
    <x v="3"/>
    <x v="275"/>
    <x v="3923"/>
    <n v="2"/>
    <n v="-6.92"/>
  </r>
  <r>
    <n v="6100"/>
    <d v="2016-11-11T00:00:00"/>
    <x v="2"/>
    <x v="10"/>
    <x v="162"/>
    <x v="16"/>
    <x v="0"/>
    <x v="12"/>
    <x v="1712"/>
    <x v="3924"/>
    <n v="3"/>
    <n v="50.37"/>
  </r>
  <r>
    <n v="6101"/>
    <d v="2016-11-11T00:00:00"/>
    <x v="2"/>
    <x v="10"/>
    <x v="615"/>
    <x v="20"/>
    <x v="0"/>
    <x v="2"/>
    <x v="163"/>
    <x v="3925"/>
    <n v="3"/>
    <n v="7.88"/>
  </r>
  <r>
    <n v="6102"/>
    <d v="2016-11-11T00:00:00"/>
    <x v="2"/>
    <x v="10"/>
    <x v="615"/>
    <x v="20"/>
    <x v="2"/>
    <x v="9"/>
    <x v="1470"/>
    <x v="3926"/>
    <n v="2"/>
    <n v="6.48"/>
  </r>
  <r>
    <n v="6103"/>
    <d v="2016-11-11T00:00:00"/>
    <x v="2"/>
    <x v="10"/>
    <x v="615"/>
    <x v="20"/>
    <x v="0"/>
    <x v="4"/>
    <x v="1192"/>
    <x v="805"/>
    <n v="3"/>
    <n v="25.09"/>
  </r>
  <r>
    <n v="6104"/>
    <d v="2016-11-11T00:00:00"/>
    <x v="2"/>
    <x v="10"/>
    <x v="615"/>
    <x v="20"/>
    <x v="1"/>
    <x v="5"/>
    <x v="943"/>
    <x v="3927"/>
    <n v="3"/>
    <n v="8.19"/>
  </r>
  <r>
    <n v="6105"/>
    <d v="2016-11-11T00:00:00"/>
    <x v="2"/>
    <x v="10"/>
    <x v="615"/>
    <x v="20"/>
    <x v="0"/>
    <x v="3"/>
    <x v="1461"/>
    <x v="3928"/>
    <n v="3"/>
    <n v="17.190000000000001"/>
  </r>
  <r>
    <n v="6106"/>
    <d v="2016-11-11T00:00:00"/>
    <x v="2"/>
    <x v="10"/>
    <x v="615"/>
    <x v="20"/>
    <x v="0"/>
    <x v="3"/>
    <x v="1245"/>
    <x v="3929"/>
    <n v="3"/>
    <n v="11.45"/>
  </r>
  <r>
    <n v="6107"/>
    <d v="2016-11-11T00:00:00"/>
    <x v="2"/>
    <x v="10"/>
    <x v="269"/>
    <x v="3"/>
    <x v="1"/>
    <x v="8"/>
    <x v="1773"/>
    <x v="2237"/>
    <n v="2"/>
    <n v="10.91"/>
  </r>
  <r>
    <n v="6108"/>
    <d v="2016-11-11T00:00:00"/>
    <x v="2"/>
    <x v="10"/>
    <x v="269"/>
    <x v="3"/>
    <x v="1"/>
    <x v="5"/>
    <x v="612"/>
    <x v="3930"/>
    <n v="3"/>
    <n v="0"/>
  </r>
  <r>
    <n v="6109"/>
    <d v="2016-11-11T00:00:00"/>
    <x v="2"/>
    <x v="10"/>
    <x v="269"/>
    <x v="3"/>
    <x v="0"/>
    <x v="3"/>
    <x v="824"/>
    <x v="1979"/>
    <n v="11"/>
    <n v="11.03"/>
  </r>
  <r>
    <n v="6110"/>
    <d v="2016-11-11T00:00:00"/>
    <x v="2"/>
    <x v="10"/>
    <x v="756"/>
    <x v="18"/>
    <x v="1"/>
    <x v="13"/>
    <x v="178"/>
    <x v="3931"/>
    <n v="6"/>
    <n v="241.1"/>
  </r>
  <r>
    <n v="6111"/>
    <d v="2016-11-11T00:00:00"/>
    <x v="2"/>
    <x v="10"/>
    <x v="774"/>
    <x v="1"/>
    <x v="0"/>
    <x v="4"/>
    <x v="1169"/>
    <x v="1787"/>
    <n v="6"/>
    <n v="1.23"/>
  </r>
  <r>
    <n v="6112"/>
    <d v="2016-11-12T00:00:00"/>
    <x v="2"/>
    <x v="10"/>
    <x v="102"/>
    <x v="12"/>
    <x v="0"/>
    <x v="3"/>
    <x v="950"/>
    <x v="3932"/>
    <n v="5"/>
    <n v="-4.5999999999999996"/>
  </r>
  <r>
    <n v="6113"/>
    <d v="2016-11-12T00:00:00"/>
    <x v="2"/>
    <x v="10"/>
    <x v="102"/>
    <x v="12"/>
    <x v="0"/>
    <x v="3"/>
    <x v="1496"/>
    <x v="621"/>
    <n v="7"/>
    <n v="-3.35"/>
  </r>
  <r>
    <n v="6114"/>
    <d v="2016-11-12T00:00:00"/>
    <x v="2"/>
    <x v="10"/>
    <x v="102"/>
    <x v="12"/>
    <x v="2"/>
    <x v="9"/>
    <x v="1103"/>
    <x v="665"/>
    <n v="2"/>
    <n v="2"/>
  </r>
  <r>
    <n v="6115"/>
    <d v="2016-11-12T00:00:00"/>
    <x v="2"/>
    <x v="10"/>
    <x v="136"/>
    <x v="18"/>
    <x v="0"/>
    <x v="10"/>
    <x v="1577"/>
    <x v="3933"/>
    <n v="8"/>
    <n v="129.38"/>
  </r>
  <r>
    <n v="6116"/>
    <d v="2016-11-12T00:00:00"/>
    <x v="2"/>
    <x v="10"/>
    <x v="136"/>
    <x v="18"/>
    <x v="0"/>
    <x v="12"/>
    <x v="1173"/>
    <x v="1859"/>
    <n v="2"/>
    <n v="10.55"/>
  </r>
  <r>
    <n v="6117"/>
    <d v="2016-11-12T00:00:00"/>
    <x v="2"/>
    <x v="10"/>
    <x v="136"/>
    <x v="18"/>
    <x v="0"/>
    <x v="0"/>
    <x v="1413"/>
    <x v="381"/>
    <n v="2"/>
    <n v="8.99"/>
  </r>
  <r>
    <n v="6118"/>
    <d v="2016-11-12T00:00:00"/>
    <x v="2"/>
    <x v="10"/>
    <x v="136"/>
    <x v="18"/>
    <x v="0"/>
    <x v="4"/>
    <x v="1169"/>
    <x v="3934"/>
    <n v="7"/>
    <n v="5.56"/>
  </r>
  <r>
    <n v="6119"/>
    <d v="2016-11-12T00:00:00"/>
    <x v="2"/>
    <x v="10"/>
    <x v="136"/>
    <x v="18"/>
    <x v="0"/>
    <x v="3"/>
    <x v="1296"/>
    <x v="3935"/>
    <n v="2"/>
    <n v="8.69"/>
  </r>
  <r>
    <n v="6120"/>
    <d v="2016-11-12T00:00:00"/>
    <x v="2"/>
    <x v="10"/>
    <x v="530"/>
    <x v="10"/>
    <x v="1"/>
    <x v="5"/>
    <x v="149"/>
    <x v="3936"/>
    <n v="7"/>
    <n v="-21.07"/>
  </r>
  <r>
    <n v="6121"/>
    <d v="2016-11-12T00:00:00"/>
    <x v="2"/>
    <x v="10"/>
    <x v="530"/>
    <x v="10"/>
    <x v="0"/>
    <x v="12"/>
    <x v="52"/>
    <x v="3937"/>
    <n v="2"/>
    <n v="33.03"/>
  </r>
  <r>
    <n v="6122"/>
    <d v="2016-11-12T00:00:00"/>
    <x v="2"/>
    <x v="10"/>
    <x v="530"/>
    <x v="10"/>
    <x v="0"/>
    <x v="7"/>
    <x v="995"/>
    <x v="3938"/>
    <n v="6"/>
    <n v="5.44"/>
  </r>
  <r>
    <n v="6123"/>
    <d v="2016-11-12T00:00:00"/>
    <x v="2"/>
    <x v="10"/>
    <x v="530"/>
    <x v="10"/>
    <x v="1"/>
    <x v="5"/>
    <x v="528"/>
    <x v="3939"/>
    <n v="9"/>
    <n v="0"/>
  </r>
  <r>
    <n v="6124"/>
    <d v="2016-11-12T00:00:00"/>
    <x v="2"/>
    <x v="10"/>
    <x v="530"/>
    <x v="10"/>
    <x v="1"/>
    <x v="5"/>
    <x v="1111"/>
    <x v="3940"/>
    <n v="2"/>
    <n v="-12.84"/>
  </r>
  <r>
    <n v="6125"/>
    <d v="2016-11-12T00:00:00"/>
    <x v="2"/>
    <x v="10"/>
    <x v="233"/>
    <x v="3"/>
    <x v="2"/>
    <x v="6"/>
    <x v="1210"/>
    <x v="3941"/>
    <n v="3"/>
    <n v="25.5"/>
  </r>
  <r>
    <n v="6126"/>
    <d v="2016-11-12T00:00:00"/>
    <x v="2"/>
    <x v="10"/>
    <x v="233"/>
    <x v="3"/>
    <x v="1"/>
    <x v="13"/>
    <x v="1681"/>
    <x v="714"/>
    <n v="3"/>
    <n v="-8.43"/>
  </r>
  <r>
    <n v="6127"/>
    <d v="2016-11-12T00:00:00"/>
    <x v="2"/>
    <x v="10"/>
    <x v="153"/>
    <x v="1"/>
    <x v="1"/>
    <x v="8"/>
    <x v="1298"/>
    <x v="3315"/>
    <n v="6"/>
    <n v="-8.5299999999999994"/>
  </r>
  <r>
    <n v="6128"/>
    <d v="2016-11-13T00:00:00"/>
    <x v="2"/>
    <x v="10"/>
    <x v="365"/>
    <x v="22"/>
    <x v="0"/>
    <x v="4"/>
    <x v="864"/>
    <x v="3942"/>
    <n v="2"/>
    <n v="11.45"/>
  </r>
  <r>
    <n v="6129"/>
    <d v="2016-11-13T00:00:00"/>
    <x v="2"/>
    <x v="10"/>
    <x v="106"/>
    <x v="25"/>
    <x v="0"/>
    <x v="14"/>
    <x v="139"/>
    <x v="3943"/>
    <n v="7"/>
    <n v="5.87"/>
  </r>
  <r>
    <n v="6130"/>
    <d v="2016-11-13T00:00:00"/>
    <x v="2"/>
    <x v="10"/>
    <x v="775"/>
    <x v="22"/>
    <x v="1"/>
    <x v="8"/>
    <x v="1141"/>
    <x v="3887"/>
    <n v="1"/>
    <n v="1.5"/>
  </r>
  <r>
    <n v="6131"/>
    <d v="2016-11-13T00:00:00"/>
    <x v="2"/>
    <x v="10"/>
    <x v="684"/>
    <x v="2"/>
    <x v="0"/>
    <x v="0"/>
    <x v="655"/>
    <x v="3944"/>
    <n v="7"/>
    <n v="78.680000000000007"/>
  </r>
  <r>
    <n v="6132"/>
    <d v="2016-11-13T00:00:00"/>
    <x v="2"/>
    <x v="10"/>
    <x v="162"/>
    <x v="1"/>
    <x v="0"/>
    <x v="3"/>
    <x v="1274"/>
    <x v="3945"/>
    <n v="2"/>
    <n v="-4.7"/>
  </r>
  <r>
    <n v="6133"/>
    <d v="2016-11-13T00:00:00"/>
    <x v="2"/>
    <x v="10"/>
    <x v="38"/>
    <x v="20"/>
    <x v="0"/>
    <x v="2"/>
    <x v="271"/>
    <x v="2011"/>
    <n v="5"/>
    <n v="20.16"/>
  </r>
  <r>
    <n v="6134"/>
    <d v="2016-11-13T00:00:00"/>
    <x v="2"/>
    <x v="10"/>
    <x v="38"/>
    <x v="20"/>
    <x v="0"/>
    <x v="2"/>
    <x v="304"/>
    <x v="3946"/>
    <n v="2"/>
    <n v="6.97"/>
  </r>
  <r>
    <n v="6135"/>
    <d v="2016-11-13T00:00:00"/>
    <x v="2"/>
    <x v="10"/>
    <x v="38"/>
    <x v="20"/>
    <x v="0"/>
    <x v="4"/>
    <x v="1024"/>
    <x v="2117"/>
    <n v="5"/>
    <n v="39.409999999999997"/>
  </r>
  <r>
    <n v="6136"/>
    <d v="2016-11-13T00:00:00"/>
    <x v="2"/>
    <x v="10"/>
    <x v="38"/>
    <x v="20"/>
    <x v="0"/>
    <x v="2"/>
    <x v="737"/>
    <x v="1263"/>
    <n v="3"/>
    <n v="9.89"/>
  </r>
  <r>
    <n v="6137"/>
    <d v="2016-11-13T00:00:00"/>
    <x v="2"/>
    <x v="10"/>
    <x v="324"/>
    <x v="39"/>
    <x v="1"/>
    <x v="8"/>
    <x v="1176"/>
    <x v="1572"/>
    <n v="4"/>
    <n v="13.05"/>
  </r>
  <r>
    <n v="6138"/>
    <d v="2016-11-13T00:00:00"/>
    <x v="2"/>
    <x v="10"/>
    <x v="619"/>
    <x v="20"/>
    <x v="2"/>
    <x v="6"/>
    <x v="1774"/>
    <x v="3947"/>
    <n v="4"/>
    <n v="592.79"/>
  </r>
  <r>
    <n v="6139"/>
    <d v="2016-11-13T00:00:00"/>
    <x v="2"/>
    <x v="10"/>
    <x v="619"/>
    <x v="20"/>
    <x v="0"/>
    <x v="1"/>
    <x v="849"/>
    <x v="98"/>
    <n v="3"/>
    <n v="6.87"/>
  </r>
  <r>
    <n v="6140"/>
    <d v="2016-11-13T00:00:00"/>
    <x v="2"/>
    <x v="10"/>
    <x v="675"/>
    <x v="22"/>
    <x v="1"/>
    <x v="8"/>
    <x v="1683"/>
    <x v="4"/>
    <n v="2"/>
    <n v="7.23"/>
  </r>
  <r>
    <n v="6141"/>
    <d v="2016-11-14T00:00:00"/>
    <x v="2"/>
    <x v="10"/>
    <x v="158"/>
    <x v="4"/>
    <x v="2"/>
    <x v="9"/>
    <x v="1552"/>
    <x v="3948"/>
    <n v="2"/>
    <n v="115"/>
  </r>
  <r>
    <n v="6142"/>
    <d v="2016-11-14T00:00:00"/>
    <x v="2"/>
    <x v="10"/>
    <x v="158"/>
    <x v="4"/>
    <x v="0"/>
    <x v="0"/>
    <x v="1018"/>
    <x v="1685"/>
    <n v="1"/>
    <n v="2.38"/>
  </r>
  <r>
    <n v="6143"/>
    <d v="2016-11-14T00:00:00"/>
    <x v="2"/>
    <x v="10"/>
    <x v="158"/>
    <x v="4"/>
    <x v="0"/>
    <x v="3"/>
    <x v="333"/>
    <x v="1985"/>
    <n v="2"/>
    <n v="3.88"/>
  </r>
  <r>
    <n v="6144"/>
    <d v="2016-11-14T00:00:00"/>
    <x v="2"/>
    <x v="10"/>
    <x v="776"/>
    <x v="3"/>
    <x v="0"/>
    <x v="1"/>
    <x v="1092"/>
    <x v="1764"/>
    <n v="2"/>
    <n v="3.47"/>
  </r>
  <r>
    <n v="6145"/>
    <d v="2016-11-14T00:00:00"/>
    <x v="2"/>
    <x v="10"/>
    <x v="708"/>
    <x v="0"/>
    <x v="0"/>
    <x v="3"/>
    <x v="1540"/>
    <x v="2256"/>
    <n v="2"/>
    <n v="-3.9"/>
  </r>
  <r>
    <n v="6146"/>
    <d v="2016-11-14T00:00:00"/>
    <x v="2"/>
    <x v="10"/>
    <x v="337"/>
    <x v="20"/>
    <x v="1"/>
    <x v="5"/>
    <x v="668"/>
    <x v="3446"/>
    <n v="2"/>
    <n v="72.53"/>
  </r>
  <r>
    <n v="6147"/>
    <d v="2016-11-14T00:00:00"/>
    <x v="2"/>
    <x v="10"/>
    <x v="337"/>
    <x v="20"/>
    <x v="0"/>
    <x v="2"/>
    <x v="1369"/>
    <x v="3949"/>
    <n v="3"/>
    <n v="10.51"/>
  </r>
  <r>
    <n v="6148"/>
    <d v="2016-11-14T00:00:00"/>
    <x v="2"/>
    <x v="10"/>
    <x v="632"/>
    <x v="2"/>
    <x v="1"/>
    <x v="5"/>
    <x v="1434"/>
    <x v="3950"/>
    <n v="3"/>
    <n v="-21.72"/>
  </r>
  <r>
    <n v="6149"/>
    <d v="2016-11-14T00:00:00"/>
    <x v="2"/>
    <x v="10"/>
    <x v="632"/>
    <x v="2"/>
    <x v="2"/>
    <x v="16"/>
    <x v="673"/>
    <x v="768"/>
    <n v="4"/>
    <n v="180"/>
  </r>
  <r>
    <n v="6150"/>
    <d v="2016-11-14T00:00:00"/>
    <x v="2"/>
    <x v="10"/>
    <x v="632"/>
    <x v="2"/>
    <x v="1"/>
    <x v="8"/>
    <x v="220"/>
    <x v="2996"/>
    <n v="3"/>
    <n v="9.7200000000000006"/>
  </r>
  <r>
    <n v="6151"/>
    <d v="2016-11-14T00:00:00"/>
    <x v="2"/>
    <x v="10"/>
    <x v="560"/>
    <x v="3"/>
    <x v="0"/>
    <x v="4"/>
    <x v="175"/>
    <x v="1026"/>
    <n v="3"/>
    <n v="2.85"/>
  </r>
  <r>
    <n v="6152"/>
    <d v="2016-11-14T00:00:00"/>
    <x v="2"/>
    <x v="10"/>
    <x v="176"/>
    <x v="7"/>
    <x v="0"/>
    <x v="0"/>
    <x v="1071"/>
    <x v="0"/>
    <n v="5"/>
    <n v="7.57"/>
  </r>
  <r>
    <n v="6153"/>
    <d v="2016-11-14T00:00:00"/>
    <x v="2"/>
    <x v="10"/>
    <x v="176"/>
    <x v="7"/>
    <x v="1"/>
    <x v="8"/>
    <x v="517"/>
    <x v="611"/>
    <n v="4"/>
    <n v="6.57"/>
  </r>
  <r>
    <n v="6154"/>
    <d v="2016-11-14T00:00:00"/>
    <x v="2"/>
    <x v="10"/>
    <x v="361"/>
    <x v="36"/>
    <x v="2"/>
    <x v="6"/>
    <x v="1109"/>
    <x v="1236"/>
    <n v="3"/>
    <n v="25.19"/>
  </r>
  <r>
    <n v="6155"/>
    <d v="2016-11-14T00:00:00"/>
    <x v="2"/>
    <x v="10"/>
    <x v="0"/>
    <x v="20"/>
    <x v="2"/>
    <x v="6"/>
    <x v="1258"/>
    <x v="51"/>
    <n v="2"/>
    <n v="3.91"/>
  </r>
  <r>
    <n v="6156"/>
    <d v="2016-11-14T00:00:00"/>
    <x v="2"/>
    <x v="10"/>
    <x v="0"/>
    <x v="20"/>
    <x v="0"/>
    <x v="4"/>
    <x v="286"/>
    <x v="3951"/>
    <n v="1"/>
    <n v="6.15"/>
  </r>
  <r>
    <n v="6157"/>
    <d v="2016-11-15T00:00:00"/>
    <x v="2"/>
    <x v="10"/>
    <x v="660"/>
    <x v="3"/>
    <x v="2"/>
    <x v="9"/>
    <x v="1037"/>
    <x v="3952"/>
    <n v="3"/>
    <n v="40.75"/>
  </r>
  <r>
    <n v="6158"/>
    <d v="2016-11-15T00:00:00"/>
    <x v="2"/>
    <x v="10"/>
    <x v="614"/>
    <x v="3"/>
    <x v="0"/>
    <x v="3"/>
    <x v="1030"/>
    <x v="3953"/>
    <n v="1"/>
    <n v="381.3"/>
  </r>
  <r>
    <n v="6159"/>
    <d v="2016-11-15T00:00:00"/>
    <x v="2"/>
    <x v="10"/>
    <x v="614"/>
    <x v="3"/>
    <x v="0"/>
    <x v="3"/>
    <x v="876"/>
    <x v="3954"/>
    <n v="7"/>
    <n v="13.35"/>
  </r>
  <r>
    <n v="6160"/>
    <d v="2016-11-15T00:00:00"/>
    <x v="2"/>
    <x v="10"/>
    <x v="123"/>
    <x v="3"/>
    <x v="2"/>
    <x v="6"/>
    <x v="803"/>
    <x v="3955"/>
    <n v="2"/>
    <n v="27.1"/>
  </r>
  <r>
    <n v="6161"/>
    <d v="2016-11-15T00:00:00"/>
    <x v="2"/>
    <x v="10"/>
    <x v="402"/>
    <x v="25"/>
    <x v="1"/>
    <x v="13"/>
    <x v="989"/>
    <x v="3956"/>
    <n v="4"/>
    <n v="-199.51"/>
  </r>
  <r>
    <n v="6162"/>
    <d v="2016-11-16T00:00:00"/>
    <x v="2"/>
    <x v="10"/>
    <x v="131"/>
    <x v="31"/>
    <x v="0"/>
    <x v="10"/>
    <x v="21"/>
    <x v="1680"/>
    <n v="5"/>
    <n v="13.35"/>
  </r>
  <r>
    <n v="6163"/>
    <d v="2016-11-16T00:00:00"/>
    <x v="2"/>
    <x v="10"/>
    <x v="24"/>
    <x v="3"/>
    <x v="0"/>
    <x v="3"/>
    <x v="1496"/>
    <x v="160"/>
    <n v="5"/>
    <n v="2.81"/>
  </r>
  <r>
    <n v="6164"/>
    <d v="2016-11-17T00:00:00"/>
    <x v="2"/>
    <x v="10"/>
    <x v="389"/>
    <x v="31"/>
    <x v="0"/>
    <x v="3"/>
    <x v="263"/>
    <x v="1142"/>
    <n v="3"/>
    <n v="3.37"/>
  </r>
  <r>
    <n v="6165"/>
    <d v="2016-11-17T00:00:00"/>
    <x v="2"/>
    <x v="10"/>
    <x v="497"/>
    <x v="0"/>
    <x v="2"/>
    <x v="6"/>
    <x v="1570"/>
    <x v="1058"/>
    <n v="3"/>
    <n v="6.72"/>
  </r>
  <r>
    <n v="6166"/>
    <d v="2016-11-17T00:00:00"/>
    <x v="2"/>
    <x v="10"/>
    <x v="497"/>
    <x v="0"/>
    <x v="0"/>
    <x v="0"/>
    <x v="1692"/>
    <x v="3263"/>
    <n v="4"/>
    <n v="5.52"/>
  </r>
  <r>
    <n v="6167"/>
    <d v="2016-11-17T00:00:00"/>
    <x v="2"/>
    <x v="10"/>
    <x v="631"/>
    <x v="3"/>
    <x v="0"/>
    <x v="14"/>
    <x v="1452"/>
    <x v="3957"/>
    <n v="5"/>
    <n v="13.37"/>
  </r>
  <r>
    <n v="6168"/>
    <d v="2016-11-18T00:00:00"/>
    <x v="2"/>
    <x v="10"/>
    <x v="299"/>
    <x v="39"/>
    <x v="0"/>
    <x v="2"/>
    <x v="479"/>
    <x v="1410"/>
    <n v="4"/>
    <n v="55.9"/>
  </r>
  <r>
    <n v="6169"/>
    <d v="2016-11-18T00:00:00"/>
    <x v="2"/>
    <x v="10"/>
    <x v="188"/>
    <x v="0"/>
    <x v="0"/>
    <x v="4"/>
    <x v="29"/>
    <x v="1380"/>
    <n v="2"/>
    <n v="1.03"/>
  </r>
  <r>
    <n v="6170"/>
    <d v="2016-11-18T00:00:00"/>
    <x v="2"/>
    <x v="10"/>
    <x v="188"/>
    <x v="0"/>
    <x v="0"/>
    <x v="1"/>
    <x v="956"/>
    <x v="3958"/>
    <n v="2"/>
    <n v="15.88"/>
  </r>
  <r>
    <n v="6171"/>
    <d v="2016-11-18T00:00:00"/>
    <x v="2"/>
    <x v="10"/>
    <x v="188"/>
    <x v="0"/>
    <x v="0"/>
    <x v="0"/>
    <x v="572"/>
    <x v="578"/>
    <n v="2"/>
    <n v="6.63"/>
  </r>
  <r>
    <n v="6172"/>
    <d v="2016-11-18T00:00:00"/>
    <x v="2"/>
    <x v="10"/>
    <x v="188"/>
    <x v="0"/>
    <x v="1"/>
    <x v="5"/>
    <x v="664"/>
    <x v="3959"/>
    <n v="6"/>
    <n v="-18.22"/>
  </r>
  <r>
    <n v="6173"/>
    <d v="2016-11-18T00:00:00"/>
    <x v="2"/>
    <x v="10"/>
    <x v="191"/>
    <x v="10"/>
    <x v="0"/>
    <x v="12"/>
    <x v="1184"/>
    <x v="3960"/>
    <n v="6"/>
    <n v="16.89"/>
  </r>
  <r>
    <n v="6174"/>
    <d v="2016-11-18T00:00:00"/>
    <x v="2"/>
    <x v="10"/>
    <x v="492"/>
    <x v="3"/>
    <x v="2"/>
    <x v="6"/>
    <x v="1327"/>
    <x v="3961"/>
    <n v="1"/>
    <n v="6.12"/>
  </r>
  <r>
    <n v="6175"/>
    <d v="2016-11-18T00:00:00"/>
    <x v="2"/>
    <x v="10"/>
    <x v="492"/>
    <x v="3"/>
    <x v="0"/>
    <x v="12"/>
    <x v="1562"/>
    <x v="3962"/>
    <n v="1"/>
    <n v="18.32"/>
  </r>
  <r>
    <n v="6176"/>
    <d v="2016-11-18T00:00:00"/>
    <x v="2"/>
    <x v="10"/>
    <x v="63"/>
    <x v="14"/>
    <x v="1"/>
    <x v="5"/>
    <x v="120"/>
    <x v="2143"/>
    <n v="2"/>
    <n v="33.22"/>
  </r>
  <r>
    <n v="6177"/>
    <d v="2016-11-18T00:00:00"/>
    <x v="2"/>
    <x v="10"/>
    <x v="385"/>
    <x v="33"/>
    <x v="2"/>
    <x v="9"/>
    <x v="1375"/>
    <x v="3963"/>
    <n v="4"/>
    <n v="527.98"/>
  </r>
  <r>
    <n v="6178"/>
    <d v="2016-11-18T00:00:00"/>
    <x v="2"/>
    <x v="10"/>
    <x v="190"/>
    <x v="3"/>
    <x v="2"/>
    <x v="9"/>
    <x v="640"/>
    <x v="3964"/>
    <n v="5"/>
    <n v="95.2"/>
  </r>
  <r>
    <n v="6179"/>
    <d v="2016-11-18T00:00:00"/>
    <x v="2"/>
    <x v="10"/>
    <x v="737"/>
    <x v="3"/>
    <x v="0"/>
    <x v="3"/>
    <x v="1489"/>
    <x v="3339"/>
    <n v="5"/>
    <n v="22.16"/>
  </r>
  <r>
    <n v="6180"/>
    <d v="2016-11-19T00:00:00"/>
    <x v="2"/>
    <x v="10"/>
    <x v="724"/>
    <x v="20"/>
    <x v="0"/>
    <x v="3"/>
    <x v="1198"/>
    <x v="632"/>
    <n v="3"/>
    <n v="4.66"/>
  </r>
  <r>
    <n v="6181"/>
    <d v="2016-11-19T00:00:00"/>
    <x v="2"/>
    <x v="10"/>
    <x v="724"/>
    <x v="20"/>
    <x v="0"/>
    <x v="2"/>
    <x v="99"/>
    <x v="92"/>
    <n v="2"/>
    <n v="2.6"/>
  </r>
  <r>
    <n v="6182"/>
    <d v="2016-11-19T00:00:00"/>
    <x v="2"/>
    <x v="10"/>
    <x v="724"/>
    <x v="20"/>
    <x v="0"/>
    <x v="2"/>
    <x v="1187"/>
    <x v="2124"/>
    <n v="4"/>
    <n v="18.52"/>
  </r>
  <r>
    <n v="6183"/>
    <d v="2016-11-19T00:00:00"/>
    <x v="2"/>
    <x v="10"/>
    <x v="281"/>
    <x v="0"/>
    <x v="0"/>
    <x v="2"/>
    <x v="916"/>
    <x v="1491"/>
    <n v="6"/>
    <n v="-16.36"/>
  </r>
  <r>
    <n v="6184"/>
    <d v="2016-11-19T00:00:00"/>
    <x v="2"/>
    <x v="10"/>
    <x v="281"/>
    <x v="0"/>
    <x v="1"/>
    <x v="8"/>
    <x v="1670"/>
    <x v="3064"/>
    <n v="2"/>
    <n v="-0.76"/>
  </r>
  <r>
    <n v="6185"/>
    <d v="2016-11-19T00:00:00"/>
    <x v="2"/>
    <x v="10"/>
    <x v="281"/>
    <x v="0"/>
    <x v="0"/>
    <x v="3"/>
    <x v="39"/>
    <x v="1142"/>
    <n v="5"/>
    <n v="-17.25"/>
  </r>
  <r>
    <n v="6186"/>
    <d v="2016-11-19T00:00:00"/>
    <x v="2"/>
    <x v="10"/>
    <x v="281"/>
    <x v="0"/>
    <x v="0"/>
    <x v="7"/>
    <x v="78"/>
    <x v="3965"/>
    <n v="12"/>
    <n v="21.89"/>
  </r>
  <r>
    <n v="6187"/>
    <d v="2016-11-19T00:00:00"/>
    <x v="2"/>
    <x v="10"/>
    <x v="281"/>
    <x v="0"/>
    <x v="0"/>
    <x v="10"/>
    <x v="1606"/>
    <x v="787"/>
    <n v="3"/>
    <n v="13.83"/>
  </r>
  <r>
    <n v="6188"/>
    <d v="2016-11-19T00:00:00"/>
    <x v="2"/>
    <x v="10"/>
    <x v="281"/>
    <x v="0"/>
    <x v="2"/>
    <x v="6"/>
    <x v="764"/>
    <x v="3197"/>
    <n v="5"/>
    <n v="25.19"/>
  </r>
  <r>
    <n v="6189"/>
    <d v="2016-11-19T00:00:00"/>
    <x v="2"/>
    <x v="10"/>
    <x v="281"/>
    <x v="0"/>
    <x v="0"/>
    <x v="0"/>
    <x v="1757"/>
    <x v="320"/>
    <n v="2"/>
    <n v="3.63"/>
  </r>
  <r>
    <n v="6190"/>
    <d v="2016-11-19T00:00:00"/>
    <x v="2"/>
    <x v="10"/>
    <x v="281"/>
    <x v="0"/>
    <x v="0"/>
    <x v="3"/>
    <x v="566"/>
    <x v="3966"/>
    <n v="2"/>
    <n v="-2.0299999999999998"/>
  </r>
  <r>
    <n v="6191"/>
    <d v="2016-11-19T00:00:00"/>
    <x v="2"/>
    <x v="10"/>
    <x v="70"/>
    <x v="20"/>
    <x v="0"/>
    <x v="4"/>
    <x v="743"/>
    <x v="1561"/>
    <n v="6"/>
    <n v="5.01"/>
  </r>
  <r>
    <n v="6192"/>
    <d v="2016-11-19T00:00:00"/>
    <x v="2"/>
    <x v="10"/>
    <x v="70"/>
    <x v="20"/>
    <x v="0"/>
    <x v="3"/>
    <x v="116"/>
    <x v="3393"/>
    <n v="3"/>
    <n v="6.42"/>
  </r>
  <r>
    <n v="6193"/>
    <d v="2016-11-19T00:00:00"/>
    <x v="2"/>
    <x v="10"/>
    <x v="676"/>
    <x v="18"/>
    <x v="0"/>
    <x v="12"/>
    <x v="1284"/>
    <x v="3967"/>
    <n v="3"/>
    <n v="15.94"/>
  </r>
  <r>
    <n v="6194"/>
    <d v="2016-11-19T00:00:00"/>
    <x v="2"/>
    <x v="10"/>
    <x v="235"/>
    <x v="25"/>
    <x v="0"/>
    <x v="4"/>
    <x v="489"/>
    <x v="3968"/>
    <n v="2"/>
    <n v="6.01"/>
  </r>
  <r>
    <n v="6195"/>
    <d v="2016-11-19T00:00:00"/>
    <x v="2"/>
    <x v="10"/>
    <x v="11"/>
    <x v="20"/>
    <x v="0"/>
    <x v="12"/>
    <x v="1280"/>
    <x v="1615"/>
    <n v="2"/>
    <n v="2.27"/>
  </r>
  <r>
    <n v="6196"/>
    <d v="2016-11-19T00:00:00"/>
    <x v="2"/>
    <x v="10"/>
    <x v="11"/>
    <x v="20"/>
    <x v="0"/>
    <x v="0"/>
    <x v="1010"/>
    <x v="2839"/>
    <n v="5"/>
    <n v="20.59"/>
  </r>
  <r>
    <n v="6197"/>
    <d v="2016-11-19T00:00:00"/>
    <x v="2"/>
    <x v="10"/>
    <x v="362"/>
    <x v="22"/>
    <x v="1"/>
    <x v="8"/>
    <x v="964"/>
    <x v="3969"/>
    <n v="2"/>
    <n v="1.6"/>
  </r>
  <r>
    <n v="6198"/>
    <d v="2016-11-20T00:00:00"/>
    <x v="2"/>
    <x v="10"/>
    <x v="608"/>
    <x v="39"/>
    <x v="0"/>
    <x v="1"/>
    <x v="913"/>
    <x v="471"/>
    <n v="2"/>
    <n v="6.87"/>
  </r>
  <r>
    <n v="6199"/>
    <d v="2016-11-20T00:00:00"/>
    <x v="2"/>
    <x v="10"/>
    <x v="608"/>
    <x v="39"/>
    <x v="2"/>
    <x v="6"/>
    <x v="1775"/>
    <x v="3970"/>
    <n v="7"/>
    <n v="236.23"/>
  </r>
  <r>
    <n v="6200"/>
    <d v="2016-11-20T00:00:00"/>
    <x v="2"/>
    <x v="10"/>
    <x v="327"/>
    <x v="10"/>
    <x v="0"/>
    <x v="7"/>
    <x v="1739"/>
    <x v="3971"/>
    <n v="7"/>
    <n v="6.68"/>
  </r>
  <r>
    <n v="6201"/>
    <d v="2016-11-20T00:00:00"/>
    <x v="2"/>
    <x v="10"/>
    <x v="327"/>
    <x v="10"/>
    <x v="0"/>
    <x v="1"/>
    <x v="912"/>
    <x v="535"/>
    <n v="8"/>
    <n v="6.24"/>
  </r>
  <r>
    <n v="6202"/>
    <d v="2016-11-20T00:00:00"/>
    <x v="2"/>
    <x v="10"/>
    <x v="327"/>
    <x v="10"/>
    <x v="2"/>
    <x v="9"/>
    <x v="138"/>
    <x v="3972"/>
    <n v="2"/>
    <n v="54.4"/>
  </r>
  <r>
    <n v="6203"/>
    <d v="2016-11-20T00:00:00"/>
    <x v="2"/>
    <x v="10"/>
    <x v="327"/>
    <x v="10"/>
    <x v="1"/>
    <x v="11"/>
    <x v="1419"/>
    <x v="3973"/>
    <n v="3"/>
    <n v="-48.7"/>
  </r>
  <r>
    <n v="6204"/>
    <d v="2016-11-20T00:00:00"/>
    <x v="2"/>
    <x v="10"/>
    <x v="156"/>
    <x v="10"/>
    <x v="0"/>
    <x v="0"/>
    <x v="13"/>
    <x v="1210"/>
    <n v="3"/>
    <n v="5.0999999999999996"/>
  </r>
  <r>
    <n v="6205"/>
    <d v="2016-11-20T00:00:00"/>
    <x v="2"/>
    <x v="10"/>
    <x v="156"/>
    <x v="10"/>
    <x v="0"/>
    <x v="3"/>
    <x v="878"/>
    <x v="3439"/>
    <n v="2"/>
    <n v="-1.93"/>
  </r>
  <r>
    <n v="6206"/>
    <d v="2016-11-20T00:00:00"/>
    <x v="2"/>
    <x v="10"/>
    <x v="156"/>
    <x v="10"/>
    <x v="0"/>
    <x v="3"/>
    <x v="775"/>
    <x v="2177"/>
    <n v="3"/>
    <n v="-10.58"/>
  </r>
  <r>
    <n v="6207"/>
    <d v="2016-11-20T00:00:00"/>
    <x v="2"/>
    <x v="10"/>
    <x v="17"/>
    <x v="0"/>
    <x v="1"/>
    <x v="5"/>
    <x v="943"/>
    <x v="3974"/>
    <n v="5"/>
    <n v="-77.33"/>
  </r>
  <r>
    <n v="6208"/>
    <d v="2016-11-20T00:00:00"/>
    <x v="2"/>
    <x v="10"/>
    <x v="17"/>
    <x v="0"/>
    <x v="2"/>
    <x v="6"/>
    <x v="1130"/>
    <x v="3975"/>
    <n v="7"/>
    <n v="46.1"/>
  </r>
  <r>
    <n v="6209"/>
    <d v="2016-11-20T00:00:00"/>
    <x v="2"/>
    <x v="10"/>
    <x v="17"/>
    <x v="0"/>
    <x v="1"/>
    <x v="8"/>
    <x v="152"/>
    <x v="3255"/>
    <n v="3"/>
    <n v="-2.83"/>
  </r>
  <r>
    <n v="6210"/>
    <d v="2016-11-20T00:00:00"/>
    <x v="2"/>
    <x v="10"/>
    <x v="302"/>
    <x v="18"/>
    <x v="0"/>
    <x v="0"/>
    <x v="443"/>
    <x v="3976"/>
    <n v="2"/>
    <n v="4.09"/>
  </r>
  <r>
    <n v="6211"/>
    <d v="2016-11-20T00:00:00"/>
    <x v="2"/>
    <x v="10"/>
    <x v="302"/>
    <x v="18"/>
    <x v="0"/>
    <x v="0"/>
    <x v="600"/>
    <x v="3306"/>
    <n v="3"/>
    <n v="150.97999999999999"/>
  </r>
  <r>
    <n v="6212"/>
    <d v="2016-11-20T00:00:00"/>
    <x v="2"/>
    <x v="10"/>
    <x v="302"/>
    <x v="18"/>
    <x v="0"/>
    <x v="3"/>
    <x v="73"/>
    <x v="3733"/>
    <n v="1"/>
    <n v="2.31"/>
  </r>
  <r>
    <n v="6213"/>
    <d v="2016-11-20T00:00:00"/>
    <x v="2"/>
    <x v="10"/>
    <x v="15"/>
    <x v="0"/>
    <x v="2"/>
    <x v="6"/>
    <x v="11"/>
    <x v="3977"/>
    <n v="1"/>
    <n v="13.23"/>
  </r>
  <r>
    <n v="6214"/>
    <d v="2016-11-20T00:00:00"/>
    <x v="2"/>
    <x v="10"/>
    <x v="91"/>
    <x v="3"/>
    <x v="0"/>
    <x v="12"/>
    <x v="652"/>
    <x v="2811"/>
    <n v="12"/>
    <n v="11.31"/>
  </r>
  <r>
    <n v="6215"/>
    <d v="2016-11-20T00:00:00"/>
    <x v="2"/>
    <x v="10"/>
    <x v="373"/>
    <x v="7"/>
    <x v="0"/>
    <x v="3"/>
    <x v="738"/>
    <x v="3060"/>
    <n v="3"/>
    <n v="62.92"/>
  </r>
  <r>
    <n v="6216"/>
    <d v="2016-11-20T00:00:00"/>
    <x v="2"/>
    <x v="10"/>
    <x v="410"/>
    <x v="16"/>
    <x v="1"/>
    <x v="11"/>
    <x v="1212"/>
    <x v="3978"/>
    <n v="2"/>
    <n v="10.86"/>
  </r>
  <r>
    <n v="6217"/>
    <d v="2016-11-20T00:00:00"/>
    <x v="2"/>
    <x v="10"/>
    <x v="410"/>
    <x v="16"/>
    <x v="0"/>
    <x v="2"/>
    <x v="776"/>
    <x v="3979"/>
    <n v="5"/>
    <n v="4.47"/>
  </r>
  <r>
    <n v="6218"/>
    <d v="2016-11-20T00:00:00"/>
    <x v="2"/>
    <x v="10"/>
    <x v="410"/>
    <x v="16"/>
    <x v="2"/>
    <x v="6"/>
    <x v="1327"/>
    <x v="1892"/>
    <n v="4"/>
    <n v="24.48"/>
  </r>
  <r>
    <n v="6219"/>
    <d v="2016-11-20T00:00:00"/>
    <x v="2"/>
    <x v="10"/>
    <x v="688"/>
    <x v="3"/>
    <x v="2"/>
    <x v="9"/>
    <x v="1734"/>
    <x v="3980"/>
    <n v="2"/>
    <n v="3.9"/>
  </r>
  <r>
    <n v="6220"/>
    <d v="2016-11-21T00:00:00"/>
    <x v="2"/>
    <x v="10"/>
    <x v="645"/>
    <x v="11"/>
    <x v="1"/>
    <x v="5"/>
    <x v="707"/>
    <x v="807"/>
    <n v="4"/>
    <n v="-12.2"/>
  </r>
  <r>
    <n v="6221"/>
    <d v="2016-11-21T00:00:00"/>
    <x v="2"/>
    <x v="10"/>
    <x v="491"/>
    <x v="30"/>
    <x v="0"/>
    <x v="0"/>
    <x v="1132"/>
    <x v="3981"/>
    <n v="7"/>
    <n v="19.829999999999998"/>
  </r>
  <r>
    <n v="6222"/>
    <d v="2016-11-21T00:00:00"/>
    <x v="2"/>
    <x v="10"/>
    <x v="491"/>
    <x v="30"/>
    <x v="2"/>
    <x v="6"/>
    <x v="1094"/>
    <x v="3982"/>
    <n v="3"/>
    <n v="109.33"/>
  </r>
  <r>
    <n v="6223"/>
    <d v="2016-11-21T00:00:00"/>
    <x v="2"/>
    <x v="10"/>
    <x v="74"/>
    <x v="10"/>
    <x v="2"/>
    <x v="15"/>
    <x v="1776"/>
    <x v="3019"/>
    <n v="7"/>
    <n v="-24.28"/>
  </r>
  <r>
    <n v="6224"/>
    <d v="2016-11-21T00:00:00"/>
    <x v="2"/>
    <x v="10"/>
    <x v="74"/>
    <x v="10"/>
    <x v="1"/>
    <x v="5"/>
    <x v="664"/>
    <x v="3983"/>
    <n v="3"/>
    <n v="-9.11"/>
  </r>
  <r>
    <n v="6225"/>
    <d v="2016-11-21T00:00:00"/>
    <x v="2"/>
    <x v="10"/>
    <x v="74"/>
    <x v="10"/>
    <x v="1"/>
    <x v="8"/>
    <x v="866"/>
    <x v="2793"/>
    <n v="3"/>
    <n v="15.59"/>
  </r>
  <r>
    <n v="6226"/>
    <d v="2016-11-21T00:00:00"/>
    <x v="2"/>
    <x v="10"/>
    <x v="310"/>
    <x v="1"/>
    <x v="0"/>
    <x v="0"/>
    <x v="1544"/>
    <x v="3984"/>
    <n v="1"/>
    <n v="13.45"/>
  </r>
  <r>
    <n v="6227"/>
    <d v="2016-11-21T00:00:00"/>
    <x v="2"/>
    <x v="10"/>
    <x v="310"/>
    <x v="1"/>
    <x v="0"/>
    <x v="2"/>
    <x v="1369"/>
    <x v="3985"/>
    <n v="2"/>
    <n v="1.62"/>
  </r>
  <r>
    <n v="6228"/>
    <d v="2016-11-21T00:00:00"/>
    <x v="2"/>
    <x v="10"/>
    <x v="310"/>
    <x v="1"/>
    <x v="2"/>
    <x v="9"/>
    <x v="1381"/>
    <x v="3986"/>
    <n v="3"/>
    <n v="2.04"/>
  </r>
  <r>
    <n v="6229"/>
    <d v="2016-11-21T00:00:00"/>
    <x v="2"/>
    <x v="10"/>
    <x v="30"/>
    <x v="20"/>
    <x v="0"/>
    <x v="0"/>
    <x v="1709"/>
    <x v="115"/>
    <n v="2"/>
    <n v="6.35"/>
  </r>
  <r>
    <n v="6230"/>
    <d v="2016-11-21T00:00:00"/>
    <x v="2"/>
    <x v="10"/>
    <x v="488"/>
    <x v="20"/>
    <x v="1"/>
    <x v="11"/>
    <x v="1233"/>
    <x v="3987"/>
    <n v="2"/>
    <n v="12.78"/>
  </r>
  <r>
    <n v="6231"/>
    <d v="2016-11-21T00:00:00"/>
    <x v="2"/>
    <x v="10"/>
    <x v="495"/>
    <x v="3"/>
    <x v="0"/>
    <x v="0"/>
    <x v="1378"/>
    <x v="331"/>
    <n v="5"/>
    <n v="15.55"/>
  </r>
  <r>
    <n v="6232"/>
    <d v="2016-11-22T00:00:00"/>
    <x v="2"/>
    <x v="10"/>
    <x v="735"/>
    <x v="20"/>
    <x v="1"/>
    <x v="8"/>
    <x v="1013"/>
    <x v="1277"/>
    <n v="2"/>
    <n v="11.17"/>
  </r>
  <r>
    <n v="6233"/>
    <d v="2016-11-22T00:00:00"/>
    <x v="2"/>
    <x v="10"/>
    <x v="735"/>
    <x v="20"/>
    <x v="0"/>
    <x v="3"/>
    <x v="51"/>
    <x v="3634"/>
    <n v="4"/>
    <n v="4.1100000000000003"/>
  </r>
  <r>
    <n v="6234"/>
    <d v="2016-11-22T00:00:00"/>
    <x v="2"/>
    <x v="10"/>
    <x v="735"/>
    <x v="20"/>
    <x v="0"/>
    <x v="4"/>
    <x v="1697"/>
    <x v="3988"/>
    <n v="3"/>
    <n v="7.5"/>
  </r>
  <r>
    <n v="6235"/>
    <d v="2016-11-22T00:00:00"/>
    <x v="2"/>
    <x v="10"/>
    <x v="122"/>
    <x v="14"/>
    <x v="0"/>
    <x v="3"/>
    <x v="275"/>
    <x v="3989"/>
    <n v="3"/>
    <n v="24.23"/>
  </r>
  <r>
    <n v="6236"/>
    <d v="2016-11-22T00:00:00"/>
    <x v="2"/>
    <x v="10"/>
    <x v="617"/>
    <x v="0"/>
    <x v="0"/>
    <x v="3"/>
    <x v="811"/>
    <x v="3990"/>
    <n v="6"/>
    <n v="-9.6300000000000008"/>
  </r>
  <r>
    <n v="6237"/>
    <d v="2016-11-22T00:00:00"/>
    <x v="2"/>
    <x v="10"/>
    <x v="617"/>
    <x v="0"/>
    <x v="0"/>
    <x v="4"/>
    <x v="608"/>
    <x v="3353"/>
    <n v="9"/>
    <n v="2.66"/>
  </r>
  <r>
    <n v="6238"/>
    <d v="2016-11-22T00:00:00"/>
    <x v="2"/>
    <x v="10"/>
    <x v="617"/>
    <x v="0"/>
    <x v="2"/>
    <x v="9"/>
    <x v="1264"/>
    <x v="3991"/>
    <n v="2"/>
    <n v="-0.6"/>
  </r>
  <r>
    <n v="6239"/>
    <d v="2016-11-22T00:00:00"/>
    <x v="2"/>
    <x v="10"/>
    <x v="617"/>
    <x v="0"/>
    <x v="0"/>
    <x v="1"/>
    <x v="685"/>
    <x v="3992"/>
    <n v="1"/>
    <n v="0.68"/>
  </r>
  <r>
    <n v="6240"/>
    <d v="2016-11-22T00:00:00"/>
    <x v="2"/>
    <x v="10"/>
    <x v="617"/>
    <x v="0"/>
    <x v="0"/>
    <x v="3"/>
    <x v="949"/>
    <x v="3993"/>
    <n v="6"/>
    <n v="-6.73"/>
  </r>
  <r>
    <n v="6241"/>
    <d v="2016-11-22T00:00:00"/>
    <x v="2"/>
    <x v="10"/>
    <x v="683"/>
    <x v="20"/>
    <x v="0"/>
    <x v="3"/>
    <x v="637"/>
    <x v="3994"/>
    <n v="8"/>
    <n v="47"/>
  </r>
  <r>
    <n v="6242"/>
    <d v="2016-11-23T00:00:00"/>
    <x v="2"/>
    <x v="10"/>
    <x v="465"/>
    <x v="2"/>
    <x v="0"/>
    <x v="7"/>
    <x v="961"/>
    <x v="2145"/>
    <n v="5"/>
    <n v="2.37"/>
  </r>
  <r>
    <n v="6243"/>
    <d v="2016-11-23T00:00:00"/>
    <x v="2"/>
    <x v="10"/>
    <x v="465"/>
    <x v="2"/>
    <x v="1"/>
    <x v="8"/>
    <x v="682"/>
    <x v="2309"/>
    <n v="2"/>
    <n v="3.95"/>
  </r>
  <r>
    <n v="6244"/>
    <d v="2016-11-23T00:00:00"/>
    <x v="2"/>
    <x v="10"/>
    <x v="465"/>
    <x v="2"/>
    <x v="1"/>
    <x v="8"/>
    <x v="1716"/>
    <x v="3995"/>
    <n v="7"/>
    <n v="12.33"/>
  </r>
  <r>
    <n v="6245"/>
    <d v="2016-11-24T00:00:00"/>
    <x v="2"/>
    <x v="10"/>
    <x v="342"/>
    <x v="2"/>
    <x v="0"/>
    <x v="7"/>
    <x v="1777"/>
    <x v="1714"/>
    <n v="3"/>
    <n v="1.6"/>
  </r>
  <r>
    <n v="6246"/>
    <d v="2016-11-24T00:00:00"/>
    <x v="2"/>
    <x v="10"/>
    <x v="115"/>
    <x v="20"/>
    <x v="0"/>
    <x v="3"/>
    <x v="797"/>
    <x v="2632"/>
    <n v="4"/>
    <n v="6.03"/>
  </r>
  <r>
    <n v="6247"/>
    <d v="2016-11-24T00:00:00"/>
    <x v="2"/>
    <x v="10"/>
    <x v="115"/>
    <x v="20"/>
    <x v="0"/>
    <x v="0"/>
    <x v="1515"/>
    <x v="825"/>
    <n v="2"/>
    <n v="5.66"/>
  </r>
  <r>
    <n v="6248"/>
    <d v="2016-11-24T00:00:00"/>
    <x v="2"/>
    <x v="10"/>
    <x v="115"/>
    <x v="20"/>
    <x v="2"/>
    <x v="9"/>
    <x v="225"/>
    <x v="3996"/>
    <n v="4"/>
    <n v="11.49"/>
  </r>
  <r>
    <n v="6249"/>
    <d v="2016-11-24T00:00:00"/>
    <x v="2"/>
    <x v="10"/>
    <x v="115"/>
    <x v="20"/>
    <x v="0"/>
    <x v="0"/>
    <x v="869"/>
    <x v="710"/>
    <n v="1"/>
    <n v="3.11"/>
  </r>
  <r>
    <n v="6250"/>
    <d v="2016-11-24T00:00:00"/>
    <x v="2"/>
    <x v="10"/>
    <x v="538"/>
    <x v="3"/>
    <x v="2"/>
    <x v="6"/>
    <x v="1337"/>
    <x v="3997"/>
    <n v="2"/>
    <n v="3.35"/>
  </r>
  <r>
    <n v="6251"/>
    <d v="2016-11-24T00:00:00"/>
    <x v="2"/>
    <x v="10"/>
    <x v="538"/>
    <x v="3"/>
    <x v="1"/>
    <x v="8"/>
    <x v="20"/>
    <x v="20"/>
    <n v="2"/>
    <n v="3.08"/>
  </r>
  <r>
    <n v="6252"/>
    <d v="2016-11-24T00:00:00"/>
    <x v="2"/>
    <x v="10"/>
    <x v="777"/>
    <x v="0"/>
    <x v="0"/>
    <x v="2"/>
    <x v="1462"/>
    <x v="3655"/>
    <n v="5"/>
    <n v="3.67"/>
  </r>
  <r>
    <n v="6253"/>
    <d v="2016-11-24T00:00:00"/>
    <x v="2"/>
    <x v="10"/>
    <x v="777"/>
    <x v="0"/>
    <x v="2"/>
    <x v="9"/>
    <x v="1464"/>
    <x v="3998"/>
    <n v="3"/>
    <n v="-7.44"/>
  </r>
  <r>
    <n v="6254"/>
    <d v="2016-11-24T00:00:00"/>
    <x v="2"/>
    <x v="10"/>
    <x v="777"/>
    <x v="0"/>
    <x v="0"/>
    <x v="7"/>
    <x v="710"/>
    <x v="1084"/>
    <n v="3"/>
    <n v="0.87"/>
  </r>
  <r>
    <n v="6255"/>
    <d v="2016-11-24T00:00:00"/>
    <x v="2"/>
    <x v="10"/>
    <x v="777"/>
    <x v="0"/>
    <x v="2"/>
    <x v="9"/>
    <x v="910"/>
    <x v="1370"/>
    <n v="2"/>
    <n v="-2.37"/>
  </r>
  <r>
    <n v="6256"/>
    <d v="2016-11-24T00:00:00"/>
    <x v="2"/>
    <x v="10"/>
    <x v="777"/>
    <x v="0"/>
    <x v="0"/>
    <x v="0"/>
    <x v="705"/>
    <x v="230"/>
    <n v="3"/>
    <n v="23.24"/>
  </r>
  <r>
    <n v="6257"/>
    <d v="2016-11-24T00:00:00"/>
    <x v="2"/>
    <x v="10"/>
    <x v="777"/>
    <x v="0"/>
    <x v="0"/>
    <x v="4"/>
    <x v="540"/>
    <x v="798"/>
    <n v="3"/>
    <n v="1.58"/>
  </r>
  <r>
    <n v="6258"/>
    <d v="2016-11-24T00:00:00"/>
    <x v="2"/>
    <x v="10"/>
    <x v="778"/>
    <x v="11"/>
    <x v="0"/>
    <x v="0"/>
    <x v="1708"/>
    <x v="2061"/>
    <n v="1"/>
    <n v="7.75"/>
  </r>
  <r>
    <n v="6259"/>
    <d v="2016-11-24T00:00:00"/>
    <x v="2"/>
    <x v="10"/>
    <x v="208"/>
    <x v="0"/>
    <x v="2"/>
    <x v="6"/>
    <x v="1492"/>
    <x v="3999"/>
    <n v="6"/>
    <n v="49.32"/>
  </r>
  <r>
    <n v="6260"/>
    <d v="2016-11-24T00:00:00"/>
    <x v="2"/>
    <x v="10"/>
    <x v="569"/>
    <x v="3"/>
    <x v="2"/>
    <x v="9"/>
    <x v="1146"/>
    <x v="2404"/>
    <n v="2"/>
    <n v="217.77"/>
  </r>
  <r>
    <n v="6261"/>
    <d v="2016-11-24T00:00:00"/>
    <x v="2"/>
    <x v="10"/>
    <x v="569"/>
    <x v="3"/>
    <x v="1"/>
    <x v="5"/>
    <x v="354"/>
    <x v="4000"/>
    <n v="6"/>
    <n v="210.59"/>
  </r>
  <r>
    <n v="6262"/>
    <d v="2016-11-24T00:00:00"/>
    <x v="2"/>
    <x v="10"/>
    <x v="569"/>
    <x v="3"/>
    <x v="2"/>
    <x v="9"/>
    <x v="1620"/>
    <x v="4001"/>
    <n v="8"/>
    <n v="190.37"/>
  </r>
  <r>
    <n v="6263"/>
    <d v="2016-11-24T00:00:00"/>
    <x v="2"/>
    <x v="10"/>
    <x v="482"/>
    <x v="22"/>
    <x v="0"/>
    <x v="3"/>
    <x v="8"/>
    <x v="4002"/>
    <n v="5"/>
    <n v="381.24"/>
  </r>
  <r>
    <n v="6264"/>
    <d v="2016-11-24T00:00:00"/>
    <x v="2"/>
    <x v="10"/>
    <x v="174"/>
    <x v="36"/>
    <x v="1"/>
    <x v="8"/>
    <x v="19"/>
    <x v="4003"/>
    <n v="4"/>
    <n v="85.18"/>
  </r>
  <r>
    <n v="6265"/>
    <d v="2016-11-24T00:00:00"/>
    <x v="2"/>
    <x v="10"/>
    <x v="683"/>
    <x v="10"/>
    <x v="0"/>
    <x v="10"/>
    <x v="22"/>
    <x v="4004"/>
    <n v="3"/>
    <n v="15.28"/>
  </r>
  <r>
    <n v="6266"/>
    <d v="2016-11-24T00:00:00"/>
    <x v="2"/>
    <x v="10"/>
    <x v="683"/>
    <x v="10"/>
    <x v="2"/>
    <x v="9"/>
    <x v="1646"/>
    <x v="3419"/>
    <n v="5"/>
    <n v="-22.74"/>
  </r>
  <r>
    <n v="6267"/>
    <d v="2016-11-24T00:00:00"/>
    <x v="2"/>
    <x v="10"/>
    <x v="748"/>
    <x v="22"/>
    <x v="0"/>
    <x v="14"/>
    <x v="1486"/>
    <x v="3057"/>
    <n v="3"/>
    <n v="7.61"/>
  </r>
  <r>
    <n v="6268"/>
    <d v="2016-11-24T00:00:00"/>
    <x v="2"/>
    <x v="10"/>
    <x v="528"/>
    <x v="22"/>
    <x v="1"/>
    <x v="8"/>
    <x v="1484"/>
    <x v="3811"/>
    <n v="3"/>
    <n v="33.729999999999997"/>
  </r>
  <r>
    <n v="6269"/>
    <d v="2016-11-24T00:00:00"/>
    <x v="2"/>
    <x v="10"/>
    <x v="90"/>
    <x v="16"/>
    <x v="1"/>
    <x v="11"/>
    <x v="1778"/>
    <x v="4005"/>
    <n v="5"/>
    <n v="8.5"/>
  </r>
  <r>
    <n v="6270"/>
    <d v="2016-11-24T00:00:00"/>
    <x v="2"/>
    <x v="10"/>
    <x v="90"/>
    <x v="16"/>
    <x v="0"/>
    <x v="0"/>
    <x v="1071"/>
    <x v="3738"/>
    <n v="4"/>
    <n v="3.42"/>
  </r>
  <r>
    <n v="6271"/>
    <d v="2016-11-24T00:00:00"/>
    <x v="2"/>
    <x v="10"/>
    <x v="90"/>
    <x v="16"/>
    <x v="0"/>
    <x v="12"/>
    <x v="244"/>
    <x v="4006"/>
    <n v="2"/>
    <n v="4.24"/>
  </r>
  <r>
    <n v="6272"/>
    <d v="2016-11-25T00:00:00"/>
    <x v="2"/>
    <x v="10"/>
    <x v="631"/>
    <x v="16"/>
    <x v="0"/>
    <x v="0"/>
    <x v="1700"/>
    <x v="4007"/>
    <n v="1"/>
    <n v="1.65"/>
  </r>
  <r>
    <n v="6273"/>
    <d v="2016-11-25T00:00:00"/>
    <x v="2"/>
    <x v="10"/>
    <x v="455"/>
    <x v="23"/>
    <x v="0"/>
    <x v="2"/>
    <x v="1194"/>
    <x v="1731"/>
    <n v="4"/>
    <n v="67.61"/>
  </r>
  <r>
    <n v="6274"/>
    <d v="2016-11-25T00:00:00"/>
    <x v="2"/>
    <x v="10"/>
    <x v="455"/>
    <x v="23"/>
    <x v="2"/>
    <x v="15"/>
    <x v="1779"/>
    <x v="4008"/>
    <n v="8"/>
    <n v="118.37"/>
  </r>
  <r>
    <n v="6275"/>
    <d v="2016-11-25T00:00:00"/>
    <x v="2"/>
    <x v="10"/>
    <x v="287"/>
    <x v="13"/>
    <x v="2"/>
    <x v="6"/>
    <x v="1511"/>
    <x v="995"/>
    <n v="2"/>
    <n v="17.989999999999998"/>
  </r>
  <r>
    <n v="6276"/>
    <d v="2016-11-25T00:00:00"/>
    <x v="2"/>
    <x v="10"/>
    <x v="653"/>
    <x v="14"/>
    <x v="1"/>
    <x v="13"/>
    <x v="1348"/>
    <x v="4009"/>
    <n v="9"/>
    <n v="329.41"/>
  </r>
  <r>
    <n v="6277"/>
    <d v="2016-11-25T00:00:00"/>
    <x v="2"/>
    <x v="10"/>
    <x v="653"/>
    <x v="14"/>
    <x v="0"/>
    <x v="3"/>
    <x v="1385"/>
    <x v="4010"/>
    <n v="1"/>
    <n v="8.3000000000000007"/>
  </r>
  <r>
    <n v="6278"/>
    <d v="2016-11-25T00:00:00"/>
    <x v="2"/>
    <x v="10"/>
    <x v="653"/>
    <x v="14"/>
    <x v="2"/>
    <x v="9"/>
    <x v="1691"/>
    <x v="4011"/>
    <n v="8"/>
    <n v="62.4"/>
  </r>
  <r>
    <n v="6279"/>
    <d v="2016-11-25T00:00:00"/>
    <x v="2"/>
    <x v="10"/>
    <x v="106"/>
    <x v="10"/>
    <x v="0"/>
    <x v="3"/>
    <x v="1391"/>
    <x v="4012"/>
    <n v="2"/>
    <n v="-304.39"/>
  </r>
  <r>
    <n v="6280"/>
    <d v="2016-11-25T00:00:00"/>
    <x v="2"/>
    <x v="10"/>
    <x v="106"/>
    <x v="10"/>
    <x v="2"/>
    <x v="15"/>
    <x v="1602"/>
    <x v="4013"/>
    <n v="5"/>
    <n v="-6599.98"/>
  </r>
  <r>
    <n v="6281"/>
    <d v="2016-11-25T00:00:00"/>
    <x v="2"/>
    <x v="10"/>
    <x v="106"/>
    <x v="10"/>
    <x v="2"/>
    <x v="9"/>
    <x v="1780"/>
    <x v="995"/>
    <n v="3"/>
    <n v="12"/>
  </r>
  <r>
    <n v="6282"/>
    <d v="2016-11-25T00:00:00"/>
    <x v="2"/>
    <x v="10"/>
    <x v="144"/>
    <x v="33"/>
    <x v="0"/>
    <x v="2"/>
    <x v="1462"/>
    <x v="4014"/>
    <n v="7"/>
    <n v="19.809999999999999"/>
  </r>
  <r>
    <n v="6283"/>
    <d v="2016-11-25T00:00:00"/>
    <x v="2"/>
    <x v="10"/>
    <x v="294"/>
    <x v="3"/>
    <x v="1"/>
    <x v="5"/>
    <x v="526"/>
    <x v="3175"/>
    <n v="3"/>
    <n v="19.440000000000001"/>
  </r>
  <r>
    <n v="6284"/>
    <d v="2016-11-26T00:00:00"/>
    <x v="2"/>
    <x v="10"/>
    <x v="231"/>
    <x v="33"/>
    <x v="0"/>
    <x v="0"/>
    <x v="371"/>
    <x v="2130"/>
    <n v="7"/>
    <n v="34.78"/>
  </r>
  <r>
    <n v="6285"/>
    <d v="2016-11-26T00:00:00"/>
    <x v="2"/>
    <x v="10"/>
    <x v="231"/>
    <x v="33"/>
    <x v="0"/>
    <x v="3"/>
    <x v="79"/>
    <x v="440"/>
    <n v="3"/>
    <n v="45.84"/>
  </r>
  <r>
    <n v="6286"/>
    <d v="2016-11-26T00:00:00"/>
    <x v="2"/>
    <x v="10"/>
    <x v="231"/>
    <x v="33"/>
    <x v="0"/>
    <x v="3"/>
    <x v="1421"/>
    <x v="4015"/>
    <n v="5"/>
    <n v="16.88"/>
  </r>
  <r>
    <n v="6287"/>
    <d v="2016-11-26T00:00:00"/>
    <x v="2"/>
    <x v="10"/>
    <x v="231"/>
    <x v="33"/>
    <x v="2"/>
    <x v="15"/>
    <x v="1781"/>
    <x v="4016"/>
    <n v="8"/>
    <n v="1459.2"/>
  </r>
  <r>
    <n v="6288"/>
    <d v="2016-11-26T00:00:00"/>
    <x v="2"/>
    <x v="10"/>
    <x v="498"/>
    <x v="22"/>
    <x v="0"/>
    <x v="3"/>
    <x v="573"/>
    <x v="1117"/>
    <n v="2"/>
    <n v="2.56"/>
  </r>
  <r>
    <n v="6289"/>
    <d v="2016-11-26T00:00:00"/>
    <x v="2"/>
    <x v="10"/>
    <x v="189"/>
    <x v="2"/>
    <x v="2"/>
    <x v="6"/>
    <x v="1404"/>
    <x v="4017"/>
    <n v="3"/>
    <n v="-115.5"/>
  </r>
  <r>
    <n v="6290"/>
    <d v="2016-11-26T00:00:00"/>
    <x v="2"/>
    <x v="10"/>
    <x v="205"/>
    <x v="16"/>
    <x v="0"/>
    <x v="3"/>
    <x v="253"/>
    <x v="4018"/>
    <n v="4"/>
    <n v="-2.62"/>
  </r>
  <r>
    <n v="6291"/>
    <d v="2016-11-26T00:00:00"/>
    <x v="2"/>
    <x v="10"/>
    <x v="78"/>
    <x v="20"/>
    <x v="1"/>
    <x v="13"/>
    <x v="134"/>
    <x v="4019"/>
    <n v="2"/>
    <n v="-120.05"/>
  </r>
  <r>
    <n v="6292"/>
    <d v="2016-11-26T00:00:00"/>
    <x v="2"/>
    <x v="10"/>
    <x v="208"/>
    <x v="0"/>
    <x v="0"/>
    <x v="4"/>
    <x v="385"/>
    <x v="333"/>
    <n v="4"/>
    <n v="4.24"/>
  </r>
  <r>
    <n v="6293"/>
    <d v="2016-11-26T00:00:00"/>
    <x v="2"/>
    <x v="10"/>
    <x v="33"/>
    <x v="37"/>
    <x v="2"/>
    <x v="9"/>
    <x v="1103"/>
    <x v="2388"/>
    <n v="3"/>
    <n v="14.99"/>
  </r>
  <r>
    <n v="6294"/>
    <d v="2016-11-26T00:00:00"/>
    <x v="2"/>
    <x v="10"/>
    <x v="33"/>
    <x v="37"/>
    <x v="0"/>
    <x v="0"/>
    <x v="1215"/>
    <x v="518"/>
    <n v="2"/>
    <n v="6.41"/>
  </r>
  <r>
    <n v="6295"/>
    <d v="2016-11-26T00:00:00"/>
    <x v="2"/>
    <x v="10"/>
    <x v="281"/>
    <x v="2"/>
    <x v="0"/>
    <x v="3"/>
    <x v="1223"/>
    <x v="4020"/>
    <n v="9"/>
    <n v="-57.76"/>
  </r>
  <r>
    <n v="6296"/>
    <d v="2016-11-26T00:00:00"/>
    <x v="2"/>
    <x v="10"/>
    <x v="389"/>
    <x v="3"/>
    <x v="1"/>
    <x v="11"/>
    <x v="853"/>
    <x v="4021"/>
    <n v="8"/>
    <n v="160.31"/>
  </r>
  <r>
    <n v="6297"/>
    <d v="2016-11-26T00:00:00"/>
    <x v="2"/>
    <x v="10"/>
    <x v="389"/>
    <x v="3"/>
    <x v="0"/>
    <x v="4"/>
    <x v="1163"/>
    <x v="3511"/>
    <n v="9"/>
    <n v="10.41"/>
  </r>
  <r>
    <n v="6298"/>
    <d v="2016-11-26T00:00:00"/>
    <x v="2"/>
    <x v="10"/>
    <x v="389"/>
    <x v="3"/>
    <x v="0"/>
    <x v="12"/>
    <x v="1771"/>
    <x v="92"/>
    <n v="2"/>
    <n v="19.489999999999998"/>
  </r>
  <r>
    <n v="6299"/>
    <d v="2016-11-26T00:00:00"/>
    <x v="2"/>
    <x v="10"/>
    <x v="389"/>
    <x v="3"/>
    <x v="1"/>
    <x v="8"/>
    <x v="1328"/>
    <x v="1898"/>
    <n v="6"/>
    <n v="297.69"/>
  </r>
  <r>
    <n v="6300"/>
    <d v="2016-11-27T00:00:00"/>
    <x v="2"/>
    <x v="10"/>
    <x v="480"/>
    <x v="1"/>
    <x v="0"/>
    <x v="2"/>
    <x v="62"/>
    <x v="3732"/>
    <n v="2"/>
    <n v="-24.5"/>
  </r>
  <r>
    <n v="6301"/>
    <d v="2016-11-27T00:00:00"/>
    <x v="2"/>
    <x v="10"/>
    <x v="480"/>
    <x v="1"/>
    <x v="2"/>
    <x v="9"/>
    <x v="17"/>
    <x v="4022"/>
    <n v="6"/>
    <n v="19.5"/>
  </r>
  <r>
    <n v="6302"/>
    <d v="2016-11-27T00:00:00"/>
    <x v="2"/>
    <x v="10"/>
    <x v="583"/>
    <x v="12"/>
    <x v="2"/>
    <x v="6"/>
    <x v="1782"/>
    <x v="4023"/>
    <n v="1"/>
    <n v="23.8"/>
  </r>
  <r>
    <n v="6303"/>
    <d v="2016-11-27T00:00:00"/>
    <x v="2"/>
    <x v="10"/>
    <x v="668"/>
    <x v="14"/>
    <x v="0"/>
    <x v="12"/>
    <x v="256"/>
    <x v="4024"/>
    <n v="6"/>
    <n v="29.74"/>
  </r>
  <r>
    <n v="6304"/>
    <d v="2016-11-27T00:00:00"/>
    <x v="2"/>
    <x v="10"/>
    <x v="274"/>
    <x v="42"/>
    <x v="2"/>
    <x v="9"/>
    <x v="843"/>
    <x v="4025"/>
    <n v="5"/>
    <n v="15.38"/>
  </r>
  <r>
    <n v="6305"/>
    <d v="2016-11-27T00:00:00"/>
    <x v="2"/>
    <x v="10"/>
    <x v="274"/>
    <x v="42"/>
    <x v="0"/>
    <x v="3"/>
    <x v="417"/>
    <x v="4026"/>
    <n v="5"/>
    <n v="69.92"/>
  </r>
  <r>
    <n v="6306"/>
    <d v="2016-11-27T00:00:00"/>
    <x v="2"/>
    <x v="10"/>
    <x v="593"/>
    <x v="23"/>
    <x v="1"/>
    <x v="8"/>
    <x v="58"/>
    <x v="1791"/>
    <n v="3"/>
    <n v="10.41"/>
  </r>
  <r>
    <n v="6307"/>
    <d v="2016-11-27T00:00:00"/>
    <x v="2"/>
    <x v="10"/>
    <x v="221"/>
    <x v="16"/>
    <x v="2"/>
    <x v="6"/>
    <x v="1157"/>
    <x v="4027"/>
    <n v="1"/>
    <n v="14.6"/>
  </r>
  <r>
    <n v="6308"/>
    <d v="2016-11-27T00:00:00"/>
    <x v="2"/>
    <x v="10"/>
    <x v="221"/>
    <x v="16"/>
    <x v="1"/>
    <x v="13"/>
    <x v="278"/>
    <x v="4028"/>
    <n v="7"/>
    <n v="-114.35"/>
  </r>
  <r>
    <n v="6309"/>
    <d v="2016-11-27T00:00:00"/>
    <x v="2"/>
    <x v="10"/>
    <x v="752"/>
    <x v="12"/>
    <x v="0"/>
    <x v="2"/>
    <x v="304"/>
    <x v="4029"/>
    <n v="4"/>
    <n v="3.98"/>
  </r>
  <r>
    <n v="6310"/>
    <d v="2016-11-27T00:00:00"/>
    <x v="2"/>
    <x v="10"/>
    <x v="92"/>
    <x v="23"/>
    <x v="0"/>
    <x v="0"/>
    <x v="1783"/>
    <x v="499"/>
    <n v="4"/>
    <n v="12.44"/>
  </r>
  <r>
    <n v="6311"/>
    <d v="2016-11-27T00:00:00"/>
    <x v="2"/>
    <x v="10"/>
    <x v="92"/>
    <x v="23"/>
    <x v="0"/>
    <x v="4"/>
    <x v="619"/>
    <x v="1929"/>
    <n v="3"/>
    <n v="9.6999999999999993"/>
  </r>
  <r>
    <n v="6312"/>
    <d v="2016-11-27T00:00:00"/>
    <x v="2"/>
    <x v="10"/>
    <x v="92"/>
    <x v="23"/>
    <x v="0"/>
    <x v="0"/>
    <x v="290"/>
    <x v="4030"/>
    <n v="5"/>
    <n v="100.43"/>
  </r>
  <r>
    <n v="6313"/>
    <d v="2016-11-27T00:00:00"/>
    <x v="2"/>
    <x v="10"/>
    <x v="92"/>
    <x v="23"/>
    <x v="0"/>
    <x v="3"/>
    <x v="445"/>
    <x v="4031"/>
    <n v="5"/>
    <n v="38.380000000000003"/>
  </r>
  <r>
    <n v="6314"/>
    <d v="2016-11-28T00:00:00"/>
    <x v="2"/>
    <x v="10"/>
    <x v="779"/>
    <x v="37"/>
    <x v="0"/>
    <x v="3"/>
    <x v="824"/>
    <x v="959"/>
    <n v="2"/>
    <n v="3.44"/>
  </r>
  <r>
    <n v="6315"/>
    <d v="2016-11-28T00:00:00"/>
    <x v="2"/>
    <x v="10"/>
    <x v="8"/>
    <x v="16"/>
    <x v="0"/>
    <x v="3"/>
    <x v="331"/>
    <x v="4032"/>
    <n v="6"/>
    <n v="-5.7"/>
  </r>
  <r>
    <n v="6316"/>
    <d v="2016-11-28T00:00:00"/>
    <x v="2"/>
    <x v="10"/>
    <x v="211"/>
    <x v="4"/>
    <x v="1"/>
    <x v="5"/>
    <x v="142"/>
    <x v="4033"/>
    <n v="3"/>
    <n v="52.97"/>
  </r>
  <r>
    <n v="6317"/>
    <d v="2016-11-28T00:00:00"/>
    <x v="2"/>
    <x v="10"/>
    <x v="211"/>
    <x v="4"/>
    <x v="2"/>
    <x v="9"/>
    <x v="281"/>
    <x v="4034"/>
    <n v="6"/>
    <n v="6.1"/>
  </r>
  <r>
    <n v="6318"/>
    <d v="2016-11-28T00:00:00"/>
    <x v="2"/>
    <x v="10"/>
    <x v="211"/>
    <x v="4"/>
    <x v="0"/>
    <x v="2"/>
    <x v="694"/>
    <x v="4035"/>
    <n v="3"/>
    <n v="56.3"/>
  </r>
  <r>
    <n v="6319"/>
    <d v="2016-11-28T00:00:00"/>
    <x v="2"/>
    <x v="10"/>
    <x v="211"/>
    <x v="4"/>
    <x v="0"/>
    <x v="2"/>
    <x v="954"/>
    <x v="4036"/>
    <n v="6"/>
    <n v="315.83"/>
  </r>
  <r>
    <n v="6320"/>
    <d v="2016-11-28T00:00:00"/>
    <x v="2"/>
    <x v="10"/>
    <x v="171"/>
    <x v="2"/>
    <x v="2"/>
    <x v="6"/>
    <x v="11"/>
    <x v="4037"/>
    <n v="3"/>
    <n v="-73.709999999999994"/>
  </r>
  <r>
    <n v="6321"/>
    <d v="2016-11-28T00:00:00"/>
    <x v="2"/>
    <x v="10"/>
    <x v="171"/>
    <x v="2"/>
    <x v="0"/>
    <x v="7"/>
    <x v="1713"/>
    <x v="810"/>
    <n v="8"/>
    <n v="2.69"/>
  </r>
  <r>
    <n v="6322"/>
    <d v="2016-11-28T00:00:00"/>
    <x v="2"/>
    <x v="10"/>
    <x v="171"/>
    <x v="2"/>
    <x v="0"/>
    <x v="3"/>
    <x v="1467"/>
    <x v="4038"/>
    <n v="2"/>
    <n v="-5.05"/>
  </r>
  <r>
    <n v="6323"/>
    <d v="2016-11-28T00:00:00"/>
    <x v="2"/>
    <x v="10"/>
    <x v="171"/>
    <x v="2"/>
    <x v="0"/>
    <x v="2"/>
    <x v="204"/>
    <x v="3111"/>
    <n v="2"/>
    <n v="-7.73"/>
  </r>
  <r>
    <n v="6324"/>
    <d v="2016-11-28T00:00:00"/>
    <x v="2"/>
    <x v="10"/>
    <x v="171"/>
    <x v="2"/>
    <x v="1"/>
    <x v="5"/>
    <x v="478"/>
    <x v="3642"/>
    <n v="7"/>
    <n v="-24.84"/>
  </r>
  <r>
    <n v="6325"/>
    <d v="2016-11-29T00:00:00"/>
    <x v="2"/>
    <x v="10"/>
    <x v="317"/>
    <x v="0"/>
    <x v="2"/>
    <x v="9"/>
    <x v="1003"/>
    <x v="1256"/>
    <n v="2"/>
    <n v="16.79"/>
  </r>
  <r>
    <n v="6326"/>
    <d v="2016-11-29T00:00:00"/>
    <x v="2"/>
    <x v="10"/>
    <x v="108"/>
    <x v="1"/>
    <x v="1"/>
    <x v="8"/>
    <x v="1730"/>
    <x v="4039"/>
    <n v="4"/>
    <n v="-302.72000000000003"/>
  </r>
  <r>
    <n v="6327"/>
    <d v="2016-11-30T00:00:00"/>
    <x v="2"/>
    <x v="10"/>
    <x v="622"/>
    <x v="25"/>
    <x v="2"/>
    <x v="6"/>
    <x v="80"/>
    <x v="4040"/>
    <n v="1"/>
    <n v="2.71"/>
  </r>
  <r>
    <n v="6328"/>
    <d v="2016-11-30T00:00:00"/>
    <x v="2"/>
    <x v="10"/>
    <x v="206"/>
    <x v="14"/>
    <x v="0"/>
    <x v="0"/>
    <x v="64"/>
    <x v="1773"/>
    <n v="4"/>
    <n v="16.68"/>
  </r>
  <r>
    <n v="6329"/>
    <d v="2016-11-30T00:00:00"/>
    <x v="2"/>
    <x v="10"/>
    <x v="206"/>
    <x v="14"/>
    <x v="0"/>
    <x v="0"/>
    <x v="1589"/>
    <x v="4041"/>
    <n v="2"/>
    <n v="6.33"/>
  </r>
  <r>
    <n v="6330"/>
    <d v="2016-11-30T00:00:00"/>
    <x v="2"/>
    <x v="10"/>
    <x v="206"/>
    <x v="14"/>
    <x v="0"/>
    <x v="2"/>
    <x v="135"/>
    <x v="4042"/>
    <n v="7"/>
    <n v="24.84"/>
  </r>
  <r>
    <n v="6331"/>
    <d v="2016-11-30T00:00:00"/>
    <x v="2"/>
    <x v="10"/>
    <x v="206"/>
    <x v="14"/>
    <x v="1"/>
    <x v="5"/>
    <x v="1155"/>
    <x v="2516"/>
    <n v="3"/>
    <n v="35.1"/>
  </r>
  <r>
    <n v="6332"/>
    <d v="2016-12-01T00:00:00"/>
    <x v="2"/>
    <x v="11"/>
    <x v="333"/>
    <x v="28"/>
    <x v="0"/>
    <x v="0"/>
    <x v="1396"/>
    <x v="635"/>
    <n v="4"/>
    <n v="11.72"/>
  </r>
  <r>
    <n v="6333"/>
    <d v="2016-12-01T00:00:00"/>
    <x v="2"/>
    <x v="11"/>
    <x v="264"/>
    <x v="36"/>
    <x v="1"/>
    <x v="5"/>
    <x v="123"/>
    <x v="4043"/>
    <n v="2"/>
    <n v="51.75"/>
  </r>
  <r>
    <n v="6334"/>
    <d v="2016-12-01T00:00:00"/>
    <x v="2"/>
    <x v="11"/>
    <x v="264"/>
    <x v="36"/>
    <x v="2"/>
    <x v="6"/>
    <x v="784"/>
    <x v="1141"/>
    <n v="3"/>
    <n v="44.99"/>
  </r>
  <r>
    <n v="6335"/>
    <d v="2016-12-01T00:00:00"/>
    <x v="2"/>
    <x v="11"/>
    <x v="247"/>
    <x v="18"/>
    <x v="1"/>
    <x v="8"/>
    <x v="924"/>
    <x v="4044"/>
    <n v="3"/>
    <n v="5.19"/>
  </r>
  <r>
    <n v="6336"/>
    <d v="2016-12-01T00:00:00"/>
    <x v="2"/>
    <x v="11"/>
    <x v="156"/>
    <x v="15"/>
    <x v="0"/>
    <x v="4"/>
    <x v="1000"/>
    <x v="4045"/>
    <n v="2"/>
    <n v="0.41"/>
  </r>
  <r>
    <n v="6337"/>
    <d v="2016-12-01T00:00:00"/>
    <x v="2"/>
    <x v="11"/>
    <x v="319"/>
    <x v="3"/>
    <x v="1"/>
    <x v="8"/>
    <x v="598"/>
    <x v="677"/>
    <n v="2"/>
    <n v="4.3499999999999996"/>
  </r>
  <r>
    <n v="6338"/>
    <d v="2016-12-01T00:00:00"/>
    <x v="2"/>
    <x v="11"/>
    <x v="373"/>
    <x v="37"/>
    <x v="0"/>
    <x v="3"/>
    <x v="1245"/>
    <x v="4046"/>
    <n v="6"/>
    <n v="40.520000000000003"/>
  </r>
  <r>
    <n v="6339"/>
    <d v="2016-12-01T00:00:00"/>
    <x v="2"/>
    <x v="11"/>
    <x v="373"/>
    <x v="37"/>
    <x v="1"/>
    <x v="5"/>
    <x v="612"/>
    <x v="4047"/>
    <n v="4"/>
    <n v="150.38"/>
  </r>
  <r>
    <n v="6340"/>
    <d v="2016-12-01T00:00:00"/>
    <x v="2"/>
    <x v="11"/>
    <x v="30"/>
    <x v="25"/>
    <x v="2"/>
    <x v="6"/>
    <x v="1118"/>
    <x v="4048"/>
    <n v="9"/>
    <n v="86.39"/>
  </r>
  <r>
    <n v="6341"/>
    <d v="2016-12-01T00:00:00"/>
    <x v="2"/>
    <x v="11"/>
    <x v="522"/>
    <x v="0"/>
    <x v="1"/>
    <x v="5"/>
    <x v="478"/>
    <x v="4049"/>
    <n v="5"/>
    <n v="-17.75"/>
  </r>
  <r>
    <n v="6342"/>
    <d v="2016-12-01T00:00:00"/>
    <x v="2"/>
    <x v="11"/>
    <x v="522"/>
    <x v="0"/>
    <x v="0"/>
    <x v="12"/>
    <x v="460"/>
    <x v="563"/>
    <n v="4"/>
    <n v="-30.87"/>
  </r>
  <r>
    <n v="6343"/>
    <d v="2016-12-01T00:00:00"/>
    <x v="2"/>
    <x v="11"/>
    <x v="522"/>
    <x v="0"/>
    <x v="1"/>
    <x v="5"/>
    <x v="142"/>
    <x v="3412"/>
    <n v="2"/>
    <n v="-1.22"/>
  </r>
  <r>
    <n v="6344"/>
    <d v="2016-12-01T00:00:00"/>
    <x v="2"/>
    <x v="11"/>
    <x v="67"/>
    <x v="32"/>
    <x v="2"/>
    <x v="6"/>
    <x v="1585"/>
    <x v="4050"/>
    <n v="3"/>
    <n v="35.86"/>
  </r>
  <r>
    <n v="6345"/>
    <d v="2016-12-01T00:00:00"/>
    <x v="2"/>
    <x v="11"/>
    <x v="67"/>
    <x v="32"/>
    <x v="1"/>
    <x v="8"/>
    <x v="1087"/>
    <x v="1400"/>
    <n v="5"/>
    <n v="48.91"/>
  </r>
  <r>
    <n v="6346"/>
    <d v="2016-12-01T00:00:00"/>
    <x v="2"/>
    <x v="11"/>
    <x v="67"/>
    <x v="32"/>
    <x v="0"/>
    <x v="12"/>
    <x v="453"/>
    <x v="3112"/>
    <n v="3"/>
    <n v="297.64"/>
  </r>
  <r>
    <n v="6347"/>
    <d v="2016-12-01T00:00:00"/>
    <x v="2"/>
    <x v="11"/>
    <x v="67"/>
    <x v="32"/>
    <x v="1"/>
    <x v="13"/>
    <x v="1348"/>
    <x v="4051"/>
    <n v="3"/>
    <n v="-47.06"/>
  </r>
  <r>
    <n v="6348"/>
    <d v="2016-12-01T00:00:00"/>
    <x v="2"/>
    <x v="11"/>
    <x v="104"/>
    <x v="6"/>
    <x v="0"/>
    <x v="12"/>
    <x v="453"/>
    <x v="4052"/>
    <n v="7"/>
    <n v="694.5"/>
  </r>
  <r>
    <n v="6349"/>
    <d v="2016-12-01T00:00:00"/>
    <x v="2"/>
    <x v="11"/>
    <x v="104"/>
    <x v="6"/>
    <x v="0"/>
    <x v="14"/>
    <x v="622"/>
    <x v="705"/>
    <n v="5"/>
    <n v="11.8"/>
  </r>
  <r>
    <n v="6350"/>
    <d v="2016-12-01T00:00:00"/>
    <x v="2"/>
    <x v="11"/>
    <x v="162"/>
    <x v="3"/>
    <x v="1"/>
    <x v="8"/>
    <x v="964"/>
    <x v="3969"/>
    <n v="2"/>
    <n v="1.6"/>
  </r>
  <r>
    <n v="6351"/>
    <d v="2016-12-01T00:00:00"/>
    <x v="2"/>
    <x v="11"/>
    <x v="162"/>
    <x v="3"/>
    <x v="0"/>
    <x v="0"/>
    <x v="1437"/>
    <x v="4053"/>
    <n v="1"/>
    <n v="22.99"/>
  </r>
  <r>
    <n v="6352"/>
    <d v="2016-12-01T00:00:00"/>
    <x v="2"/>
    <x v="11"/>
    <x v="162"/>
    <x v="3"/>
    <x v="0"/>
    <x v="2"/>
    <x v="1726"/>
    <x v="4054"/>
    <n v="3"/>
    <n v="222.59"/>
  </r>
  <r>
    <n v="6353"/>
    <d v="2016-12-01T00:00:00"/>
    <x v="2"/>
    <x v="11"/>
    <x v="162"/>
    <x v="3"/>
    <x v="0"/>
    <x v="10"/>
    <x v="920"/>
    <x v="1129"/>
    <n v="3"/>
    <n v="11.23"/>
  </r>
  <r>
    <n v="6354"/>
    <d v="2016-12-01T00:00:00"/>
    <x v="2"/>
    <x v="11"/>
    <x v="470"/>
    <x v="3"/>
    <x v="0"/>
    <x v="4"/>
    <x v="1237"/>
    <x v="2217"/>
    <n v="8"/>
    <n v="6.91"/>
  </r>
  <r>
    <n v="6355"/>
    <d v="2016-12-02T00:00:00"/>
    <x v="2"/>
    <x v="11"/>
    <x v="575"/>
    <x v="3"/>
    <x v="0"/>
    <x v="0"/>
    <x v="1040"/>
    <x v="499"/>
    <n v="4"/>
    <n v="12.44"/>
  </r>
  <r>
    <n v="6356"/>
    <d v="2016-12-02T00:00:00"/>
    <x v="2"/>
    <x v="11"/>
    <x v="575"/>
    <x v="3"/>
    <x v="0"/>
    <x v="0"/>
    <x v="1479"/>
    <x v="3981"/>
    <n v="7"/>
    <n v="19.829999999999998"/>
  </r>
  <r>
    <n v="6357"/>
    <d v="2016-12-02T00:00:00"/>
    <x v="2"/>
    <x v="11"/>
    <x v="575"/>
    <x v="3"/>
    <x v="0"/>
    <x v="2"/>
    <x v="350"/>
    <x v="4055"/>
    <n v="3"/>
    <n v="8.81"/>
  </r>
  <r>
    <n v="6358"/>
    <d v="2016-12-02T00:00:00"/>
    <x v="2"/>
    <x v="11"/>
    <x v="435"/>
    <x v="3"/>
    <x v="0"/>
    <x v="3"/>
    <x v="962"/>
    <x v="3157"/>
    <n v="2"/>
    <n v="9.26"/>
  </r>
  <r>
    <n v="6359"/>
    <d v="2016-12-02T00:00:00"/>
    <x v="2"/>
    <x v="11"/>
    <x v="435"/>
    <x v="3"/>
    <x v="0"/>
    <x v="12"/>
    <x v="107"/>
    <x v="579"/>
    <n v="3"/>
    <n v="26.87"/>
  </r>
  <r>
    <n v="6360"/>
    <d v="2016-12-02T00:00:00"/>
    <x v="2"/>
    <x v="11"/>
    <x v="435"/>
    <x v="3"/>
    <x v="1"/>
    <x v="8"/>
    <x v="1522"/>
    <x v="548"/>
    <n v="3"/>
    <n v="5.66"/>
  </r>
  <r>
    <n v="6361"/>
    <d v="2016-12-02T00:00:00"/>
    <x v="2"/>
    <x v="11"/>
    <x v="435"/>
    <x v="3"/>
    <x v="0"/>
    <x v="3"/>
    <x v="715"/>
    <x v="4056"/>
    <n v="3"/>
    <n v="33.86"/>
  </r>
  <r>
    <n v="6362"/>
    <d v="2016-12-02T00:00:00"/>
    <x v="2"/>
    <x v="11"/>
    <x v="35"/>
    <x v="43"/>
    <x v="0"/>
    <x v="2"/>
    <x v="1266"/>
    <x v="4057"/>
    <n v="5"/>
    <n v="582.23"/>
  </r>
  <r>
    <n v="6363"/>
    <d v="2016-12-02T00:00:00"/>
    <x v="2"/>
    <x v="11"/>
    <x v="35"/>
    <x v="43"/>
    <x v="2"/>
    <x v="6"/>
    <x v="431"/>
    <x v="308"/>
    <n v="5"/>
    <n v="176.39"/>
  </r>
  <r>
    <n v="6364"/>
    <d v="2016-12-02T00:00:00"/>
    <x v="2"/>
    <x v="11"/>
    <x v="35"/>
    <x v="43"/>
    <x v="1"/>
    <x v="8"/>
    <x v="1732"/>
    <x v="4058"/>
    <n v="6"/>
    <n v="23.9"/>
  </r>
  <r>
    <n v="6365"/>
    <d v="2016-12-02T00:00:00"/>
    <x v="2"/>
    <x v="11"/>
    <x v="509"/>
    <x v="20"/>
    <x v="0"/>
    <x v="3"/>
    <x v="1644"/>
    <x v="4059"/>
    <n v="3"/>
    <n v="134.93"/>
  </r>
  <r>
    <n v="6366"/>
    <d v="2016-12-02T00:00:00"/>
    <x v="2"/>
    <x v="11"/>
    <x v="509"/>
    <x v="20"/>
    <x v="0"/>
    <x v="3"/>
    <x v="1245"/>
    <x v="3929"/>
    <n v="3"/>
    <n v="11.45"/>
  </r>
  <r>
    <n v="6367"/>
    <d v="2016-12-02T00:00:00"/>
    <x v="2"/>
    <x v="11"/>
    <x v="509"/>
    <x v="20"/>
    <x v="0"/>
    <x v="0"/>
    <x v="1127"/>
    <x v="3967"/>
    <n v="1"/>
    <n v="26.93"/>
  </r>
  <r>
    <n v="6368"/>
    <d v="2016-12-02T00:00:00"/>
    <x v="2"/>
    <x v="11"/>
    <x v="464"/>
    <x v="26"/>
    <x v="2"/>
    <x v="9"/>
    <x v="925"/>
    <x v="2949"/>
    <n v="3"/>
    <n v="-6.21"/>
  </r>
  <r>
    <n v="6369"/>
    <d v="2016-12-02T00:00:00"/>
    <x v="2"/>
    <x v="11"/>
    <x v="203"/>
    <x v="30"/>
    <x v="0"/>
    <x v="3"/>
    <x v="1057"/>
    <x v="4060"/>
    <n v="8"/>
    <n v="54.44"/>
  </r>
  <r>
    <n v="6370"/>
    <d v="2016-12-02T00:00:00"/>
    <x v="2"/>
    <x v="11"/>
    <x v="168"/>
    <x v="0"/>
    <x v="1"/>
    <x v="11"/>
    <x v="1450"/>
    <x v="4061"/>
    <n v="10"/>
    <n v="-137.97999999999999"/>
  </r>
  <r>
    <n v="6371"/>
    <d v="2016-12-02T00:00:00"/>
    <x v="2"/>
    <x v="11"/>
    <x v="168"/>
    <x v="0"/>
    <x v="0"/>
    <x v="0"/>
    <x v="1351"/>
    <x v="927"/>
    <n v="9"/>
    <n v="9.6300000000000008"/>
  </r>
  <r>
    <n v="6372"/>
    <d v="2016-12-03T00:00:00"/>
    <x v="2"/>
    <x v="11"/>
    <x v="709"/>
    <x v="20"/>
    <x v="0"/>
    <x v="0"/>
    <x v="1131"/>
    <x v="1672"/>
    <n v="8"/>
    <n v="84.05"/>
  </r>
  <r>
    <n v="6373"/>
    <d v="2016-12-03T00:00:00"/>
    <x v="2"/>
    <x v="11"/>
    <x v="709"/>
    <x v="20"/>
    <x v="1"/>
    <x v="13"/>
    <x v="397"/>
    <x v="4062"/>
    <n v="2"/>
    <n v="-153.35"/>
  </r>
  <r>
    <n v="6374"/>
    <d v="2016-12-03T00:00:00"/>
    <x v="2"/>
    <x v="11"/>
    <x v="709"/>
    <x v="20"/>
    <x v="0"/>
    <x v="2"/>
    <x v="329"/>
    <x v="2732"/>
    <n v="3"/>
    <n v="10.09"/>
  </r>
  <r>
    <n v="6375"/>
    <d v="2016-12-03T00:00:00"/>
    <x v="2"/>
    <x v="11"/>
    <x v="709"/>
    <x v="20"/>
    <x v="1"/>
    <x v="5"/>
    <x v="249"/>
    <x v="4063"/>
    <n v="3"/>
    <n v="102.5"/>
  </r>
  <r>
    <n v="6376"/>
    <d v="2016-12-03T00:00:00"/>
    <x v="2"/>
    <x v="11"/>
    <x v="709"/>
    <x v="20"/>
    <x v="0"/>
    <x v="1"/>
    <x v="1090"/>
    <x v="3490"/>
    <n v="2"/>
    <n v="3.02"/>
  </r>
  <r>
    <n v="6377"/>
    <d v="2016-12-03T00:00:00"/>
    <x v="2"/>
    <x v="11"/>
    <x v="740"/>
    <x v="2"/>
    <x v="0"/>
    <x v="12"/>
    <x v="1302"/>
    <x v="4064"/>
    <n v="4"/>
    <n v="93.77"/>
  </r>
  <r>
    <n v="6378"/>
    <d v="2016-12-03T00:00:00"/>
    <x v="2"/>
    <x v="11"/>
    <x v="740"/>
    <x v="2"/>
    <x v="0"/>
    <x v="3"/>
    <x v="455"/>
    <x v="4065"/>
    <n v="4"/>
    <n v="-14.55"/>
  </r>
  <r>
    <n v="6379"/>
    <d v="2016-12-03T00:00:00"/>
    <x v="2"/>
    <x v="11"/>
    <x v="685"/>
    <x v="3"/>
    <x v="2"/>
    <x v="9"/>
    <x v="1375"/>
    <x v="4066"/>
    <n v="5"/>
    <n v="659.98"/>
  </r>
  <r>
    <n v="6380"/>
    <d v="2016-12-03T00:00:00"/>
    <x v="2"/>
    <x v="11"/>
    <x v="685"/>
    <x v="3"/>
    <x v="1"/>
    <x v="8"/>
    <x v="1290"/>
    <x v="4067"/>
    <n v="6"/>
    <n v="51.47"/>
  </r>
  <r>
    <n v="6381"/>
    <d v="2016-12-03T00:00:00"/>
    <x v="2"/>
    <x v="11"/>
    <x v="13"/>
    <x v="18"/>
    <x v="1"/>
    <x v="13"/>
    <x v="576"/>
    <x v="4068"/>
    <n v="2"/>
    <n v="104.75"/>
  </r>
  <r>
    <n v="6382"/>
    <d v="2016-12-03T00:00:00"/>
    <x v="2"/>
    <x v="11"/>
    <x v="13"/>
    <x v="18"/>
    <x v="1"/>
    <x v="5"/>
    <x v="1004"/>
    <x v="4069"/>
    <n v="1"/>
    <n v="8.09"/>
  </r>
  <r>
    <n v="6383"/>
    <d v="2016-12-03T00:00:00"/>
    <x v="2"/>
    <x v="11"/>
    <x v="95"/>
    <x v="3"/>
    <x v="0"/>
    <x v="2"/>
    <x v="917"/>
    <x v="2358"/>
    <n v="4"/>
    <n v="108.18"/>
  </r>
  <r>
    <n v="6384"/>
    <d v="2016-12-03T00:00:00"/>
    <x v="2"/>
    <x v="11"/>
    <x v="310"/>
    <x v="3"/>
    <x v="1"/>
    <x v="13"/>
    <x v="534"/>
    <x v="4070"/>
    <n v="3"/>
    <n v="6.72"/>
  </r>
  <r>
    <n v="6385"/>
    <d v="2016-12-03T00:00:00"/>
    <x v="2"/>
    <x v="11"/>
    <x v="310"/>
    <x v="3"/>
    <x v="0"/>
    <x v="4"/>
    <x v="9"/>
    <x v="4071"/>
    <n v="8"/>
    <n v="5.92"/>
  </r>
  <r>
    <n v="6386"/>
    <d v="2016-12-03T00:00:00"/>
    <x v="2"/>
    <x v="11"/>
    <x v="310"/>
    <x v="3"/>
    <x v="0"/>
    <x v="2"/>
    <x v="90"/>
    <x v="4072"/>
    <n v="3"/>
    <n v="7.31"/>
  </r>
  <r>
    <n v="6387"/>
    <d v="2016-12-03T00:00:00"/>
    <x v="2"/>
    <x v="11"/>
    <x v="310"/>
    <x v="3"/>
    <x v="1"/>
    <x v="11"/>
    <x v="238"/>
    <x v="257"/>
    <n v="2"/>
    <n v="-12.1"/>
  </r>
  <r>
    <n v="6388"/>
    <d v="2016-12-04T00:00:00"/>
    <x v="2"/>
    <x v="11"/>
    <x v="383"/>
    <x v="20"/>
    <x v="1"/>
    <x v="8"/>
    <x v="676"/>
    <x v="4073"/>
    <n v="3"/>
    <n v="20.48"/>
  </r>
  <r>
    <n v="6389"/>
    <d v="2016-12-04T00:00:00"/>
    <x v="2"/>
    <x v="11"/>
    <x v="383"/>
    <x v="20"/>
    <x v="2"/>
    <x v="9"/>
    <x v="77"/>
    <x v="4074"/>
    <n v="1"/>
    <n v="34.39"/>
  </r>
  <r>
    <n v="6390"/>
    <d v="2016-12-04T00:00:00"/>
    <x v="2"/>
    <x v="11"/>
    <x v="383"/>
    <x v="20"/>
    <x v="0"/>
    <x v="3"/>
    <x v="1056"/>
    <x v="2998"/>
    <n v="1"/>
    <n v="0.6"/>
  </r>
  <r>
    <n v="6391"/>
    <d v="2016-12-04T00:00:00"/>
    <x v="2"/>
    <x v="11"/>
    <x v="383"/>
    <x v="20"/>
    <x v="0"/>
    <x v="0"/>
    <x v="371"/>
    <x v="939"/>
    <n v="4"/>
    <n v="19.87"/>
  </r>
  <r>
    <n v="6392"/>
    <d v="2016-12-04T00:00:00"/>
    <x v="2"/>
    <x v="11"/>
    <x v="383"/>
    <x v="20"/>
    <x v="0"/>
    <x v="2"/>
    <x v="1554"/>
    <x v="978"/>
    <n v="3"/>
    <n v="3.66"/>
  </r>
  <r>
    <n v="6393"/>
    <d v="2016-12-04T00:00:00"/>
    <x v="2"/>
    <x v="11"/>
    <x v="383"/>
    <x v="20"/>
    <x v="0"/>
    <x v="2"/>
    <x v="1762"/>
    <x v="4075"/>
    <n v="2"/>
    <n v="11.63"/>
  </r>
  <r>
    <n v="6394"/>
    <d v="2016-12-04T00:00:00"/>
    <x v="2"/>
    <x v="11"/>
    <x v="227"/>
    <x v="20"/>
    <x v="0"/>
    <x v="2"/>
    <x v="1784"/>
    <x v="4076"/>
    <n v="6"/>
    <n v="0"/>
  </r>
  <r>
    <n v="6395"/>
    <d v="2016-12-04T00:00:00"/>
    <x v="2"/>
    <x v="11"/>
    <x v="272"/>
    <x v="20"/>
    <x v="0"/>
    <x v="3"/>
    <x v="871"/>
    <x v="4077"/>
    <n v="3"/>
    <n v="5.82"/>
  </r>
  <r>
    <n v="6396"/>
    <d v="2016-12-04T00:00:00"/>
    <x v="2"/>
    <x v="11"/>
    <x v="388"/>
    <x v="3"/>
    <x v="0"/>
    <x v="0"/>
    <x v="1481"/>
    <x v="681"/>
    <n v="1"/>
    <n v="50.33"/>
  </r>
  <r>
    <n v="6397"/>
    <d v="2016-12-05T00:00:00"/>
    <x v="2"/>
    <x v="11"/>
    <x v="576"/>
    <x v="22"/>
    <x v="0"/>
    <x v="3"/>
    <x v="313"/>
    <x v="4078"/>
    <n v="3"/>
    <n v="132.59"/>
  </r>
  <r>
    <n v="6398"/>
    <d v="2016-12-05T00:00:00"/>
    <x v="2"/>
    <x v="11"/>
    <x v="780"/>
    <x v="21"/>
    <x v="2"/>
    <x v="6"/>
    <x v="503"/>
    <x v="4079"/>
    <n v="11"/>
    <n v="103.8"/>
  </r>
  <r>
    <n v="6399"/>
    <d v="2016-12-05T00:00:00"/>
    <x v="2"/>
    <x v="11"/>
    <x v="780"/>
    <x v="21"/>
    <x v="2"/>
    <x v="6"/>
    <x v="1631"/>
    <x v="434"/>
    <n v="3"/>
    <n v="6"/>
  </r>
  <r>
    <n v="6400"/>
    <d v="2016-12-05T00:00:00"/>
    <x v="2"/>
    <x v="11"/>
    <x v="780"/>
    <x v="21"/>
    <x v="1"/>
    <x v="5"/>
    <x v="528"/>
    <x v="4080"/>
    <n v="8"/>
    <n v="585.54999999999995"/>
  </r>
  <r>
    <n v="6401"/>
    <d v="2016-12-05T00:00:00"/>
    <x v="2"/>
    <x v="11"/>
    <x v="780"/>
    <x v="21"/>
    <x v="0"/>
    <x v="3"/>
    <x v="213"/>
    <x v="4081"/>
    <n v="5"/>
    <n v="80.63"/>
  </r>
  <r>
    <n v="6402"/>
    <d v="2016-12-05T00:00:00"/>
    <x v="2"/>
    <x v="11"/>
    <x v="229"/>
    <x v="5"/>
    <x v="1"/>
    <x v="8"/>
    <x v="1466"/>
    <x v="2332"/>
    <n v="3"/>
    <n v="74.81"/>
  </r>
  <r>
    <n v="6403"/>
    <d v="2016-12-05T00:00:00"/>
    <x v="2"/>
    <x v="11"/>
    <x v="229"/>
    <x v="20"/>
    <x v="0"/>
    <x v="2"/>
    <x v="880"/>
    <x v="1658"/>
    <n v="3"/>
    <n v="120.95"/>
  </r>
  <r>
    <n v="6404"/>
    <d v="2016-12-05T00:00:00"/>
    <x v="2"/>
    <x v="11"/>
    <x v="166"/>
    <x v="32"/>
    <x v="1"/>
    <x v="11"/>
    <x v="1615"/>
    <x v="4082"/>
    <n v="1"/>
    <n v="20.49"/>
  </r>
  <r>
    <n v="6405"/>
    <d v="2016-12-05T00:00:00"/>
    <x v="2"/>
    <x v="11"/>
    <x v="529"/>
    <x v="44"/>
    <x v="0"/>
    <x v="4"/>
    <x v="224"/>
    <x v="4083"/>
    <n v="8"/>
    <n v="13.23"/>
  </r>
  <r>
    <n v="6406"/>
    <d v="2016-12-05T00:00:00"/>
    <x v="2"/>
    <x v="11"/>
    <x v="633"/>
    <x v="5"/>
    <x v="2"/>
    <x v="6"/>
    <x v="1021"/>
    <x v="1704"/>
    <n v="2"/>
    <n v="195.99"/>
  </r>
  <r>
    <n v="6407"/>
    <d v="2016-12-05T00:00:00"/>
    <x v="2"/>
    <x v="11"/>
    <x v="633"/>
    <x v="5"/>
    <x v="0"/>
    <x v="2"/>
    <x v="1567"/>
    <x v="4084"/>
    <n v="9"/>
    <n v="70.180000000000007"/>
  </r>
  <r>
    <n v="6408"/>
    <d v="2016-12-05T00:00:00"/>
    <x v="2"/>
    <x v="11"/>
    <x v="211"/>
    <x v="1"/>
    <x v="0"/>
    <x v="1"/>
    <x v="95"/>
    <x v="1177"/>
    <n v="3"/>
    <n v="3.88"/>
  </r>
  <r>
    <n v="6409"/>
    <d v="2016-12-05T00:00:00"/>
    <x v="2"/>
    <x v="11"/>
    <x v="109"/>
    <x v="1"/>
    <x v="0"/>
    <x v="4"/>
    <x v="1363"/>
    <x v="3"/>
    <n v="2"/>
    <n v="0.31"/>
  </r>
  <r>
    <n v="6410"/>
    <d v="2016-12-05T00:00:00"/>
    <x v="2"/>
    <x v="11"/>
    <x v="736"/>
    <x v="7"/>
    <x v="1"/>
    <x v="8"/>
    <x v="1346"/>
    <x v="4085"/>
    <n v="1"/>
    <n v="6.43"/>
  </r>
  <r>
    <n v="6411"/>
    <d v="2016-12-05T00:00:00"/>
    <x v="2"/>
    <x v="11"/>
    <x v="736"/>
    <x v="7"/>
    <x v="0"/>
    <x v="0"/>
    <x v="371"/>
    <x v="1599"/>
    <n v="1"/>
    <n v="2.34"/>
  </r>
  <r>
    <n v="6412"/>
    <d v="2016-12-05T00:00:00"/>
    <x v="2"/>
    <x v="11"/>
    <x v="736"/>
    <x v="7"/>
    <x v="0"/>
    <x v="10"/>
    <x v="858"/>
    <x v="4086"/>
    <n v="7"/>
    <n v="51.55"/>
  </r>
  <r>
    <n v="6413"/>
    <d v="2016-12-06T00:00:00"/>
    <x v="2"/>
    <x v="11"/>
    <x v="480"/>
    <x v="3"/>
    <x v="0"/>
    <x v="0"/>
    <x v="757"/>
    <x v="5"/>
    <n v="3"/>
    <n v="9.33"/>
  </r>
  <r>
    <n v="6414"/>
    <d v="2016-12-06T00:00:00"/>
    <x v="2"/>
    <x v="11"/>
    <x v="217"/>
    <x v="22"/>
    <x v="2"/>
    <x v="6"/>
    <x v="1319"/>
    <x v="4087"/>
    <n v="1"/>
    <n v="13.72"/>
  </r>
  <r>
    <n v="6415"/>
    <d v="2016-12-06T00:00:00"/>
    <x v="2"/>
    <x v="11"/>
    <x v="217"/>
    <x v="22"/>
    <x v="2"/>
    <x v="6"/>
    <x v="1238"/>
    <x v="1674"/>
    <n v="3"/>
    <n v="27"/>
  </r>
  <r>
    <n v="6416"/>
    <d v="2016-12-06T00:00:00"/>
    <x v="2"/>
    <x v="11"/>
    <x v="217"/>
    <x v="22"/>
    <x v="0"/>
    <x v="10"/>
    <x v="1353"/>
    <x v="4088"/>
    <n v="1"/>
    <n v="16.149999999999999"/>
  </r>
  <r>
    <n v="6417"/>
    <d v="2016-12-06T00:00:00"/>
    <x v="2"/>
    <x v="11"/>
    <x v="217"/>
    <x v="22"/>
    <x v="0"/>
    <x v="3"/>
    <x v="250"/>
    <x v="4089"/>
    <n v="7"/>
    <n v="15.34"/>
  </r>
  <r>
    <n v="6418"/>
    <d v="2016-12-06T00:00:00"/>
    <x v="2"/>
    <x v="11"/>
    <x v="217"/>
    <x v="22"/>
    <x v="0"/>
    <x v="0"/>
    <x v="1285"/>
    <x v="4090"/>
    <n v="7"/>
    <n v="116.6"/>
  </r>
  <r>
    <n v="6419"/>
    <d v="2016-12-06T00:00:00"/>
    <x v="2"/>
    <x v="11"/>
    <x v="217"/>
    <x v="22"/>
    <x v="0"/>
    <x v="0"/>
    <x v="795"/>
    <x v="4091"/>
    <n v="5"/>
    <n v="89.16"/>
  </r>
  <r>
    <n v="6420"/>
    <d v="2016-12-06T00:00:00"/>
    <x v="2"/>
    <x v="11"/>
    <x v="217"/>
    <x v="22"/>
    <x v="0"/>
    <x v="3"/>
    <x v="461"/>
    <x v="505"/>
    <n v="3"/>
    <n v="19.440000000000001"/>
  </r>
  <r>
    <n v="6421"/>
    <d v="2016-12-06T00:00:00"/>
    <x v="2"/>
    <x v="11"/>
    <x v="679"/>
    <x v="20"/>
    <x v="0"/>
    <x v="3"/>
    <x v="1644"/>
    <x v="4092"/>
    <n v="7"/>
    <n v="314.83999999999997"/>
  </r>
  <r>
    <n v="6422"/>
    <d v="2016-12-06T00:00:00"/>
    <x v="2"/>
    <x v="11"/>
    <x v="679"/>
    <x v="20"/>
    <x v="0"/>
    <x v="3"/>
    <x v="830"/>
    <x v="4093"/>
    <n v="13"/>
    <n v="77.819999999999993"/>
  </r>
  <r>
    <n v="6423"/>
    <d v="2016-12-06T00:00:00"/>
    <x v="2"/>
    <x v="11"/>
    <x v="679"/>
    <x v="20"/>
    <x v="2"/>
    <x v="16"/>
    <x v="359"/>
    <x v="386"/>
    <n v="2"/>
    <n v="90"/>
  </r>
  <r>
    <n v="6424"/>
    <d v="2016-12-06T00:00:00"/>
    <x v="2"/>
    <x v="11"/>
    <x v="64"/>
    <x v="3"/>
    <x v="2"/>
    <x v="6"/>
    <x v="1619"/>
    <x v="4094"/>
    <n v="5"/>
    <n v="27.2"/>
  </r>
  <r>
    <n v="6425"/>
    <d v="2016-12-06T00:00:00"/>
    <x v="2"/>
    <x v="11"/>
    <x v="64"/>
    <x v="3"/>
    <x v="0"/>
    <x v="4"/>
    <x v="347"/>
    <x v="3007"/>
    <n v="7"/>
    <n v="5.23"/>
  </r>
  <r>
    <n v="6426"/>
    <d v="2016-12-06T00:00:00"/>
    <x v="2"/>
    <x v="11"/>
    <x v="64"/>
    <x v="3"/>
    <x v="0"/>
    <x v="0"/>
    <x v="1282"/>
    <x v="518"/>
    <n v="2"/>
    <n v="6.41"/>
  </r>
  <r>
    <n v="6427"/>
    <d v="2016-12-06T00:00:00"/>
    <x v="2"/>
    <x v="11"/>
    <x v="64"/>
    <x v="3"/>
    <x v="2"/>
    <x v="6"/>
    <x v="1379"/>
    <x v="2054"/>
    <n v="2"/>
    <n v="31.2"/>
  </r>
  <r>
    <n v="6428"/>
    <d v="2016-12-06T00:00:00"/>
    <x v="2"/>
    <x v="11"/>
    <x v="64"/>
    <x v="3"/>
    <x v="0"/>
    <x v="7"/>
    <x v="60"/>
    <x v="4095"/>
    <n v="7"/>
    <n v="0"/>
  </r>
  <r>
    <n v="6429"/>
    <d v="2016-12-06T00:00:00"/>
    <x v="2"/>
    <x v="11"/>
    <x v="64"/>
    <x v="3"/>
    <x v="0"/>
    <x v="3"/>
    <x v="950"/>
    <x v="3308"/>
    <n v="4"/>
    <n v="4.68"/>
  </r>
  <r>
    <n v="6430"/>
    <d v="2016-12-06T00:00:00"/>
    <x v="2"/>
    <x v="11"/>
    <x v="64"/>
    <x v="3"/>
    <x v="0"/>
    <x v="3"/>
    <x v="1345"/>
    <x v="4096"/>
    <n v="14"/>
    <n v="153.12"/>
  </r>
  <r>
    <n v="6431"/>
    <d v="2016-12-08T00:00:00"/>
    <x v="2"/>
    <x v="11"/>
    <x v="702"/>
    <x v="0"/>
    <x v="2"/>
    <x v="6"/>
    <x v="10"/>
    <x v="4097"/>
    <n v="7"/>
    <n v="123.47"/>
  </r>
  <r>
    <n v="6432"/>
    <d v="2016-12-08T00:00:00"/>
    <x v="2"/>
    <x v="11"/>
    <x v="702"/>
    <x v="0"/>
    <x v="1"/>
    <x v="8"/>
    <x v="1751"/>
    <x v="4098"/>
    <n v="5"/>
    <n v="-147.96"/>
  </r>
  <r>
    <n v="6433"/>
    <d v="2016-12-08T00:00:00"/>
    <x v="2"/>
    <x v="11"/>
    <x v="87"/>
    <x v="28"/>
    <x v="2"/>
    <x v="6"/>
    <x v="1502"/>
    <x v="3861"/>
    <n v="5"/>
    <n v="2.2999999999999998"/>
  </r>
  <r>
    <n v="6434"/>
    <d v="2016-12-08T00:00:00"/>
    <x v="2"/>
    <x v="11"/>
    <x v="425"/>
    <x v="10"/>
    <x v="0"/>
    <x v="3"/>
    <x v="1023"/>
    <x v="115"/>
    <n v="7"/>
    <n v="-9.5"/>
  </r>
  <r>
    <n v="6435"/>
    <d v="2016-12-08T00:00:00"/>
    <x v="2"/>
    <x v="11"/>
    <x v="386"/>
    <x v="3"/>
    <x v="0"/>
    <x v="4"/>
    <x v="514"/>
    <x v="507"/>
    <n v="2"/>
    <n v="2.48"/>
  </r>
  <r>
    <n v="6436"/>
    <d v="2016-12-08T00:00:00"/>
    <x v="2"/>
    <x v="11"/>
    <x v="386"/>
    <x v="3"/>
    <x v="0"/>
    <x v="0"/>
    <x v="113"/>
    <x v="413"/>
    <n v="7"/>
    <n v="21.77"/>
  </r>
  <r>
    <n v="6437"/>
    <d v="2016-12-08T00:00:00"/>
    <x v="2"/>
    <x v="11"/>
    <x v="386"/>
    <x v="3"/>
    <x v="1"/>
    <x v="13"/>
    <x v="230"/>
    <x v="1201"/>
    <n v="6"/>
    <n v="-195.48"/>
  </r>
  <r>
    <n v="6438"/>
    <d v="2016-12-08T00:00:00"/>
    <x v="2"/>
    <x v="11"/>
    <x v="440"/>
    <x v="3"/>
    <x v="0"/>
    <x v="2"/>
    <x v="939"/>
    <x v="4099"/>
    <n v="3"/>
    <n v="9.5299999999999994"/>
  </r>
  <r>
    <n v="6439"/>
    <d v="2016-12-08T00:00:00"/>
    <x v="2"/>
    <x v="11"/>
    <x v="440"/>
    <x v="3"/>
    <x v="0"/>
    <x v="2"/>
    <x v="923"/>
    <x v="4100"/>
    <n v="2"/>
    <n v="81.05"/>
  </r>
  <r>
    <n v="6440"/>
    <d v="2016-12-08T00:00:00"/>
    <x v="2"/>
    <x v="11"/>
    <x v="352"/>
    <x v="25"/>
    <x v="2"/>
    <x v="6"/>
    <x v="1379"/>
    <x v="2054"/>
    <n v="2"/>
    <n v="31.2"/>
  </r>
  <r>
    <n v="6441"/>
    <d v="2016-12-08T00:00:00"/>
    <x v="2"/>
    <x v="11"/>
    <x v="352"/>
    <x v="25"/>
    <x v="2"/>
    <x v="9"/>
    <x v="662"/>
    <x v="3866"/>
    <n v="3"/>
    <n v="17.88"/>
  </r>
  <r>
    <n v="6442"/>
    <d v="2016-12-08T00:00:00"/>
    <x v="2"/>
    <x v="11"/>
    <x v="352"/>
    <x v="25"/>
    <x v="2"/>
    <x v="9"/>
    <x v="162"/>
    <x v="2738"/>
    <n v="3"/>
    <n v="-2.48"/>
  </r>
  <r>
    <n v="6443"/>
    <d v="2016-12-08T00:00:00"/>
    <x v="2"/>
    <x v="11"/>
    <x v="640"/>
    <x v="10"/>
    <x v="0"/>
    <x v="0"/>
    <x v="1287"/>
    <x v="2775"/>
    <n v="3"/>
    <n v="3.44"/>
  </r>
  <r>
    <n v="6444"/>
    <d v="2016-12-08T00:00:00"/>
    <x v="2"/>
    <x v="11"/>
    <x v="316"/>
    <x v="21"/>
    <x v="1"/>
    <x v="11"/>
    <x v="1590"/>
    <x v="4101"/>
    <n v="7"/>
    <n v="32.47"/>
  </r>
  <r>
    <n v="6445"/>
    <d v="2016-12-08T00:00:00"/>
    <x v="2"/>
    <x v="11"/>
    <x v="316"/>
    <x v="21"/>
    <x v="1"/>
    <x v="5"/>
    <x v="668"/>
    <x v="4102"/>
    <n v="3"/>
    <n v="176.8"/>
  </r>
  <r>
    <n v="6446"/>
    <d v="2016-12-09T00:00:00"/>
    <x v="2"/>
    <x v="11"/>
    <x v="127"/>
    <x v="40"/>
    <x v="0"/>
    <x v="4"/>
    <x v="1785"/>
    <x v="121"/>
    <n v="7"/>
    <n v="5.0599999999999996"/>
  </r>
  <r>
    <n v="6447"/>
    <d v="2016-12-09T00:00:00"/>
    <x v="2"/>
    <x v="11"/>
    <x v="127"/>
    <x v="40"/>
    <x v="0"/>
    <x v="12"/>
    <x v="882"/>
    <x v="4103"/>
    <n v="7"/>
    <n v="15.69"/>
  </r>
  <r>
    <n v="6448"/>
    <d v="2016-12-09T00:00:00"/>
    <x v="2"/>
    <x v="11"/>
    <x v="667"/>
    <x v="32"/>
    <x v="0"/>
    <x v="1"/>
    <x v="1786"/>
    <x v="1549"/>
    <n v="1"/>
    <n v="1.73"/>
  </r>
  <r>
    <n v="6449"/>
    <d v="2016-12-09T00:00:00"/>
    <x v="2"/>
    <x v="11"/>
    <x v="667"/>
    <x v="32"/>
    <x v="0"/>
    <x v="1"/>
    <x v="1199"/>
    <x v="3398"/>
    <n v="4"/>
    <n v="56.18"/>
  </r>
  <r>
    <n v="6450"/>
    <d v="2016-12-09T00:00:00"/>
    <x v="2"/>
    <x v="11"/>
    <x v="169"/>
    <x v="0"/>
    <x v="0"/>
    <x v="0"/>
    <x v="1357"/>
    <x v="2129"/>
    <n v="2"/>
    <n v="3.29"/>
  </r>
  <r>
    <n v="6451"/>
    <d v="2016-12-09T00:00:00"/>
    <x v="2"/>
    <x v="11"/>
    <x v="169"/>
    <x v="0"/>
    <x v="0"/>
    <x v="4"/>
    <x v="536"/>
    <x v="594"/>
    <n v="1"/>
    <n v="0.82"/>
  </r>
  <r>
    <n v="6452"/>
    <d v="2016-12-09T00:00:00"/>
    <x v="2"/>
    <x v="11"/>
    <x v="105"/>
    <x v="15"/>
    <x v="1"/>
    <x v="13"/>
    <x v="1174"/>
    <x v="1326"/>
    <n v="3"/>
    <n v="-29.32"/>
  </r>
  <r>
    <n v="6453"/>
    <d v="2016-12-09T00:00:00"/>
    <x v="2"/>
    <x v="11"/>
    <x v="105"/>
    <x v="15"/>
    <x v="0"/>
    <x v="3"/>
    <x v="832"/>
    <x v="797"/>
    <n v="2"/>
    <n v="-2.06"/>
  </r>
  <r>
    <n v="6454"/>
    <d v="2016-12-09T00:00:00"/>
    <x v="2"/>
    <x v="11"/>
    <x v="564"/>
    <x v="14"/>
    <x v="2"/>
    <x v="6"/>
    <x v="383"/>
    <x v="389"/>
    <n v="1"/>
    <n v="3.05"/>
  </r>
  <r>
    <n v="6455"/>
    <d v="2016-12-09T00:00:00"/>
    <x v="2"/>
    <x v="11"/>
    <x v="564"/>
    <x v="14"/>
    <x v="2"/>
    <x v="9"/>
    <x v="833"/>
    <x v="995"/>
    <n v="2"/>
    <n v="25.19"/>
  </r>
  <r>
    <n v="6456"/>
    <d v="2016-12-09T00:00:00"/>
    <x v="2"/>
    <x v="11"/>
    <x v="564"/>
    <x v="14"/>
    <x v="0"/>
    <x v="12"/>
    <x v="52"/>
    <x v="4104"/>
    <n v="1"/>
    <n v="23.4"/>
  </r>
  <r>
    <n v="6457"/>
    <d v="2016-12-09T00:00:00"/>
    <x v="2"/>
    <x v="11"/>
    <x v="185"/>
    <x v="15"/>
    <x v="2"/>
    <x v="6"/>
    <x v="1147"/>
    <x v="1015"/>
    <n v="3"/>
    <n v="-9.15"/>
  </r>
  <r>
    <n v="6458"/>
    <d v="2016-12-09T00:00:00"/>
    <x v="2"/>
    <x v="11"/>
    <x v="274"/>
    <x v="1"/>
    <x v="0"/>
    <x v="14"/>
    <x v="472"/>
    <x v="4105"/>
    <n v="3"/>
    <n v="1.54"/>
  </r>
  <r>
    <n v="6459"/>
    <d v="2016-12-09T00:00:00"/>
    <x v="2"/>
    <x v="11"/>
    <x v="274"/>
    <x v="1"/>
    <x v="0"/>
    <x v="12"/>
    <x v="188"/>
    <x v="2325"/>
    <n v="2"/>
    <n v="-11.76"/>
  </r>
  <r>
    <n v="6460"/>
    <d v="2016-12-09T00:00:00"/>
    <x v="2"/>
    <x v="11"/>
    <x v="274"/>
    <x v="1"/>
    <x v="2"/>
    <x v="9"/>
    <x v="1117"/>
    <x v="4106"/>
    <n v="4"/>
    <n v="-1.43"/>
  </r>
  <r>
    <n v="6461"/>
    <d v="2016-12-09T00:00:00"/>
    <x v="2"/>
    <x v="11"/>
    <x v="153"/>
    <x v="3"/>
    <x v="0"/>
    <x v="3"/>
    <x v="738"/>
    <x v="4107"/>
    <n v="8"/>
    <n v="99.3"/>
  </r>
  <r>
    <n v="6462"/>
    <d v="2016-12-09T00:00:00"/>
    <x v="2"/>
    <x v="11"/>
    <x v="181"/>
    <x v="6"/>
    <x v="1"/>
    <x v="13"/>
    <x v="1312"/>
    <x v="2389"/>
    <n v="7"/>
    <n v="158.53"/>
  </r>
  <r>
    <n v="6463"/>
    <d v="2016-12-10T00:00:00"/>
    <x v="2"/>
    <x v="11"/>
    <x v="564"/>
    <x v="3"/>
    <x v="1"/>
    <x v="5"/>
    <x v="249"/>
    <x v="4108"/>
    <n v="2"/>
    <n v="28.14"/>
  </r>
  <r>
    <n v="6464"/>
    <d v="2016-12-10T00:00:00"/>
    <x v="2"/>
    <x v="11"/>
    <x v="16"/>
    <x v="20"/>
    <x v="0"/>
    <x v="2"/>
    <x v="624"/>
    <x v="4109"/>
    <n v="6"/>
    <n v="22.56"/>
  </r>
  <r>
    <n v="6465"/>
    <d v="2016-12-10T00:00:00"/>
    <x v="2"/>
    <x v="11"/>
    <x v="16"/>
    <x v="20"/>
    <x v="0"/>
    <x v="10"/>
    <x v="1329"/>
    <x v="4110"/>
    <n v="4"/>
    <n v="162.86000000000001"/>
  </r>
  <r>
    <n v="6466"/>
    <d v="2016-12-10T00:00:00"/>
    <x v="2"/>
    <x v="11"/>
    <x v="358"/>
    <x v="22"/>
    <x v="0"/>
    <x v="3"/>
    <x v="713"/>
    <x v="4111"/>
    <n v="3"/>
    <n v="51.82"/>
  </r>
  <r>
    <n v="6467"/>
    <d v="2016-12-10T00:00:00"/>
    <x v="2"/>
    <x v="11"/>
    <x v="358"/>
    <x v="22"/>
    <x v="0"/>
    <x v="12"/>
    <x v="1500"/>
    <x v="4112"/>
    <n v="3"/>
    <n v="22.87"/>
  </r>
  <r>
    <n v="6468"/>
    <d v="2016-12-10T00:00:00"/>
    <x v="2"/>
    <x v="11"/>
    <x v="358"/>
    <x v="22"/>
    <x v="0"/>
    <x v="0"/>
    <x v="728"/>
    <x v="1099"/>
    <n v="4"/>
    <n v="55.76"/>
  </r>
  <r>
    <n v="6469"/>
    <d v="2016-12-10T00:00:00"/>
    <x v="2"/>
    <x v="11"/>
    <x v="358"/>
    <x v="22"/>
    <x v="0"/>
    <x v="12"/>
    <x v="1787"/>
    <x v="4113"/>
    <n v="3"/>
    <n v="12.29"/>
  </r>
  <r>
    <n v="6470"/>
    <d v="2016-12-10T00:00:00"/>
    <x v="2"/>
    <x v="11"/>
    <x v="358"/>
    <x v="22"/>
    <x v="2"/>
    <x v="9"/>
    <x v="907"/>
    <x v="2839"/>
    <n v="5"/>
    <n v="8.5"/>
  </r>
  <r>
    <n v="6471"/>
    <d v="2016-12-10T00:00:00"/>
    <x v="2"/>
    <x v="11"/>
    <x v="294"/>
    <x v="18"/>
    <x v="1"/>
    <x v="5"/>
    <x v="160"/>
    <x v="4114"/>
    <n v="5"/>
    <n v="356.23"/>
  </r>
  <r>
    <n v="6472"/>
    <d v="2016-12-10T00:00:00"/>
    <x v="2"/>
    <x v="11"/>
    <x v="694"/>
    <x v="3"/>
    <x v="0"/>
    <x v="0"/>
    <x v="1089"/>
    <x v="4115"/>
    <n v="12"/>
    <n v="36.93"/>
  </r>
  <r>
    <n v="6473"/>
    <d v="2016-12-10T00:00:00"/>
    <x v="2"/>
    <x v="11"/>
    <x v="752"/>
    <x v="20"/>
    <x v="0"/>
    <x v="0"/>
    <x v="1032"/>
    <x v="2414"/>
    <n v="2"/>
    <n v="8.7100000000000009"/>
  </r>
  <r>
    <n v="6474"/>
    <d v="2016-12-10T00:00:00"/>
    <x v="2"/>
    <x v="11"/>
    <x v="752"/>
    <x v="20"/>
    <x v="0"/>
    <x v="3"/>
    <x v="313"/>
    <x v="4116"/>
    <n v="5"/>
    <n v="220.99"/>
  </r>
  <r>
    <n v="6475"/>
    <d v="2016-12-10T00:00:00"/>
    <x v="2"/>
    <x v="11"/>
    <x v="620"/>
    <x v="20"/>
    <x v="0"/>
    <x v="0"/>
    <x v="663"/>
    <x v="63"/>
    <n v="9"/>
    <n v="29.53"/>
  </r>
  <r>
    <n v="6476"/>
    <d v="2016-12-10T00:00:00"/>
    <x v="2"/>
    <x v="11"/>
    <x v="421"/>
    <x v="20"/>
    <x v="0"/>
    <x v="0"/>
    <x v="1038"/>
    <x v="710"/>
    <n v="1"/>
    <n v="3.11"/>
  </r>
  <r>
    <n v="6477"/>
    <d v="2016-12-11T00:00:00"/>
    <x v="2"/>
    <x v="11"/>
    <x v="362"/>
    <x v="20"/>
    <x v="0"/>
    <x v="7"/>
    <x v="590"/>
    <x v="3873"/>
    <n v="7"/>
    <n v="6.26"/>
  </r>
  <r>
    <n v="6478"/>
    <d v="2016-12-11T00:00:00"/>
    <x v="2"/>
    <x v="11"/>
    <x v="362"/>
    <x v="20"/>
    <x v="2"/>
    <x v="6"/>
    <x v="1749"/>
    <x v="4117"/>
    <n v="5"/>
    <n v="298.69"/>
  </r>
  <r>
    <n v="6479"/>
    <d v="2016-12-11T00:00:00"/>
    <x v="2"/>
    <x v="11"/>
    <x v="667"/>
    <x v="26"/>
    <x v="0"/>
    <x v="2"/>
    <x v="972"/>
    <x v="4118"/>
    <n v="3"/>
    <n v="-51.72"/>
  </r>
  <r>
    <n v="6480"/>
    <d v="2016-12-11T00:00:00"/>
    <x v="2"/>
    <x v="11"/>
    <x v="667"/>
    <x v="26"/>
    <x v="2"/>
    <x v="9"/>
    <x v="1114"/>
    <x v="1451"/>
    <n v="5"/>
    <n v="29.95"/>
  </r>
  <r>
    <n v="6481"/>
    <d v="2016-12-11T00:00:00"/>
    <x v="2"/>
    <x v="11"/>
    <x v="667"/>
    <x v="26"/>
    <x v="2"/>
    <x v="6"/>
    <x v="67"/>
    <x v="4119"/>
    <n v="4"/>
    <n v="30.08"/>
  </r>
  <r>
    <n v="6482"/>
    <d v="2016-12-11T00:00:00"/>
    <x v="2"/>
    <x v="11"/>
    <x v="278"/>
    <x v="22"/>
    <x v="1"/>
    <x v="8"/>
    <x v="457"/>
    <x v="4120"/>
    <n v="4"/>
    <n v="6.07"/>
  </r>
  <r>
    <n v="6483"/>
    <d v="2016-12-11T00:00:00"/>
    <x v="2"/>
    <x v="11"/>
    <x v="278"/>
    <x v="22"/>
    <x v="2"/>
    <x v="6"/>
    <x v="231"/>
    <x v="250"/>
    <n v="3"/>
    <n v="22.68"/>
  </r>
  <r>
    <n v="6484"/>
    <d v="2016-12-11T00:00:00"/>
    <x v="2"/>
    <x v="11"/>
    <x v="278"/>
    <x v="22"/>
    <x v="2"/>
    <x v="9"/>
    <x v="1151"/>
    <x v="2976"/>
    <n v="4"/>
    <n v="31.6"/>
  </r>
  <r>
    <n v="6485"/>
    <d v="2016-12-11T00:00:00"/>
    <x v="2"/>
    <x v="11"/>
    <x v="336"/>
    <x v="16"/>
    <x v="0"/>
    <x v="2"/>
    <x v="1303"/>
    <x v="4121"/>
    <n v="3"/>
    <n v="7.46"/>
  </r>
  <r>
    <n v="6486"/>
    <d v="2016-12-11T00:00:00"/>
    <x v="2"/>
    <x v="11"/>
    <x v="273"/>
    <x v="15"/>
    <x v="0"/>
    <x v="4"/>
    <x v="531"/>
    <x v="4122"/>
    <n v="3"/>
    <n v="1.67"/>
  </r>
  <r>
    <n v="6487"/>
    <d v="2016-12-11T00:00:00"/>
    <x v="2"/>
    <x v="11"/>
    <x v="270"/>
    <x v="10"/>
    <x v="0"/>
    <x v="2"/>
    <x v="90"/>
    <x v="92"/>
    <n v="5"/>
    <n v="-4.0599999999999996"/>
  </r>
  <r>
    <n v="6488"/>
    <d v="2016-12-11T00:00:00"/>
    <x v="2"/>
    <x v="11"/>
    <x v="270"/>
    <x v="10"/>
    <x v="0"/>
    <x v="14"/>
    <x v="1486"/>
    <x v="2585"/>
    <n v="2"/>
    <n v="1.69"/>
  </r>
  <r>
    <n v="6489"/>
    <d v="2016-12-11T00:00:00"/>
    <x v="2"/>
    <x v="11"/>
    <x v="270"/>
    <x v="10"/>
    <x v="1"/>
    <x v="5"/>
    <x v="914"/>
    <x v="4123"/>
    <n v="5"/>
    <n v="-137.53"/>
  </r>
  <r>
    <n v="6490"/>
    <d v="2016-12-11T00:00:00"/>
    <x v="2"/>
    <x v="11"/>
    <x v="270"/>
    <x v="10"/>
    <x v="0"/>
    <x v="12"/>
    <x v="1532"/>
    <x v="2605"/>
    <n v="4"/>
    <n v="24.2"/>
  </r>
  <r>
    <n v="6491"/>
    <d v="2016-12-11T00:00:00"/>
    <x v="2"/>
    <x v="11"/>
    <x v="270"/>
    <x v="10"/>
    <x v="1"/>
    <x v="13"/>
    <x v="953"/>
    <x v="1158"/>
    <n v="3"/>
    <n v="-147.87"/>
  </r>
  <r>
    <n v="6492"/>
    <d v="2016-12-11T00:00:00"/>
    <x v="2"/>
    <x v="11"/>
    <x v="35"/>
    <x v="11"/>
    <x v="1"/>
    <x v="5"/>
    <x v="1209"/>
    <x v="4124"/>
    <n v="5"/>
    <n v="25.25"/>
  </r>
  <r>
    <n v="6493"/>
    <d v="2016-12-11T00:00:00"/>
    <x v="2"/>
    <x v="11"/>
    <x v="494"/>
    <x v="3"/>
    <x v="0"/>
    <x v="3"/>
    <x v="81"/>
    <x v="2360"/>
    <n v="5"/>
    <n v="68.12"/>
  </r>
  <r>
    <n v="6494"/>
    <d v="2016-12-11T00:00:00"/>
    <x v="2"/>
    <x v="11"/>
    <x v="494"/>
    <x v="3"/>
    <x v="0"/>
    <x v="4"/>
    <x v="1728"/>
    <x v="4125"/>
    <n v="2"/>
    <n v="6.06"/>
  </r>
  <r>
    <n v="6495"/>
    <d v="2016-12-11T00:00:00"/>
    <x v="2"/>
    <x v="11"/>
    <x v="494"/>
    <x v="3"/>
    <x v="0"/>
    <x v="0"/>
    <x v="1708"/>
    <x v="1000"/>
    <n v="1"/>
    <n v="13.94"/>
  </r>
  <r>
    <n v="6496"/>
    <d v="2016-12-11T00:00:00"/>
    <x v="2"/>
    <x v="11"/>
    <x v="494"/>
    <x v="3"/>
    <x v="2"/>
    <x v="9"/>
    <x v="1503"/>
    <x v="1446"/>
    <n v="4"/>
    <n v="25.19"/>
  </r>
  <r>
    <n v="6497"/>
    <d v="2016-12-11T00:00:00"/>
    <x v="2"/>
    <x v="11"/>
    <x v="494"/>
    <x v="3"/>
    <x v="1"/>
    <x v="5"/>
    <x v="943"/>
    <x v="3488"/>
    <n v="5"/>
    <n v="-31.84"/>
  </r>
  <r>
    <n v="6498"/>
    <d v="2016-12-11T00:00:00"/>
    <x v="2"/>
    <x v="11"/>
    <x v="494"/>
    <x v="3"/>
    <x v="0"/>
    <x v="3"/>
    <x v="1171"/>
    <x v="1339"/>
    <n v="3"/>
    <n v="11.19"/>
  </r>
  <r>
    <n v="6499"/>
    <d v="2016-12-11T00:00:00"/>
    <x v="2"/>
    <x v="11"/>
    <x v="494"/>
    <x v="3"/>
    <x v="0"/>
    <x v="3"/>
    <x v="978"/>
    <x v="4126"/>
    <n v="9"/>
    <n v="39.869999999999997"/>
  </r>
  <r>
    <n v="6500"/>
    <d v="2016-12-11T00:00:00"/>
    <x v="2"/>
    <x v="11"/>
    <x v="494"/>
    <x v="3"/>
    <x v="1"/>
    <x v="13"/>
    <x v="1138"/>
    <x v="4127"/>
    <n v="7"/>
    <n v="111.52"/>
  </r>
  <r>
    <n v="6501"/>
    <d v="2016-12-11T00:00:00"/>
    <x v="2"/>
    <x v="11"/>
    <x v="494"/>
    <x v="3"/>
    <x v="0"/>
    <x v="2"/>
    <x v="252"/>
    <x v="4128"/>
    <n v="3"/>
    <n v="2.0099999999999998"/>
  </r>
  <r>
    <n v="6502"/>
    <d v="2016-12-11T00:00:00"/>
    <x v="2"/>
    <x v="11"/>
    <x v="494"/>
    <x v="3"/>
    <x v="0"/>
    <x v="12"/>
    <x v="810"/>
    <x v="4129"/>
    <n v="2"/>
    <n v="24.19"/>
  </r>
  <r>
    <n v="6503"/>
    <d v="2016-12-11T00:00:00"/>
    <x v="2"/>
    <x v="11"/>
    <x v="494"/>
    <x v="3"/>
    <x v="0"/>
    <x v="3"/>
    <x v="1239"/>
    <x v="4130"/>
    <n v="2"/>
    <n v="2.13"/>
  </r>
  <r>
    <n v="6504"/>
    <d v="2016-12-11T00:00:00"/>
    <x v="2"/>
    <x v="11"/>
    <x v="571"/>
    <x v="10"/>
    <x v="0"/>
    <x v="12"/>
    <x v="484"/>
    <x v="4131"/>
    <n v="4"/>
    <n v="9.19"/>
  </r>
  <r>
    <n v="6505"/>
    <d v="2016-12-12T00:00:00"/>
    <x v="2"/>
    <x v="11"/>
    <x v="140"/>
    <x v="10"/>
    <x v="0"/>
    <x v="3"/>
    <x v="471"/>
    <x v="3007"/>
    <n v="3"/>
    <n v="-14.33"/>
  </r>
  <r>
    <n v="6506"/>
    <d v="2016-12-12T00:00:00"/>
    <x v="2"/>
    <x v="11"/>
    <x v="140"/>
    <x v="10"/>
    <x v="2"/>
    <x v="9"/>
    <x v="615"/>
    <x v="1841"/>
    <n v="6"/>
    <n v="76.790000000000006"/>
  </r>
  <r>
    <n v="6507"/>
    <d v="2016-12-12T00:00:00"/>
    <x v="2"/>
    <x v="11"/>
    <x v="342"/>
    <x v="14"/>
    <x v="2"/>
    <x v="6"/>
    <x v="67"/>
    <x v="693"/>
    <n v="7"/>
    <n v="184.22"/>
  </r>
  <r>
    <n v="6508"/>
    <d v="2016-12-12T00:00:00"/>
    <x v="2"/>
    <x v="11"/>
    <x v="342"/>
    <x v="14"/>
    <x v="1"/>
    <x v="8"/>
    <x v="598"/>
    <x v="3850"/>
    <n v="4"/>
    <n v="8.6999999999999993"/>
  </r>
  <r>
    <n v="6509"/>
    <d v="2016-12-12T00:00:00"/>
    <x v="2"/>
    <x v="11"/>
    <x v="342"/>
    <x v="14"/>
    <x v="0"/>
    <x v="4"/>
    <x v="182"/>
    <x v="670"/>
    <n v="5"/>
    <n v="3.61"/>
  </r>
  <r>
    <n v="6510"/>
    <d v="2016-12-12T00:00:00"/>
    <x v="2"/>
    <x v="11"/>
    <x v="342"/>
    <x v="14"/>
    <x v="0"/>
    <x v="2"/>
    <x v="1062"/>
    <x v="4132"/>
    <n v="2"/>
    <n v="6.72"/>
  </r>
  <r>
    <n v="6511"/>
    <d v="2016-12-12T00:00:00"/>
    <x v="2"/>
    <x v="11"/>
    <x v="574"/>
    <x v="4"/>
    <x v="2"/>
    <x v="9"/>
    <x v="621"/>
    <x v="3586"/>
    <n v="5"/>
    <n v="20"/>
  </r>
  <r>
    <n v="6512"/>
    <d v="2016-12-12T00:00:00"/>
    <x v="2"/>
    <x v="11"/>
    <x v="574"/>
    <x v="4"/>
    <x v="0"/>
    <x v="0"/>
    <x v="1788"/>
    <x v="644"/>
    <n v="4"/>
    <n v="23.09"/>
  </r>
  <r>
    <n v="6513"/>
    <d v="2016-12-12T00:00:00"/>
    <x v="2"/>
    <x v="11"/>
    <x v="503"/>
    <x v="3"/>
    <x v="1"/>
    <x v="8"/>
    <x v="14"/>
    <x v="4133"/>
    <n v="6"/>
    <n v="122.76"/>
  </r>
  <r>
    <n v="6514"/>
    <d v="2016-12-12T00:00:00"/>
    <x v="2"/>
    <x v="11"/>
    <x v="503"/>
    <x v="3"/>
    <x v="0"/>
    <x v="12"/>
    <x v="1173"/>
    <x v="1274"/>
    <n v="3"/>
    <n v="15.83"/>
  </r>
  <r>
    <n v="6515"/>
    <d v="2016-12-12T00:00:00"/>
    <x v="2"/>
    <x v="11"/>
    <x v="270"/>
    <x v="20"/>
    <x v="1"/>
    <x v="8"/>
    <x v="1732"/>
    <x v="4134"/>
    <n v="5"/>
    <n v="19.920000000000002"/>
  </r>
  <r>
    <n v="6516"/>
    <d v="2016-12-12T00:00:00"/>
    <x v="2"/>
    <x v="11"/>
    <x v="270"/>
    <x v="20"/>
    <x v="0"/>
    <x v="14"/>
    <x v="1722"/>
    <x v="2219"/>
    <n v="4"/>
    <n v="9.9499999999999993"/>
  </r>
  <r>
    <n v="6517"/>
    <d v="2016-12-12T00:00:00"/>
    <x v="2"/>
    <x v="11"/>
    <x v="270"/>
    <x v="20"/>
    <x v="0"/>
    <x v="4"/>
    <x v="1686"/>
    <x v="4135"/>
    <n v="7"/>
    <n v="4.82"/>
  </r>
  <r>
    <n v="6518"/>
    <d v="2016-12-13T00:00:00"/>
    <x v="2"/>
    <x v="11"/>
    <x v="484"/>
    <x v="39"/>
    <x v="2"/>
    <x v="9"/>
    <x v="1081"/>
    <x v="629"/>
    <n v="4"/>
    <n v="24.91"/>
  </r>
  <r>
    <n v="6519"/>
    <d v="2016-12-13T00:00:00"/>
    <x v="2"/>
    <x v="11"/>
    <x v="274"/>
    <x v="3"/>
    <x v="0"/>
    <x v="3"/>
    <x v="596"/>
    <x v="675"/>
    <n v="2"/>
    <n v="2.21"/>
  </r>
  <r>
    <n v="6520"/>
    <d v="2016-12-13T00:00:00"/>
    <x v="2"/>
    <x v="11"/>
    <x v="274"/>
    <x v="3"/>
    <x v="1"/>
    <x v="13"/>
    <x v="1091"/>
    <x v="4136"/>
    <n v="4"/>
    <n v="41.79"/>
  </r>
  <r>
    <n v="6521"/>
    <d v="2016-12-13T00:00:00"/>
    <x v="2"/>
    <x v="11"/>
    <x v="29"/>
    <x v="3"/>
    <x v="0"/>
    <x v="4"/>
    <x v="268"/>
    <x v="1026"/>
    <n v="3"/>
    <n v="3.25"/>
  </r>
  <r>
    <n v="6522"/>
    <d v="2016-12-14T00:00:00"/>
    <x v="2"/>
    <x v="11"/>
    <x v="283"/>
    <x v="29"/>
    <x v="1"/>
    <x v="8"/>
    <x v="1087"/>
    <x v="4137"/>
    <n v="6"/>
    <n v="58.69"/>
  </r>
  <r>
    <n v="6523"/>
    <d v="2016-12-14T00:00:00"/>
    <x v="2"/>
    <x v="11"/>
    <x v="500"/>
    <x v="20"/>
    <x v="0"/>
    <x v="0"/>
    <x v="429"/>
    <x v="471"/>
    <n v="2"/>
    <n v="6.73"/>
  </r>
  <r>
    <n v="6524"/>
    <d v="2016-12-14T00:00:00"/>
    <x v="2"/>
    <x v="11"/>
    <x v="500"/>
    <x v="20"/>
    <x v="0"/>
    <x v="1"/>
    <x v="1454"/>
    <x v="1235"/>
    <n v="2"/>
    <n v="2.82"/>
  </r>
  <r>
    <n v="6525"/>
    <d v="2016-12-14T00:00:00"/>
    <x v="2"/>
    <x v="11"/>
    <x v="500"/>
    <x v="20"/>
    <x v="0"/>
    <x v="7"/>
    <x v="642"/>
    <x v="2771"/>
    <n v="6"/>
    <n v="10.53"/>
  </r>
  <r>
    <n v="6526"/>
    <d v="2016-12-14T00:00:00"/>
    <x v="2"/>
    <x v="11"/>
    <x v="500"/>
    <x v="20"/>
    <x v="1"/>
    <x v="8"/>
    <x v="1328"/>
    <x v="4138"/>
    <n v="4"/>
    <n v="198.46"/>
  </r>
  <r>
    <n v="6527"/>
    <d v="2016-12-14T00:00:00"/>
    <x v="2"/>
    <x v="11"/>
    <x v="500"/>
    <x v="20"/>
    <x v="0"/>
    <x v="2"/>
    <x v="1187"/>
    <x v="4139"/>
    <n v="1"/>
    <n v="4.63"/>
  </r>
  <r>
    <n v="6528"/>
    <d v="2016-12-14T00:00:00"/>
    <x v="2"/>
    <x v="11"/>
    <x v="500"/>
    <x v="20"/>
    <x v="0"/>
    <x v="3"/>
    <x v="1693"/>
    <x v="3362"/>
    <n v="2"/>
    <n v="7.8"/>
  </r>
  <r>
    <n v="6529"/>
    <d v="2016-12-14T00:00:00"/>
    <x v="2"/>
    <x v="11"/>
    <x v="171"/>
    <x v="3"/>
    <x v="1"/>
    <x v="5"/>
    <x v="1748"/>
    <x v="3894"/>
    <n v="2"/>
    <n v="-9.16"/>
  </r>
  <r>
    <n v="6530"/>
    <d v="2016-12-14T00:00:00"/>
    <x v="2"/>
    <x v="11"/>
    <x v="171"/>
    <x v="3"/>
    <x v="0"/>
    <x v="2"/>
    <x v="1369"/>
    <x v="4140"/>
    <n v="10"/>
    <n v="35.049999999999997"/>
  </r>
  <r>
    <n v="6531"/>
    <d v="2016-12-15T00:00:00"/>
    <x v="2"/>
    <x v="11"/>
    <x v="634"/>
    <x v="14"/>
    <x v="1"/>
    <x v="13"/>
    <x v="232"/>
    <x v="3650"/>
    <n v="3"/>
    <n v="231.41"/>
  </r>
  <r>
    <n v="6532"/>
    <d v="2016-12-15T00:00:00"/>
    <x v="2"/>
    <x v="11"/>
    <x v="634"/>
    <x v="14"/>
    <x v="0"/>
    <x v="2"/>
    <x v="1080"/>
    <x v="3042"/>
    <n v="3"/>
    <n v="80.02"/>
  </r>
  <r>
    <n v="6533"/>
    <d v="2016-12-15T00:00:00"/>
    <x v="2"/>
    <x v="11"/>
    <x v="157"/>
    <x v="3"/>
    <x v="1"/>
    <x v="8"/>
    <x v="977"/>
    <x v="1195"/>
    <n v="2"/>
    <n v="4.28"/>
  </r>
  <r>
    <n v="6534"/>
    <d v="2016-12-15T00:00:00"/>
    <x v="2"/>
    <x v="11"/>
    <x v="109"/>
    <x v="11"/>
    <x v="1"/>
    <x v="13"/>
    <x v="177"/>
    <x v="4141"/>
    <n v="3"/>
    <n v="-304.67"/>
  </r>
  <r>
    <n v="6535"/>
    <d v="2016-12-15T00:00:00"/>
    <x v="2"/>
    <x v="11"/>
    <x v="109"/>
    <x v="11"/>
    <x v="0"/>
    <x v="12"/>
    <x v="1217"/>
    <x v="2399"/>
    <n v="2"/>
    <n v="8.7200000000000006"/>
  </r>
  <r>
    <n v="6536"/>
    <d v="2016-12-15T00:00:00"/>
    <x v="2"/>
    <x v="11"/>
    <x v="489"/>
    <x v="10"/>
    <x v="0"/>
    <x v="3"/>
    <x v="1005"/>
    <x v="2854"/>
    <n v="3"/>
    <n v="-1.48"/>
  </r>
  <r>
    <n v="6537"/>
    <d v="2016-12-15T00:00:00"/>
    <x v="2"/>
    <x v="11"/>
    <x v="529"/>
    <x v="13"/>
    <x v="0"/>
    <x v="0"/>
    <x v="1789"/>
    <x v="5"/>
    <n v="3"/>
    <n v="9.33"/>
  </r>
  <r>
    <n v="6538"/>
    <d v="2016-12-16T00:00:00"/>
    <x v="2"/>
    <x v="11"/>
    <x v="583"/>
    <x v="1"/>
    <x v="0"/>
    <x v="3"/>
    <x v="1430"/>
    <x v="4142"/>
    <n v="3"/>
    <n v="-7.9"/>
  </r>
  <r>
    <n v="6539"/>
    <d v="2016-12-16T00:00:00"/>
    <x v="2"/>
    <x v="11"/>
    <x v="435"/>
    <x v="20"/>
    <x v="0"/>
    <x v="7"/>
    <x v="1777"/>
    <x v="4143"/>
    <n v="2"/>
    <n v="1.8"/>
  </r>
  <r>
    <n v="6540"/>
    <d v="2016-12-16T00:00:00"/>
    <x v="2"/>
    <x v="11"/>
    <x v="500"/>
    <x v="3"/>
    <x v="1"/>
    <x v="5"/>
    <x v="1136"/>
    <x v="4144"/>
    <n v="5"/>
    <n v="7.05"/>
  </r>
  <r>
    <n v="6541"/>
    <d v="2016-12-16T00:00:00"/>
    <x v="2"/>
    <x v="11"/>
    <x v="394"/>
    <x v="25"/>
    <x v="0"/>
    <x v="12"/>
    <x v="460"/>
    <x v="2676"/>
    <n v="3"/>
    <n v="3.06"/>
  </r>
  <r>
    <n v="6542"/>
    <d v="2016-12-16T00:00:00"/>
    <x v="2"/>
    <x v="11"/>
    <x v="451"/>
    <x v="3"/>
    <x v="2"/>
    <x v="9"/>
    <x v="915"/>
    <x v="4145"/>
    <n v="7"/>
    <n v="4.45"/>
  </r>
  <r>
    <n v="6543"/>
    <d v="2016-12-17T00:00:00"/>
    <x v="2"/>
    <x v="11"/>
    <x v="773"/>
    <x v="3"/>
    <x v="1"/>
    <x v="13"/>
    <x v="1629"/>
    <x v="4146"/>
    <n v="6"/>
    <n v="-325.57"/>
  </r>
  <r>
    <n v="6544"/>
    <d v="2016-12-17T00:00:00"/>
    <x v="2"/>
    <x v="11"/>
    <x v="528"/>
    <x v="22"/>
    <x v="0"/>
    <x v="2"/>
    <x v="1034"/>
    <x v="3611"/>
    <n v="3"/>
    <n v="13.03"/>
  </r>
  <r>
    <n v="6545"/>
    <d v="2016-12-17T00:00:00"/>
    <x v="2"/>
    <x v="11"/>
    <x v="512"/>
    <x v="0"/>
    <x v="0"/>
    <x v="0"/>
    <x v="1110"/>
    <x v="1778"/>
    <n v="10"/>
    <n v="18.14"/>
  </r>
  <r>
    <n v="6546"/>
    <d v="2016-12-17T00:00:00"/>
    <x v="2"/>
    <x v="11"/>
    <x v="512"/>
    <x v="0"/>
    <x v="2"/>
    <x v="9"/>
    <x v="925"/>
    <x v="2949"/>
    <n v="3"/>
    <n v="-6.21"/>
  </r>
  <r>
    <n v="6547"/>
    <d v="2016-12-17T00:00:00"/>
    <x v="2"/>
    <x v="11"/>
    <x v="270"/>
    <x v="31"/>
    <x v="0"/>
    <x v="3"/>
    <x v="250"/>
    <x v="663"/>
    <n v="2"/>
    <n v="4.38"/>
  </r>
  <r>
    <n v="6548"/>
    <d v="2016-12-17T00:00:00"/>
    <x v="2"/>
    <x v="11"/>
    <x v="270"/>
    <x v="31"/>
    <x v="0"/>
    <x v="3"/>
    <x v="767"/>
    <x v="3497"/>
    <n v="1"/>
    <n v="3.85"/>
  </r>
  <r>
    <n v="6549"/>
    <d v="2016-12-17T00:00:00"/>
    <x v="2"/>
    <x v="11"/>
    <x v="579"/>
    <x v="14"/>
    <x v="0"/>
    <x v="3"/>
    <x v="1391"/>
    <x v="4147"/>
    <n v="13"/>
    <n v="4946.37"/>
  </r>
  <r>
    <n v="6550"/>
    <d v="2016-12-18T00:00:00"/>
    <x v="2"/>
    <x v="11"/>
    <x v="611"/>
    <x v="16"/>
    <x v="0"/>
    <x v="3"/>
    <x v="1498"/>
    <x v="4148"/>
    <n v="7"/>
    <n v="-169.37"/>
  </r>
  <r>
    <n v="6551"/>
    <d v="2016-12-18T00:00:00"/>
    <x v="2"/>
    <x v="11"/>
    <x v="611"/>
    <x v="16"/>
    <x v="0"/>
    <x v="12"/>
    <x v="1411"/>
    <x v="4149"/>
    <n v="2"/>
    <n v="24.32"/>
  </r>
  <r>
    <n v="6552"/>
    <d v="2016-12-18T00:00:00"/>
    <x v="2"/>
    <x v="11"/>
    <x v="611"/>
    <x v="16"/>
    <x v="0"/>
    <x v="14"/>
    <x v="966"/>
    <x v="4150"/>
    <n v="5"/>
    <n v="-204.31"/>
  </r>
  <r>
    <n v="6553"/>
    <d v="2016-12-18T00:00:00"/>
    <x v="2"/>
    <x v="11"/>
    <x v="514"/>
    <x v="28"/>
    <x v="1"/>
    <x v="8"/>
    <x v="1387"/>
    <x v="125"/>
    <n v="3"/>
    <n v="6.03"/>
  </r>
  <r>
    <n v="6554"/>
    <d v="2016-12-18T00:00:00"/>
    <x v="2"/>
    <x v="11"/>
    <x v="418"/>
    <x v="3"/>
    <x v="0"/>
    <x v="0"/>
    <x v="63"/>
    <x v="2167"/>
    <n v="6"/>
    <n v="18.66"/>
  </r>
  <r>
    <n v="6555"/>
    <d v="2016-12-18T00:00:00"/>
    <x v="2"/>
    <x v="11"/>
    <x v="418"/>
    <x v="3"/>
    <x v="1"/>
    <x v="8"/>
    <x v="1790"/>
    <x v="4151"/>
    <n v="8"/>
    <n v="62.51"/>
  </r>
  <r>
    <n v="6556"/>
    <d v="2016-12-18T00:00:00"/>
    <x v="2"/>
    <x v="11"/>
    <x v="418"/>
    <x v="3"/>
    <x v="0"/>
    <x v="14"/>
    <x v="1673"/>
    <x v="4152"/>
    <n v="5"/>
    <n v="28.97"/>
  </r>
  <r>
    <n v="6557"/>
    <d v="2016-12-18T00:00:00"/>
    <x v="2"/>
    <x v="11"/>
    <x v="488"/>
    <x v="20"/>
    <x v="0"/>
    <x v="2"/>
    <x v="1002"/>
    <x v="3710"/>
    <n v="4"/>
    <n v="117.01"/>
  </r>
  <r>
    <n v="6558"/>
    <d v="2016-12-18T00:00:00"/>
    <x v="2"/>
    <x v="11"/>
    <x v="271"/>
    <x v="23"/>
    <x v="0"/>
    <x v="3"/>
    <x v="717"/>
    <x v="870"/>
    <n v="2"/>
    <n v="843.17"/>
  </r>
  <r>
    <n v="6559"/>
    <d v="2016-12-18T00:00:00"/>
    <x v="2"/>
    <x v="11"/>
    <x v="617"/>
    <x v="3"/>
    <x v="2"/>
    <x v="9"/>
    <x v="390"/>
    <x v="4153"/>
    <n v="2"/>
    <n v="21.79"/>
  </r>
  <r>
    <n v="6560"/>
    <d v="2016-12-18T00:00:00"/>
    <x v="2"/>
    <x v="11"/>
    <x v="617"/>
    <x v="3"/>
    <x v="2"/>
    <x v="9"/>
    <x v="1044"/>
    <x v="1320"/>
    <n v="3"/>
    <n v="146.77000000000001"/>
  </r>
  <r>
    <n v="6561"/>
    <d v="2016-12-18T00:00:00"/>
    <x v="2"/>
    <x v="11"/>
    <x v="617"/>
    <x v="3"/>
    <x v="1"/>
    <x v="8"/>
    <x v="1652"/>
    <x v="2153"/>
    <n v="4"/>
    <n v="11.18"/>
  </r>
  <r>
    <n v="6562"/>
    <d v="2016-12-18T00:00:00"/>
    <x v="2"/>
    <x v="11"/>
    <x v="303"/>
    <x v="11"/>
    <x v="0"/>
    <x v="3"/>
    <x v="556"/>
    <x v="4154"/>
    <n v="4"/>
    <n v="-30.16"/>
  </r>
  <r>
    <n v="6563"/>
    <d v="2016-12-18T00:00:00"/>
    <x v="2"/>
    <x v="11"/>
    <x v="303"/>
    <x v="11"/>
    <x v="0"/>
    <x v="4"/>
    <x v="16"/>
    <x v="3007"/>
    <n v="4"/>
    <n v="2.34"/>
  </r>
  <r>
    <n v="6564"/>
    <d v="2016-12-18T00:00:00"/>
    <x v="2"/>
    <x v="11"/>
    <x v="303"/>
    <x v="11"/>
    <x v="0"/>
    <x v="0"/>
    <x v="121"/>
    <x v="563"/>
    <n v="2"/>
    <n v="3.79"/>
  </r>
  <r>
    <n v="6565"/>
    <d v="2016-12-18T00:00:00"/>
    <x v="2"/>
    <x v="11"/>
    <x v="303"/>
    <x v="11"/>
    <x v="2"/>
    <x v="9"/>
    <x v="1685"/>
    <x v="4155"/>
    <n v="3"/>
    <n v="-8.4600000000000009"/>
  </r>
  <r>
    <n v="6566"/>
    <d v="2016-12-18T00:00:00"/>
    <x v="2"/>
    <x v="11"/>
    <x v="303"/>
    <x v="11"/>
    <x v="1"/>
    <x v="13"/>
    <x v="1312"/>
    <x v="4156"/>
    <n v="5"/>
    <n v="-264.22000000000003"/>
  </r>
  <r>
    <n v="6567"/>
    <d v="2016-12-18T00:00:00"/>
    <x v="2"/>
    <x v="11"/>
    <x v="303"/>
    <x v="11"/>
    <x v="0"/>
    <x v="1"/>
    <x v="1015"/>
    <x v="443"/>
    <n v="4"/>
    <n v="5.18"/>
  </r>
  <r>
    <n v="6568"/>
    <d v="2016-12-18T00:00:00"/>
    <x v="2"/>
    <x v="11"/>
    <x v="303"/>
    <x v="11"/>
    <x v="2"/>
    <x v="6"/>
    <x v="65"/>
    <x v="4157"/>
    <n v="3"/>
    <n v="-7.17"/>
  </r>
  <r>
    <n v="6569"/>
    <d v="2016-12-18T00:00:00"/>
    <x v="2"/>
    <x v="11"/>
    <x v="672"/>
    <x v="40"/>
    <x v="1"/>
    <x v="5"/>
    <x v="612"/>
    <x v="1283"/>
    <n v="3"/>
    <n v="112.79"/>
  </r>
  <r>
    <n v="6570"/>
    <d v="2016-12-18T00:00:00"/>
    <x v="2"/>
    <x v="11"/>
    <x v="135"/>
    <x v="3"/>
    <x v="2"/>
    <x v="6"/>
    <x v="441"/>
    <x v="4158"/>
    <n v="7"/>
    <n v="6.7"/>
  </r>
  <r>
    <n v="6571"/>
    <d v="2016-12-19T00:00:00"/>
    <x v="2"/>
    <x v="11"/>
    <x v="442"/>
    <x v="12"/>
    <x v="1"/>
    <x v="13"/>
    <x v="295"/>
    <x v="4159"/>
    <n v="6"/>
    <n v="-218.87"/>
  </r>
  <r>
    <n v="6572"/>
    <d v="2016-12-19T00:00:00"/>
    <x v="2"/>
    <x v="11"/>
    <x v="442"/>
    <x v="12"/>
    <x v="0"/>
    <x v="3"/>
    <x v="541"/>
    <x v="3510"/>
    <n v="6"/>
    <n v="-7.66"/>
  </r>
  <r>
    <n v="6573"/>
    <d v="2016-12-19T00:00:00"/>
    <x v="2"/>
    <x v="11"/>
    <x v="442"/>
    <x v="12"/>
    <x v="0"/>
    <x v="3"/>
    <x v="592"/>
    <x v="1508"/>
    <n v="2"/>
    <n v="-4.17"/>
  </r>
  <r>
    <n v="6574"/>
    <d v="2016-12-19T00:00:00"/>
    <x v="2"/>
    <x v="11"/>
    <x v="36"/>
    <x v="20"/>
    <x v="0"/>
    <x v="3"/>
    <x v="767"/>
    <x v="2867"/>
    <n v="3"/>
    <n v="11.56"/>
  </r>
  <r>
    <n v="6575"/>
    <d v="2016-12-19T00:00:00"/>
    <x v="2"/>
    <x v="11"/>
    <x v="36"/>
    <x v="20"/>
    <x v="0"/>
    <x v="4"/>
    <x v="1591"/>
    <x v="567"/>
    <n v="2"/>
    <n v="1.02"/>
  </r>
  <r>
    <n v="6576"/>
    <d v="2016-12-19T00:00:00"/>
    <x v="2"/>
    <x v="11"/>
    <x v="455"/>
    <x v="1"/>
    <x v="0"/>
    <x v="3"/>
    <x v="106"/>
    <x v="4160"/>
    <n v="5"/>
    <n v="-2.88"/>
  </r>
  <r>
    <n v="6577"/>
    <d v="2016-12-19T00:00:00"/>
    <x v="2"/>
    <x v="11"/>
    <x v="68"/>
    <x v="2"/>
    <x v="1"/>
    <x v="8"/>
    <x v="1190"/>
    <x v="4161"/>
    <n v="5"/>
    <n v="-30.39"/>
  </r>
  <r>
    <n v="6578"/>
    <d v="2016-12-20T00:00:00"/>
    <x v="2"/>
    <x v="11"/>
    <x v="723"/>
    <x v="29"/>
    <x v="2"/>
    <x v="9"/>
    <x v="225"/>
    <x v="243"/>
    <n v="3"/>
    <n v="8.6199999999999992"/>
  </r>
  <r>
    <n v="6579"/>
    <d v="2016-12-20T00:00:00"/>
    <x v="2"/>
    <x v="11"/>
    <x v="314"/>
    <x v="29"/>
    <x v="1"/>
    <x v="8"/>
    <x v="283"/>
    <x v="4162"/>
    <n v="4"/>
    <n v="7.38"/>
  </r>
  <r>
    <n v="6580"/>
    <d v="2016-12-20T00:00:00"/>
    <x v="2"/>
    <x v="11"/>
    <x v="314"/>
    <x v="29"/>
    <x v="0"/>
    <x v="3"/>
    <x v="483"/>
    <x v="2110"/>
    <n v="2"/>
    <n v="6.94"/>
  </r>
  <r>
    <n v="6581"/>
    <d v="2016-12-20T00:00:00"/>
    <x v="2"/>
    <x v="11"/>
    <x v="550"/>
    <x v="40"/>
    <x v="0"/>
    <x v="0"/>
    <x v="1791"/>
    <x v="301"/>
    <n v="5"/>
    <n v="15.59"/>
  </r>
  <r>
    <n v="6582"/>
    <d v="2016-12-22T00:00:00"/>
    <x v="2"/>
    <x v="11"/>
    <x v="52"/>
    <x v="11"/>
    <x v="0"/>
    <x v="3"/>
    <x v="594"/>
    <x v="4163"/>
    <n v="10"/>
    <n v="-25.06"/>
  </r>
  <r>
    <n v="6583"/>
    <d v="2016-12-22T00:00:00"/>
    <x v="2"/>
    <x v="11"/>
    <x v="52"/>
    <x v="11"/>
    <x v="1"/>
    <x v="8"/>
    <x v="457"/>
    <x v="3892"/>
    <n v="4"/>
    <n v="3.11"/>
  </r>
  <r>
    <n v="6584"/>
    <d v="2016-12-22T00:00:00"/>
    <x v="2"/>
    <x v="11"/>
    <x v="52"/>
    <x v="11"/>
    <x v="1"/>
    <x v="8"/>
    <x v="467"/>
    <x v="120"/>
    <n v="1"/>
    <n v="4.84"/>
  </r>
  <r>
    <n v="6585"/>
    <d v="2016-12-22T00:00:00"/>
    <x v="2"/>
    <x v="11"/>
    <x v="164"/>
    <x v="20"/>
    <x v="0"/>
    <x v="3"/>
    <x v="445"/>
    <x v="489"/>
    <n v="2"/>
    <n v="8.9499999999999993"/>
  </r>
  <r>
    <n v="6586"/>
    <d v="2016-12-22T00:00:00"/>
    <x v="2"/>
    <x v="11"/>
    <x v="341"/>
    <x v="22"/>
    <x v="0"/>
    <x v="3"/>
    <x v="1385"/>
    <x v="3668"/>
    <n v="4"/>
    <n v="19.38"/>
  </r>
  <r>
    <n v="6587"/>
    <d v="2016-12-22T00:00:00"/>
    <x v="2"/>
    <x v="11"/>
    <x v="341"/>
    <x v="22"/>
    <x v="2"/>
    <x v="15"/>
    <x v="1776"/>
    <x v="825"/>
    <n v="1"/>
    <n v="3.76"/>
  </r>
  <r>
    <n v="6588"/>
    <d v="2016-12-22T00:00:00"/>
    <x v="2"/>
    <x v="11"/>
    <x v="416"/>
    <x v="3"/>
    <x v="1"/>
    <x v="8"/>
    <x v="888"/>
    <x v="4164"/>
    <n v="8"/>
    <n v="202.25"/>
  </r>
  <r>
    <n v="6589"/>
    <d v="2016-12-22T00:00:00"/>
    <x v="2"/>
    <x v="11"/>
    <x v="416"/>
    <x v="3"/>
    <x v="1"/>
    <x v="8"/>
    <x v="1773"/>
    <x v="2237"/>
    <n v="2"/>
    <n v="10.91"/>
  </r>
  <r>
    <n v="6590"/>
    <d v="2016-12-23T00:00:00"/>
    <x v="2"/>
    <x v="11"/>
    <x v="391"/>
    <x v="6"/>
    <x v="1"/>
    <x v="8"/>
    <x v="1751"/>
    <x v="4165"/>
    <n v="6"/>
    <n v="166.1"/>
  </r>
  <r>
    <n v="6591"/>
    <d v="2016-12-23T00:00:00"/>
    <x v="2"/>
    <x v="11"/>
    <x v="391"/>
    <x v="6"/>
    <x v="1"/>
    <x v="8"/>
    <x v="1751"/>
    <x v="4166"/>
    <n v="3"/>
    <n v="83.05"/>
  </r>
  <r>
    <n v="6592"/>
    <d v="2016-12-23T00:00:00"/>
    <x v="2"/>
    <x v="11"/>
    <x v="624"/>
    <x v="1"/>
    <x v="1"/>
    <x v="11"/>
    <x v="1671"/>
    <x v="4167"/>
    <n v="2"/>
    <n v="-14.14"/>
  </r>
  <r>
    <n v="6593"/>
    <d v="2016-12-23T00:00:00"/>
    <x v="2"/>
    <x v="11"/>
    <x v="212"/>
    <x v="14"/>
    <x v="0"/>
    <x v="7"/>
    <x v="648"/>
    <x v="2965"/>
    <n v="7"/>
    <n v="11.68"/>
  </r>
  <r>
    <n v="6594"/>
    <d v="2016-12-23T00:00:00"/>
    <x v="2"/>
    <x v="11"/>
    <x v="685"/>
    <x v="10"/>
    <x v="0"/>
    <x v="3"/>
    <x v="1023"/>
    <x v="796"/>
    <n v="3"/>
    <n v="-4.07"/>
  </r>
  <r>
    <n v="6595"/>
    <d v="2016-12-23T00:00:00"/>
    <x v="2"/>
    <x v="11"/>
    <x v="150"/>
    <x v="22"/>
    <x v="0"/>
    <x v="4"/>
    <x v="421"/>
    <x v="1946"/>
    <n v="3"/>
    <n v="2.56"/>
  </r>
  <r>
    <n v="6596"/>
    <d v="2016-12-23T00:00:00"/>
    <x v="2"/>
    <x v="11"/>
    <x v="150"/>
    <x v="22"/>
    <x v="0"/>
    <x v="0"/>
    <x v="1175"/>
    <x v="1956"/>
    <n v="2"/>
    <n v="18.21"/>
  </r>
  <r>
    <n v="6597"/>
    <d v="2016-12-23T00:00:00"/>
    <x v="2"/>
    <x v="11"/>
    <x v="150"/>
    <x v="22"/>
    <x v="0"/>
    <x v="4"/>
    <x v="237"/>
    <x v="4168"/>
    <n v="2"/>
    <n v="1.18"/>
  </r>
  <r>
    <n v="6598"/>
    <d v="2016-12-23T00:00:00"/>
    <x v="2"/>
    <x v="11"/>
    <x v="150"/>
    <x v="22"/>
    <x v="0"/>
    <x v="2"/>
    <x v="2"/>
    <x v="4169"/>
    <n v="2"/>
    <n v="2.27"/>
  </r>
  <r>
    <n v="6599"/>
    <d v="2016-12-23T00:00:00"/>
    <x v="2"/>
    <x v="11"/>
    <x v="150"/>
    <x v="22"/>
    <x v="0"/>
    <x v="0"/>
    <x v="1667"/>
    <x v="4053"/>
    <n v="1"/>
    <n v="22.99"/>
  </r>
  <r>
    <n v="6600"/>
    <d v="2016-12-23T00:00:00"/>
    <x v="2"/>
    <x v="11"/>
    <x v="150"/>
    <x v="22"/>
    <x v="0"/>
    <x v="10"/>
    <x v="21"/>
    <x v="32"/>
    <n v="2"/>
    <n v="30.36"/>
  </r>
  <r>
    <n v="6601"/>
    <d v="2016-12-23T00:00:00"/>
    <x v="2"/>
    <x v="11"/>
    <x v="150"/>
    <x v="22"/>
    <x v="0"/>
    <x v="2"/>
    <x v="479"/>
    <x v="1410"/>
    <n v="4"/>
    <n v="55.9"/>
  </r>
  <r>
    <n v="6602"/>
    <d v="2016-12-23T00:00:00"/>
    <x v="2"/>
    <x v="11"/>
    <x v="27"/>
    <x v="43"/>
    <x v="2"/>
    <x v="16"/>
    <x v="937"/>
    <x v="1132"/>
    <n v="4"/>
    <n v="899.98"/>
  </r>
  <r>
    <n v="6603"/>
    <d v="2016-12-23T00:00:00"/>
    <x v="2"/>
    <x v="11"/>
    <x v="174"/>
    <x v="0"/>
    <x v="2"/>
    <x v="6"/>
    <x v="11"/>
    <x v="1768"/>
    <n v="3"/>
    <n v="39.69"/>
  </r>
  <r>
    <n v="6604"/>
    <d v="2016-12-23T00:00:00"/>
    <x v="2"/>
    <x v="11"/>
    <x v="174"/>
    <x v="0"/>
    <x v="0"/>
    <x v="1"/>
    <x v="893"/>
    <x v="413"/>
    <n v="9"/>
    <n v="14.74"/>
  </r>
  <r>
    <n v="6605"/>
    <d v="2016-12-23T00:00:00"/>
    <x v="2"/>
    <x v="11"/>
    <x v="174"/>
    <x v="0"/>
    <x v="2"/>
    <x v="6"/>
    <x v="1613"/>
    <x v="2939"/>
    <n v="3"/>
    <n v="35.99"/>
  </r>
  <r>
    <n v="6606"/>
    <d v="2016-12-23T00:00:00"/>
    <x v="2"/>
    <x v="11"/>
    <x v="174"/>
    <x v="0"/>
    <x v="2"/>
    <x v="6"/>
    <x v="574"/>
    <x v="2373"/>
    <n v="3"/>
    <n v="14.84"/>
  </r>
  <r>
    <n v="6607"/>
    <d v="2016-12-23T00:00:00"/>
    <x v="2"/>
    <x v="11"/>
    <x v="174"/>
    <x v="0"/>
    <x v="1"/>
    <x v="8"/>
    <x v="1670"/>
    <x v="3064"/>
    <n v="2"/>
    <n v="-0.76"/>
  </r>
  <r>
    <n v="6608"/>
    <d v="2016-12-23T00:00:00"/>
    <x v="2"/>
    <x v="11"/>
    <x v="365"/>
    <x v="2"/>
    <x v="0"/>
    <x v="0"/>
    <x v="971"/>
    <x v="1140"/>
    <n v="2"/>
    <n v="2.69"/>
  </r>
  <r>
    <n v="6609"/>
    <d v="2016-12-23T00:00:00"/>
    <x v="2"/>
    <x v="11"/>
    <x v="365"/>
    <x v="2"/>
    <x v="2"/>
    <x v="6"/>
    <x v="1792"/>
    <x v="4170"/>
    <n v="5"/>
    <n v="-374.99"/>
  </r>
  <r>
    <n v="6610"/>
    <d v="2016-12-24T00:00:00"/>
    <x v="2"/>
    <x v="11"/>
    <x v="237"/>
    <x v="25"/>
    <x v="0"/>
    <x v="3"/>
    <x v="36"/>
    <x v="3980"/>
    <n v="3"/>
    <n v="-20.45"/>
  </r>
  <r>
    <n v="6611"/>
    <d v="2016-12-24T00:00:00"/>
    <x v="2"/>
    <x v="11"/>
    <x v="237"/>
    <x v="25"/>
    <x v="0"/>
    <x v="2"/>
    <x v="1002"/>
    <x v="4171"/>
    <n v="3"/>
    <n v="-47.25"/>
  </r>
  <r>
    <n v="6612"/>
    <d v="2016-12-24T00:00:00"/>
    <x v="2"/>
    <x v="11"/>
    <x v="237"/>
    <x v="25"/>
    <x v="2"/>
    <x v="9"/>
    <x v="1253"/>
    <x v="4172"/>
    <n v="8"/>
    <n v="76.7"/>
  </r>
  <r>
    <n v="6613"/>
    <d v="2016-12-24T00:00:00"/>
    <x v="2"/>
    <x v="11"/>
    <x v="625"/>
    <x v="22"/>
    <x v="0"/>
    <x v="0"/>
    <x v="257"/>
    <x v="1803"/>
    <n v="5"/>
    <n v="16.03"/>
  </r>
  <r>
    <n v="6614"/>
    <d v="2016-12-24T00:00:00"/>
    <x v="2"/>
    <x v="11"/>
    <x v="401"/>
    <x v="20"/>
    <x v="1"/>
    <x v="8"/>
    <x v="259"/>
    <x v="4173"/>
    <n v="9"/>
    <n v="207.89"/>
  </r>
  <r>
    <n v="6615"/>
    <d v="2016-12-24T00:00:00"/>
    <x v="2"/>
    <x v="11"/>
    <x v="203"/>
    <x v="20"/>
    <x v="2"/>
    <x v="6"/>
    <x v="987"/>
    <x v="640"/>
    <n v="3"/>
    <n v="53.45"/>
  </r>
  <r>
    <n v="6616"/>
    <d v="2016-12-24T00:00:00"/>
    <x v="2"/>
    <x v="11"/>
    <x v="573"/>
    <x v="3"/>
    <x v="1"/>
    <x v="8"/>
    <x v="734"/>
    <x v="3435"/>
    <n v="7"/>
    <n v="18.46"/>
  </r>
  <r>
    <n v="6617"/>
    <d v="2016-12-24T00:00:00"/>
    <x v="2"/>
    <x v="11"/>
    <x v="573"/>
    <x v="3"/>
    <x v="0"/>
    <x v="10"/>
    <x v="21"/>
    <x v="3275"/>
    <n v="7"/>
    <n v="18.690000000000001"/>
  </r>
  <r>
    <n v="6618"/>
    <d v="2016-12-25T00:00:00"/>
    <x v="2"/>
    <x v="11"/>
    <x v="271"/>
    <x v="3"/>
    <x v="2"/>
    <x v="6"/>
    <x v="1793"/>
    <x v="4174"/>
    <n v="7"/>
    <n v="257.58999999999997"/>
  </r>
  <r>
    <n v="6619"/>
    <d v="2016-12-25T00:00:00"/>
    <x v="2"/>
    <x v="11"/>
    <x v="271"/>
    <x v="3"/>
    <x v="0"/>
    <x v="0"/>
    <x v="5"/>
    <x v="413"/>
    <n v="7"/>
    <n v="21.77"/>
  </r>
  <r>
    <n v="6620"/>
    <d v="2016-12-25T00:00:00"/>
    <x v="2"/>
    <x v="11"/>
    <x v="271"/>
    <x v="3"/>
    <x v="2"/>
    <x v="9"/>
    <x v="390"/>
    <x v="4175"/>
    <n v="7"/>
    <n v="76.27"/>
  </r>
  <r>
    <n v="6621"/>
    <d v="2016-12-25T00:00:00"/>
    <x v="2"/>
    <x v="11"/>
    <x v="280"/>
    <x v="20"/>
    <x v="0"/>
    <x v="3"/>
    <x v="637"/>
    <x v="213"/>
    <n v="2"/>
    <n v="11.75"/>
  </r>
  <r>
    <n v="6622"/>
    <d v="2016-12-25T00:00:00"/>
    <x v="2"/>
    <x v="11"/>
    <x v="531"/>
    <x v="38"/>
    <x v="1"/>
    <x v="8"/>
    <x v="984"/>
    <x v="1609"/>
    <n v="4"/>
    <n v="6.55"/>
  </r>
  <r>
    <n v="6623"/>
    <d v="2016-12-25T00:00:00"/>
    <x v="2"/>
    <x v="11"/>
    <x v="364"/>
    <x v="22"/>
    <x v="1"/>
    <x v="5"/>
    <x v="1083"/>
    <x v="648"/>
    <n v="3"/>
    <n v="52.38"/>
  </r>
  <r>
    <n v="6624"/>
    <d v="2016-12-25T00:00:00"/>
    <x v="2"/>
    <x v="11"/>
    <x v="364"/>
    <x v="22"/>
    <x v="1"/>
    <x v="13"/>
    <x v="670"/>
    <x v="4176"/>
    <n v="5"/>
    <n v="629.01"/>
  </r>
  <r>
    <n v="6625"/>
    <d v="2016-12-25T00:00:00"/>
    <x v="2"/>
    <x v="11"/>
    <x v="230"/>
    <x v="12"/>
    <x v="1"/>
    <x v="13"/>
    <x v="436"/>
    <x v="1626"/>
    <n v="1"/>
    <n v="-24.1"/>
  </r>
  <r>
    <n v="6626"/>
    <d v="2016-12-25T00:00:00"/>
    <x v="2"/>
    <x v="11"/>
    <x v="230"/>
    <x v="12"/>
    <x v="2"/>
    <x v="15"/>
    <x v="1702"/>
    <x v="4177"/>
    <n v="2"/>
    <n v="-386.96"/>
  </r>
  <r>
    <n v="6627"/>
    <d v="2016-12-25T00:00:00"/>
    <x v="2"/>
    <x v="11"/>
    <x v="230"/>
    <x v="12"/>
    <x v="2"/>
    <x v="9"/>
    <x v="401"/>
    <x v="4178"/>
    <n v="3"/>
    <n v="-7.9"/>
  </r>
  <r>
    <n v="6628"/>
    <d v="2016-12-25T00:00:00"/>
    <x v="2"/>
    <x v="11"/>
    <x v="230"/>
    <x v="12"/>
    <x v="2"/>
    <x v="9"/>
    <x v="128"/>
    <x v="2891"/>
    <n v="2"/>
    <n v="21.42"/>
  </r>
  <r>
    <n v="6629"/>
    <d v="2016-12-25T00:00:00"/>
    <x v="2"/>
    <x v="11"/>
    <x v="230"/>
    <x v="12"/>
    <x v="1"/>
    <x v="5"/>
    <x v="1004"/>
    <x v="3587"/>
    <n v="2"/>
    <n v="4.2"/>
  </r>
  <r>
    <n v="6630"/>
    <d v="2016-12-25T00:00:00"/>
    <x v="2"/>
    <x v="11"/>
    <x v="504"/>
    <x v="20"/>
    <x v="1"/>
    <x v="13"/>
    <x v="134"/>
    <x v="4019"/>
    <n v="2"/>
    <n v="-120.05"/>
  </r>
  <r>
    <n v="6631"/>
    <d v="2016-12-25T00:00:00"/>
    <x v="2"/>
    <x v="11"/>
    <x v="504"/>
    <x v="20"/>
    <x v="1"/>
    <x v="5"/>
    <x v="1111"/>
    <x v="4179"/>
    <n v="3"/>
    <n v="173.33"/>
  </r>
  <r>
    <n v="6632"/>
    <d v="2016-12-25T00:00:00"/>
    <x v="2"/>
    <x v="11"/>
    <x v="603"/>
    <x v="13"/>
    <x v="0"/>
    <x v="4"/>
    <x v="46"/>
    <x v="4180"/>
    <n v="9"/>
    <n v="5.37"/>
  </r>
  <r>
    <n v="6633"/>
    <d v="2016-12-25T00:00:00"/>
    <x v="2"/>
    <x v="11"/>
    <x v="603"/>
    <x v="13"/>
    <x v="2"/>
    <x v="9"/>
    <x v="1390"/>
    <x v="4181"/>
    <n v="2"/>
    <n v="171.99"/>
  </r>
  <r>
    <n v="6634"/>
    <d v="2016-12-25T00:00:00"/>
    <x v="2"/>
    <x v="11"/>
    <x v="603"/>
    <x v="13"/>
    <x v="1"/>
    <x v="8"/>
    <x v="1063"/>
    <x v="4182"/>
    <n v="5"/>
    <n v="137.54"/>
  </r>
  <r>
    <n v="6635"/>
    <d v="2016-12-25T00:00:00"/>
    <x v="2"/>
    <x v="11"/>
    <x v="603"/>
    <x v="13"/>
    <x v="0"/>
    <x v="0"/>
    <x v="1195"/>
    <x v="1653"/>
    <n v="3"/>
    <n v="49.97"/>
  </r>
  <r>
    <n v="6636"/>
    <d v="2016-12-25T00:00:00"/>
    <x v="2"/>
    <x v="11"/>
    <x v="364"/>
    <x v="20"/>
    <x v="1"/>
    <x v="5"/>
    <x v="47"/>
    <x v="4183"/>
    <n v="8"/>
    <n v="313.26"/>
  </r>
  <r>
    <n v="6637"/>
    <d v="2016-12-26T00:00:00"/>
    <x v="2"/>
    <x v="11"/>
    <x v="558"/>
    <x v="22"/>
    <x v="0"/>
    <x v="0"/>
    <x v="1791"/>
    <x v="301"/>
    <n v="5"/>
    <n v="15.59"/>
  </r>
  <r>
    <n v="6638"/>
    <d v="2016-12-26T00:00:00"/>
    <x v="2"/>
    <x v="11"/>
    <x v="177"/>
    <x v="20"/>
    <x v="2"/>
    <x v="9"/>
    <x v="991"/>
    <x v="1236"/>
    <n v="3"/>
    <n v="18.89"/>
  </r>
  <r>
    <n v="6639"/>
    <d v="2016-12-26T00:00:00"/>
    <x v="2"/>
    <x v="11"/>
    <x v="562"/>
    <x v="26"/>
    <x v="0"/>
    <x v="12"/>
    <x v="1787"/>
    <x v="4184"/>
    <n v="2"/>
    <n v="3.51"/>
  </r>
  <r>
    <n v="6640"/>
    <d v="2016-12-26T00:00:00"/>
    <x v="2"/>
    <x v="11"/>
    <x v="554"/>
    <x v="26"/>
    <x v="0"/>
    <x v="4"/>
    <x v="760"/>
    <x v="4185"/>
    <n v="2"/>
    <n v="2.5499999999999998"/>
  </r>
  <r>
    <n v="6641"/>
    <d v="2016-12-26T00:00:00"/>
    <x v="2"/>
    <x v="11"/>
    <x v="411"/>
    <x v="3"/>
    <x v="0"/>
    <x v="14"/>
    <x v="1722"/>
    <x v="4186"/>
    <n v="2"/>
    <n v="4.97"/>
  </r>
  <r>
    <n v="6642"/>
    <d v="2016-12-26T00:00:00"/>
    <x v="2"/>
    <x v="11"/>
    <x v="411"/>
    <x v="3"/>
    <x v="2"/>
    <x v="6"/>
    <x v="482"/>
    <x v="250"/>
    <n v="2"/>
    <n v="30.24"/>
  </r>
  <r>
    <n v="6643"/>
    <d v="2016-12-26T00:00:00"/>
    <x v="2"/>
    <x v="11"/>
    <x v="411"/>
    <x v="3"/>
    <x v="1"/>
    <x v="5"/>
    <x v="1331"/>
    <x v="1190"/>
    <n v="3"/>
    <n v="-5.49"/>
  </r>
  <r>
    <n v="6644"/>
    <d v="2016-12-26T00:00:00"/>
    <x v="2"/>
    <x v="11"/>
    <x v="411"/>
    <x v="3"/>
    <x v="0"/>
    <x v="12"/>
    <x v="936"/>
    <x v="2423"/>
    <n v="2"/>
    <n v="2.0499999999999998"/>
  </r>
  <r>
    <n v="6645"/>
    <d v="2016-12-26T00:00:00"/>
    <x v="2"/>
    <x v="11"/>
    <x v="411"/>
    <x v="3"/>
    <x v="1"/>
    <x v="13"/>
    <x v="177"/>
    <x v="3356"/>
    <n v="3"/>
    <n v="33.85"/>
  </r>
  <r>
    <n v="6646"/>
    <d v="2016-12-26T00:00:00"/>
    <x v="2"/>
    <x v="11"/>
    <x v="411"/>
    <x v="3"/>
    <x v="0"/>
    <x v="4"/>
    <x v="373"/>
    <x v="4187"/>
    <n v="3"/>
    <n v="15.11"/>
  </r>
  <r>
    <n v="6647"/>
    <d v="2016-12-26T00:00:00"/>
    <x v="2"/>
    <x v="11"/>
    <x v="653"/>
    <x v="23"/>
    <x v="1"/>
    <x v="5"/>
    <x v="1318"/>
    <x v="549"/>
    <n v="3"/>
    <n v="25.55"/>
  </r>
  <r>
    <n v="6648"/>
    <d v="2016-12-26T00:00:00"/>
    <x v="2"/>
    <x v="11"/>
    <x v="653"/>
    <x v="23"/>
    <x v="0"/>
    <x v="12"/>
    <x v="244"/>
    <x v="4188"/>
    <n v="1"/>
    <n v="7.42"/>
  </r>
  <r>
    <n v="6649"/>
    <d v="2016-12-26T00:00:00"/>
    <x v="2"/>
    <x v="11"/>
    <x v="202"/>
    <x v="20"/>
    <x v="0"/>
    <x v="3"/>
    <x v="1496"/>
    <x v="214"/>
    <n v="3"/>
    <n v="1.68"/>
  </r>
  <r>
    <n v="6650"/>
    <d v="2016-12-27T00:00:00"/>
    <x v="2"/>
    <x v="11"/>
    <x v="196"/>
    <x v="1"/>
    <x v="1"/>
    <x v="5"/>
    <x v="1417"/>
    <x v="4189"/>
    <n v="8"/>
    <n v="-12.08"/>
  </r>
  <r>
    <n v="6651"/>
    <d v="2016-12-27T00:00:00"/>
    <x v="2"/>
    <x v="11"/>
    <x v="711"/>
    <x v="0"/>
    <x v="0"/>
    <x v="0"/>
    <x v="1110"/>
    <x v="320"/>
    <n v="2"/>
    <n v="3.63"/>
  </r>
  <r>
    <n v="6652"/>
    <d v="2016-12-27T00:00:00"/>
    <x v="2"/>
    <x v="11"/>
    <x v="711"/>
    <x v="0"/>
    <x v="0"/>
    <x v="0"/>
    <x v="1216"/>
    <x v="1379"/>
    <n v="4"/>
    <n v="7.4"/>
  </r>
  <r>
    <n v="6653"/>
    <d v="2016-12-27T00:00:00"/>
    <x v="2"/>
    <x v="11"/>
    <x v="363"/>
    <x v="10"/>
    <x v="2"/>
    <x v="9"/>
    <x v="1598"/>
    <x v="4190"/>
    <n v="2"/>
    <n v="0.5"/>
  </r>
  <r>
    <n v="6654"/>
    <d v="2016-12-27T00:00:00"/>
    <x v="2"/>
    <x v="11"/>
    <x v="306"/>
    <x v="3"/>
    <x v="0"/>
    <x v="1"/>
    <x v="349"/>
    <x v="953"/>
    <n v="7"/>
    <n v="9.8800000000000008"/>
  </r>
  <r>
    <n v="6655"/>
    <d v="2016-12-27T00:00:00"/>
    <x v="2"/>
    <x v="11"/>
    <x v="476"/>
    <x v="10"/>
    <x v="0"/>
    <x v="7"/>
    <x v="642"/>
    <x v="4191"/>
    <n v="6"/>
    <n v="6.23"/>
  </r>
  <r>
    <n v="6656"/>
    <d v="2016-12-27T00:00:00"/>
    <x v="2"/>
    <x v="11"/>
    <x v="677"/>
    <x v="5"/>
    <x v="0"/>
    <x v="1"/>
    <x v="315"/>
    <x v="2827"/>
    <n v="1"/>
    <n v="1.2"/>
  </r>
  <r>
    <n v="6657"/>
    <d v="2016-12-29T00:00:00"/>
    <x v="2"/>
    <x v="11"/>
    <x v="47"/>
    <x v="21"/>
    <x v="1"/>
    <x v="5"/>
    <x v="1082"/>
    <x v="4192"/>
    <n v="5"/>
    <n v="60.36"/>
  </r>
  <r>
    <n v="6658"/>
    <d v="2016-12-29T00:00:00"/>
    <x v="2"/>
    <x v="11"/>
    <x v="75"/>
    <x v="1"/>
    <x v="0"/>
    <x v="0"/>
    <x v="655"/>
    <x v="2698"/>
    <n v="6"/>
    <n v="67.44"/>
  </r>
  <r>
    <n v="6659"/>
    <d v="2016-12-29T00:00:00"/>
    <x v="2"/>
    <x v="11"/>
    <x v="634"/>
    <x v="15"/>
    <x v="0"/>
    <x v="3"/>
    <x v="1469"/>
    <x v="3410"/>
    <n v="4"/>
    <n v="-27.93"/>
  </r>
  <r>
    <n v="6660"/>
    <d v="2016-12-29T00:00:00"/>
    <x v="2"/>
    <x v="11"/>
    <x v="634"/>
    <x v="15"/>
    <x v="0"/>
    <x v="3"/>
    <x v="253"/>
    <x v="2421"/>
    <n v="3"/>
    <n v="-1.97"/>
  </r>
  <r>
    <n v="6661"/>
    <d v="2016-12-29T00:00:00"/>
    <x v="2"/>
    <x v="11"/>
    <x v="101"/>
    <x v="42"/>
    <x v="1"/>
    <x v="8"/>
    <x v="1200"/>
    <x v="672"/>
    <n v="6"/>
    <n v="23.99"/>
  </r>
  <r>
    <n v="6662"/>
    <d v="2016-12-29T00:00:00"/>
    <x v="2"/>
    <x v="11"/>
    <x v="101"/>
    <x v="42"/>
    <x v="0"/>
    <x v="12"/>
    <x v="103"/>
    <x v="105"/>
    <n v="2"/>
    <n v="22.95"/>
  </r>
  <r>
    <n v="6663"/>
    <d v="2016-12-29T00:00:00"/>
    <x v="2"/>
    <x v="11"/>
    <x v="766"/>
    <x v="3"/>
    <x v="0"/>
    <x v="3"/>
    <x v="701"/>
    <x v="3332"/>
    <n v="3"/>
    <n v="3.93"/>
  </r>
  <r>
    <n v="6664"/>
    <d v="2016-12-29T00:00:00"/>
    <x v="2"/>
    <x v="11"/>
    <x v="318"/>
    <x v="11"/>
    <x v="0"/>
    <x v="10"/>
    <x v="1068"/>
    <x v="4193"/>
    <n v="3"/>
    <n v="10.42"/>
  </r>
  <r>
    <n v="6665"/>
    <d v="2016-12-29T00:00:00"/>
    <x v="2"/>
    <x v="11"/>
    <x v="167"/>
    <x v="16"/>
    <x v="0"/>
    <x v="0"/>
    <x v="257"/>
    <x v="30"/>
    <n v="7"/>
    <n v="13.09"/>
  </r>
  <r>
    <n v="6666"/>
    <d v="2016-12-29T00:00:00"/>
    <x v="2"/>
    <x v="11"/>
    <x v="167"/>
    <x v="16"/>
    <x v="0"/>
    <x v="0"/>
    <x v="1133"/>
    <x v="2156"/>
    <n v="6"/>
    <n v="8.8699999999999992"/>
  </r>
  <r>
    <n v="6667"/>
    <d v="2016-12-29T00:00:00"/>
    <x v="2"/>
    <x v="11"/>
    <x v="251"/>
    <x v="3"/>
    <x v="0"/>
    <x v="2"/>
    <x v="845"/>
    <x v="4194"/>
    <n v="1"/>
    <n v="4.07"/>
  </r>
  <r>
    <n v="6668"/>
    <d v="2016-12-29T00:00:00"/>
    <x v="2"/>
    <x v="11"/>
    <x v="251"/>
    <x v="3"/>
    <x v="0"/>
    <x v="14"/>
    <x v="1360"/>
    <x v="3071"/>
    <n v="2"/>
    <n v="7.27"/>
  </r>
  <r>
    <n v="6669"/>
    <d v="2016-12-30T00:00:00"/>
    <x v="2"/>
    <x v="11"/>
    <x v="435"/>
    <x v="0"/>
    <x v="0"/>
    <x v="3"/>
    <x v="872"/>
    <x v="4195"/>
    <n v="6"/>
    <n v="-10.39"/>
  </r>
  <r>
    <n v="6670"/>
    <d v="2016-12-30T00:00:00"/>
    <x v="2"/>
    <x v="11"/>
    <x v="240"/>
    <x v="10"/>
    <x v="0"/>
    <x v="1"/>
    <x v="1165"/>
    <x v="1408"/>
    <n v="2"/>
    <n v="1.99"/>
  </r>
  <r>
    <n v="6671"/>
    <d v="2016-12-30T00:00:00"/>
    <x v="2"/>
    <x v="11"/>
    <x v="240"/>
    <x v="10"/>
    <x v="0"/>
    <x v="14"/>
    <x v="472"/>
    <x v="4196"/>
    <n v="2"/>
    <n v="1.03"/>
  </r>
  <r>
    <n v="6672"/>
    <d v="2016-12-30T00:00:00"/>
    <x v="2"/>
    <x v="11"/>
    <x v="425"/>
    <x v="3"/>
    <x v="0"/>
    <x v="2"/>
    <x v="1407"/>
    <x v="3082"/>
    <n v="4"/>
    <n v="125.14"/>
  </r>
  <r>
    <n v="6673"/>
    <d v="2016-12-30T00:00:00"/>
    <x v="2"/>
    <x v="11"/>
    <x v="425"/>
    <x v="3"/>
    <x v="0"/>
    <x v="3"/>
    <x v="1430"/>
    <x v="3745"/>
    <n v="1"/>
    <n v="2.15"/>
  </r>
  <r>
    <n v="6674"/>
    <d v="2016-12-30T00:00:00"/>
    <x v="2"/>
    <x v="11"/>
    <x v="12"/>
    <x v="2"/>
    <x v="1"/>
    <x v="5"/>
    <x v="528"/>
    <x v="4197"/>
    <n v="1"/>
    <n v="0"/>
  </r>
  <r>
    <n v="6675"/>
    <d v="2016-12-30T00:00:00"/>
    <x v="2"/>
    <x v="11"/>
    <x v="781"/>
    <x v="2"/>
    <x v="0"/>
    <x v="4"/>
    <x v="1163"/>
    <x v="356"/>
    <n v="5"/>
    <n v="1.65"/>
  </r>
  <r>
    <n v="6676"/>
    <d v="2016-12-30T00:00:00"/>
    <x v="2"/>
    <x v="11"/>
    <x v="216"/>
    <x v="16"/>
    <x v="0"/>
    <x v="0"/>
    <x v="1675"/>
    <x v="4198"/>
    <n v="4"/>
    <n v="25.28"/>
  </r>
  <r>
    <n v="6677"/>
    <d v="2016-12-31T00:00:00"/>
    <x v="2"/>
    <x v="11"/>
    <x v="254"/>
    <x v="17"/>
    <x v="0"/>
    <x v="4"/>
    <x v="1559"/>
    <x v="2788"/>
    <n v="2"/>
    <n v="1.64"/>
  </r>
  <r>
    <n v="6678"/>
    <d v="2016-12-31T00:00:00"/>
    <x v="2"/>
    <x v="11"/>
    <x v="254"/>
    <x v="17"/>
    <x v="0"/>
    <x v="3"/>
    <x v="1172"/>
    <x v="4199"/>
    <n v="7"/>
    <n v="53.92"/>
  </r>
  <r>
    <n v="6679"/>
    <d v="2016-12-31T00:00:00"/>
    <x v="2"/>
    <x v="11"/>
    <x v="280"/>
    <x v="3"/>
    <x v="2"/>
    <x v="6"/>
    <x v="458"/>
    <x v="250"/>
    <n v="3"/>
    <n v="22.68"/>
  </r>
  <r>
    <n v="6680"/>
    <d v="2016-12-31T00:00:00"/>
    <x v="2"/>
    <x v="11"/>
    <x v="287"/>
    <x v="16"/>
    <x v="0"/>
    <x v="4"/>
    <x v="137"/>
    <x v="2959"/>
    <n v="3"/>
    <n v="3.57"/>
  </r>
  <r>
    <n v="6681"/>
    <d v="2016-12-31T00:00:00"/>
    <x v="2"/>
    <x v="11"/>
    <x v="287"/>
    <x v="16"/>
    <x v="0"/>
    <x v="0"/>
    <x v="1357"/>
    <x v="4200"/>
    <n v="5"/>
    <n v="8.2200000000000006"/>
  </r>
  <r>
    <n v="6682"/>
    <d v="2016-12-31T00:00:00"/>
    <x v="2"/>
    <x v="11"/>
    <x v="652"/>
    <x v="3"/>
    <x v="0"/>
    <x v="3"/>
    <x v="445"/>
    <x v="4201"/>
    <n v="3"/>
    <n v="13.43"/>
  </r>
  <r>
    <n v="6683"/>
    <d v="2016-12-31T00:00:00"/>
    <x v="2"/>
    <x v="11"/>
    <x v="257"/>
    <x v="10"/>
    <x v="0"/>
    <x v="2"/>
    <x v="1204"/>
    <x v="2997"/>
    <n v="4"/>
    <n v="-35.22"/>
  </r>
  <r>
    <n v="6684"/>
    <d v="2017-01-01T00:00:00"/>
    <x v="3"/>
    <x v="0"/>
    <x v="41"/>
    <x v="10"/>
    <x v="1"/>
    <x v="8"/>
    <x v="1112"/>
    <x v="1229"/>
    <n v="4"/>
    <n v="8.56"/>
  </r>
  <r>
    <n v="6685"/>
    <d v="2017-01-01T00:00:00"/>
    <x v="3"/>
    <x v="0"/>
    <x v="236"/>
    <x v="3"/>
    <x v="1"/>
    <x v="8"/>
    <x v="1261"/>
    <x v="4202"/>
    <n v="11"/>
    <n v="199.26"/>
  </r>
  <r>
    <n v="6686"/>
    <d v="2017-01-01T00:00:00"/>
    <x v="3"/>
    <x v="0"/>
    <x v="285"/>
    <x v="21"/>
    <x v="0"/>
    <x v="3"/>
    <x v="106"/>
    <x v="4203"/>
    <n v="2"/>
    <n v="1.73"/>
  </r>
  <r>
    <n v="6687"/>
    <d v="2017-01-01T00:00:00"/>
    <x v="3"/>
    <x v="0"/>
    <x v="744"/>
    <x v="0"/>
    <x v="0"/>
    <x v="2"/>
    <x v="2"/>
    <x v="4204"/>
    <n v="5"/>
    <n v="-107.96"/>
  </r>
  <r>
    <n v="6688"/>
    <d v="2017-01-01T00:00:00"/>
    <x v="3"/>
    <x v="0"/>
    <x v="744"/>
    <x v="0"/>
    <x v="1"/>
    <x v="8"/>
    <x v="759"/>
    <x v="4205"/>
    <n v="5"/>
    <n v="-187.38"/>
  </r>
  <r>
    <n v="6689"/>
    <d v="2017-01-01T00:00:00"/>
    <x v="3"/>
    <x v="0"/>
    <x v="744"/>
    <x v="0"/>
    <x v="1"/>
    <x v="5"/>
    <x v="1395"/>
    <x v="4206"/>
    <n v="4"/>
    <n v="-26.64"/>
  </r>
  <r>
    <n v="6690"/>
    <d v="2017-01-01T00:00:00"/>
    <x v="3"/>
    <x v="0"/>
    <x v="744"/>
    <x v="0"/>
    <x v="0"/>
    <x v="4"/>
    <x v="581"/>
    <x v="4207"/>
    <n v="4"/>
    <n v="2.23"/>
  </r>
  <r>
    <n v="6691"/>
    <d v="2017-01-01T00:00:00"/>
    <x v="3"/>
    <x v="0"/>
    <x v="744"/>
    <x v="0"/>
    <x v="0"/>
    <x v="3"/>
    <x v="871"/>
    <x v="4208"/>
    <n v="5"/>
    <n v="-9.7100000000000009"/>
  </r>
  <r>
    <n v="6692"/>
    <d v="2017-01-01T00:00:00"/>
    <x v="3"/>
    <x v="0"/>
    <x v="744"/>
    <x v="0"/>
    <x v="0"/>
    <x v="3"/>
    <x v="73"/>
    <x v="4209"/>
    <n v="14"/>
    <n v="-22.68"/>
  </r>
  <r>
    <n v="6693"/>
    <d v="2017-01-01T00:00:00"/>
    <x v="3"/>
    <x v="0"/>
    <x v="744"/>
    <x v="0"/>
    <x v="0"/>
    <x v="12"/>
    <x v="672"/>
    <x v="934"/>
    <n v="2"/>
    <n v="-38.82"/>
  </r>
  <r>
    <n v="6694"/>
    <d v="2017-01-02T00:00:00"/>
    <x v="3"/>
    <x v="0"/>
    <x v="322"/>
    <x v="25"/>
    <x v="2"/>
    <x v="15"/>
    <x v="1705"/>
    <x v="3350"/>
    <n v="2"/>
    <n v="-27.83"/>
  </r>
  <r>
    <n v="6695"/>
    <d v="2017-01-02T00:00:00"/>
    <x v="3"/>
    <x v="0"/>
    <x v="322"/>
    <x v="25"/>
    <x v="0"/>
    <x v="3"/>
    <x v="594"/>
    <x v="1456"/>
    <n v="5"/>
    <n v="-12.53"/>
  </r>
  <r>
    <n v="6696"/>
    <d v="2017-01-02T00:00:00"/>
    <x v="3"/>
    <x v="0"/>
    <x v="322"/>
    <x v="25"/>
    <x v="0"/>
    <x v="3"/>
    <x v="775"/>
    <x v="3789"/>
    <n v="6"/>
    <n v="-21.16"/>
  </r>
  <r>
    <n v="6697"/>
    <d v="2017-01-02T00:00:00"/>
    <x v="3"/>
    <x v="0"/>
    <x v="603"/>
    <x v="0"/>
    <x v="0"/>
    <x v="4"/>
    <x v="262"/>
    <x v="3635"/>
    <n v="2"/>
    <n v="3.97"/>
  </r>
  <r>
    <n v="6698"/>
    <d v="2017-01-02T00:00:00"/>
    <x v="3"/>
    <x v="0"/>
    <x v="603"/>
    <x v="0"/>
    <x v="0"/>
    <x v="12"/>
    <x v="1794"/>
    <x v="2099"/>
    <n v="2"/>
    <n v="-13.58"/>
  </r>
  <r>
    <n v="6699"/>
    <d v="2017-01-02T00:00:00"/>
    <x v="3"/>
    <x v="0"/>
    <x v="603"/>
    <x v="0"/>
    <x v="1"/>
    <x v="13"/>
    <x v="134"/>
    <x v="2187"/>
    <n v="5"/>
    <n v="-169.64"/>
  </r>
  <r>
    <n v="6700"/>
    <d v="2017-01-02T00:00:00"/>
    <x v="3"/>
    <x v="0"/>
    <x v="603"/>
    <x v="0"/>
    <x v="0"/>
    <x v="2"/>
    <x v="880"/>
    <x v="4210"/>
    <n v="3"/>
    <n v="27.91"/>
  </r>
  <r>
    <n v="6701"/>
    <d v="2017-01-02T00:00:00"/>
    <x v="3"/>
    <x v="0"/>
    <x v="623"/>
    <x v="3"/>
    <x v="2"/>
    <x v="9"/>
    <x v="1487"/>
    <x v="4211"/>
    <n v="1"/>
    <n v="5.81"/>
  </r>
  <r>
    <n v="6702"/>
    <d v="2017-01-03T00:00:00"/>
    <x v="3"/>
    <x v="0"/>
    <x v="16"/>
    <x v="3"/>
    <x v="0"/>
    <x v="0"/>
    <x v="1757"/>
    <x v="2167"/>
    <n v="6"/>
    <n v="18.66"/>
  </r>
  <r>
    <n v="6703"/>
    <d v="2017-01-03T00:00:00"/>
    <x v="3"/>
    <x v="0"/>
    <x v="616"/>
    <x v="3"/>
    <x v="0"/>
    <x v="3"/>
    <x v="1665"/>
    <x v="4212"/>
    <n v="8"/>
    <n v="682.52"/>
  </r>
  <r>
    <n v="6704"/>
    <d v="2017-01-03T00:00:00"/>
    <x v="3"/>
    <x v="0"/>
    <x v="616"/>
    <x v="3"/>
    <x v="0"/>
    <x v="4"/>
    <x v="1472"/>
    <x v="4213"/>
    <n v="3"/>
    <n v="3.1"/>
  </r>
  <r>
    <n v="6705"/>
    <d v="2017-01-06T00:00:00"/>
    <x v="3"/>
    <x v="0"/>
    <x v="285"/>
    <x v="33"/>
    <x v="0"/>
    <x v="3"/>
    <x v="96"/>
    <x v="4214"/>
    <n v="7"/>
    <n v="15.52"/>
  </r>
  <r>
    <n v="6706"/>
    <d v="2017-01-07T00:00:00"/>
    <x v="3"/>
    <x v="0"/>
    <x v="620"/>
    <x v="14"/>
    <x v="2"/>
    <x v="15"/>
    <x v="781"/>
    <x v="982"/>
    <n v="2"/>
    <n v="680"/>
  </r>
  <r>
    <n v="6707"/>
    <d v="2017-01-07T00:00:00"/>
    <x v="3"/>
    <x v="0"/>
    <x v="669"/>
    <x v="16"/>
    <x v="0"/>
    <x v="3"/>
    <x v="253"/>
    <x v="2421"/>
    <n v="3"/>
    <n v="-1.97"/>
  </r>
  <r>
    <n v="6708"/>
    <d v="2017-01-07T00:00:00"/>
    <x v="3"/>
    <x v="0"/>
    <x v="509"/>
    <x v="3"/>
    <x v="0"/>
    <x v="2"/>
    <x v="49"/>
    <x v="4215"/>
    <n v="11"/>
    <n v="44.6"/>
  </r>
  <r>
    <n v="6709"/>
    <d v="2017-01-07T00:00:00"/>
    <x v="3"/>
    <x v="0"/>
    <x v="509"/>
    <x v="3"/>
    <x v="0"/>
    <x v="2"/>
    <x v="204"/>
    <x v="4216"/>
    <n v="3"/>
    <n v="0.61"/>
  </r>
  <r>
    <n v="6710"/>
    <d v="2017-01-07T00:00:00"/>
    <x v="3"/>
    <x v="0"/>
    <x v="509"/>
    <x v="3"/>
    <x v="0"/>
    <x v="14"/>
    <x v="1501"/>
    <x v="4217"/>
    <n v="7"/>
    <n v="31.93"/>
  </r>
  <r>
    <n v="6711"/>
    <d v="2017-01-07T00:00:00"/>
    <x v="3"/>
    <x v="0"/>
    <x v="509"/>
    <x v="3"/>
    <x v="0"/>
    <x v="7"/>
    <x v="78"/>
    <x v="3507"/>
    <n v="1"/>
    <n v="3.55"/>
  </r>
  <r>
    <n v="6712"/>
    <d v="2017-01-08T00:00:00"/>
    <x v="3"/>
    <x v="0"/>
    <x v="332"/>
    <x v="22"/>
    <x v="1"/>
    <x v="13"/>
    <x v="178"/>
    <x v="4218"/>
    <n v="2"/>
    <n v="80.37"/>
  </r>
  <r>
    <n v="6713"/>
    <d v="2017-01-09T00:00:00"/>
    <x v="3"/>
    <x v="0"/>
    <x v="443"/>
    <x v="2"/>
    <x v="0"/>
    <x v="3"/>
    <x v="8"/>
    <x v="4219"/>
    <n v="3"/>
    <n v="-228.74"/>
  </r>
  <r>
    <n v="6714"/>
    <d v="2017-01-12T00:00:00"/>
    <x v="3"/>
    <x v="0"/>
    <x v="163"/>
    <x v="44"/>
    <x v="0"/>
    <x v="0"/>
    <x v="59"/>
    <x v="61"/>
    <n v="6"/>
    <n v="19.239999999999998"/>
  </r>
  <r>
    <n v="6715"/>
    <d v="2017-01-12T00:00:00"/>
    <x v="3"/>
    <x v="0"/>
    <x v="163"/>
    <x v="44"/>
    <x v="1"/>
    <x v="8"/>
    <x v="1310"/>
    <x v="1859"/>
    <n v="2"/>
    <n v="15.83"/>
  </r>
  <r>
    <n v="6716"/>
    <d v="2017-01-12T00:00:00"/>
    <x v="3"/>
    <x v="0"/>
    <x v="637"/>
    <x v="3"/>
    <x v="0"/>
    <x v="10"/>
    <x v="21"/>
    <x v="4220"/>
    <n v="1"/>
    <n v="4.8899999999999997"/>
  </r>
  <r>
    <n v="6717"/>
    <d v="2017-01-12T00:00:00"/>
    <x v="3"/>
    <x v="0"/>
    <x v="639"/>
    <x v="0"/>
    <x v="0"/>
    <x v="3"/>
    <x v="1391"/>
    <x v="4221"/>
    <n v="5"/>
    <n v="-1141.47"/>
  </r>
  <r>
    <n v="6718"/>
    <d v="2017-01-13T00:00:00"/>
    <x v="3"/>
    <x v="0"/>
    <x v="552"/>
    <x v="24"/>
    <x v="0"/>
    <x v="0"/>
    <x v="736"/>
    <x v="331"/>
    <n v="5"/>
    <n v="15.55"/>
  </r>
  <r>
    <n v="6719"/>
    <d v="2017-01-13T00:00:00"/>
    <x v="3"/>
    <x v="0"/>
    <x v="552"/>
    <x v="24"/>
    <x v="0"/>
    <x v="4"/>
    <x v="358"/>
    <x v="4222"/>
    <n v="6"/>
    <n v="54.58"/>
  </r>
  <r>
    <n v="6720"/>
    <d v="2017-01-13T00:00:00"/>
    <x v="3"/>
    <x v="0"/>
    <x v="552"/>
    <x v="24"/>
    <x v="0"/>
    <x v="14"/>
    <x v="270"/>
    <x v="290"/>
    <n v="5"/>
    <n v="83.28"/>
  </r>
  <r>
    <n v="6721"/>
    <d v="2017-01-13T00:00:00"/>
    <x v="3"/>
    <x v="0"/>
    <x v="552"/>
    <x v="24"/>
    <x v="1"/>
    <x v="11"/>
    <x v="506"/>
    <x v="549"/>
    <n v="3"/>
    <n v="53.24"/>
  </r>
  <r>
    <n v="6722"/>
    <d v="2017-01-14T00:00:00"/>
    <x v="3"/>
    <x v="0"/>
    <x v="751"/>
    <x v="25"/>
    <x v="0"/>
    <x v="10"/>
    <x v="41"/>
    <x v="4223"/>
    <n v="1"/>
    <n v="7.34"/>
  </r>
  <r>
    <n v="6723"/>
    <d v="2017-01-14T00:00:00"/>
    <x v="3"/>
    <x v="0"/>
    <x v="751"/>
    <x v="25"/>
    <x v="2"/>
    <x v="6"/>
    <x v="119"/>
    <x v="2890"/>
    <n v="5"/>
    <n v="0.69"/>
  </r>
  <r>
    <n v="6724"/>
    <d v="2017-01-14T00:00:00"/>
    <x v="3"/>
    <x v="0"/>
    <x v="609"/>
    <x v="26"/>
    <x v="2"/>
    <x v="9"/>
    <x v="1623"/>
    <x v="4224"/>
    <n v="7"/>
    <n v="-14.79"/>
  </r>
  <r>
    <n v="6725"/>
    <d v="2017-01-14T00:00:00"/>
    <x v="3"/>
    <x v="0"/>
    <x v="609"/>
    <x v="26"/>
    <x v="0"/>
    <x v="2"/>
    <x v="1440"/>
    <x v="4225"/>
    <n v="9"/>
    <n v="14.75"/>
  </r>
  <r>
    <n v="6726"/>
    <d v="2017-01-14T00:00:00"/>
    <x v="3"/>
    <x v="0"/>
    <x v="248"/>
    <x v="15"/>
    <x v="0"/>
    <x v="10"/>
    <x v="920"/>
    <x v="80"/>
    <n v="3"/>
    <n v="6.65"/>
  </r>
  <r>
    <n v="6727"/>
    <d v="2017-01-14T00:00:00"/>
    <x v="3"/>
    <x v="0"/>
    <x v="248"/>
    <x v="15"/>
    <x v="0"/>
    <x v="0"/>
    <x v="727"/>
    <x v="1308"/>
    <n v="7"/>
    <n v="12.7"/>
  </r>
  <r>
    <n v="6728"/>
    <d v="2017-01-14T00:00:00"/>
    <x v="3"/>
    <x v="0"/>
    <x v="248"/>
    <x v="15"/>
    <x v="2"/>
    <x v="6"/>
    <x v="1727"/>
    <x v="2906"/>
    <n v="2"/>
    <n v="7"/>
  </r>
  <r>
    <n v="6729"/>
    <d v="2017-01-14T00:00:00"/>
    <x v="3"/>
    <x v="0"/>
    <x v="248"/>
    <x v="15"/>
    <x v="0"/>
    <x v="3"/>
    <x v="1428"/>
    <x v="1038"/>
    <n v="5"/>
    <n v="-4.58"/>
  </r>
  <r>
    <n v="6730"/>
    <d v="2017-01-14T00:00:00"/>
    <x v="3"/>
    <x v="0"/>
    <x v="248"/>
    <x v="15"/>
    <x v="0"/>
    <x v="3"/>
    <x v="950"/>
    <x v="1779"/>
    <n v="2"/>
    <n v="-1.84"/>
  </r>
  <r>
    <n v="6731"/>
    <d v="2017-01-14T00:00:00"/>
    <x v="3"/>
    <x v="0"/>
    <x v="703"/>
    <x v="3"/>
    <x v="0"/>
    <x v="0"/>
    <x v="1325"/>
    <x v="276"/>
    <n v="5"/>
    <n v="69.709999999999994"/>
  </r>
  <r>
    <n v="6732"/>
    <d v="2017-01-14T00:00:00"/>
    <x v="3"/>
    <x v="0"/>
    <x v="57"/>
    <x v="18"/>
    <x v="0"/>
    <x v="2"/>
    <x v="1369"/>
    <x v="4226"/>
    <n v="5"/>
    <n v="17.52"/>
  </r>
  <r>
    <n v="6733"/>
    <d v="2017-01-14T00:00:00"/>
    <x v="3"/>
    <x v="0"/>
    <x v="57"/>
    <x v="18"/>
    <x v="0"/>
    <x v="7"/>
    <x v="1371"/>
    <x v="1406"/>
    <n v="2"/>
    <n v="0.1"/>
  </r>
  <r>
    <n v="6734"/>
    <d v="2017-01-14T00:00:00"/>
    <x v="3"/>
    <x v="0"/>
    <x v="57"/>
    <x v="18"/>
    <x v="2"/>
    <x v="6"/>
    <x v="1147"/>
    <x v="409"/>
    <n v="4"/>
    <n v="1.36"/>
  </r>
  <r>
    <n v="6735"/>
    <d v="2017-01-14T00:00:00"/>
    <x v="3"/>
    <x v="0"/>
    <x v="57"/>
    <x v="18"/>
    <x v="0"/>
    <x v="2"/>
    <x v="163"/>
    <x v="4227"/>
    <n v="2"/>
    <n v="5.25"/>
  </r>
  <r>
    <n v="6736"/>
    <d v="2017-01-14T00:00:00"/>
    <x v="3"/>
    <x v="0"/>
    <x v="57"/>
    <x v="18"/>
    <x v="2"/>
    <x v="9"/>
    <x v="915"/>
    <x v="4228"/>
    <n v="4"/>
    <n v="2.5499999999999998"/>
  </r>
  <r>
    <n v="6737"/>
    <d v="2017-01-14T00:00:00"/>
    <x v="3"/>
    <x v="0"/>
    <x v="57"/>
    <x v="18"/>
    <x v="0"/>
    <x v="0"/>
    <x v="1383"/>
    <x v="1185"/>
    <n v="1"/>
    <n v="5.56"/>
  </r>
  <r>
    <n v="6738"/>
    <d v="2017-01-14T00:00:00"/>
    <x v="3"/>
    <x v="0"/>
    <x v="57"/>
    <x v="18"/>
    <x v="2"/>
    <x v="9"/>
    <x v="1253"/>
    <x v="4229"/>
    <n v="4"/>
    <n v="70.31"/>
  </r>
  <r>
    <n v="6739"/>
    <d v="2017-01-14T00:00:00"/>
    <x v="3"/>
    <x v="0"/>
    <x v="57"/>
    <x v="18"/>
    <x v="1"/>
    <x v="8"/>
    <x v="1298"/>
    <x v="3729"/>
    <n v="2"/>
    <n v="8.5299999999999994"/>
  </r>
  <r>
    <n v="6740"/>
    <d v="2017-01-15T00:00:00"/>
    <x v="3"/>
    <x v="0"/>
    <x v="758"/>
    <x v="2"/>
    <x v="0"/>
    <x v="12"/>
    <x v="1743"/>
    <x v="4230"/>
    <n v="1"/>
    <n v="3.87"/>
  </r>
  <r>
    <n v="6741"/>
    <d v="2017-01-15T00:00:00"/>
    <x v="3"/>
    <x v="0"/>
    <x v="758"/>
    <x v="2"/>
    <x v="0"/>
    <x v="12"/>
    <x v="453"/>
    <x v="4231"/>
    <n v="8"/>
    <n v="312.68"/>
  </r>
  <r>
    <n v="6742"/>
    <d v="2017-01-15T00:00:00"/>
    <x v="3"/>
    <x v="0"/>
    <x v="42"/>
    <x v="32"/>
    <x v="0"/>
    <x v="0"/>
    <x v="1700"/>
    <x v="3296"/>
    <n v="2"/>
    <n v="5.84"/>
  </r>
  <r>
    <n v="6743"/>
    <d v="2017-01-15T00:00:00"/>
    <x v="3"/>
    <x v="0"/>
    <x v="722"/>
    <x v="3"/>
    <x v="0"/>
    <x v="4"/>
    <x v="344"/>
    <x v="369"/>
    <n v="5"/>
    <n v="6.21"/>
  </r>
  <r>
    <n v="6744"/>
    <d v="2017-01-15T00:00:00"/>
    <x v="3"/>
    <x v="0"/>
    <x v="560"/>
    <x v="0"/>
    <x v="0"/>
    <x v="3"/>
    <x v="209"/>
    <x v="2122"/>
    <n v="4"/>
    <n v="-52.45"/>
  </r>
  <r>
    <n v="6745"/>
    <d v="2017-01-15T00:00:00"/>
    <x v="3"/>
    <x v="0"/>
    <x v="560"/>
    <x v="0"/>
    <x v="2"/>
    <x v="9"/>
    <x v="33"/>
    <x v="972"/>
    <n v="2"/>
    <n v="14.4"/>
  </r>
  <r>
    <n v="6746"/>
    <d v="2017-01-15T00:00:00"/>
    <x v="3"/>
    <x v="0"/>
    <x v="560"/>
    <x v="0"/>
    <x v="2"/>
    <x v="9"/>
    <x v="918"/>
    <x v="4232"/>
    <n v="8"/>
    <n v="13.3"/>
  </r>
  <r>
    <n v="6747"/>
    <d v="2017-01-15T00:00:00"/>
    <x v="3"/>
    <x v="0"/>
    <x v="560"/>
    <x v="0"/>
    <x v="0"/>
    <x v="3"/>
    <x v="583"/>
    <x v="2269"/>
    <n v="1"/>
    <n v="-6.63"/>
  </r>
  <r>
    <n v="6748"/>
    <d v="2017-01-16T00:00:00"/>
    <x v="3"/>
    <x v="0"/>
    <x v="4"/>
    <x v="3"/>
    <x v="1"/>
    <x v="8"/>
    <x v="480"/>
    <x v="1792"/>
    <n v="4"/>
    <n v="8.1"/>
  </r>
  <r>
    <n v="6749"/>
    <d v="2017-01-16T00:00:00"/>
    <x v="3"/>
    <x v="0"/>
    <x v="4"/>
    <x v="3"/>
    <x v="1"/>
    <x v="13"/>
    <x v="495"/>
    <x v="4233"/>
    <n v="7"/>
    <n v="-14.99"/>
  </r>
  <r>
    <n v="6750"/>
    <d v="2017-01-16T00:00:00"/>
    <x v="3"/>
    <x v="0"/>
    <x v="539"/>
    <x v="14"/>
    <x v="0"/>
    <x v="3"/>
    <x v="501"/>
    <x v="4234"/>
    <n v="4"/>
    <n v="2504.2199999999998"/>
  </r>
  <r>
    <n v="6751"/>
    <d v="2017-01-16T00:00:00"/>
    <x v="3"/>
    <x v="0"/>
    <x v="539"/>
    <x v="14"/>
    <x v="1"/>
    <x v="5"/>
    <x v="946"/>
    <x v="4235"/>
    <n v="3"/>
    <n v="72.64"/>
  </r>
  <r>
    <n v="6752"/>
    <d v="2017-01-16T00:00:00"/>
    <x v="3"/>
    <x v="0"/>
    <x v="539"/>
    <x v="14"/>
    <x v="0"/>
    <x v="0"/>
    <x v="1687"/>
    <x v="4236"/>
    <n v="7"/>
    <n v="25.23"/>
  </r>
  <r>
    <n v="6753"/>
    <d v="2017-01-19T00:00:00"/>
    <x v="3"/>
    <x v="0"/>
    <x v="275"/>
    <x v="0"/>
    <x v="0"/>
    <x v="1"/>
    <x v="1491"/>
    <x v="3233"/>
    <n v="2"/>
    <n v="2.1"/>
  </r>
  <r>
    <n v="6754"/>
    <d v="2017-01-19T00:00:00"/>
    <x v="3"/>
    <x v="0"/>
    <x v="777"/>
    <x v="2"/>
    <x v="2"/>
    <x v="6"/>
    <x v="387"/>
    <x v="4237"/>
    <n v="2"/>
    <n v="-93.08"/>
  </r>
  <r>
    <n v="6755"/>
    <d v="2017-01-19T00:00:00"/>
    <x v="3"/>
    <x v="0"/>
    <x v="777"/>
    <x v="2"/>
    <x v="1"/>
    <x v="8"/>
    <x v="1113"/>
    <x v="4238"/>
    <n v="2"/>
    <n v="6.39"/>
  </r>
  <r>
    <n v="6756"/>
    <d v="2017-01-19T00:00:00"/>
    <x v="3"/>
    <x v="0"/>
    <x v="777"/>
    <x v="2"/>
    <x v="1"/>
    <x v="5"/>
    <x v="1333"/>
    <x v="3653"/>
    <n v="3"/>
    <n v="-63.38"/>
  </r>
  <r>
    <n v="6757"/>
    <d v="2017-01-19T00:00:00"/>
    <x v="3"/>
    <x v="0"/>
    <x v="777"/>
    <x v="2"/>
    <x v="0"/>
    <x v="0"/>
    <x v="1791"/>
    <x v="4239"/>
    <n v="4"/>
    <n v="7.05"/>
  </r>
  <r>
    <n v="6758"/>
    <d v="2017-01-19T00:00:00"/>
    <x v="3"/>
    <x v="0"/>
    <x v="195"/>
    <x v="45"/>
    <x v="0"/>
    <x v="0"/>
    <x v="1449"/>
    <x v="2828"/>
    <n v="4"/>
    <n v="37.56"/>
  </r>
  <r>
    <n v="6759"/>
    <d v="2017-01-19T00:00:00"/>
    <x v="3"/>
    <x v="0"/>
    <x v="195"/>
    <x v="45"/>
    <x v="0"/>
    <x v="0"/>
    <x v="572"/>
    <x v="4240"/>
    <n v="1"/>
    <n v="5.77"/>
  </r>
  <r>
    <n v="6760"/>
    <d v="2017-01-19T00:00:00"/>
    <x v="3"/>
    <x v="0"/>
    <x v="195"/>
    <x v="45"/>
    <x v="0"/>
    <x v="12"/>
    <x v="1178"/>
    <x v="2277"/>
    <n v="3"/>
    <n v="152.02000000000001"/>
  </r>
  <r>
    <n v="6761"/>
    <d v="2017-01-19T00:00:00"/>
    <x v="3"/>
    <x v="0"/>
    <x v="195"/>
    <x v="45"/>
    <x v="0"/>
    <x v="10"/>
    <x v="229"/>
    <x v="3062"/>
    <n v="1"/>
    <n v="0.96"/>
  </r>
  <r>
    <n v="6762"/>
    <d v="2017-01-20T00:00:00"/>
    <x v="3"/>
    <x v="0"/>
    <x v="755"/>
    <x v="20"/>
    <x v="1"/>
    <x v="5"/>
    <x v="415"/>
    <x v="4241"/>
    <n v="3"/>
    <n v="2.31"/>
  </r>
  <r>
    <n v="6763"/>
    <d v="2017-01-20T00:00:00"/>
    <x v="3"/>
    <x v="0"/>
    <x v="433"/>
    <x v="3"/>
    <x v="2"/>
    <x v="6"/>
    <x v="292"/>
    <x v="4242"/>
    <n v="3"/>
    <n v="10.050000000000001"/>
  </r>
  <r>
    <n v="6764"/>
    <d v="2017-01-20T00:00:00"/>
    <x v="3"/>
    <x v="0"/>
    <x v="51"/>
    <x v="3"/>
    <x v="0"/>
    <x v="4"/>
    <x v="108"/>
    <x v="4243"/>
    <n v="5"/>
    <n v="7.99"/>
  </r>
  <r>
    <n v="6765"/>
    <d v="2017-01-20T00:00:00"/>
    <x v="3"/>
    <x v="0"/>
    <x v="51"/>
    <x v="3"/>
    <x v="2"/>
    <x v="6"/>
    <x v="854"/>
    <x v="671"/>
    <n v="3"/>
    <n v="130.49"/>
  </r>
  <r>
    <n v="6766"/>
    <d v="2017-01-20T00:00:00"/>
    <x v="3"/>
    <x v="0"/>
    <x v="467"/>
    <x v="37"/>
    <x v="0"/>
    <x v="4"/>
    <x v="1591"/>
    <x v="567"/>
    <n v="2"/>
    <n v="1.02"/>
  </r>
  <r>
    <n v="6767"/>
    <d v="2017-01-20T00:00:00"/>
    <x v="3"/>
    <x v="0"/>
    <x v="505"/>
    <x v="1"/>
    <x v="0"/>
    <x v="1"/>
    <x v="349"/>
    <x v="697"/>
    <n v="5"/>
    <n v="4.18"/>
  </r>
  <r>
    <n v="6768"/>
    <d v="2017-01-21T00:00:00"/>
    <x v="3"/>
    <x v="0"/>
    <x v="293"/>
    <x v="22"/>
    <x v="0"/>
    <x v="2"/>
    <x v="161"/>
    <x v="151"/>
    <n v="3"/>
    <n v="9.7200000000000006"/>
  </r>
  <r>
    <n v="6769"/>
    <d v="2017-01-21T00:00:00"/>
    <x v="3"/>
    <x v="0"/>
    <x v="293"/>
    <x v="22"/>
    <x v="2"/>
    <x v="9"/>
    <x v="941"/>
    <x v="1141"/>
    <n v="3"/>
    <n v="86.39"/>
  </r>
  <r>
    <n v="6770"/>
    <d v="2017-01-21T00:00:00"/>
    <x v="3"/>
    <x v="0"/>
    <x v="293"/>
    <x v="22"/>
    <x v="0"/>
    <x v="3"/>
    <x v="471"/>
    <x v="4244"/>
    <n v="6"/>
    <n v="33.65"/>
  </r>
  <r>
    <n v="6771"/>
    <d v="2017-01-21T00:00:00"/>
    <x v="3"/>
    <x v="0"/>
    <x v="293"/>
    <x v="22"/>
    <x v="0"/>
    <x v="3"/>
    <x v="93"/>
    <x v="245"/>
    <n v="4"/>
    <n v="9.43"/>
  </r>
  <r>
    <n v="6772"/>
    <d v="2017-01-21T00:00:00"/>
    <x v="3"/>
    <x v="0"/>
    <x v="293"/>
    <x v="22"/>
    <x v="1"/>
    <x v="11"/>
    <x v="1778"/>
    <x v="4245"/>
    <n v="1"/>
    <n v="18.7"/>
  </r>
  <r>
    <n v="6773"/>
    <d v="2017-01-21T00:00:00"/>
    <x v="3"/>
    <x v="0"/>
    <x v="293"/>
    <x v="22"/>
    <x v="0"/>
    <x v="3"/>
    <x v="701"/>
    <x v="4184"/>
    <n v="5"/>
    <n v="6.55"/>
  </r>
  <r>
    <n v="6774"/>
    <d v="2017-01-21T00:00:00"/>
    <x v="3"/>
    <x v="0"/>
    <x v="577"/>
    <x v="25"/>
    <x v="0"/>
    <x v="2"/>
    <x v="892"/>
    <x v="4246"/>
    <n v="7"/>
    <n v="30.47"/>
  </r>
  <r>
    <n v="6775"/>
    <d v="2017-01-21T00:00:00"/>
    <x v="3"/>
    <x v="0"/>
    <x v="577"/>
    <x v="25"/>
    <x v="0"/>
    <x v="3"/>
    <x v="978"/>
    <x v="4247"/>
    <n v="7"/>
    <n v="-28.63"/>
  </r>
  <r>
    <n v="6776"/>
    <d v="2017-01-21T00:00:00"/>
    <x v="3"/>
    <x v="0"/>
    <x v="772"/>
    <x v="14"/>
    <x v="0"/>
    <x v="3"/>
    <x v="549"/>
    <x v="221"/>
    <n v="5"/>
    <n v="7.06"/>
  </r>
  <r>
    <n v="6777"/>
    <d v="2017-01-21T00:00:00"/>
    <x v="3"/>
    <x v="0"/>
    <x v="772"/>
    <x v="14"/>
    <x v="2"/>
    <x v="9"/>
    <x v="1464"/>
    <x v="2324"/>
    <n v="5"/>
    <n v="111.59"/>
  </r>
  <r>
    <n v="6778"/>
    <d v="2017-01-21T00:00:00"/>
    <x v="3"/>
    <x v="0"/>
    <x v="772"/>
    <x v="14"/>
    <x v="0"/>
    <x v="3"/>
    <x v="88"/>
    <x v="4248"/>
    <n v="4"/>
    <n v="42.07"/>
  </r>
  <r>
    <n v="6779"/>
    <d v="2017-01-21T00:00:00"/>
    <x v="3"/>
    <x v="0"/>
    <x v="772"/>
    <x v="14"/>
    <x v="2"/>
    <x v="15"/>
    <x v="1795"/>
    <x v="4249"/>
    <n v="3"/>
    <n v="152.09"/>
  </r>
  <r>
    <n v="6780"/>
    <d v="2017-01-21T00:00:00"/>
    <x v="3"/>
    <x v="0"/>
    <x v="772"/>
    <x v="14"/>
    <x v="2"/>
    <x v="6"/>
    <x v="1432"/>
    <x v="4250"/>
    <n v="1"/>
    <n v="49.5"/>
  </r>
  <r>
    <n v="6781"/>
    <d v="2017-01-21T00:00:00"/>
    <x v="3"/>
    <x v="0"/>
    <x v="737"/>
    <x v="1"/>
    <x v="0"/>
    <x v="10"/>
    <x v="239"/>
    <x v="4251"/>
    <n v="4"/>
    <n v="90.64"/>
  </r>
  <r>
    <n v="6782"/>
    <d v="2017-01-22T00:00:00"/>
    <x v="3"/>
    <x v="0"/>
    <x v="525"/>
    <x v="35"/>
    <x v="2"/>
    <x v="16"/>
    <x v="1796"/>
    <x v="4252"/>
    <n v="5"/>
    <n v="1379.98"/>
  </r>
  <r>
    <n v="6783"/>
    <d v="2017-01-22T00:00:00"/>
    <x v="3"/>
    <x v="0"/>
    <x v="525"/>
    <x v="35"/>
    <x v="0"/>
    <x v="2"/>
    <x v="1187"/>
    <x v="1596"/>
    <n v="3"/>
    <n v="13.89"/>
  </r>
  <r>
    <n v="6784"/>
    <d v="2017-01-22T00:00:00"/>
    <x v="3"/>
    <x v="0"/>
    <x v="525"/>
    <x v="35"/>
    <x v="0"/>
    <x v="0"/>
    <x v="689"/>
    <x v="687"/>
    <n v="2"/>
    <n v="5.38"/>
  </r>
  <r>
    <n v="6785"/>
    <d v="2017-01-22T00:00:00"/>
    <x v="3"/>
    <x v="0"/>
    <x v="525"/>
    <x v="35"/>
    <x v="0"/>
    <x v="2"/>
    <x v="694"/>
    <x v="4035"/>
    <n v="3"/>
    <n v="56.3"/>
  </r>
  <r>
    <n v="6786"/>
    <d v="2017-01-22T00:00:00"/>
    <x v="3"/>
    <x v="0"/>
    <x v="150"/>
    <x v="1"/>
    <x v="0"/>
    <x v="7"/>
    <x v="78"/>
    <x v="137"/>
    <n v="5"/>
    <n v="4.91"/>
  </r>
  <r>
    <n v="6787"/>
    <d v="2017-01-22T00:00:00"/>
    <x v="3"/>
    <x v="0"/>
    <x v="150"/>
    <x v="1"/>
    <x v="0"/>
    <x v="4"/>
    <x v="608"/>
    <x v="1304"/>
    <n v="3"/>
    <n v="0.89"/>
  </r>
  <r>
    <n v="6788"/>
    <d v="2017-01-23T00:00:00"/>
    <x v="3"/>
    <x v="0"/>
    <x v="91"/>
    <x v="14"/>
    <x v="1"/>
    <x v="13"/>
    <x v="752"/>
    <x v="4253"/>
    <n v="2"/>
    <n v="21.1"/>
  </r>
  <r>
    <n v="6789"/>
    <d v="2017-01-23T00:00:00"/>
    <x v="3"/>
    <x v="0"/>
    <x v="10"/>
    <x v="22"/>
    <x v="0"/>
    <x v="3"/>
    <x v="1058"/>
    <x v="184"/>
    <n v="5"/>
    <n v="6.89"/>
  </r>
  <r>
    <n v="6790"/>
    <d v="2017-01-23T00:00:00"/>
    <x v="3"/>
    <x v="0"/>
    <x v="10"/>
    <x v="22"/>
    <x v="0"/>
    <x v="0"/>
    <x v="1427"/>
    <x v="499"/>
    <n v="4"/>
    <n v="12.44"/>
  </r>
  <r>
    <n v="6791"/>
    <d v="2017-01-23T00:00:00"/>
    <x v="3"/>
    <x v="0"/>
    <x v="10"/>
    <x v="22"/>
    <x v="0"/>
    <x v="0"/>
    <x v="1040"/>
    <x v="710"/>
    <n v="1"/>
    <n v="3.11"/>
  </r>
  <r>
    <n v="6792"/>
    <d v="2017-01-23T00:00:00"/>
    <x v="3"/>
    <x v="0"/>
    <x v="10"/>
    <x v="22"/>
    <x v="2"/>
    <x v="6"/>
    <x v="227"/>
    <x v="3223"/>
    <n v="6"/>
    <n v="8.64"/>
  </r>
  <r>
    <n v="6793"/>
    <d v="2017-01-23T00:00:00"/>
    <x v="3"/>
    <x v="0"/>
    <x v="187"/>
    <x v="12"/>
    <x v="2"/>
    <x v="9"/>
    <x v="301"/>
    <x v="772"/>
    <n v="2"/>
    <n v="12"/>
  </r>
  <r>
    <n v="6794"/>
    <d v="2017-01-23T00:00:00"/>
    <x v="3"/>
    <x v="0"/>
    <x v="187"/>
    <x v="12"/>
    <x v="0"/>
    <x v="3"/>
    <x v="647"/>
    <x v="4254"/>
    <n v="2"/>
    <n v="-3.62"/>
  </r>
  <r>
    <n v="6795"/>
    <d v="2017-01-24T00:00:00"/>
    <x v="3"/>
    <x v="0"/>
    <x v="633"/>
    <x v="4"/>
    <x v="0"/>
    <x v="7"/>
    <x v="828"/>
    <x v="987"/>
    <n v="3"/>
    <n v="0.11"/>
  </r>
  <r>
    <n v="6796"/>
    <d v="2017-01-24T00:00:00"/>
    <x v="3"/>
    <x v="0"/>
    <x v="435"/>
    <x v="3"/>
    <x v="0"/>
    <x v="12"/>
    <x v="882"/>
    <x v="2280"/>
    <n v="3"/>
    <n v="6.72"/>
  </r>
  <r>
    <n v="6797"/>
    <d v="2017-01-24T00:00:00"/>
    <x v="3"/>
    <x v="0"/>
    <x v="435"/>
    <x v="3"/>
    <x v="0"/>
    <x v="3"/>
    <x v="1644"/>
    <x v="3561"/>
    <n v="2"/>
    <n v="89.95"/>
  </r>
  <r>
    <n v="6798"/>
    <d v="2017-01-24T00:00:00"/>
    <x v="3"/>
    <x v="0"/>
    <x v="435"/>
    <x v="3"/>
    <x v="2"/>
    <x v="6"/>
    <x v="1585"/>
    <x v="2803"/>
    <n v="3"/>
    <n v="8.2799999999999994"/>
  </r>
  <r>
    <n v="6799"/>
    <d v="2017-01-26T00:00:00"/>
    <x v="3"/>
    <x v="0"/>
    <x v="27"/>
    <x v="33"/>
    <x v="0"/>
    <x v="4"/>
    <x v="1363"/>
    <x v="4255"/>
    <n v="7"/>
    <n v="4.18"/>
  </r>
  <r>
    <n v="6800"/>
    <d v="2017-01-26T00:00:00"/>
    <x v="3"/>
    <x v="0"/>
    <x v="27"/>
    <x v="33"/>
    <x v="0"/>
    <x v="3"/>
    <x v="824"/>
    <x v="959"/>
    <n v="2"/>
    <n v="3.44"/>
  </r>
  <r>
    <n v="6801"/>
    <d v="2017-01-26T00:00:00"/>
    <x v="3"/>
    <x v="0"/>
    <x v="704"/>
    <x v="0"/>
    <x v="0"/>
    <x v="2"/>
    <x v="939"/>
    <x v="3824"/>
    <n v="2"/>
    <n v="1.82"/>
  </r>
  <r>
    <n v="6802"/>
    <d v="2017-01-26T00:00:00"/>
    <x v="3"/>
    <x v="0"/>
    <x v="740"/>
    <x v="3"/>
    <x v="0"/>
    <x v="7"/>
    <x v="293"/>
    <x v="3892"/>
    <n v="8"/>
    <n v="5.68"/>
  </r>
  <r>
    <n v="6803"/>
    <d v="2017-01-26T00:00:00"/>
    <x v="3"/>
    <x v="0"/>
    <x v="32"/>
    <x v="4"/>
    <x v="1"/>
    <x v="8"/>
    <x v="1436"/>
    <x v="4256"/>
    <n v="4"/>
    <n v="24.46"/>
  </r>
  <r>
    <n v="6804"/>
    <d v="2017-01-26T00:00:00"/>
    <x v="3"/>
    <x v="0"/>
    <x v="32"/>
    <x v="4"/>
    <x v="2"/>
    <x v="6"/>
    <x v="352"/>
    <x v="4257"/>
    <n v="7"/>
    <n v="764.38"/>
  </r>
  <r>
    <n v="6805"/>
    <d v="2017-01-27T00:00:00"/>
    <x v="3"/>
    <x v="0"/>
    <x v="209"/>
    <x v="10"/>
    <x v="0"/>
    <x v="4"/>
    <x v="16"/>
    <x v="1473"/>
    <n v="3"/>
    <n v="1.75"/>
  </r>
  <r>
    <n v="6806"/>
    <d v="2017-01-27T00:00:00"/>
    <x v="3"/>
    <x v="0"/>
    <x v="209"/>
    <x v="10"/>
    <x v="2"/>
    <x v="9"/>
    <x v="1241"/>
    <x v="1553"/>
    <n v="3"/>
    <n v="-9"/>
  </r>
  <r>
    <n v="6807"/>
    <d v="2017-01-27T00:00:00"/>
    <x v="3"/>
    <x v="0"/>
    <x v="209"/>
    <x v="10"/>
    <x v="2"/>
    <x v="6"/>
    <x v="784"/>
    <x v="1693"/>
    <n v="3"/>
    <n v="-27"/>
  </r>
  <r>
    <n v="6808"/>
    <d v="2017-01-27T00:00:00"/>
    <x v="3"/>
    <x v="0"/>
    <x v="614"/>
    <x v="20"/>
    <x v="2"/>
    <x v="6"/>
    <x v="1585"/>
    <x v="4050"/>
    <n v="3"/>
    <n v="35.86"/>
  </r>
  <r>
    <n v="6809"/>
    <d v="2017-01-28T00:00:00"/>
    <x v="3"/>
    <x v="0"/>
    <x v="165"/>
    <x v="3"/>
    <x v="2"/>
    <x v="9"/>
    <x v="1699"/>
    <x v="104"/>
    <n v="3"/>
    <n v="26.4"/>
  </r>
  <r>
    <n v="6810"/>
    <d v="2017-01-28T00:00:00"/>
    <x v="3"/>
    <x v="0"/>
    <x v="165"/>
    <x v="3"/>
    <x v="1"/>
    <x v="8"/>
    <x v="1716"/>
    <x v="3420"/>
    <n v="3"/>
    <n v="12.83"/>
  </r>
  <r>
    <n v="6811"/>
    <d v="2017-01-28T00:00:00"/>
    <x v="3"/>
    <x v="0"/>
    <x v="656"/>
    <x v="42"/>
    <x v="0"/>
    <x v="0"/>
    <x v="657"/>
    <x v="2323"/>
    <n v="5"/>
    <n v="137.15"/>
  </r>
  <r>
    <n v="6812"/>
    <d v="2017-01-28T00:00:00"/>
    <x v="3"/>
    <x v="0"/>
    <x v="750"/>
    <x v="20"/>
    <x v="2"/>
    <x v="9"/>
    <x v="399"/>
    <x v="4258"/>
    <n v="9"/>
    <n v="157.47"/>
  </r>
  <r>
    <n v="6813"/>
    <d v="2017-01-29T00:00:00"/>
    <x v="3"/>
    <x v="0"/>
    <x v="584"/>
    <x v="1"/>
    <x v="0"/>
    <x v="3"/>
    <x v="455"/>
    <x v="2759"/>
    <n v="4"/>
    <n v="-20.62"/>
  </r>
  <r>
    <n v="6814"/>
    <d v="2017-01-29T00:00:00"/>
    <x v="3"/>
    <x v="0"/>
    <x v="339"/>
    <x v="3"/>
    <x v="0"/>
    <x v="4"/>
    <x v="1729"/>
    <x v="1758"/>
    <n v="3"/>
    <n v="2.17"/>
  </r>
  <r>
    <n v="6815"/>
    <d v="2017-01-29T00:00:00"/>
    <x v="3"/>
    <x v="0"/>
    <x v="339"/>
    <x v="3"/>
    <x v="0"/>
    <x v="14"/>
    <x v="472"/>
    <x v="551"/>
    <n v="1"/>
    <n v="2.23"/>
  </r>
  <r>
    <n v="6816"/>
    <d v="2017-01-29T00:00:00"/>
    <x v="3"/>
    <x v="0"/>
    <x v="339"/>
    <x v="3"/>
    <x v="0"/>
    <x v="3"/>
    <x v="604"/>
    <x v="3502"/>
    <n v="8"/>
    <n v="40.369999999999997"/>
  </r>
  <r>
    <n v="6817"/>
    <d v="2017-01-29T00:00:00"/>
    <x v="3"/>
    <x v="0"/>
    <x v="122"/>
    <x v="20"/>
    <x v="0"/>
    <x v="1"/>
    <x v="1046"/>
    <x v="1324"/>
    <n v="2"/>
    <n v="2.4"/>
  </r>
  <r>
    <n v="6818"/>
    <d v="2017-01-29T00:00:00"/>
    <x v="3"/>
    <x v="0"/>
    <x v="741"/>
    <x v="2"/>
    <x v="0"/>
    <x v="4"/>
    <x v="614"/>
    <x v="3025"/>
    <n v="2"/>
    <n v="0.48"/>
  </r>
  <r>
    <n v="6819"/>
    <d v="2017-01-29T00:00:00"/>
    <x v="3"/>
    <x v="0"/>
    <x v="51"/>
    <x v="30"/>
    <x v="0"/>
    <x v="0"/>
    <x v="1257"/>
    <x v="115"/>
    <n v="2"/>
    <n v="6.22"/>
  </r>
  <r>
    <n v="6820"/>
    <d v="2017-01-29T00:00:00"/>
    <x v="3"/>
    <x v="0"/>
    <x v="51"/>
    <x v="30"/>
    <x v="0"/>
    <x v="0"/>
    <x v="167"/>
    <x v="1273"/>
    <n v="5"/>
    <n v="45.53"/>
  </r>
  <r>
    <n v="6821"/>
    <d v="2017-01-29T00:00:00"/>
    <x v="3"/>
    <x v="0"/>
    <x v="51"/>
    <x v="30"/>
    <x v="0"/>
    <x v="2"/>
    <x v="1369"/>
    <x v="3131"/>
    <n v="1"/>
    <n v="3.5"/>
  </r>
  <r>
    <n v="6822"/>
    <d v="2017-01-29T00:00:00"/>
    <x v="3"/>
    <x v="0"/>
    <x v="51"/>
    <x v="30"/>
    <x v="1"/>
    <x v="8"/>
    <x v="20"/>
    <x v="2287"/>
    <n v="3"/>
    <n v="4.62"/>
  </r>
  <r>
    <n v="6823"/>
    <d v="2017-01-30T00:00:00"/>
    <x v="3"/>
    <x v="0"/>
    <x v="625"/>
    <x v="30"/>
    <x v="0"/>
    <x v="3"/>
    <x v="997"/>
    <x v="645"/>
    <n v="2"/>
    <n v="9.14"/>
  </r>
  <r>
    <n v="6824"/>
    <d v="2017-01-30T00:00:00"/>
    <x v="3"/>
    <x v="0"/>
    <x v="625"/>
    <x v="30"/>
    <x v="2"/>
    <x v="6"/>
    <x v="35"/>
    <x v="2604"/>
    <n v="3"/>
    <n v="51.75"/>
  </r>
  <r>
    <n v="6825"/>
    <d v="2017-01-30T00:00:00"/>
    <x v="3"/>
    <x v="0"/>
    <x v="625"/>
    <x v="30"/>
    <x v="0"/>
    <x v="3"/>
    <x v="871"/>
    <x v="4259"/>
    <n v="5"/>
    <n v="16.18"/>
  </r>
  <r>
    <n v="6826"/>
    <d v="2017-01-30T00:00:00"/>
    <x v="3"/>
    <x v="0"/>
    <x v="625"/>
    <x v="30"/>
    <x v="0"/>
    <x v="3"/>
    <x v="483"/>
    <x v="647"/>
    <n v="1"/>
    <n v="3.47"/>
  </r>
  <r>
    <n v="6827"/>
    <d v="2017-01-30T00:00:00"/>
    <x v="3"/>
    <x v="0"/>
    <x v="625"/>
    <x v="30"/>
    <x v="0"/>
    <x v="4"/>
    <x v="1473"/>
    <x v="4260"/>
    <n v="2"/>
    <n v="10.88"/>
  </r>
  <r>
    <n v="6828"/>
    <d v="2017-01-30T00:00:00"/>
    <x v="3"/>
    <x v="0"/>
    <x v="625"/>
    <x v="30"/>
    <x v="1"/>
    <x v="8"/>
    <x v="1659"/>
    <x v="2954"/>
    <n v="7"/>
    <n v="14.52"/>
  </r>
  <r>
    <n v="6829"/>
    <d v="2017-01-30T00:00:00"/>
    <x v="3"/>
    <x v="0"/>
    <x v="13"/>
    <x v="3"/>
    <x v="0"/>
    <x v="2"/>
    <x v="242"/>
    <x v="261"/>
    <n v="2"/>
    <n v="6.47"/>
  </r>
  <r>
    <n v="6830"/>
    <d v="2017-01-30T00:00:00"/>
    <x v="3"/>
    <x v="0"/>
    <x v="469"/>
    <x v="3"/>
    <x v="0"/>
    <x v="4"/>
    <x v="1559"/>
    <x v="4207"/>
    <n v="7"/>
    <n v="5.73"/>
  </r>
  <r>
    <n v="6831"/>
    <d v="2017-01-30T00:00:00"/>
    <x v="3"/>
    <x v="0"/>
    <x v="469"/>
    <x v="3"/>
    <x v="0"/>
    <x v="4"/>
    <x v="1772"/>
    <x v="1946"/>
    <n v="3"/>
    <n v="2.38"/>
  </r>
  <r>
    <n v="6832"/>
    <d v="2017-01-30T00:00:00"/>
    <x v="3"/>
    <x v="0"/>
    <x v="469"/>
    <x v="3"/>
    <x v="1"/>
    <x v="5"/>
    <x v="120"/>
    <x v="3801"/>
    <n v="1"/>
    <n v="-13.59"/>
  </r>
  <r>
    <n v="6833"/>
    <d v="2017-01-30T00:00:00"/>
    <x v="3"/>
    <x v="0"/>
    <x v="185"/>
    <x v="16"/>
    <x v="1"/>
    <x v="5"/>
    <x v="1609"/>
    <x v="4261"/>
    <n v="4"/>
    <n v="-68.11"/>
  </r>
  <r>
    <n v="6834"/>
    <d v="2017-01-30T00:00:00"/>
    <x v="3"/>
    <x v="0"/>
    <x v="760"/>
    <x v="1"/>
    <x v="1"/>
    <x v="13"/>
    <x v="71"/>
    <x v="4262"/>
    <n v="1"/>
    <n v="-47.18"/>
  </r>
  <r>
    <n v="6835"/>
    <d v="2017-01-30T00:00:00"/>
    <x v="3"/>
    <x v="0"/>
    <x v="760"/>
    <x v="1"/>
    <x v="0"/>
    <x v="14"/>
    <x v="1452"/>
    <x v="1214"/>
    <n v="4"/>
    <n v="2.77"/>
  </r>
  <r>
    <n v="6836"/>
    <d v="2017-01-30T00:00:00"/>
    <x v="3"/>
    <x v="0"/>
    <x v="760"/>
    <x v="1"/>
    <x v="2"/>
    <x v="6"/>
    <x v="1085"/>
    <x v="4263"/>
    <n v="4"/>
    <n v="250.4"/>
  </r>
  <r>
    <n v="6837"/>
    <d v="2017-01-30T00:00:00"/>
    <x v="3"/>
    <x v="0"/>
    <x v="760"/>
    <x v="1"/>
    <x v="0"/>
    <x v="4"/>
    <x v="1451"/>
    <x v="16"/>
    <n v="2"/>
    <n v="3.15"/>
  </r>
  <r>
    <n v="6838"/>
    <d v="2017-01-30T00:00:00"/>
    <x v="3"/>
    <x v="0"/>
    <x v="381"/>
    <x v="22"/>
    <x v="2"/>
    <x v="6"/>
    <x v="482"/>
    <x v="4264"/>
    <n v="4"/>
    <n v="60.48"/>
  </r>
  <r>
    <n v="6839"/>
    <d v="2017-02-02T00:00:00"/>
    <x v="3"/>
    <x v="1"/>
    <x v="360"/>
    <x v="10"/>
    <x v="2"/>
    <x v="6"/>
    <x v="1605"/>
    <x v="2388"/>
    <n v="5"/>
    <n v="-11.99"/>
  </r>
  <r>
    <n v="6840"/>
    <d v="2017-02-02T00:00:00"/>
    <x v="3"/>
    <x v="1"/>
    <x v="360"/>
    <x v="10"/>
    <x v="0"/>
    <x v="0"/>
    <x v="646"/>
    <x v="737"/>
    <n v="2"/>
    <n v="29.36"/>
  </r>
  <r>
    <n v="6841"/>
    <d v="2017-02-02T00:00:00"/>
    <x v="3"/>
    <x v="1"/>
    <x v="360"/>
    <x v="10"/>
    <x v="0"/>
    <x v="7"/>
    <x v="78"/>
    <x v="4265"/>
    <n v="9"/>
    <n v="6.97"/>
  </r>
  <r>
    <n v="6842"/>
    <d v="2017-02-02T00:00:00"/>
    <x v="3"/>
    <x v="1"/>
    <x v="154"/>
    <x v="3"/>
    <x v="1"/>
    <x v="8"/>
    <x v="562"/>
    <x v="4266"/>
    <n v="2"/>
    <n v="29.33"/>
  </r>
  <r>
    <n v="6843"/>
    <d v="2017-02-02T00:00:00"/>
    <x v="3"/>
    <x v="1"/>
    <x v="154"/>
    <x v="3"/>
    <x v="0"/>
    <x v="2"/>
    <x v="982"/>
    <x v="4267"/>
    <n v="4"/>
    <n v="38.93"/>
  </r>
  <r>
    <n v="6844"/>
    <d v="2017-02-02T00:00:00"/>
    <x v="3"/>
    <x v="1"/>
    <x v="154"/>
    <x v="3"/>
    <x v="0"/>
    <x v="12"/>
    <x v="1787"/>
    <x v="390"/>
    <n v="4"/>
    <n v="16.38"/>
  </r>
  <r>
    <n v="6845"/>
    <d v="2017-02-02T00:00:00"/>
    <x v="3"/>
    <x v="1"/>
    <x v="731"/>
    <x v="3"/>
    <x v="1"/>
    <x v="8"/>
    <x v="1401"/>
    <x v="4268"/>
    <n v="2"/>
    <n v="12.63"/>
  </r>
  <r>
    <n v="6846"/>
    <d v="2017-02-02T00:00:00"/>
    <x v="3"/>
    <x v="1"/>
    <x v="731"/>
    <x v="3"/>
    <x v="0"/>
    <x v="3"/>
    <x v="326"/>
    <x v="800"/>
    <n v="2"/>
    <n v="10.06"/>
  </r>
  <r>
    <n v="6847"/>
    <d v="2017-02-02T00:00:00"/>
    <x v="3"/>
    <x v="1"/>
    <x v="731"/>
    <x v="3"/>
    <x v="2"/>
    <x v="15"/>
    <x v="1797"/>
    <x v="868"/>
    <n v="2"/>
    <n v="39"/>
  </r>
  <r>
    <n v="6848"/>
    <d v="2017-02-03T00:00:00"/>
    <x v="3"/>
    <x v="1"/>
    <x v="550"/>
    <x v="10"/>
    <x v="0"/>
    <x v="3"/>
    <x v="246"/>
    <x v="1804"/>
    <n v="3"/>
    <n v="-4.18"/>
  </r>
  <r>
    <n v="6849"/>
    <d v="2017-02-03T00:00:00"/>
    <x v="3"/>
    <x v="1"/>
    <x v="550"/>
    <x v="10"/>
    <x v="0"/>
    <x v="2"/>
    <x v="168"/>
    <x v="4269"/>
    <n v="2"/>
    <n v="35.69"/>
  </r>
  <r>
    <n v="6850"/>
    <d v="2017-02-03T00:00:00"/>
    <x v="3"/>
    <x v="1"/>
    <x v="59"/>
    <x v="16"/>
    <x v="0"/>
    <x v="3"/>
    <x v="871"/>
    <x v="2777"/>
    <n v="2"/>
    <n v="-2.59"/>
  </r>
  <r>
    <n v="6851"/>
    <d v="2017-02-03T00:00:00"/>
    <x v="3"/>
    <x v="1"/>
    <x v="59"/>
    <x v="16"/>
    <x v="0"/>
    <x v="0"/>
    <x v="1747"/>
    <x v="2656"/>
    <n v="3"/>
    <n v="40.35"/>
  </r>
  <r>
    <n v="6852"/>
    <d v="2017-02-03T00:00:00"/>
    <x v="3"/>
    <x v="1"/>
    <x v="476"/>
    <x v="1"/>
    <x v="0"/>
    <x v="0"/>
    <x v="507"/>
    <x v="193"/>
    <n v="1"/>
    <n v="1.81"/>
  </r>
  <r>
    <n v="6853"/>
    <d v="2017-02-03T00:00:00"/>
    <x v="3"/>
    <x v="1"/>
    <x v="476"/>
    <x v="1"/>
    <x v="0"/>
    <x v="0"/>
    <x v="1025"/>
    <x v="1776"/>
    <n v="2"/>
    <n v="23.77"/>
  </r>
  <r>
    <n v="6854"/>
    <d v="2017-02-03T00:00:00"/>
    <x v="3"/>
    <x v="1"/>
    <x v="476"/>
    <x v="1"/>
    <x v="1"/>
    <x v="8"/>
    <x v="195"/>
    <x v="501"/>
    <n v="1"/>
    <n v="-26.09"/>
  </r>
  <r>
    <n v="6855"/>
    <d v="2017-02-03T00:00:00"/>
    <x v="3"/>
    <x v="1"/>
    <x v="476"/>
    <x v="1"/>
    <x v="0"/>
    <x v="0"/>
    <x v="600"/>
    <x v="3194"/>
    <n v="5"/>
    <n v="146.79"/>
  </r>
  <r>
    <n v="6856"/>
    <d v="2017-02-04T00:00:00"/>
    <x v="3"/>
    <x v="1"/>
    <x v="705"/>
    <x v="20"/>
    <x v="0"/>
    <x v="12"/>
    <x v="188"/>
    <x v="197"/>
    <n v="3"/>
    <n v="8.49"/>
  </r>
  <r>
    <n v="6857"/>
    <d v="2017-02-05T00:00:00"/>
    <x v="3"/>
    <x v="1"/>
    <x v="92"/>
    <x v="0"/>
    <x v="0"/>
    <x v="3"/>
    <x v="8"/>
    <x v="4270"/>
    <n v="4"/>
    <n v="-426.99"/>
  </r>
  <r>
    <n v="6858"/>
    <d v="2017-02-05T00:00:00"/>
    <x v="3"/>
    <x v="1"/>
    <x v="92"/>
    <x v="0"/>
    <x v="0"/>
    <x v="4"/>
    <x v="108"/>
    <x v="4271"/>
    <n v="5"/>
    <n v="0.71"/>
  </r>
  <r>
    <n v="6859"/>
    <d v="2017-02-05T00:00:00"/>
    <x v="3"/>
    <x v="1"/>
    <x v="452"/>
    <x v="3"/>
    <x v="0"/>
    <x v="12"/>
    <x v="1512"/>
    <x v="2536"/>
    <n v="5"/>
    <n v="459.4"/>
  </r>
  <r>
    <n v="6860"/>
    <d v="2017-02-05T00:00:00"/>
    <x v="3"/>
    <x v="1"/>
    <x v="452"/>
    <x v="3"/>
    <x v="2"/>
    <x v="6"/>
    <x v="446"/>
    <x v="4272"/>
    <n v="5"/>
    <n v="41.76"/>
  </r>
  <r>
    <n v="6861"/>
    <d v="2017-02-06T00:00:00"/>
    <x v="3"/>
    <x v="1"/>
    <x v="20"/>
    <x v="6"/>
    <x v="1"/>
    <x v="11"/>
    <x v="1049"/>
    <x v="3903"/>
    <n v="3"/>
    <n v="79.19"/>
  </r>
  <r>
    <n v="6862"/>
    <d v="2017-02-06T00:00:00"/>
    <x v="3"/>
    <x v="1"/>
    <x v="741"/>
    <x v="20"/>
    <x v="1"/>
    <x v="11"/>
    <x v="1248"/>
    <x v="2544"/>
    <n v="1"/>
    <n v="30.1"/>
  </r>
  <r>
    <n v="6863"/>
    <d v="2017-02-06T00:00:00"/>
    <x v="3"/>
    <x v="1"/>
    <x v="457"/>
    <x v="20"/>
    <x v="2"/>
    <x v="6"/>
    <x v="450"/>
    <x v="4273"/>
    <n v="6"/>
    <n v="65.959999999999994"/>
  </r>
  <r>
    <n v="6864"/>
    <d v="2017-02-06T00:00:00"/>
    <x v="3"/>
    <x v="1"/>
    <x v="457"/>
    <x v="20"/>
    <x v="0"/>
    <x v="3"/>
    <x v="1693"/>
    <x v="4274"/>
    <n v="4"/>
    <n v="15.61"/>
  </r>
  <r>
    <n v="6865"/>
    <d v="2017-02-06T00:00:00"/>
    <x v="3"/>
    <x v="1"/>
    <x v="659"/>
    <x v="3"/>
    <x v="0"/>
    <x v="0"/>
    <x v="258"/>
    <x v="1691"/>
    <n v="5"/>
    <n v="13.46"/>
  </r>
  <r>
    <n v="6866"/>
    <d v="2017-02-09T00:00:00"/>
    <x v="3"/>
    <x v="1"/>
    <x v="717"/>
    <x v="0"/>
    <x v="0"/>
    <x v="3"/>
    <x v="1665"/>
    <x v="4275"/>
    <n v="4"/>
    <n v="-417.09"/>
  </r>
  <r>
    <n v="6867"/>
    <d v="2017-02-09T00:00:00"/>
    <x v="3"/>
    <x v="1"/>
    <x v="717"/>
    <x v="0"/>
    <x v="2"/>
    <x v="9"/>
    <x v="1300"/>
    <x v="1311"/>
    <n v="2"/>
    <n v="16"/>
  </r>
  <r>
    <n v="6868"/>
    <d v="2017-02-09T00:00:00"/>
    <x v="3"/>
    <x v="1"/>
    <x v="717"/>
    <x v="0"/>
    <x v="1"/>
    <x v="8"/>
    <x v="517"/>
    <x v="444"/>
    <n v="2"/>
    <n v="-2.69"/>
  </r>
  <r>
    <n v="6869"/>
    <d v="2017-02-09T00:00:00"/>
    <x v="3"/>
    <x v="1"/>
    <x v="717"/>
    <x v="0"/>
    <x v="0"/>
    <x v="12"/>
    <x v="1771"/>
    <x v="3038"/>
    <n v="2"/>
    <n v="-32.479999999999997"/>
  </r>
  <r>
    <n v="6870"/>
    <d v="2017-02-09T00:00:00"/>
    <x v="3"/>
    <x v="1"/>
    <x v="44"/>
    <x v="3"/>
    <x v="1"/>
    <x v="8"/>
    <x v="984"/>
    <x v="1609"/>
    <n v="4"/>
    <n v="6.55"/>
  </r>
  <r>
    <n v="6871"/>
    <d v="2017-02-09T00:00:00"/>
    <x v="3"/>
    <x v="1"/>
    <x v="242"/>
    <x v="3"/>
    <x v="0"/>
    <x v="2"/>
    <x v="135"/>
    <x v="142"/>
    <n v="5"/>
    <n v="17.75"/>
  </r>
  <r>
    <n v="6872"/>
    <d v="2017-02-10T00:00:00"/>
    <x v="3"/>
    <x v="1"/>
    <x v="109"/>
    <x v="3"/>
    <x v="1"/>
    <x v="11"/>
    <x v="1049"/>
    <x v="3941"/>
    <n v="2"/>
    <n v="16.8"/>
  </r>
  <r>
    <n v="6873"/>
    <d v="2017-02-10T00:00:00"/>
    <x v="3"/>
    <x v="1"/>
    <x v="46"/>
    <x v="36"/>
    <x v="0"/>
    <x v="0"/>
    <x v="1479"/>
    <x v="3362"/>
    <n v="4"/>
    <n v="11.33"/>
  </r>
  <r>
    <n v="6874"/>
    <d v="2017-02-11T00:00:00"/>
    <x v="3"/>
    <x v="1"/>
    <x v="197"/>
    <x v="3"/>
    <x v="0"/>
    <x v="3"/>
    <x v="596"/>
    <x v="1911"/>
    <n v="7"/>
    <n v="7.73"/>
  </r>
  <r>
    <n v="6875"/>
    <d v="2017-02-11T00:00:00"/>
    <x v="3"/>
    <x v="1"/>
    <x v="568"/>
    <x v="22"/>
    <x v="1"/>
    <x v="5"/>
    <x v="149"/>
    <x v="4276"/>
    <n v="4"/>
    <n v="108.35"/>
  </r>
  <r>
    <n v="6876"/>
    <d v="2017-02-11T00:00:00"/>
    <x v="3"/>
    <x v="1"/>
    <x v="568"/>
    <x v="22"/>
    <x v="2"/>
    <x v="6"/>
    <x v="550"/>
    <x v="1219"/>
    <n v="3"/>
    <n v="7.77"/>
  </r>
  <r>
    <n v="6877"/>
    <d v="2017-02-11T00:00:00"/>
    <x v="3"/>
    <x v="1"/>
    <x v="351"/>
    <x v="20"/>
    <x v="0"/>
    <x v="1"/>
    <x v="1655"/>
    <x v="2363"/>
    <n v="2"/>
    <n v="9.94"/>
  </r>
  <r>
    <n v="6878"/>
    <d v="2017-02-11T00:00:00"/>
    <x v="3"/>
    <x v="1"/>
    <x v="226"/>
    <x v="10"/>
    <x v="1"/>
    <x v="8"/>
    <x v="1630"/>
    <x v="4277"/>
    <n v="2"/>
    <n v="-3.69"/>
  </r>
  <r>
    <n v="6879"/>
    <d v="2017-02-13T00:00:00"/>
    <x v="3"/>
    <x v="1"/>
    <x v="681"/>
    <x v="22"/>
    <x v="0"/>
    <x v="4"/>
    <x v="1363"/>
    <x v="46"/>
    <n v="3"/>
    <n v="1.79"/>
  </r>
  <r>
    <n v="6880"/>
    <d v="2017-02-13T00:00:00"/>
    <x v="3"/>
    <x v="1"/>
    <x v="681"/>
    <x v="22"/>
    <x v="2"/>
    <x v="9"/>
    <x v="1390"/>
    <x v="4278"/>
    <n v="4"/>
    <n v="343.98"/>
  </r>
  <r>
    <n v="6881"/>
    <d v="2017-02-13T00:00:00"/>
    <x v="3"/>
    <x v="1"/>
    <x v="681"/>
    <x v="22"/>
    <x v="1"/>
    <x v="8"/>
    <x v="1573"/>
    <x v="4279"/>
    <n v="1"/>
    <n v="21.51"/>
  </r>
  <r>
    <n v="6882"/>
    <d v="2017-02-13T00:00:00"/>
    <x v="3"/>
    <x v="1"/>
    <x v="149"/>
    <x v="36"/>
    <x v="0"/>
    <x v="14"/>
    <x v="1268"/>
    <x v="4280"/>
    <n v="3"/>
    <n v="6.51"/>
  </r>
  <r>
    <n v="6883"/>
    <d v="2017-02-13T00:00:00"/>
    <x v="3"/>
    <x v="1"/>
    <x v="149"/>
    <x v="36"/>
    <x v="0"/>
    <x v="4"/>
    <x v="1321"/>
    <x v="1884"/>
    <n v="3"/>
    <n v="2.78"/>
  </r>
  <r>
    <n v="6884"/>
    <d v="2017-02-13T00:00:00"/>
    <x v="3"/>
    <x v="1"/>
    <x v="359"/>
    <x v="20"/>
    <x v="0"/>
    <x v="0"/>
    <x v="938"/>
    <x v="150"/>
    <n v="3"/>
    <n v="8.7899999999999991"/>
  </r>
  <r>
    <n v="6885"/>
    <d v="2017-02-13T00:00:00"/>
    <x v="3"/>
    <x v="1"/>
    <x v="294"/>
    <x v="28"/>
    <x v="0"/>
    <x v="12"/>
    <x v="787"/>
    <x v="4281"/>
    <n v="8"/>
    <n v="38.979999999999997"/>
  </r>
  <r>
    <n v="6886"/>
    <d v="2017-02-16T00:00:00"/>
    <x v="3"/>
    <x v="1"/>
    <x v="321"/>
    <x v="20"/>
    <x v="0"/>
    <x v="0"/>
    <x v="1011"/>
    <x v="1956"/>
    <n v="2"/>
    <n v="18.21"/>
  </r>
  <r>
    <n v="6887"/>
    <d v="2017-02-16T00:00:00"/>
    <x v="3"/>
    <x v="1"/>
    <x v="537"/>
    <x v="37"/>
    <x v="0"/>
    <x v="2"/>
    <x v="917"/>
    <x v="3166"/>
    <n v="3"/>
    <n v="81.13"/>
  </r>
  <r>
    <n v="6888"/>
    <d v="2017-02-16T00:00:00"/>
    <x v="3"/>
    <x v="1"/>
    <x v="537"/>
    <x v="37"/>
    <x v="2"/>
    <x v="6"/>
    <x v="1456"/>
    <x v="4282"/>
    <n v="1"/>
    <n v="7.35"/>
  </r>
  <r>
    <n v="6889"/>
    <d v="2017-02-16T00:00:00"/>
    <x v="3"/>
    <x v="1"/>
    <x v="55"/>
    <x v="1"/>
    <x v="0"/>
    <x v="7"/>
    <x v="693"/>
    <x v="4283"/>
    <n v="2"/>
    <n v="6.2"/>
  </r>
  <r>
    <n v="6890"/>
    <d v="2017-02-16T00:00:00"/>
    <x v="3"/>
    <x v="1"/>
    <x v="55"/>
    <x v="1"/>
    <x v="1"/>
    <x v="5"/>
    <x v="7"/>
    <x v="1581"/>
    <n v="3"/>
    <n v="-8.58"/>
  </r>
  <r>
    <n v="6891"/>
    <d v="2017-02-16T00:00:00"/>
    <x v="3"/>
    <x v="1"/>
    <x v="55"/>
    <x v="1"/>
    <x v="0"/>
    <x v="2"/>
    <x v="916"/>
    <x v="1918"/>
    <n v="3"/>
    <n v="-8.18"/>
  </r>
  <r>
    <n v="6892"/>
    <d v="2017-02-16T00:00:00"/>
    <x v="3"/>
    <x v="1"/>
    <x v="55"/>
    <x v="1"/>
    <x v="0"/>
    <x v="4"/>
    <x v="16"/>
    <x v="4284"/>
    <n v="6"/>
    <n v="3.5"/>
  </r>
  <r>
    <n v="6893"/>
    <d v="2017-02-16T00:00:00"/>
    <x v="3"/>
    <x v="1"/>
    <x v="55"/>
    <x v="1"/>
    <x v="1"/>
    <x v="8"/>
    <x v="192"/>
    <x v="4285"/>
    <n v="1"/>
    <n v="-3.65"/>
  </r>
  <r>
    <n v="6894"/>
    <d v="2017-02-17T00:00:00"/>
    <x v="3"/>
    <x v="1"/>
    <x v="488"/>
    <x v="1"/>
    <x v="1"/>
    <x v="13"/>
    <x v="1161"/>
    <x v="4286"/>
    <n v="3"/>
    <n v="-269.33999999999997"/>
  </r>
  <r>
    <n v="6895"/>
    <d v="2017-02-17T00:00:00"/>
    <x v="3"/>
    <x v="1"/>
    <x v="488"/>
    <x v="1"/>
    <x v="2"/>
    <x v="6"/>
    <x v="1572"/>
    <x v="4287"/>
    <n v="1"/>
    <n v="10.92"/>
  </r>
  <r>
    <n v="6896"/>
    <d v="2017-02-17T00:00:00"/>
    <x v="3"/>
    <x v="1"/>
    <x v="172"/>
    <x v="8"/>
    <x v="2"/>
    <x v="6"/>
    <x v="1506"/>
    <x v="2052"/>
    <n v="3"/>
    <n v="8.4600000000000009"/>
  </r>
  <r>
    <n v="6897"/>
    <d v="2017-02-17T00:00:00"/>
    <x v="3"/>
    <x v="1"/>
    <x v="292"/>
    <x v="23"/>
    <x v="0"/>
    <x v="0"/>
    <x v="903"/>
    <x v="1562"/>
    <n v="2"/>
    <n v="5.76"/>
  </r>
  <r>
    <n v="6898"/>
    <d v="2017-02-17T00:00:00"/>
    <x v="3"/>
    <x v="1"/>
    <x v="292"/>
    <x v="23"/>
    <x v="0"/>
    <x v="2"/>
    <x v="53"/>
    <x v="4288"/>
    <n v="5"/>
    <n v="39.950000000000003"/>
  </r>
  <r>
    <n v="6899"/>
    <d v="2017-02-17T00:00:00"/>
    <x v="3"/>
    <x v="1"/>
    <x v="601"/>
    <x v="0"/>
    <x v="1"/>
    <x v="11"/>
    <x v="1009"/>
    <x v="4289"/>
    <n v="1"/>
    <n v="-17.03"/>
  </r>
  <r>
    <n v="6900"/>
    <d v="2017-02-17T00:00:00"/>
    <x v="3"/>
    <x v="1"/>
    <x v="601"/>
    <x v="0"/>
    <x v="0"/>
    <x v="4"/>
    <x v="922"/>
    <x v="4290"/>
    <n v="6"/>
    <n v="52.63"/>
  </r>
  <r>
    <n v="6901"/>
    <d v="2017-02-17T00:00:00"/>
    <x v="3"/>
    <x v="1"/>
    <x v="601"/>
    <x v="0"/>
    <x v="2"/>
    <x v="6"/>
    <x v="687"/>
    <x v="1417"/>
    <n v="4"/>
    <n v="-87.67"/>
  </r>
  <r>
    <n v="6902"/>
    <d v="2017-02-17T00:00:00"/>
    <x v="3"/>
    <x v="1"/>
    <x v="79"/>
    <x v="10"/>
    <x v="1"/>
    <x v="13"/>
    <x v="295"/>
    <x v="4159"/>
    <n v="5"/>
    <n v="-106.39"/>
  </r>
  <r>
    <n v="6903"/>
    <d v="2017-02-17T00:00:00"/>
    <x v="3"/>
    <x v="1"/>
    <x v="79"/>
    <x v="10"/>
    <x v="0"/>
    <x v="3"/>
    <x v="343"/>
    <x v="3442"/>
    <n v="5"/>
    <n v="-4.76"/>
  </r>
  <r>
    <n v="6904"/>
    <d v="2017-02-17T00:00:00"/>
    <x v="3"/>
    <x v="1"/>
    <x v="79"/>
    <x v="10"/>
    <x v="2"/>
    <x v="6"/>
    <x v="827"/>
    <x v="4291"/>
    <n v="1"/>
    <n v="-11.52"/>
  </r>
  <r>
    <n v="6905"/>
    <d v="2017-02-17T00:00:00"/>
    <x v="3"/>
    <x v="1"/>
    <x v="79"/>
    <x v="10"/>
    <x v="1"/>
    <x v="8"/>
    <x v="1310"/>
    <x v="3136"/>
    <n v="2"/>
    <n v="8.2899999999999991"/>
  </r>
  <r>
    <n v="6906"/>
    <d v="2017-02-17T00:00:00"/>
    <x v="3"/>
    <x v="1"/>
    <x v="79"/>
    <x v="10"/>
    <x v="1"/>
    <x v="5"/>
    <x v="435"/>
    <x v="4292"/>
    <n v="5"/>
    <n v="-12.85"/>
  </r>
  <r>
    <n v="6907"/>
    <d v="2017-02-18T00:00:00"/>
    <x v="3"/>
    <x v="1"/>
    <x v="755"/>
    <x v="3"/>
    <x v="2"/>
    <x v="6"/>
    <x v="1727"/>
    <x v="4293"/>
    <n v="3"/>
    <n v="10.5"/>
  </r>
  <r>
    <n v="6908"/>
    <d v="2017-02-18T00:00:00"/>
    <x v="3"/>
    <x v="1"/>
    <x v="755"/>
    <x v="3"/>
    <x v="2"/>
    <x v="9"/>
    <x v="1003"/>
    <x v="4294"/>
    <n v="3"/>
    <n v="47.1"/>
  </r>
  <r>
    <n v="6909"/>
    <d v="2017-02-18T00:00:00"/>
    <x v="3"/>
    <x v="1"/>
    <x v="755"/>
    <x v="3"/>
    <x v="0"/>
    <x v="1"/>
    <x v="1676"/>
    <x v="1445"/>
    <n v="2"/>
    <n v="4.8099999999999996"/>
  </r>
  <r>
    <n v="6910"/>
    <d v="2017-02-19T00:00:00"/>
    <x v="3"/>
    <x v="1"/>
    <x v="62"/>
    <x v="4"/>
    <x v="0"/>
    <x v="12"/>
    <x v="783"/>
    <x v="4295"/>
    <n v="7"/>
    <n v="361.3"/>
  </r>
  <r>
    <n v="6911"/>
    <d v="2017-02-19T00:00:00"/>
    <x v="3"/>
    <x v="1"/>
    <x v="297"/>
    <x v="22"/>
    <x v="0"/>
    <x v="7"/>
    <x v="1534"/>
    <x v="4296"/>
    <n v="3"/>
    <n v="0.22"/>
  </r>
  <r>
    <n v="6912"/>
    <d v="2017-02-19T00:00:00"/>
    <x v="3"/>
    <x v="1"/>
    <x v="341"/>
    <x v="3"/>
    <x v="0"/>
    <x v="4"/>
    <x v="806"/>
    <x v="1282"/>
    <n v="3"/>
    <n v="3.47"/>
  </r>
  <r>
    <n v="6913"/>
    <d v="2017-02-19T00:00:00"/>
    <x v="3"/>
    <x v="1"/>
    <x v="341"/>
    <x v="3"/>
    <x v="1"/>
    <x v="8"/>
    <x v="630"/>
    <x v="139"/>
    <n v="3"/>
    <n v="12.06"/>
  </r>
  <r>
    <n v="6914"/>
    <d v="2017-02-20T00:00:00"/>
    <x v="3"/>
    <x v="1"/>
    <x v="698"/>
    <x v="3"/>
    <x v="1"/>
    <x v="8"/>
    <x v="1150"/>
    <x v="4297"/>
    <n v="1"/>
    <n v="7.34"/>
  </r>
  <r>
    <n v="6915"/>
    <d v="2017-02-20T00:00:00"/>
    <x v="3"/>
    <x v="1"/>
    <x v="698"/>
    <x v="3"/>
    <x v="2"/>
    <x v="6"/>
    <x v="1094"/>
    <x v="4298"/>
    <n v="2"/>
    <n v="18.899999999999999"/>
  </r>
  <r>
    <n v="6916"/>
    <d v="2017-02-20T00:00:00"/>
    <x v="3"/>
    <x v="1"/>
    <x v="425"/>
    <x v="39"/>
    <x v="0"/>
    <x v="4"/>
    <x v="44"/>
    <x v="239"/>
    <n v="2"/>
    <n v="1.9"/>
  </r>
  <r>
    <n v="6917"/>
    <d v="2017-02-20T00:00:00"/>
    <x v="3"/>
    <x v="1"/>
    <x v="425"/>
    <x v="39"/>
    <x v="0"/>
    <x v="12"/>
    <x v="1280"/>
    <x v="1800"/>
    <n v="3"/>
    <n v="3.41"/>
  </r>
  <r>
    <n v="6918"/>
    <d v="2017-02-20T00:00:00"/>
    <x v="3"/>
    <x v="1"/>
    <x v="244"/>
    <x v="26"/>
    <x v="0"/>
    <x v="7"/>
    <x v="78"/>
    <x v="4299"/>
    <n v="3"/>
    <n v="3.07"/>
  </r>
  <r>
    <n v="6919"/>
    <d v="2017-02-20T00:00:00"/>
    <x v="3"/>
    <x v="1"/>
    <x v="307"/>
    <x v="12"/>
    <x v="2"/>
    <x v="6"/>
    <x v="1008"/>
    <x v="1268"/>
    <n v="3"/>
    <n v="25.02"/>
  </r>
  <r>
    <n v="6920"/>
    <d v="2017-02-20T00:00:00"/>
    <x v="3"/>
    <x v="1"/>
    <x v="307"/>
    <x v="12"/>
    <x v="2"/>
    <x v="9"/>
    <x v="1798"/>
    <x v="4300"/>
    <n v="1"/>
    <n v="4.8"/>
  </r>
  <r>
    <n v="6921"/>
    <d v="2017-02-20T00:00:00"/>
    <x v="3"/>
    <x v="1"/>
    <x v="307"/>
    <x v="12"/>
    <x v="0"/>
    <x v="2"/>
    <x v="555"/>
    <x v="4301"/>
    <n v="2"/>
    <n v="-6.4"/>
  </r>
  <r>
    <n v="6922"/>
    <d v="2017-02-20T00:00:00"/>
    <x v="3"/>
    <x v="1"/>
    <x v="307"/>
    <x v="12"/>
    <x v="0"/>
    <x v="10"/>
    <x v="905"/>
    <x v="4302"/>
    <n v="5"/>
    <n v="3.86"/>
  </r>
  <r>
    <n v="6923"/>
    <d v="2017-02-20T00:00:00"/>
    <x v="3"/>
    <x v="1"/>
    <x v="307"/>
    <x v="12"/>
    <x v="1"/>
    <x v="8"/>
    <x v="985"/>
    <x v="1215"/>
    <n v="2"/>
    <n v="16.32"/>
  </r>
  <r>
    <n v="6924"/>
    <d v="2017-02-20T00:00:00"/>
    <x v="3"/>
    <x v="1"/>
    <x v="307"/>
    <x v="12"/>
    <x v="1"/>
    <x v="13"/>
    <x v="278"/>
    <x v="4303"/>
    <n v="9"/>
    <n v="-185.72"/>
  </r>
  <r>
    <n v="6925"/>
    <d v="2017-02-21T00:00:00"/>
    <x v="3"/>
    <x v="1"/>
    <x v="610"/>
    <x v="0"/>
    <x v="2"/>
    <x v="9"/>
    <x v="620"/>
    <x v="4053"/>
    <n v="1"/>
    <n v="-2.99"/>
  </r>
  <r>
    <n v="6926"/>
    <d v="2017-02-23T00:00:00"/>
    <x v="3"/>
    <x v="1"/>
    <x v="584"/>
    <x v="3"/>
    <x v="0"/>
    <x v="0"/>
    <x v="1399"/>
    <x v="3900"/>
    <n v="6"/>
    <n v="16.850000000000001"/>
  </r>
  <r>
    <n v="6927"/>
    <d v="2017-02-23T00:00:00"/>
    <x v="3"/>
    <x v="1"/>
    <x v="689"/>
    <x v="22"/>
    <x v="0"/>
    <x v="7"/>
    <x v="1538"/>
    <x v="2214"/>
    <n v="5"/>
    <n v="0.34"/>
  </r>
  <r>
    <n v="6928"/>
    <d v="2017-02-23T00:00:00"/>
    <x v="3"/>
    <x v="1"/>
    <x v="689"/>
    <x v="22"/>
    <x v="2"/>
    <x v="6"/>
    <x v="764"/>
    <x v="3197"/>
    <n v="5"/>
    <n v="25.19"/>
  </r>
  <r>
    <n v="6929"/>
    <d v="2017-02-24T00:00:00"/>
    <x v="3"/>
    <x v="1"/>
    <x v="710"/>
    <x v="2"/>
    <x v="0"/>
    <x v="3"/>
    <x v="333"/>
    <x v="2095"/>
    <n v="4"/>
    <n v="-3.8"/>
  </r>
  <r>
    <n v="6930"/>
    <d v="2017-02-24T00:00:00"/>
    <x v="3"/>
    <x v="1"/>
    <x v="442"/>
    <x v="2"/>
    <x v="0"/>
    <x v="0"/>
    <x v="728"/>
    <x v="1099"/>
    <n v="5"/>
    <n v="38.729999999999997"/>
  </r>
  <r>
    <n v="6931"/>
    <d v="2017-02-24T00:00:00"/>
    <x v="3"/>
    <x v="1"/>
    <x v="442"/>
    <x v="2"/>
    <x v="2"/>
    <x v="9"/>
    <x v="1146"/>
    <x v="4304"/>
    <n v="5"/>
    <n v="214.47"/>
  </r>
  <r>
    <n v="6932"/>
    <d v="2017-02-25T00:00:00"/>
    <x v="3"/>
    <x v="1"/>
    <x v="289"/>
    <x v="1"/>
    <x v="0"/>
    <x v="3"/>
    <x v="566"/>
    <x v="1087"/>
    <n v="3"/>
    <n v="-3.04"/>
  </r>
  <r>
    <n v="6933"/>
    <d v="2017-02-25T00:00:00"/>
    <x v="3"/>
    <x v="1"/>
    <x v="308"/>
    <x v="25"/>
    <x v="1"/>
    <x v="5"/>
    <x v="561"/>
    <x v="884"/>
    <n v="2"/>
    <n v="-22.14"/>
  </r>
  <r>
    <n v="6934"/>
    <d v="2017-02-25T00:00:00"/>
    <x v="3"/>
    <x v="1"/>
    <x v="308"/>
    <x v="25"/>
    <x v="1"/>
    <x v="11"/>
    <x v="1419"/>
    <x v="2175"/>
    <n v="5"/>
    <n v="5.8"/>
  </r>
  <r>
    <n v="6935"/>
    <d v="2017-02-26T00:00:00"/>
    <x v="3"/>
    <x v="1"/>
    <x v="214"/>
    <x v="3"/>
    <x v="0"/>
    <x v="12"/>
    <x v="808"/>
    <x v="929"/>
    <n v="4"/>
    <n v="22.12"/>
  </r>
  <r>
    <n v="6936"/>
    <d v="2017-02-26T00:00:00"/>
    <x v="3"/>
    <x v="1"/>
    <x v="214"/>
    <x v="3"/>
    <x v="2"/>
    <x v="6"/>
    <x v="1008"/>
    <x v="4305"/>
    <n v="8"/>
    <n v="66.72"/>
  </r>
  <r>
    <n v="6937"/>
    <d v="2017-02-26T00:00:00"/>
    <x v="3"/>
    <x v="1"/>
    <x v="214"/>
    <x v="3"/>
    <x v="1"/>
    <x v="5"/>
    <x v="341"/>
    <x v="1833"/>
    <n v="3"/>
    <n v="89.22"/>
  </r>
  <r>
    <n v="6938"/>
    <d v="2017-02-26T00:00:00"/>
    <x v="3"/>
    <x v="1"/>
    <x v="214"/>
    <x v="3"/>
    <x v="0"/>
    <x v="0"/>
    <x v="1463"/>
    <x v="1302"/>
    <n v="4"/>
    <n v="109.72"/>
  </r>
  <r>
    <n v="6939"/>
    <d v="2017-02-26T00:00:00"/>
    <x v="3"/>
    <x v="1"/>
    <x v="214"/>
    <x v="3"/>
    <x v="0"/>
    <x v="0"/>
    <x v="834"/>
    <x v="3362"/>
    <n v="4"/>
    <n v="11.33"/>
  </r>
  <r>
    <n v="6940"/>
    <d v="2017-02-26T00:00:00"/>
    <x v="3"/>
    <x v="1"/>
    <x v="383"/>
    <x v="3"/>
    <x v="0"/>
    <x v="12"/>
    <x v="704"/>
    <x v="4306"/>
    <n v="7"/>
    <n v="99.9"/>
  </r>
  <r>
    <n v="6941"/>
    <d v="2017-02-26T00:00:00"/>
    <x v="3"/>
    <x v="1"/>
    <x v="56"/>
    <x v="3"/>
    <x v="1"/>
    <x v="8"/>
    <x v="282"/>
    <x v="302"/>
    <n v="2"/>
    <n v="15.63"/>
  </r>
  <r>
    <n v="6942"/>
    <d v="2017-02-26T00:00:00"/>
    <x v="3"/>
    <x v="1"/>
    <x v="56"/>
    <x v="3"/>
    <x v="2"/>
    <x v="6"/>
    <x v="86"/>
    <x v="1860"/>
    <n v="2"/>
    <n v="19.39"/>
  </r>
  <r>
    <n v="6943"/>
    <d v="2017-02-26T00:00:00"/>
    <x v="3"/>
    <x v="1"/>
    <x v="56"/>
    <x v="3"/>
    <x v="0"/>
    <x v="0"/>
    <x v="1216"/>
    <x v="271"/>
    <n v="4"/>
    <n v="13.32"/>
  </r>
  <r>
    <n v="6944"/>
    <d v="2017-02-28T00:00:00"/>
    <x v="3"/>
    <x v="1"/>
    <x v="257"/>
    <x v="37"/>
    <x v="0"/>
    <x v="3"/>
    <x v="1058"/>
    <x v="1026"/>
    <n v="2"/>
    <n v="4.72"/>
  </r>
  <r>
    <n v="6945"/>
    <d v="2017-02-28T00:00:00"/>
    <x v="3"/>
    <x v="1"/>
    <x v="257"/>
    <x v="37"/>
    <x v="0"/>
    <x v="0"/>
    <x v="154"/>
    <x v="1296"/>
    <n v="1"/>
    <n v="3.5"/>
  </r>
  <r>
    <n v="6946"/>
    <d v="2017-03-02T00:00:00"/>
    <x v="3"/>
    <x v="2"/>
    <x v="660"/>
    <x v="0"/>
    <x v="0"/>
    <x v="14"/>
    <x v="488"/>
    <x v="3029"/>
    <n v="4"/>
    <n v="-1.4"/>
  </r>
  <r>
    <n v="6947"/>
    <d v="2017-03-02T00:00:00"/>
    <x v="3"/>
    <x v="2"/>
    <x v="660"/>
    <x v="0"/>
    <x v="0"/>
    <x v="3"/>
    <x v="93"/>
    <x v="2003"/>
    <n v="7"/>
    <n v="-20.170000000000002"/>
  </r>
  <r>
    <n v="6948"/>
    <d v="2017-03-02T00:00:00"/>
    <x v="3"/>
    <x v="2"/>
    <x v="706"/>
    <x v="3"/>
    <x v="2"/>
    <x v="6"/>
    <x v="771"/>
    <x v="884"/>
    <n v="3"/>
    <n v="14.76"/>
  </r>
  <r>
    <n v="6949"/>
    <d v="2017-03-02T00:00:00"/>
    <x v="3"/>
    <x v="2"/>
    <x v="706"/>
    <x v="3"/>
    <x v="2"/>
    <x v="9"/>
    <x v="1699"/>
    <x v="4307"/>
    <n v="6"/>
    <n v="52.79"/>
  </r>
  <r>
    <n v="6950"/>
    <d v="2017-03-02T00:00:00"/>
    <x v="3"/>
    <x v="2"/>
    <x v="159"/>
    <x v="7"/>
    <x v="0"/>
    <x v="4"/>
    <x v="859"/>
    <x v="144"/>
    <n v="3"/>
    <n v="15.48"/>
  </r>
  <r>
    <n v="6951"/>
    <d v="2017-03-02T00:00:00"/>
    <x v="3"/>
    <x v="2"/>
    <x v="159"/>
    <x v="7"/>
    <x v="0"/>
    <x v="10"/>
    <x v="21"/>
    <x v="2513"/>
    <n v="7"/>
    <n v="27.24"/>
  </r>
  <r>
    <n v="6952"/>
    <d v="2017-03-02T00:00:00"/>
    <x v="3"/>
    <x v="2"/>
    <x v="159"/>
    <x v="7"/>
    <x v="1"/>
    <x v="11"/>
    <x v="1505"/>
    <x v="4308"/>
    <n v="2"/>
    <n v="101.65"/>
  </r>
  <r>
    <n v="6953"/>
    <d v="2017-03-02T00:00:00"/>
    <x v="3"/>
    <x v="2"/>
    <x v="159"/>
    <x v="7"/>
    <x v="0"/>
    <x v="0"/>
    <x v="371"/>
    <x v="3359"/>
    <n v="6"/>
    <n v="33.340000000000003"/>
  </r>
  <r>
    <n v="6954"/>
    <d v="2017-03-02T00:00:00"/>
    <x v="3"/>
    <x v="2"/>
    <x v="409"/>
    <x v="10"/>
    <x v="0"/>
    <x v="3"/>
    <x v="962"/>
    <x v="1689"/>
    <n v="4"/>
    <n v="-12.35"/>
  </r>
  <r>
    <n v="6955"/>
    <d v="2017-03-02T00:00:00"/>
    <x v="3"/>
    <x v="2"/>
    <x v="687"/>
    <x v="3"/>
    <x v="0"/>
    <x v="3"/>
    <x v="145"/>
    <x v="152"/>
    <n v="2"/>
    <n v="33.64"/>
  </r>
  <r>
    <n v="6956"/>
    <d v="2017-03-02T00:00:00"/>
    <x v="3"/>
    <x v="2"/>
    <x v="138"/>
    <x v="0"/>
    <x v="0"/>
    <x v="3"/>
    <x v="816"/>
    <x v="4309"/>
    <n v="1"/>
    <n v="-0.95"/>
  </r>
  <r>
    <n v="6957"/>
    <d v="2017-03-03T00:00:00"/>
    <x v="3"/>
    <x v="2"/>
    <x v="760"/>
    <x v="5"/>
    <x v="0"/>
    <x v="12"/>
    <x v="460"/>
    <x v="4310"/>
    <n v="5"/>
    <n v="19.66"/>
  </r>
  <r>
    <n v="6958"/>
    <d v="2017-03-03T00:00:00"/>
    <x v="3"/>
    <x v="2"/>
    <x v="238"/>
    <x v="0"/>
    <x v="0"/>
    <x v="0"/>
    <x v="1402"/>
    <x v="1713"/>
    <n v="8"/>
    <n v="9.74"/>
  </r>
  <r>
    <n v="6959"/>
    <d v="2017-03-03T00:00:00"/>
    <x v="3"/>
    <x v="2"/>
    <x v="287"/>
    <x v="14"/>
    <x v="1"/>
    <x v="5"/>
    <x v="1434"/>
    <x v="1738"/>
    <n v="1"/>
    <n v="47.05"/>
  </r>
  <r>
    <n v="6960"/>
    <d v="2017-03-03T00:00:00"/>
    <x v="3"/>
    <x v="2"/>
    <x v="287"/>
    <x v="14"/>
    <x v="2"/>
    <x v="9"/>
    <x v="265"/>
    <x v="287"/>
    <n v="2"/>
    <n v="42.99"/>
  </r>
  <r>
    <n v="6961"/>
    <d v="2017-03-03T00:00:00"/>
    <x v="3"/>
    <x v="2"/>
    <x v="28"/>
    <x v="3"/>
    <x v="2"/>
    <x v="9"/>
    <x v="1561"/>
    <x v="4311"/>
    <n v="8"/>
    <n v="440.76"/>
  </r>
  <r>
    <n v="6962"/>
    <d v="2017-03-03T00:00:00"/>
    <x v="3"/>
    <x v="2"/>
    <x v="28"/>
    <x v="3"/>
    <x v="1"/>
    <x v="5"/>
    <x v="1318"/>
    <x v="529"/>
    <n v="3"/>
    <n v="-17.04"/>
  </r>
  <r>
    <n v="6963"/>
    <d v="2017-03-03T00:00:00"/>
    <x v="3"/>
    <x v="2"/>
    <x v="478"/>
    <x v="3"/>
    <x v="1"/>
    <x v="13"/>
    <x v="495"/>
    <x v="4233"/>
    <n v="7"/>
    <n v="-14.99"/>
  </r>
  <r>
    <n v="6964"/>
    <d v="2017-03-04T00:00:00"/>
    <x v="3"/>
    <x v="2"/>
    <x v="569"/>
    <x v="3"/>
    <x v="0"/>
    <x v="4"/>
    <x v="208"/>
    <x v="223"/>
    <n v="4"/>
    <n v="2.7"/>
  </r>
  <r>
    <n v="6965"/>
    <d v="2017-03-04T00:00:00"/>
    <x v="3"/>
    <x v="2"/>
    <x v="569"/>
    <x v="3"/>
    <x v="0"/>
    <x v="10"/>
    <x v="1418"/>
    <x v="4312"/>
    <n v="1"/>
    <n v="7.02"/>
  </r>
  <r>
    <n v="6966"/>
    <d v="2017-03-04T00:00:00"/>
    <x v="3"/>
    <x v="2"/>
    <x v="0"/>
    <x v="0"/>
    <x v="0"/>
    <x v="0"/>
    <x v="657"/>
    <x v="2969"/>
    <n v="2"/>
    <n v="32.47"/>
  </r>
  <r>
    <n v="6967"/>
    <d v="2017-03-04T00:00:00"/>
    <x v="3"/>
    <x v="2"/>
    <x v="722"/>
    <x v="0"/>
    <x v="1"/>
    <x v="8"/>
    <x v="1412"/>
    <x v="4313"/>
    <n v="5"/>
    <n v="-77.63"/>
  </r>
  <r>
    <n v="6968"/>
    <d v="2017-03-04T00:00:00"/>
    <x v="3"/>
    <x v="2"/>
    <x v="722"/>
    <x v="0"/>
    <x v="0"/>
    <x v="1"/>
    <x v="1612"/>
    <x v="4314"/>
    <n v="1"/>
    <n v="0.86"/>
  </r>
  <r>
    <n v="6969"/>
    <d v="2017-03-04T00:00:00"/>
    <x v="3"/>
    <x v="2"/>
    <x v="722"/>
    <x v="0"/>
    <x v="0"/>
    <x v="2"/>
    <x v="199"/>
    <x v="1051"/>
    <n v="1"/>
    <n v="0.65"/>
  </r>
  <r>
    <n v="6970"/>
    <d v="2017-03-05T00:00:00"/>
    <x v="3"/>
    <x v="2"/>
    <x v="500"/>
    <x v="21"/>
    <x v="0"/>
    <x v="1"/>
    <x v="1738"/>
    <x v="1432"/>
    <n v="2"/>
    <n v="11.78"/>
  </r>
  <r>
    <n v="6971"/>
    <d v="2017-03-05T00:00:00"/>
    <x v="3"/>
    <x v="2"/>
    <x v="427"/>
    <x v="28"/>
    <x v="0"/>
    <x v="7"/>
    <x v="961"/>
    <x v="2423"/>
    <n v="2"/>
    <n v="2.5299999999999998"/>
  </r>
  <r>
    <n v="6972"/>
    <d v="2017-03-05T00:00:00"/>
    <x v="3"/>
    <x v="2"/>
    <x v="427"/>
    <x v="28"/>
    <x v="0"/>
    <x v="2"/>
    <x v="346"/>
    <x v="1360"/>
    <n v="4"/>
    <n v="57.5"/>
  </r>
  <r>
    <n v="6973"/>
    <d v="2017-03-05T00:00:00"/>
    <x v="3"/>
    <x v="2"/>
    <x v="427"/>
    <x v="28"/>
    <x v="0"/>
    <x v="3"/>
    <x v="413"/>
    <x v="1996"/>
    <n v="2"/>
    <n v="62.7"/>
  </r>
  <r>
    <n v="6974"/>
    <d v="2017-03-05T00:00:00"/>
    <x v="3"/>
    <x v="2"/>
    <x v="427"/>
    <x v="28"/>
    <x v="0"/>
    <x v="3"/>
    <x v="248"/>
    <x v="3007"/>
    <n v="3"/>
    <n v="9.16"/>
  </r>
  <r>
    <n v="6975"/>
    <d v="2017-03-05T00:00:00"/>
    <x v="3"/>
    <x v="2"/>
    <x v="595"/>
    <x v="29"/>
    <x v="0"/>
    <x v="10"/>
    <x v="1104"/>
    <x v="4315"/>
    <n v="4"/>
    <n v="19.63"/>
  </r>
  <r>
    <n v="6976"/>
    <d v="2017-03-05T00:00:00"/>
    <x v="3"/>
    <x v="2"/>
    <x v="595"/>
    <x v="29"/>
    <x v="2"/>
    <x v="9"/>
    <x v="671"/>
    <x v="306"/>
    <n v="3"/>
    <n v="125.99"/>
  </r>
  <r>
    <n v="6977"/>
    <d v="2017-03-05T00:00:00"/>
    <x v="3"/>
    <x v="2"/>
    <x v="595"/>
    <x v="29"/>
    <x v="0"/>
    <x v="12"/>
    <x v="820"/>
    <x v="3312"/>
    <n v="2"/>
    <n v="78.67"/>
  </r>
  <r>
    <n v="6978"/>
    <d v="2017-03-05T00:00:00"/>
    <x v="3"/>
    <x v="2"/>
    <x v="595"/>
    <x v="29"/>
    <x v="0"/>
    <x v="3"/>
    <x v="1345"/>
    <x v="4316"/>
    <n v="6"/>
    <n v="112.49"/>
  </r>
  <r>
    <n v="6979"/>
    <d v="2017-03-06T00:00:00"/>
    <x v="3"/>
    <x v="2"/>
    <x v="782"/>
    <x v="20"/>
    <x v="0"/>
    <x v="0"/>
    <x v="1272"/>
    <x v="1660"/>
    <n v="1"/>
    <n v="12.13"/>
  </r>
  <r>
    <n v="6980"/>
    <d v="2017-03-06T00:00:00"/>
    <x v="3"/>
    <x v="2"/>
    <x v="782"/>
    <x v="20"/>
    <x v="1"/>
    <x v="8"/>
    <x v="1180"/>
    <x v="3213"/>
    <n v="3"/>
    <n v="16.55"/>
  </r>
  <r>
    <n v="6981"/>
    <d v="2017-03-06T00:00:00"/>
    <x v="3"/>
    <x v="2"/>
    <x v="151"/>
    <x v="3"/>
    <x v="0"/>
    <x v="3"/>
    <x v="1420"/>
    <x v="1746"/>
    <n v="9"/>
    <n v="5.43"/>
  </r>
  <r>
    <n v="6982"/>
    <d v="2017-03-06T00:00:00"/>
    <x v="3"/>
    <x v="2"/>
    <x v="562"/>
    <x v="3"/>
    <x v="0"/>
    <x v="2"/>
    <x v="865"/>
    <x v="4317"/>
    <n v="2"/>
    <n v="16.95"/>
  </r>
  <r>
    <n v="6983"/>
    <d v="2017-03-06T00:00:00"/>
    <x v="3"/>
    <x v="2"/>
    <x v="658"/>
    <x v="3"/>
    <x v="0"/>
    <x v="4"/>
    <x v="581"/>
    <x v="1403"/>
    <n v="6"/>
    <n v="8.1199999999999992"/>
  </r>
  <r>
    <n v="6984"/>
    <d v="2017-03-06T00:00:00"/>
    <x v="3"/>
    <x v="2"/>
    <x v="658"/>
    <x v="3"/>
    <x v="0"/>
    <x v="1"/>
    <x v="564"/>
    <x v="697"/>
    <n v="4"/>
    <n v="5.64"/>
  </r>
  <r>
    <n v="6985"/>
    <d v="2017-03-06T00:00:00"/>
    <x v="3"/>
    <x v="2"/>
    <x v="658"/>
    <x v="3"/>
    <x v="0"/>
    <x v="0"/>
    <x v="1025"/>
    <x v="4318"/>
    <n v="7"/>
    <n v="140.6"/>
  </r>
  <r>
    <n v="6986"/>
    <d v="2017-03-06T00:00:00"/>
    <x v="3"/>
    <x v="2"/>
    <x v="658"/>
    <x v="3"/>
    <x v="2"/>
    <x v="6"/>
    <x v="967"/>
    <x v="4319"/>
    <n v="2"/>
    <n v="23.22"/>
  </r>
  <r>
    <n v="6987"/>
    <d v="2017-03-06T00:00:00"/>
    <x v="3"/>
    <x v="2"/>
    <x v="738"/>
    <x v="0"/>
    <x v="0"/>
    <x v="1"/>
    <x v="1459"/>
    <x v="1086"/>
    <n v="2"/>
    <n v="1.72"/>
  </r>
  <r>
    <n v="6988"/>
    <d v="2017-03-06T00:00:00"/>
    <x v="3"/>
    <x v="2"/>
    <x v="738"/>
    <x v="0"/>
    <x v="0"/>
    <x v="4"/>
    <x v="137"/>
    <x v="4320"/>
    <n v="4"/>
    <n v="4.76"/>
  </r>
  <r>
    <n v="6989"/>
    <d v="2017-03-07T00:00:00"/>
    <x v="3"/>
    <x v="2"/>
    <x v="588"/>
    <x v="36"/>
    <x v="2"/>
    <x v="9"/>
    <x v="665"/>
    <x v="4321"/>
    <n v="3"/>
    <n v="4.91"/>
  </r>
  <r>
    <n v="6990"/>
    <d v="2017-03-07T00:00:00"/>
    <x v="3"/>
    <x v="2"/>
    <x v="489"/>
    <x v="20"/>
    <x v="0"/>
    <x v="3"/>
    <x v="1069"/>
    <x v="499"/>
    <n v="6"/>
    <n v="9.07"/>
  </r>
  <r>
    <n v="6991"/>
    <d v="2017-03-07T00:00:00"/>
    <x v="3"/>
    <x v="2"/>
    <x v="489"/>
    <x v="20"/>
    <x v="0"/>
    <x v="1"/>
    <x v="956"/>
    <x v="4322"/>
    <n v="3"/>
    <n v="42.13"/>
  </r>
  <r>
    <n v="6992"/>
    <d v="2017-03-08T00:00:00"/>
    <x v="3"/>
    <x v="2"/>
    <x v="668"/>
    <x v="4"/>
    <x v="0"/>
    <x v="12"/>
    <x v="1799"/>
    <x v="553"/>
    <n v="8"/>
    <n v="168.44"/>
  </r>
  <r>
    <n v="6993"/>
    <d v="2017-03-08T00:00:00"/>
    <x v="3"/>
    <x v="2"/>
    <x v="668"/>
    <x v="4"/>
    <x v="0"/>
    <x v="1"/>
    <x v="1096"/>
    <x v="2363"/>
    <n v="2"/>
    <n v="9.94"/>
  </r>
  <r>
    <n v="6994"/>
    <d v="2017-03-08T00:00:00"/>
    <x v="3"/>
    <x v="2"/>
    <x v="545"/>
    <x v="3"/>
    <x v="0"/>
    <x v="3"/>
    <x v="442"/>
    <x v="4323"/>
    <n v="5"/>
    <n v="64.2"/>
  </r>
  <r>
    <n v="6995"/>
    <d v="2017-03-08T00:00:00"/>
    <x v="3"/>
    <x v="2"/>
    <x v="545"/>
    <x v="3"/>
    <x v="0"/>
    <x v="4"/>
    <x v="1488"/>
    <x v="244"/>
    <n v="2"/>
    <n v="0.87"/>
  </r>
  <r>
    <n v="6996"/>
    <d v="2017-03-09T00:00:00"/>
    <x v="3"/>
    <x v="2"/>
    <x v="754"/>
    <x v="3"/>
    <x v="2"/>
    <x v="9"/>
    <x v="297"/>
    <x v="766"/>
    <n v="2"/>
    <n v="69.989999999999995"/>
  </r>
  <r>
    <n v="6997"/>
    <d v="2017-03-09T00:00:00"/>
    <x v="3"/>
    <x v="2"/>
    <x v="366"/>
    <x v="3"/>
    <x v="2"/>
    <x v="16"/>
    <x v="1478"/>
    <x v="386"/>
    <n v="2"/>
    <n v="60"/>
  </r>
  <r>
    <n v="6998"/>
    <d v="2017-03-09T00:00:00"/>
    <x v="3"/>
    <x v="2"/>
    <x v="366"/>
    <x v="3"/>
    <x v="0"/>
    <x v="3"/>
    <x v="483"/>
    <x v="2511"/>
    <n v="5"/>
    <n v="9.64"/>
  </r>
  <r>
    <n v="6999"/>
    <d v="2017-03-10T00:00:00"/>
    <x v="3"/>
    <x v="2"/>
    <x v="772"/>
    <x v="2"/>
    <x v="0"/>
    <x v="4"/>
    <x v="1618"/>
    <x v="607"/>
    <n v="2"/>
    <n v="0.59"/>
  </r>
  <r>
    <n v="7000"/>
    <d v="2017-03-10T00:00:00"/>
    <x v="3"/>
    <x v="2"/>
    <x v="772"/>
    <x v="2"/>
    <x v="2"/>
    <x v="6"/>
    <x v="726"/>
    <x v="426"/>
    <n v="3"/>
    <n v="-8.3800000000000008"/>
  </r>
  <r>
    <n v="7001"/>
    <d v="2017-03-10T00:00:00"/>
    <x v="3"/>
    <x v="2"/>
    <x v="772"/>
    <x v="2"/>
    <x v="1"/>
    <x v="8"/>
    <x v="598"/>
    <x v="2454"/>
    <n v="1"/>
    <n v="0.5"/>
  </r>
  <r>
    <n v="7002"/>
    <d v="2017-03-10T00:00:00"/>
    <x v="3"/>
    <x v="2"/>
    <x v="772"/>
    <x v="2"/>
    <x v="1"/>
    <x v="8"/>
    <x v="1484"/>
    <x v="4324"/>
    <n v="2"/>
    <n v="11.52"/>
  </r>
  <r>
    <n v="7003"/>
    <d v="2017-03-10T00:00:00"/>
    <x v="3"/>
    <x v="2"/>
    <x v="185"/>
    <x v="2"/>
    <x v="2"/>
    <x v="6"/>
    <x v="1064"/>
    <x v="3355"/>
    <n v="3"/>
    <n v="-10.8"/>
  </r>
  <r>
    <n v="7004"/>
    <d v="2017-03-10T00:00:00"/>
    <x v="3"/>
    <x v="2"/>
    <x v="600"/>
    <x v="25"/>
    <x v="0"/>
    <x v="12"/>
    <x v="1688"/>
    <x v="3253"/>
    <n v="1"/>
    <n v="3.66"/>
  </r>
  <r>
    <n v="7005"/>
    <d v="2017-03-10T00:00:00"/>
    <x v="3"/>
    <x v="2"/>
    <x v="600"/>
    <x v="25"/>
    <x v="0"/>
    <x v="3"/>
    <x v="1480"/>
    <x v="2372"/>
    <n v="4"/>
    <n v="-10.039999999999999"/>
  </r>
  <r>
    <n v="7006"/>
    <d v="2017-03-10T00:00:00"/>
    <x v="3"/>
    <x v="2"/>
    <x v="507"/>
    <x v="3"/>
    <x v="2"/>
    <x v="9"/>
    <x v="973"/>
    <x v="2663"/>
    <n v="4"/>
    <n v="21.27"/>
  </r>
  <r>
    <n v="7007"/>
    <d v="2017-03-10T00:00:00"/>
    <x v="3"/>
    <x v="2"/>
    <x v="496"/>
    <x v="0"/>
    <x v="1"/>
    <x v="13"/>
    <x v="397"/>
    <x v="4325"/>
    <n v="4"/>
    <n v="-173.35"/>
  </r>
  <r>
    <n v="7008"/>
    <d v="2017-03-11T00:00:00"/>
    <x v="3"/>
    <x v="2"/>
    <x v="655"/>
    <x v="14"/>
    <x v="0"/>
    <x v="3"/>
    <x v="57"/>
    <x v="4326"/>
    <n v="4"/>
    <n v="421.08"/>
  </r>
  <r>
    <n v="7009"/>
    <d v="2017-03-11T00:00:00"/>
    <x v="3"/>
    <x v="2"/>
    <x v="167"/>
    <x v="2"/>
    <x v="2"/>
    <x v="6"/>
    <x v="1227"/>
    <x v="4327"/>
    <n v="5"/>
    <n v="-181.27"/>
  </r>
  <r>
    <n v="7010"/>
    <d v="2017-03-11T00:00:00"/>
    <x v="3"/>
    <x v="2"/>
    <x v="167"/>
    <x v="2"/>
    <x v="0"/>
    <x v="3"/>
    <x v="287"/>
    <x v="4328"/>
    <n v="1"/>
    <n v="-8.61"/>
  </r>
  <r>
    <n v="7011"/>
    <d v="2017-03-11T00:00:00"/>
    <x v="3"/>
    <x v="2"/>
    <x v="167"/>
    <x v="2"/>
    <x v="1"/>
    <x v="13"/>
    <x v="278"/>
    <x v="298"/>
    <n v="3"/>
    <n v="-46.43"/>
  </r>
  <r>
    <n v="7012"/>
    <d v="2017-03-11T00:00:00"/>
    <x v="3"/>
    <x v="2"/>
    <x v="167"/>
    <x v="2"/>
    <x v="0"/>
    <x v="2"/>
    <x v="1170"/>
    <x v="4329"/>
    <n v="1"/>
    <n v="3.25"/>
  </r>
  <r>
    <n v="7013"/>
    <d v="2017-03-11T00:00:00"/>
    <x v="3"/>
    <x v="2"/>
    <x v="298"/>
    <x v="32"/>
    <x v="2"/>
    <x v="9"/>
    <x v="1081"/>
    <x v="629"/>
    <n v="4"/>
    <n v="24.91"/>
  </r>
  <r>
    <n v="7014"/>
    <d v="2017-03-11T00:00:00"/>
    <x v="3"/>
    <x v="2"/>
    <x v="298"/>
    <x v="32"/>
    <x v="1"/>
    <x v="8"/>
    <x v="1701"/>
    <x v="277"/>
    <n v="1"/>
    <n v="11.76"/>
  </r>
  <r>
    <n v="7015"/>
    <d v="2017-03-12T00:00:00"/>
    <x v="3"/>
    <x v="2"/>
    <x v="127"/>
    <x v="32"/>
    <x v="2"/>
    <x v="6"/>
    <x v="129"/>
    <x v="2369"/>
    <n v="7"/>
    <n v="32.17"/>
  </r>
  <r>
    <n v="7016"/>
    <d v="2017-03-12T00:00:00"/>
    <x v="3"/>
    <x v="2"/>
    <x v="544"/>
    <x v="3"/>
    <x v="0"/>
    <x v="2"/>
    <x v="161"/>
    <x v="151"/>
    <n v="3"/>
    <n v="9.7200000000000006"/>
  </r>
  <r>
    <n v="7017"/>
    <d v="2017-03-12T00:00:00"/>
    <x v="3"/>
    <x v="2"/>
    <x v="41"/>
    <x v="13"/>
    <x v="0"/>
    <x v="3"/>
    <x v="263"/>
    <x v="4330"/>
    <n v="9"/>
    <n v="18.59"/>
  </r>
  <r>
    <n v="7018"/>
    <d v="2017-03-13T00:00:00"/>
    <x v="3"/>
    <x v="2"/>
    <x v="432"/>
    <x v="3"/>
    <x v="0"/>
    <x v="0"/>
    <x v="1070"/>
    <x v="3306"/>
    <n v="3"/>
    <n v="150.97999999999999"/>
  </r>
  <r>
    <n v="7019"/>
    <d v="2017-03-13T00:00:00"/>
    <x v="3"/>
    <x v="2"/>
    <x v="499"/>
    <x v="31"/>
    <x v="0"/>
    <x v="2"/>
    <x v="939"/>
    <x v="4331"/>
    <n v="8"/>
    <n v="25.42"/>
  </r>
  <r>
    <n v="7020"/>
    <d v="2017-03-13T00:00:00"/>
    <x v="3"/>
    <x v="2"/>
    <x v="499"/>
    <x v="31"/>
    <x v="2"/>
    <x v="6"/>
    <x v="1304"/>
    <x v="401"/>
    <n v="8"/>
    <n v="49.26"/>
  </r>
  <r>
    <n v="7021"/>
    <d v="2017-03-13T00:00:00"/>
    <x v="3"/>
    <x v="2"/>
    <x v="499"/>
    <x v="31"/>
    <x v="2"/>
    <x v="9"/>
    <x v="1769"/>
    <x v="1474"/>
    <n v="5"/>
    <n v="88.13"/>
  </r>
  <r>
    <n v="7022"/>
    <d v="2017-03-13T00:00:00"/>
    <x v="3"/>
    <x v="2"/>
    <x v="499"/>
    <x v="31"/>
    <x v="0"/>
    <x v="0"/>
    <x v="1703"/>
    <x v="413"/>
    <n v="7"/>
    <n v="21.77"/>
  </r>
  <r>
    <n v="7023"/>
    <d v="2017-03-13T00:00:00"/>
    <x v="3"/>
    <x v="2"/>
    <x v="499"/>
    <x v="31"/>
    <x v="0"/>
    <x v="0"/>
    <x v="1086"/>
    <x v="4332"/>
    <n v="6"/>
    <n v="138.36000000000001"/>
  </r>
  <r>
    <n v="7024"/>
    <d v="2017-03-13T00:00:00"/>
    <x v="3"/>
    <x v="2"/>
    <x v="145"/>
    <x v="26"/>
    <x v="0"/>
    <x v="14"/>
    <x v="270"/>
    <x v="4333"/>
    <n v="2"/>
    <n v="-299.81"/>
  </r>
  <r>
    <n v="7025"/>
    <d v="2017-03-13T00:00:00"/>
    <x v="3"/>
    <x v="2"/>
    <x v="720"/>
    <x v="1"/>
    <x v="0"/>
    <x v="4"/>
    <x v="1800"/>
    <x v="121"/>
    <n v="4"/>
    <n v="2.19"/>
  </r>
  <r>
    <n v="7026"/>
    <d v="2017-03-13T00:00:00"/>
    <x v="3"/>
    <x v="2"/>
    <x v="720"/>
    <x v="1"/>
    <x v="2"/>
    <x v="15"/>
    <x v="1797"/>
    <x v="4334"/>
    <n v="2"/>
    <n v="9"/>
  </r>
  <r>
    <n v="7027"/>
    <d v="2017-03-13T00:00:00"/>
    <x v="3"/>
    <x v="2"/>
    <x v="720"/>
    <x v="1"/>
    <x v="0"/>
    <x v="4"/>
    <x v="222"/>
    <x v="4335"/>
    <n v="5"/>
    <n v="1.86"/>
  </r>
  <r>
    <n v="7028"/>
    <d v="2017-03-13T00:00:00"/>
    <x v="3"/>
    <x v="2"/>
    <x v="720"/>
    <x v="1"/>
    <x v="1"/>
    <x v="5"/>
    <x v="1764"/>
    <x v="4336"/>
    <n v="1"/>
    <n v="-2.56"/>
  </r>
  <r>
    <n v="7029"/>
    <d v="2017-03-13T00:00:00"/>
    <x v="3"/>
    <x v="2"/>
    <x v="720"/>
    <x v="1"/>
    <x v="2"/>
    <x v="16"/>
    <x v="377"/>
    <x v="2308"/>
    <n v="2"/>
    <n v="335.99"/>
  </r>
  <r>
    <n v="7030"/>
    <d v="2017-03-13T00:00:00"/>
    <x v="3"/>
    <x v="2"/>
    <x v="720"/>
    <x v="1"/>
    <x v="0"/>
    <x v="0"/>
    <x v="729"/>
    <x v="143"/>
    <n v="3"/>
    <n v="5.64"/>
  </r>
  <r>
    <n v="7031"/>
    <d v="2017-03-13T00:00:00"/>
    <x v="3"/>
    <x v="2"/>
    <x v="720"/>
    <x v="1"/>
    <x v="2"/>
    <x v="6"/>
    <x v="1262"/>
    <x v="4337"/>
    <n v="1"/>
    <n v="-7.3"/>
  </r>
  <r>
    <n v="7032"/>
    <d v="2017-03-13T00:00:00"/>
    <x v="3"/>
    <x v="2"/>
    <x v="59"/>
    <x v="37"/>
    <x v="0"/>
    <x v="3"/>
    <x v="962"/>
    <x v="1753"/>
    <n v="2"/>
    <n v="15.44"/>
  </r>
  <r>
    <n v="7033"/>
    <d v="2017-03-13T00:00:00"/>
    <x v="3"/>
    <x v="2"/>
    <x v="59"/>
    <x v="37"/>
    <x v="0"/>
    <x v="12"/>
    <x v="1758"/>
    <x v="4338"/>
    <n v="2"/>
    <n v="120.94"/>
  </r>
  <r>
    <n v="7034"/>
    <d v="2017-03-13T00:00:00"/>
    <x v="3"/>
    <x v="2"/>
    <x v="59"/>
    <x v="37"/>
    <x v="0"/>
    <x v="0"/>
    <x v="1791"/>
    <x v="4339"/>
    <n v="4"/>
    <n v="12.48"/>
  </r>
  <r>
    <n v="7035"/>
    <d v="2017-03-13T00:00:00"/>
    <x v="3"/>
    <x v="2"/>
    <x v="733"/>
    <x v="36"/>
    <x v="0"/>
    <x v="3"/>
    <x v="396"/>
    <x v="4340"/>
    <n v="3"/>
    <n v="81.92"/>
  </r>
  <r>
    <n v="7036"/>
    <d v="2017-03-13T00:00:00"/>
    <x v="3"/>
    <x v="2"/>
    <x v="711"/>
    <x v="20"/>
    <x v="2"/>
    <x v="6"/>
    <x v="1121"/>
    <x v="2565"/>
    <n v="2"/>
    <n v="74.98"/>
  </r>
  <r>
    <n v="7037"/>
    <d v="2017-03-13T00:00:00"/>
    <x v="3"/>
    <x v="2"/>
    <x v="136"/>
    <x v="1"/>
    <x v="2"/>
    <x v="6"/>
    <x v="129"/>
    <x v="539"/>
    <n v="1"/>
    <n v="2.6"/>
  </r>
  <r>
    <n v="7038"/>
    <d v="2017-03-14T00:00:00"/>
    <x v="3"/>
    <x v="2"/>
    <x v="396"/>
    <x v="1"/>
    <x v="2"/>
    <x v="6"/>
    <x v="1177"/>
    <x v="4341"/>
    <n v="2"/>
    <n v="4.96"/>
  </r>
  <r>
    <n v="7039"/>
    <d v="2017-03-16T00:00:00"/>
    <x v="3"/>
    <x v="2"/>
    <x v="139"/>
    <x v="22"/>
    <x v="0"/>
    <x v="0"/>
    <x v="1110"/>
    <x v="710"/>
    <n v="1"/>
    <n v="3.11"/>
  </r>
  <r>
    <n v="7040"/>
    <d v="2017-03-16T00:00:00"/>
    <x v="3"/>
    <x v="2"/>
    <x v="139"/>
    <x v="22"/>
    <x v="0"/>
    <x v="2"/>
    <x v="264"/>
    <x v="4342"/>
    <n v="1"/>
    <n v="1.86"/>
  </r>
  <r>
    <n v="7041"/>
    <d v="2017-03-16T00:00:00"/>
    <x v="3"/>
    <x v="2"/>
    <x v="139"/>
    <x v="22"/>
    <x v="2"/>
    <x v="6"/>
    <x v="1404"/>
    <x v="4343"/>
    <n v="3"/>
    <n v="49.5"/>
  </r>
  <r>
    <n v="7042"/>
    <d v="2017-03-16T00:00:00"/>
    <x v="3"/>
    <x v="2"/>
    <x v="342"/>
    <x v="10"/>
    <x v="2"/>
    <x v="6"/>
    <x v="446"/>
    <x v="4344"/>
    <n v="8"/>
    <n v="-81.66"/>
  </r>
  <r>
    <n v="7043"/>
    <d v="2017-03-16T00:00:00"/>
    <x v="3"/>
    <x v="2"/>
    <x v="530"/>
    <x v="10"/>
    <x v="2"/>
    <x v="6"/>
    <x v="1339"/>
    <x v="4345"/>
    <n v="2"/>
    <n v="-7.4"/>
  </r>
  <r>
    <n v="7044"/>
    <d v="2017-03-16T00:00:00"/>
    <x v="3"/>
    <x v="2"/>
    <x v="530"/>
    <x v="10"/>
    <x v="1"/>
    <x v="8"/>
    <x v="1514"/>
    <x v="4346"/>
    <n v="6"/>
    <n v="7.69"/>
  </r>
  <r>
    <n v="7045"/>
    <d v="2017-03-16T00:00:00"/>
    <x v="3"/>
    <x v="2"/>
    <x v="530"/>
    <x v="10"/>
    <x v="0"/>
    <x v="3"/>
    <x v="872"/>
    <x v="4347"/>
    <n v="3"/>
    <n v="-3.46"/>
  </r>
  <r>
    <n v="7046"/>
    <d v="2017-03-16T00:00:00"/>
    <x v="3"/>
    <x v="2"/>
    <x v="530"/>
    <x v="10"/>
    <x v="2"/>
    <x v="9"/>
    <x v="671"/>
    <x v="281"/>
    <n v="2"/>
    <n v="44"/>
  </r>
  <r>
    <n v="7047"/>
    <d v="2017-03-16T00:00:00"/>
    <x v="3"/>
    <x v="2"/>
    <x v="530"/>
    <x v="10"/>
    <x v="0"/>
    <x v="2"/>
    <x v="865"/>
    <x v="3600"/>
    <n v="2"/>
    <n v="3.39"/>
  </r>
  <r>
    <n v="7048"/>
    <d v="2017-03-16T00:00:00"/>
    <x v="3"/>
    <x v="2"/>
    <x v="687"/>
    <x v="3"/>
    <x v="0"/>
    <x v="2"/>
    <x v="880"/>
    <x v="1037"/>
    <n v="2"/>
    <n v="80.63"/>
  </r>
  <r>
    <n v="7049"/>
    <d v="2017-03-16T00:00:00"/>
    <x v="3"/>
    <x v="2"/>
    <x v="687"/>
    <x v="3"/>
    <x v="0"/>
    <x v="3"/>
    <x v="1245"/>
    <x v="4348"/>
    <n v="6"/>
    <n v="22.9"/>
  </r>
  <r>
    <n v="7050"/>
    <d v="2017-03-16T00:00:00"/>
    <x v="3"/>
    <x v="2"/>
    <x v="687"/>
    <x v="3"/>
    <x v="0"/>
    <x v="3"/>
    <x v="1058"/>
    <x v="184"/>
    <n v="5"/>
    <n v="6.89"/>
  </r>
  <r>
    <n v="7051"/>
    <d v="2017-03-16T00:00:00"/>
    <x v="3"/>
    <x v="2"/>
    <x v="687"/>
    <x v="3"/>
    <x v="0"/>
    <x v="12"/>
    <x v="174"/>
    <x v="4349"/>
    <n v="3"/>
    <n v="54.86"/>
  </r>
  <r>
    <n v="7052"/>
    <d v="2017-03-17T00:00:00"/>
    <x v="3"/>
    <x v="2"/>
    <x v="68"/>
    <x v="3"/>
    <x v="0"/>
    <x v="3"/>
    <x v="1480"/>
    <x v="96"/>
    <n v="2"/>
    <n v="5.89"/>
  </r>
  <r>
    <n v="7053"/>
    <d v="2017-03-17T00:00:00"/>
    <x v="3"/>
    <x v="2"/>
    <x v="674"/>
    <x v="20"/>
    <x v="0"/>
    <x v="1"/>
    <x v="1680"/>
    <x v="247"/>
    <n v="5"/>
    <n v="9"/>
  </r>
  <r>
    <n v="7054"/>
    <d v="2017-03-17T00:00:00"/>
    <x v="3"/>
    <x v="2"/>
    <x v="674"/>
    <x v="20"/>
    <x v="2"/>
    <x v="6"/>
    <x v="726"/>
    <x v="4350"/>
    <n v="6"/>
    <n v="31.12"/>
  </r>
  <r>
    <n v="7055"/>
    <d v="2017-03-17T00:00:00"/>
    <x v="3"/>
    <x v="2"/>
    <x v="674"/>
    <x v="20"/>
    <x v="0"/>
    <x v="3"/>
    <x v="51"/>
    <x v="1876"/>
    <n v="3"/>
    <n v="3.09"/>
  </r>
  <r>
    <n v="7056"/>
    <d v="2017-03-17T00:00:00"/>
    <x v="3"/>
    <x v="2"/>
    <x v="674"/>
    <x v="20"/>
    <x v="2"/>
    <x v="9"/>
    <x v="735"/>
    <x v="4351"/>
    <n v="3"/>
    <n v="18.260000000000002"/>
  </r>
  <r>
    <n v="7057"/>
    <d v="2017-03-17T00:00:00"/>
    <x v="3"/>
    <x v="2"/>
    <x v="674"/>
    <x v="20"/>
    <x v="2"/>
    <x v="9"/>
    <x v="907"/>
    <x v="3817"/>
    <n v="8"/>
    <n v="13.6"/>
  </r>
  <r>
    <n v="7058"/>
    <d v="2017-03-17T00:00:00"/>
    <x v="3"/>
    <x v="2"/>
    <x v="674"/>
    <x v="20"/>
    <x v="0"/>
    <x v="2"/>
    <x v="1314"/>
    <x v="1097"/>
    <n v="8"/>
    <n v="27.93"/>
  </r>
  <r>
    <n v="7059"/>
    <d v="2017-03-17T00:00:00"/>
    <x v="3"/>
    <x v="2"/>
    <x v="674"/>
    <x v="20"/>
    <x v="0"/>
    <x v="1"/>
    <x v="1323"/>
    <x v="1117"/>
    <n v="1"/>
    <n v="3.44"/>
  </r>
  <r>
    <n v="7060"/>
    <d v="2017-03-17T00:00:00"/>
    <x v="3"/>
    <x v="2"/>
    <x v="674"/>
    <x v="20"/>
    <x v="0"/>
    <x v="4"/>
    <x v="975"/>
    <x v="4352"/>
    <n v="6"/>
    <n v="22.46"/>
  </r>
  <r>
    <n v="7061"/>
    <d v="2017-03-17T00:00:00"/>
    <x v="3"/>
    <x v="2"/>
    <x v="674"/>
    <x v="20"/>
    <x v="0"/>
    <x v="2"/>
    <x v="271"/>
    <x v="3611"/>
    <n v="3"/>
    <n v="12.1"/>
  </r>
  <r>
    <n v="7062"/>
    <d v="2017-03-17T00:00:00"/>
    <x v="3"/>
    <x v="2"/>
    <x v="675"/>
    <x v="0"/>
    <x v="0"/>
    <x v="3"/>
    <x v="1467"/>
    <x v="3262"/>
    <n v="6"/>
    <n v="-22.04"/>
  </r>
  <r>
    <n v="7063"/>
    <d v="2017-03-17T00:00:00"/>
    <x v="3"/>
    <x v="2"/>
    <x v="675"/>
    <x v="0"/>
    <x v="0"/>
    <x v="0"/>
    <x v="829"/>
    <x v="1207"/>
    <n v="3"/>
    <n v="3.21"/>
  </r>
  <r>
    <n v="7064"/>
    <d v="2017-03-17T00:00:00"/>
    <x v="3"/>
    <x v="2"/>
    <x v="326"/>
    <x v="15"/>
    <x v="0"/>
    <x v="1"/>
    <x v="1454"/>
    <x v="1012"/>
    <n v="2"/>
    <n v="1.67"/>
  </r>
  <r>
    <n v="7065"/>
    <d v="2017-03-18T00:00:00"/>
    <x v="3"/>
    <x v="2"/>
    <x v="778"/>
    <x v="0"/>
    <x v="0"/>
    <x v="12"/>
    <x v="1242"/>
    <x v="345"/>
    <n v="3"/>
    <n v="-7.39"/>
  </r>
  <r>
    <n v="7066"/>
    <d v="2017-03-18T00:00:00"/>
    <x v="3"/>
    <x v="2"/>
    <x v="778"/>
    <x v="0"/>
    <x v="2"/>
    <x v="9"/>
    <x v="1211"/>
    <x v="4353"/>
    <n v="3"/>
    <n v="4.5199999999999996"/>
  </r>
  <r>
    <n v="7067"/>
    <d v="2017-03-18T00:00:00"/>
    <x v="3"/>
    <x v="2"/>
    <x v="778"/>
    <x v="0"/>
    <x v="1"/>
    <x v="8"/>
    <x v="1063"/>
    <x v="4354"/>
    <n v="3"/>
    <n v="-41.26"/>
  </r>
  <r>
    <n v="7068"/>
    <d v="2017-03-18T00:00:00"/>
    <x v="3"/>
    <x v="2"/>
    <x v="778"/>
    <x v="0"/>
    <x v="0"/>
    <x v="3"/>
    <x v="8"/>
    <x v="4355"/>
    <n v="3"/>
    <n v="-320.24"/>
  </r>
  <r>
    <n v="7069"/>
    <d v="2017-03-18T00:00:00"/>
    <x v="3"/>
    <x v="2"/>
    <x v="647"/>
    <x v="0"/>
    <x v="0"/>
    <x v="4"/>
    <x v="234"/>
    <x v="1924"/>
    <n v="3"/>
    <n v="6.55"/>
  </r>
  <r>
    <n v="7070"/>
    <d v="2017-03-18T00:00:00"/>
    <x v="3"/>
    <x v="2"/>
    <x v="72"/>
    <x v="22"/>
    <x v="0"/>
    <x v="4"/>
    <x v="489"/>
    <x v="2505"/>
    <n v="4"/>
    <n v="21.25"/>
  </r>
  <r>
    <n v="7071"/>
    <d v="2017-03-18T00:00:00"/>
    <x v="3"/>
    <x v="2"/>
    <x v="426"/>
    <x v="0"/>
    <x v="2"/>
    <x v="6"/>
    <x v="307"/>
    <x v="2161"/>
    <n v="7"/>
    <n v="47.04"/>
  </r>
  <r>
    <n v="7072"/>
    <d v="2017-03-18T00:00:00"/>
    <x v="3"/>
    <x v="2"/>
    <x v="455"/>
    <x v="3"/>
    <x v="0"/>
    <x v="4"/>
    <x v="531"/>
    <x v="670"/>
    <n v="5"/>
    <n v="3.75"/>
  </r>
  <r>
    <n v="7073"/>
    <d v="2017-03-18T00:00:00"/>
    <x v="3"/>
    <x v="2"/>
    <x v="455"/>
    <x v="3"/>
    <x v="0"/>
    <x v="10"/>
    <x v="807"/>
    <x v="4356"/>
    <n v="5"/>
    <n v="9.31"/>
  </r>
  <r>
    <n v="7074"/>
    <d v="2017-03-18T00:00:00"/>
    <x v="3"/>
    <x v="2"/>
    <x v="527"/>
    <x v="3"/>
    <x v="0"/>
    <x v="12"/>
    <x v="857"/>
    <x v="4357"/>
    <n v="7"/>
    <n v="26.35"/>
  </r>
  <r>
    <n v="7075"/>
    <d v="2017-03-19T00:00:00"/>
    <x v="3"/>
    <x v="2"/>
    <x v="651"/>
    <x v="20"/>
    <x v="0"/>
    <x v="1"/>
    <x v="380"/>
    <x v="2034"/>
    <n v="7"/>
    <n v="13.3"/>
  </r>
  <r>
    <n v="7076"/>
    <d v="2017-03-19T00:00:00"/>
    <x v="3"/>
    <x v="2"/>
    <x v="11"/>
    <x v="3"/>
    <x v="0"/>
    <x v="3"/>
    <x v="333"/>
    <x v="2606"/>
    <n v="6"/>
    <n v="6.69"/>
  </r>
  <r>
    <n v="7077"/>
    <d v="2017-03-19T00:00:00"/>
    <x v="3"/>
    <x v="2"/>
    <x v="11"/>
    <x v="3"/>
    <x v="2"/>
    <x v="6"/>
    <x v="687"/>
    <x v="4358"/>
    <n v="6"/>
    <n v="-131.5"/>
  </r>
  <r>
    <n v="7078"/>
    <d v="2017-03-19T00:00:00"/>
    <x v="3"/>
    <x v="2"/>
    <x v="11"/>
    <x v="3"/>
    <x v="2"/>
    <x v="9"/>
    <x v="1526"/>
    <x v="4359"/>
    <n v="2"/>
    <n v="10.95"/>
  </r>
  <r>
    <n v="7079"/>
    <d v="2017-03-19T00:00:00"/>
    <x v="3"/>
    <x v="2"/>
    <x v="11"/>
    <x v="3"/>
    <x v="2"/>
    <x v="9"/>
    <x v="265"/>
    <x v="1855"/>
    <n v="4"/>
    <n v="85.98"/>
  </r>
  <r>
    <n v="7080"/>
    <d v="2017-03-19T00:00:00"/>
    <x v="3"/>
    <x v="2"/>
    <x v="52"/>
    <x v="3"/>
    <x v="0"/>
    <x v="3"/>
    <x v="529"/>
    <x v="471"/>
    <n v="2"/>
    <n v="5.12"/>
  </r>
  <r>
    <n v="7081"/>
    <d v="2017-03-19T00:00:00"/>
    <x v="3"/>
    <x v="2"/>
    <x v="52"/>
    <x v="3"/>
    <x v="1"/>
    <x v="13"/>
    <x v="1348"/>
    <x v="3119"/>
    <n v="5"/>
    <n v="8.7100000000000009"/>
  </r>
  <r>
    <n v="7082"/>
    <d v="2017-03-19T00:00:00"/>
    <x v="3"/>
    <x v="2"/>
    <x v="52"/>
    <x v="3"/>
    <x v="1"/>
    <x v="8"/>
    <x v="1376"/>
    <x v="4360"/>
    <n v="1"/>
    <n v="12.68"/>
  </r>
  <r>
    <n v="7083"/>
    <d v="2017-03-19T00:00:00"/>
    <x v="3"/>
    <x v="2"/>
    <x v="52"/>
    <x v="3"/>
    <x v="0"/>
    <x v="3"/>
    <x v="73"/>
    <x v="4361"/>
    <n v="7"/>
    <n v="9.2799999999999994"/>
  </r>
  <r>
    <n v="7084"/>
    <d v="2017-03-19T00:00:00"/>
    <x v="3"/>
    <x v="2"/>
    <x v="434"/>
    <x v="3"/>
    <x v="0"/>
    <x v="12"/>
    <x v="1217"/>
    <x v="4362"/>
    <n v="7"/>
    <n v="106.78"/>
  </r>
  <r>
    <n v="7085"/>
    <d v="2017-03-19T00:00:00"/>
    <x v="3"/>
    <x v="2"/>
    <x v="422"/>
    <x v="23"/>
    <x v="0"/>
    <x v="4"/>
    <x v="1299"/>
    <x v="1504"/>
    <n v="3"/>
    <n v="2.41"/>
  </r>
  <r>
    <n v="7086"/>
    <d v="2017-03-20T00:00:00"/>
    <x v="3"/>
    <x v="2"/>
    <x v="47"/>
    <x v="18"/>
    <x v="1"/>
    <x v="8"/>
    <x v="1670"/>
    <x v="3682"/>
    <n v="1"/>
    <n v="1.37"/>
  </r>
  <r>
    <n v="7087"/>
    <d v="2017-03-20T00:00:00"/>
    <x v="3"/>
    <x v="2"/>
    <x v="698"/>
    <x v="22"/>
    <x v="2"/>
    <x v="9"/>
    <x v="1207"/>
    <x v="4363"/>
    <n v="7"/>
    <n v="63.82"/>
  </r>
  <r>
    <n v="7088"/>
    <d v="2017-03-20T00:00:00"/>
    <x v="3"/>
    <x v="2"/>
    <x v="310"/>
    <x v="37"/>
    <x v="2"/>
    <x v="9"/>
    <x v="640"/>
    <x v="727"/>
    <n v="2"/>
    <n v="38.08"/>
  </r>
  <r>
    <n v="7089"/>
    <d v="2017-03-20T00:00:00"/>
    <x v="3"/>
    <x v="2"/>
    <x v="310"/>
    <x v="37"/>
    <x v="0"/>
    <x v="0"/>
    <x v="728"/>
    <x v="32"/>
    <n v="2"/>
    <n v="27.88"/>
  </r>
  <r>
    <n v="7090"/>
    <d v="2017-03-20T00:00:00"/>
    <x v="3"/>
    <x v="2"/>
    <x v="173"/>
    <x v="0"/>
    <x v="0"/>
    <x v="0"/>
    <x v="371"/>
    <x v="2221"/>
    <n v="2"/>
    <n v="19.14"/>
  </r>
  <r>
    <n v="7091"/>
    <d v="2017-03-20T00:00:00"/>
    <x v="3"/>
    <x v="2"/>
    <x v="173"/>
    <x v="0"/>
    <x v="0"/>
    <x v="0"/>
    <x v="646"/>
    <x v="4364"/>
    <n v="7"/>
    <n v="102.77"/>
  </r>
  <r>
    <n v="7092"/>
    <d v="2017-03-21T00:00:00"/>
    <x v="3"/>
    <x v="2"/>
    <x v="758"/>
    <x v="18"/>
    <x v="0"/>
    <x v="0"/>
    <x v="267"/>
    <x v="4365"/>
    <n v="5"/>
    <n v="133.15"/>
  </r>
  <r>
    <n v="7093"/>
    <d v="2017-03-21T00:00:00"/>
    <x v="3"/>
    <x v="2"/>
    <x v="758"/>
    <x v="18"/>
    <x v="0"/>
    <x v="0"/>
    <x v="1515"/>
    <x v="402"/>
    <n v="1"/>
    <n v="2.83"/>
  </r>
  <r>
    <n v="7094"/>
    <d v="2017-03-21T00:00:00"/>
    <x v="3"/>
    <x v="2"/>
    <x v="68"/>
    <x v="39"/>
    <x v="1"/>
    <x v="5"/>
    <x v="149"/>
    <x v="4366"/>
    <n v="6"/>
    <n v="523.71"/>
  </r>
  <r>
    <n v="7095"/>
    <d v="2017-03-21T00:00:00"/>
    <x v="3"/>
    <x v="2"/>
    <x v="236"/>
    <x v="3"/>
    <x v="0"/>
    <x v="2"/>
    <x v="986"/>
    <x v="4367"/>
    <n v="4"/>
    <n v="210.49"/>
  </r>
  <r>
    <n v="7096"/>
    <d v="2017-03-21T00:00:00"/>
    <x v="3"/>
    <x v="2"/>
    <x v="236"/>
    <x v="3"/>
    <x v="0"/>
    <x v="3"/>
    <x v="362"/>
    <x v="389"/>
    <n v="3"/>
    <n v="3.95"/>
  </r>
  <r>
    <n v="7097"/>
    <d v="2017-03-21T00:00:00"/>
    <x v="3"/>
    <x v="2"/>
    <x v="236"/>
    <x v="3"/>
    <x v="0"/>
    <x v="3"/>
    <x v="105"/>
    <x v="1009"/>
    <n v="2"/>
    <n v="2.88"/>
  </r>
  <r>
    <n v="7098"/>
    <d v="2017-03-21T00:00:00"/>
    <x v="3"/>
    <x v="2"/>
    <x v="203"/>
    <x v="16"/>
    <x v="0"/>
    <x v="12"/>
    <x v="1051"/>
    <x v="3364"/>
    <n v="1"/>
    <n v="8.0500000000000007"/>
  </r>
  <r>
    <n v="7099"/>
    <d v="2017-03-21T00:00:00"/>
    <x v="3"/>
    <x v="2"/>
    <x v="764"/>
    <x v="2"/>
    <x v="0"/>
    <x v="10"/>
    <x v="822"/>
    <x v="1939"/>
    <n v="3"/>
    <n v="2.88"/>
  </r>
  <r>
    <n v="7100"/>
    <d v="2017-03-21T00:00:00"/>
    <x v="3"/>
    <x v="2"/>
    <x v="152"/>
    <x v="22"/>
    <x v="0"/>
    <x v="3"/>
    <x v="212"/>
    <x v="4368"/>
    <n v="6"/>
    <n v="10.32"/>
  </r>
  <r>
    <n v="7101"/>
    <d v="2017-03-21T00:00:00"/>
    <x v="3"/>
    <x v="2"/>
    <x v="152"/>
    <x v="22"/>
    <x v="0"/>
    <x v="7"/>
    <x v="690"/>
    <x v="4369"/>
    <n v="7"/>
    <n v="0.39"/>
  </r>
  <r>
    <n v="7102"/>
    <d v="2017-03-21T00:00:00"/>
    <x v="3"/>
    <x v="2"/>
    <x v="152"/>
    <x v="22"/>
    <x v="1"/>
    <x v="8"/>
    <x v="977"/>
    <x v="2701"/>
    <n v="3"/>
    <n v="6.42"/>
  </r>
  <r>
    <n v="7103"/>
    <d v="2017-03-21T00:00:00"/>
    <x v="3"/>
    <x v="2"/>
    <x v="152"/>
    <x v="22"/>
    <x v="0"/>
    <x v="2"/>
    <x v="437"/>
    <x v="480"/>
    <n v="4"/>
    <n v="7.19"/>
  </r>
  <r>
    <n v="7104"/>
    <d v="2017-03-23T00:00:00"/>
    <x v="3"/>
    <x v="2"/>
    <x v="734"/>
    <x v="3"/>
    <x v="1"/>
    <x v="8"/>
    <x v="765"/>
    <x v="4370"/>
    <n v="8"/>
    <n v="76.260000000000005"/>
  </r>
  <r>
    <n v="7105"/>
    <d v="2017-03-23T00:00:00"/>
    <x v="3"/>
    <x v="2"/>
    <x v="461"/>
    <x v="0"/>
    <x v="0"/>
    <x v="2"/>
    <x v="437"/>
    <x v="4371"/>
    <n v="2"/>
    <n v="-32.340000000000003"/>
  </r>
  <r>
    <n v="7106"/>
    <d v="2017-03-23T00:00:00"/>
    <x v="3"/>
    <x v="2"/>
    <x v="574"/>
    <x v="20"/>
    <x v="0"/>
    <x v="0"/>
    <x v="1801"/>
    <x v="843"/>
    <n v="6"/>
    <n v="11.56"/>
  </r>
  <r>
    <n v="7107"/>
    <d v="2017-03-23T00:00:00"/>
    <x v="3"/>
    <x v="2"/>
    <x v="126"/>
    <x v="20"/>
    <x v="0"/>
    <x v="14"/>
    <x v="1673"/>
    <x v="4372"/>
    <n v="3"/>
    <n v="17.38"/>
  </r>
  <r>
    <n v="7108"/>
    <d v="2017-03-23T00:00:00"/>
    <x v="3"/>
    <x v="2"/>
    <x v="694"/>
    <x v="22"/>
    <x v="0"/>
    <x v="3"/>
    <x v="592"/>
    <x v="2181"/>
    <n v="5"/>
    <n v="11.3"/>
  </r>
  <r>
    <n v="7109"/>
    <d v="2017-03-23T00:00:00"/>
    <x v="3"/>
    <x v="2"/>
    <x v="745"/>
    <x v="22"/>
    <x v="0"/>
    <x v="2"/>
    <x v="90"/>
    <x v="3777"/>
    <n v="2"/>
    <n v="4.87"/>
  </r>
  <r>
    <n v="7110"/>
    <d v="2017-03-23T00:00:00"/>
    <x v="3"/>
    <x v="2"/>
    <x v="745"/>
    <x v="22"/>
    <x v="0"/>
    <x v="0"/>
    <x v="257"/>
    <x v="1251"/>
    <n v="3"/>
    <n v="9.6199999999999992"/>
  </r>
  <r>
    <n v="7111"/>
    <d v="2017-03-23T00:00:00"/>
    <x v="3"/>
    <x v="2"/>
    <x v="745"/>
    <x v="22"/>
    <x v="2"/>
    <x v="16"/>
    <x v="1696"/>
    <x v="4373"/>
    <n v="4"/>
    <n v="6719.98"/>
  </r>
  <r>
    <n v="7112"/>
    <d v="2017-03-24T00:00:00"/>
    <x v="3"/>
    <x v="2"/>
    <x v="291"/>
    <x v="20"/>
    <x v="0"/>
    <x v="0"/>
    <x v="1066"/>
    <x v="1555"/>
    <n v="4"/>
    <n v="106.52"/>
  </r>
  <r>
    <n v="7113"/>
    <d v="2017-03-24T00:00:00"/>
    <x v="3"/>
    <x v="2"/>
    <x v="291"/>
    <x v="20"/>
    <x v="2"/>
    <x v="9"/>
    <x v="17"/>
    <x v="2285"/>
    <n v="2"/>
    <n v="11.7"/>
  </r>
  <r>
    <n v="7114"/>
    <d v="2017-03-24T00:00:00"/>
    <x v="3"/>
    <x v="2"/>
    <x v="535"/>
    <x v="20"/>
    <x v="0"/>
    <x v="10"/>
    <x v="858"/>
    <x v="4374"/>
    <n v="3"/>
    <n v="22.09"/>
  </r>
  <r>
    <n v="7115"/>
    <d v="2017-03-24T00:00:00"/>
    <x v="3"/>
    <x v="2"/>
    <x v="535"/>
    <x v="20"/>
    <x v="2"/>
    <x v="6"/>
    <x v="1442"/>
    <x v="4375"/>
    <n v="1"/>
    <n v="136.30000000000001"/>
  </r>
  <r>
    <n v="7116"/>
    <d v="2017-03-24T00:00:00"/>
    <x v="3"/>
    <x v="2"/>
    <x v="535"/>
    <x v="20"/>
    <x v="1"/>
    <x v="5"/>
    <x v="415"/>
    <x v="4241"/>
    <n v="3"/>
    <n v="2.31"/>
  </r>
  <r>
    <n v="7117"/>
    <d v="2017-03-24T00:00:00"/>
    <x v="3"/>
    <x v="2"/>
    <x v="20"/>
    <x v="20"/>
    <x v="1"/>
    <x v="5"/>
    <x v="1022"/>
    <x v="2334"/>
    <n v="2"/>
    <n v="60.39"/>
  </r>
  <r>
    <n v="7118"/>
    <d v="2017-03-24T00:00:00"/>
    <x v="3"/>
    <x v="2"/>
    <x v="689"/>
    <x v="0"/>
    <x v="0"/>
    <x v="2"/>
    <x v="926"/>
    <x v="1074"/>
    <n v="2"/>
    <n v="0.96"/>
  </r>
  <r>
    <n v="7119"/>
    <d v="2017-03-25T00:00:00"/>
    <x v="3"/>
    <x v="2"/>
    <x v="405"/>
    <x v="0"/>
    <x v="2"/>
    <x v="6"/>
    <x v="156"/>
    <x v="4376"/>
    <n v="3"/>
    <n v="47.04"/>
  </r>
  <r>
    <n v="7120"/>
    <d v="2017-03-25T00:00:00"/>
    <x v="3"/>
    <x v="2"/>
    <x v="107"/>
    <x v="3"/>
    <x v="0"/>
    <x v="12"/>
    <x v="699"/>
    <x v="4377"/>
    <n v="4"/>
    <n v="45.77"/>
  </r>
  <r>
    <n v="7121"/>
    <d v="2017-03-25T00:00:00"/>
    <x v="3"/>
    <x v="2"/>
    <x v="107"/>
    <x v="3"/>
    <x v="0"/>
    <x v="4"/>
    <x v="108"/>
    <x v="2539"/>
    <n v="9"/>
    <n v="4.49"/>
  </r>
  <r>
    <n v="7122"/>
    <d v="2017-03-25T00:00:00"/>
    <x v="3"/>
    <x v="2"/>
    <x v="107"/>
    <x v="3"/>
    <x v="0"/>
    <x v="3"/>
    <x v="396"/>
    <x v="4378"/>
    <n v="4"/>
    <n v="62.75"/>
  </r>
  <r>
    <n v="7123"/>
    <d v="2017-03-25T00:00:00"/>
    <x v="3"/>
    <x v="2"/>
    <x v="107"/>
    <x v="3"/>
    <x v="2"/>
    <x v="6"/>
    <x v="1653"/>
    <x v="1536"/>
    <n v="4"/>
    <n v="15.84"/>
  </r>
  <r>
    <n v="7124"/>
    <d v="2017-03-25T00:00:00"/>
    <x v="3"/>
    <x v="2"/>
    <x v="107"/>
    <x v="3"/>
    <x v="2"/>
    <x v="16"/>
    <x v="1478"/>
    <x v="386"/>
    <n v="2"/>
    <n v="60"/>
  </r>
  <r>
    <n v="7125"/>
    <d v="2017-03-25T00:00:00"/>
    <x v="3"/>
    <x v="2"/>
    <x v="514"/>
    <x v="21"/>
    <x v="1"/>
    <x v="5"/>
    <x v="26"/>
    <x v="4379"/>
    <n v="1"/>
    <n v="14.56"/>
  </r>
  <r>
    <n v="7126"/>
    <d v="2017-03-25T00:00:00"/>
    <x v="3"/>
    <x v="2"/>
    <x v="514"/>
    <x v="21"/>
    <x v="1"/>
    <x v="5"/>
    <x v="376"/>
    <x v="4380"/>
    <n v="7"/>
    <n v="427.44"/>
  </r>
  <r>
    <n v="7127"/>
    <d v="2017-03-25T00:00:00"/>
    <x v="3"/>
    <x v="2"/>
    <x v="514"/>
    <x v="21"/>
    <x v="1"/>
    <x v="5"/>
    <x v="561"/>
    <x v="3735"/>
    <n v="3"/>
    <n v="40.590000000000003"/>
  </r>
  <r>
    <n v="7128"/>
    <d v="2017-03-25T00:00:00"/>
    <x v="3"/>
    <x v="2"/>
    <x v="257"/>
    <x v="0"/>
    <x v="0"/>
    <x v="0"/>
    <x v="1352"/>
    <x v="966"/>
    <n v="2"/>
    <n v="2.14"/>
  </r>
  <r>
    <n v="7129"/>
    <d v="2017-03-25T00:00:00"/>
    <x v="3"/>
    <x v="2"/>
    <x v="76"/>
    <x v="22"/>
    <x v="0"/>
    <x v="4"/>
    <x v="1439"/>
    <x v="542"/>
    <n v="2"/>
    <n v="6.93"/>
  </r>
  <r>
    <n v="7130"/>
    <d v="2017-03-25T00:00:00"/>
    <x v="3"/>
    <x v="2"/>
    <x v="154"/>
    <x v="20"/>
    <x v="0"/>
    <x v="4"/>
    <x v="1363"/>
    <x v="4381"/>
    <n v="5"/>
    <n v="2.98"/>
  </r>
  <r>
    <n v="7131"/>
    <d v="2017-03-26T00:00:00"/>
    <x v="3"/>
    <x v="2"/>
    <x v="95"/>
    <x v="20"/>
    <x v="1"/>
    <x v="11"/>
    <x v="1397"/>
    <x v="4382"/>
    <n v="2"/>
    <n v="-28.98"/>
  </r>
  <r>
    <n v="7132"/>
    <d v="2017-03-26T00:00:00"/>
    <x v="3"/>
    <x v="2"/>
    <x v="95"/>
    <x v="20"/>
    <x v="2"/>
    <x v="6"/>
    <x v="1064"/>
    <x v="1446"/>
    <n v="4"/>
    <n v="33.590000000000003"/>
  </r>
  <r>
    <n v="7133"/>
    <d v="2017-03-26T00:00:00"/>
    <x v="3"/>
    <x v="2"/>
    <x v="713"/>
    <x v="22"/>
    <x v="0"/>
    <x v="4"/>
    <x v="1435"/>
    <x v="4383"/>
    <n v="1"/>
    <n v="5.95"/>
  </r>
  <r>
    <n v="7134"/>
    <d v="2017-03-26T00:00:00"/>
    <x v="3"/>
    <x v="2"/>
    <x v="783"/>
    <x v="14"/>
    <x v="1"/>
    <x v="8"/>
    <x v="1802"/>
    <x v="2083"/>
    <n v="3"/>
    <n v="23.12"/>
  </r>
  <r>
    <n v="7135"/>
    <d v="2017-03-26T00:00:00"/>
    <x v="3"/>
    <x v="2"/>
    <x v="726"/>
    <x v="6"/>
    <x v="2"/>
    <x v="9"/>
    <x v="1286"/>
    <x v="1809"/>
    <n v="3"/>
    <n v="20.77"/>
  </r>
  <r>
    <n v="7136"/>
    <d v="2017-03-26T00:00:00"/>
    <x v="3"/>
    <x v="2"/>
    <x v="726"/>
    <x v="6"/>
    <x v="0"/>
    <x v="7"/>
    <x v="78"/>
    <x v="572"/>
    <n v="2"/>
    <n v="1.32"/>
  </r>
  <r>
    <n v="7137"/>
    <d v="2017-03-26T00:00:00"/>
    <x v="3"/>
    <x v="2"/>
    <x v="252"/>
    <x v="0"/>
    <x v="2"/>
    <x v="9"/>
    <x v="530"/>
    <x v="2109"/>
    <n v="5"/>
    <n v="1.8"/>
  </r>
  <r>
    <n v="7138"/>
    <d v="2017-03-26T00:00:00"/>
    <x v="3"/>
    <x v="2"/>
    <x v="252"/>
    <x v="0"/>
    <x v="2"/>
    <x v="16"/>
    <x v="856"/>
    <x v="4384"/>
    <n v="5"/>
    <n v="569.99"/>
  </r>
  <r>
    <n v="7139"/>
    <d v="2017-03-26T00:00:00"/>
    <x v="3"/>
    <x v="2"/>
    <x v="252"/>
    <x v="0"/>
    <x v="0"/>
    <x v="0"/>
    <x v="214"/>
    <x v="230"/>
    <n v="3"/>
    <n v="23.24"/>
  </r>
  <r>
    <n v="7140"/>
    <d v="2017-03-26T00:00:00"/>
    <x v="3"/>
    <x v="2"/>
    <x v="252"/>
    <x v="0"/>
    <x v="0"/>
    <x v="12"/>
    <x v="1217"/>
    <x v="2399"/>
    <n v="8"/>
    <n v="-226.64"/>
  </r>
  <r>
    <n v="7141"/>
    <d v="2017-03-26T00:00:00"/>
    <x v="3"/>
    <x v="2"/>
    <x v="252"/>
    <x v="0"/>
    <x v="0"/>
    <x v="2"/>
    <x v="1314"/>
    <x v="4385"/>
    <n v="3"/>
    <n v="2.42"/>
  </r>
  <r>
    <n v="7142"/>
    <d v="2017-03-27T00:00:00"/>
    <x v="3"/>
    <x v="2"/>
    <x v="199"/>
    <x v="2"/>
    <x v="1"/>
    <x v="8"/>
    <x v="1278"/>
    <x v="2501"/>
    <n v="2"/>
    <n v="1.5"/>
  </r>
  <r>
    <n v="7143"/>
    <d v="2017-03-27T00:00:00"/>
    <x v="3"/>
    <x v="2"/>
    <x v="648"/>
    <x v="3"/>
    <x v="0"/>
    <x v="0"/>
    <x v="1765"/>
    <x v="1488"/>
    <n v="2"/>
    <n v="21.01"/>
  </r>
  <r>
    <n v="7144"/>
    <d v="2017-03-27T00:00:00"/>
    <x v="3"/>
    <x v="2"/>
    <x v="648"/>
    <x v="3"/>
    <x v="0"/>
    <x v="0"/>
    <x v="546"/>
    <x v="754"/>
    <n v="2"/>
    <n v="53.26"/>
  </r>
  <r>
    <n v="7145"/>
    <d v="2017-03-27T00:00:00"/>
    <x v="3"/>
    <x v="2"/>
    <x v="648"/>
    <x v="3"/>
    <x v="0"/>
    <x v="0"/>
    <x v="1803"/>
    <x v="4386"/>
    <n v="3"/>
    <n v="5.97"/>
  </r>
  <r>
    <n v="7146"/>
    <d v="2017-03-27T00:00:00"/>
    <x v="3"/>
    <x v="2"/>
    <x v="641"/>
    <x v="6"/>
    <x v="0"/>
    <x v="1"/>
    <x v="1410"/>
    <x v="1985"/>
    <n v="2"/>
    <n v="3.8"/>
  </r>
  <r>
    <n v="7147"/>
    <d v="2017-03-27T00:00:00"/>
    <x v="3"/>
    <x v="2"/>
    <x v="641"/>
    <x v="6"/>
    <x v="0"/>
    <x v="3"/>
    <x v="638"/>
    <x v="4186"/>
    <n v="2"/>
    <n v="8.8800000000000008"/>
  </r>
  <r>
    <n v="7148"/>
    <d v="2017-03-27T00:00:00"/>
    <x v="3"/>
    <x v="2"/>
    <x v="641"/>
    <x v="6"/>
    <x v="0"/>
    <x v="2"/>
    <x v="351"/>
    <x v="100"/>
    <n v="3"/>
    <n v="9.99"/>
  </r>
  <r>
    <n v="7149"/>
    <d v="2017-03-27T00:00:00"/>
    <x v="3"/>
    <x v="2"/>
    <x v="641"/>
    <x v="6"/>
    <x v="1"/>
    <x v="13"/>
    <x v="1060"/>
    <x v="1346"/>
    <n v="2"/>
    <n v="58.42"/>
  </r>
  <r>
    <n v="7150"/>
    <d v="2017-03-27T00:00:00"/>
    <x v="3"/>
    <x v="2"/>
    <x v="641"/>
    <x v="6"/>
    <x v="2"/>
    <x v="6"/>
    <x v="1804"/>
    <x v="4387"/>
    <n v="5"/>
    <n v="55.65"/>
  </r>
  <r>
    <n v="7151"/>
    <d v="2017-03-27T00:00:00"/>
    <x v="3"/>
    <x v="2"/>
    <x v="641"/>
    <x v="6"/>
    <x v="0"/>
    <x v="0"/>
    <x v="1287"/>
    <x v="1810"/>
    <n v="4"/>
    <n v="8.11"/>
  </r>
  <r>
    <n v="7152"/>
    <d v="2017-03-27T00:00:00"/>
    <x v="3"/>
    <x v="2"/>
    <x v="740"/>
    <x v="0"/>
    <x v="1"/>
    <x v="11"/>
    <x v="1248"/>
    <x v="4388"/>
    <n v="5"/>
    <n v="-30.1"/>
  </r>
  <r>
    <n v="7153"/>
    <d v="2017-03-27T00:00:00"/>
    <x v="3"/>
    <x v="2"/>
    <x v="740"/>
    <x v="0"/>
    <x v="1"/>
    <x v="5"/>
    <x v="7"/>
    <x v="1581"/>
    <n v="3"/>
    <n v="-8.58"/>
  </r>
  <r>
    <n v="7154"/>
    <d v="2017-03-27T00:00:00"/>
    <x v="3"/>
    <x v="2"/>
    <x v="740"/>
    <x v="0"/>
    <x v="2"/>
    <x v="9"/>
    <x v="247"/>
    <x v="3076"/>
    <n v="1"/>
    <n v="7"/>
  </r>
  <r>
    <n v="7155"/>
    <d v="2017-03-27T00:00:00"/>
    <x v="3"/>
    <x v="2"/>
    <x v="740"/>
    <x v="0"/>
    <x v="1"/>
    <x v="5"/>
    <x v="1082"/>
    <x v="795"/>
    <n v="2"/>
    <n v="-66.39"/>
  </r>
  <r>
    <n v="7156"/>
    <d v="2017-03-28T00:00:00"/>
    <x v="3"/>
    <x v="2"/>
    <x v="38"/>
    <x v="16"/>
    <x v="0"/>
    <x v="3"/>
    <x v="1154"/>
    <x v="4389"/>
    <n v="9"/>
    <n v="-48.12"/>
  </r>
  <r>
    <n v="7157"/>
    <d v="2017-03-28T00:00:00"/>
    <x v="3"/>
    <x v="2"/>
    <x v="526"/>
    <x v="3"/>
    <x v="0"/>
    <x v="0"/>
    <x v="1709"/>
    <x v="115"/>
    <n v="2"/>
    <n v="6.35"/>
  </r>
  <r>
    <n v="7158"/>
    <d v="2017-03-28T00:00:00"/>
    <x v="3"/>
    <x v="2"/>
    <x v="526"/>
    <x v="3"/>
    <x v="1"/>
    <x v="8"/>
    <x v="34"/>
    <x v="4390"/>
    <n v="1"/>
    <n v="10.06"/>
  </r>
  <r>
    <n v="7159"/>
    <d v="2017-03-28T00:00:00"/>
    <x v="3"/>
    <x v="2"/>
    <x v="526"/>
    <x v="3"/>
    <x v="2"/>
    <x v="15"/>
    <x v="766"/>
    <x v="4391"/>
    <n v="2"/>
    <n v="53.27"/>
  </r>
  <r>
    <n v="7160"/>
    <d v="2017-03-28T00:00:00"/>
    <x v="3"/>
    <x v="2"/>
    <x v="526"/>
    <x v="3"/>
    <x v="0"/>
    <x v="0"/>
    <x v="1752"/>
    <x v="277"/>
    <n v="4"/>
    <n v="12.83"/>
  </r>
  <r>
    <n v="7161"/>
    <d v="2017-03-28T00:00:00"/>
    <x v="3"/>
    <x v="2"/>
    <x v="526"/>
    <x v="3"/>
    <x v="0"/>
    <x v="0"/>
    <x v="1282"/>
    <x v="1251"/>
    <n v="3"/>
    <n v="9.6199999999999992"/>
  </r>
  <r>
    <n v="7162"/>
    <d v="2017-03-28T00:00:00"/>
    <x v="3"/>
    <x v="2"/>
    <x v="526"/>
    <x v="3"/>
    <x v="0"/>
    <x v="2"/>
    <x v="2"/>
    <x v="4392"/>
    <n v="7"/>
    <n v="7.95"/>
  </r>
  <r>
    <n v="7163"/>
    <d v="2017-03-28T00:00:00"/>
    <x v="3"/>
    <x v="2"/>
    <x v="526"/>
    <x v="3"/>
    <x v="1"/>
    <x v="8"/>
    <x v="1148"/>
    <x v="387"/>
    <n v="7"/>
    <n v="6.9"/>
  </r>
  <r>
    <n v="7164"/>
    <d v="2017-03-29T00:00:00"/>
    <x v="3"/>
    <x v="2"/>
    <x v="310"/>
    <x v="18"/>
    <x v="0"/>
    <x v="2"/>
    <x v="272"/>
    <x v="4393"/>
    <n v="5"/>
    <n v="21.16"/>
  </r>
  <r>
    <n v="7165"/>
    <d v="2017-03-30T00:00:00"/>
    <x v="3"/>
    <x v="2"/>
    <x v="784"/>
    <x v="39"/>
    <x v="0"/>
    <x v="10"/>
    <x v="1805"/>
    <x v="4394"/>
    <n v="2"/>
    <n v="149.9"/>
  </r>
  <r>
    <n v="7166"/>
    <d v="2017-03-30T00:00:00"/>
    <x v="3"/>
    <x v="2"/>
    <x v="652"/>
    <x v="2"/>
    <x v="0"/>
    <x v="3"/>
    <x v="343"/>
    <x v="3442"/>
    <n v="5"/>
    <n v="-4.76"/>
  </r>
  <r>
    <n v="7167"/>
    <d v="2017-03-30T00:00:00"/>
    <x v="3"/>
    <x v="2"/>
    <x v="5"/>
    <x v="4"/>
    <x v="0"/>
    <x v="2"/>
    <x v="1543"/>
    <x v="4395"/>
    <n v="1"/>
    <n v="16.73"/>
  </r>
  <r>
    <n v="7168"/>
    <d v="2017-03-30T00:00:00"/>
    <x v="3"/>
    <x v="2"/>
    <x v="23"/>
    <x v="3"/>
    <x v="0"/>
    <x v="4"/>
    <x v="1472"/>
    <x v="603"/>
    <n v="2"/>
    <n v="2.0699999999999998"/>
  </r>
  <r>
    <n v="7169"/>
    <d v="2017-03-30T00:00:00"/>
    <x v="3"/>
    <x v="2"/>
    <x v="23"/>
    <x v="3"/>
    <x v="2"/>
    <x v="6"/>
    <x v="1749"/>
    <x v="4396"/>
    <n v="1"/>
    <n v="18.54"/>
  </r>
  <r>
    <n v="7170"/>
    <d v="2017-03-30T00:00:00"/>
    <x v="3"/>
    <x v="2"/>
    <x v="513"/>
    <x v="3"/>
    <x v="1"/>
    <x v="8"/>
    <x v="1310"/>
    <x v="4397"/>
    <n v="5"/>
    <n v="39.56"/>
  </r>
  <r>
    <n v="7171"/>
    <d v="2017-03-31T00:00:00"/>
    <x v="3"/>
    <x v="2"/>
    <x v="171"/>
    <x v="0"/>
    <x v="1"/>
    <x v="11"/>
    <x v="1408"/>
    <x v="4398"/>
    <n v="2"/>
    <n v="-36.24"/>
  </r>
  <r>
    <n v="7172"/>
    <d v="2017-03-31T00:00:00"/>
    <x v="3"/>
    <x v="2"/>
    <x v="626"/>
    <x v="20"/>
    <x v="1"/>
    <x v="8"/>
    <x v="630"/>
    <x v="4399"/>
    <n v="2"/>
    <n v="8.0399999999999991"/>
  </r>
  <r>
    <n v="7173"/>
    <d v="2017-03-31T00:00:00"/>
    <x v="3"/>
    <x v="2"/>
    <x v="626"/>
    <x v="20"/>
    <x v="2"/>
    <x v="6"/>
    <x v="803"/>
    <x v="4400"/>
    <n v="3"/>
    <n v="176.17"/>
  </r>
  <r>
    <n v="7174"/>
    <d v="2017-03-31T00:00:00"/>
    <x v="3"/>
    <x v="2"/>
    <x v="626"/>
    <x v="20"/>
    <x v="0"/>
    <x v="0"/>
    <x v="1737"/>
    <x v="4401"/>
    <n v="8"/>
    <n v="36.020000000000003"/>
  </r>
  <r>
    <n v="7175"/>
    <d v="2017-03-31T00:00:00"/>
    <x v="3"/>
    <x v="2"/>
    <x v="445"/>
    <x v="20"/>
    <x v="2"/>
    <x v="6"/>
    <x v="826"/>
    <x v="4402"/>
    <n v="5"/>
    <n v="22.09"/>
  </r>
  <r>
    <n v="7176"/>
    <d v="2017-03-31T00:00:00"/>
    <x v="3"/>
    <x v="2"/>
    <x v="474"/>
    <x v="5"/>
    <x v="1"/>
    <x v="8"/>
    <x v="557"/>
    <x v="4403"/>
    <n v="5"/>
    <n v="25.62"/>
  </r>
  <r>
    <n v="7177"/>
    <d v="2017-03-31T00:00:00"/>
    <x v="3"/>
    <x v="2"/>
    <x v="474"/>
    <x v="5"/>
    <x v="2"/>
    <x v="6"/>
    <x v="827"/>
    <x v="2339"/>
    <n v="7"/>
    <n v="188.14"/>
  </r>
  <r>
    <n v="7178"/>
    <d v="2017-03-31T00:00:00"/>
    <x v="3"/>
    <x v="2"/>
    <x v="709"/>
    <x v="1"/>
    <x v="0"/>
    <x v="3"/>
    <x v="730"/>
    <x v="4404"/>
    <n v="13"/>
    <n v="-22.9"/>
  </r>
  <r>
    <n v="7179"/>
    <d v="2017-03-31T00:00:00"/>
    <x v="3"/>
    <x v="2"/>
    <x v="458"/>
    <x v="4"/>
    <x v="0"/>
    <x v="3"/>
    <x v="1599"/>
    <x v="4405"/>
    <n v="1"/>
    <n v="17.27"/>
  </r>
  <r>
    <n v="7180"/>
    <d v="2017-03-31T00:00:00"/>
    <x v="3"/>
    <x v="2"/>
    <x v="458"/>
    <x v="4"/>
    <x v="2"/>
    <x v="16"/>
    <x v="377"/>
    <x v="4252"/>
    <n v="5"/>
    <n v="1439.98"/>
  </r>
  <r>
    <n v="7181"/>
    <d v="2017-03-31T00:00:00"/>
    <x v="3"/>
    <x v="2"/>
    <x v="458"/>
    <x v="4"/>
    <x v="0"/>
    <x v="3"/>
    <x v="775"/>
    <x v="4406"/>
    <n v="4"/>
    <n v="30.78"/>
  </r>
  <r>
    <n v="7182"/>
    <d v="2017-03-31T00:00:00"/>
    <x v="3"/>
    <x v="2"/>
    <x v="134"/>
    <x v="0"/>
    <x v="0"/>
    <x v="12"/>
    <x v="1596"/>
    <x v="4407"/>
    <n v="5"/>
    <n v="-90.77"/>
  </r>
  <r>
    <n v="7183"/>
    <d v="2017-03-31T00:00:00"/>
    <x v="3"/>
    <x v="2"/>
    <x v="418"/>
    <x v="3"/>
    <x v="0"/>
    <x v="14"/>
    <x v="1452"/>
    <x v="58"/>
    <n v="3"/>
    <n v="8.02"/>
  </r>
  <r>
    <n v="7184"/>
    <d v="2017-04-01T00:00:00"/>
    <x v="3"/>
    <x v="3"/>
    <x v="423"/>
    <x v="24"/>
    <x v="0"/>
    <x v="2"/>
    <x v="1533"/>
    <x v="4397"/>
    <n v="6"/>
    <n v="23.55"/>
  </r>
  <r>
    <n v="7185"/>
    <d v="2017-04-01T00:00:00"/>
    <x v="3"/>
    <x v="3"/>
    <x v="423"/>
    <x v="24"/>
    <x v="0"/>
    <x v="10"/>
    <x v="21"/>
    <x v="1680"/>
    <n v="5"/>
    <n v="13.35"/>
  </r>
  <r>
    <n v="7186"/>
    <d v="2017-04-01T00:00:00"/>
    <x v="3"/>
    <x v="3"/>
    <x v="389"/>
    <x v="3"/>
    <x v="0"/>
    <x v="1"/>
    <x v="1731"/>
    <x v="402"/>
    <n v="2"/>
    <n v="2.72"/>
  </r>
  <r>
    <n v="7187"/>
    <d v="2017-04-01T00:00:00"/>
    <x v="3"/>
    <x v="3"/>
    <x v="389"/>
    <x v="3"/>
    <x v="0"/>
    <x v="3"/>
    <x v="363"/>
    <x v="4408"/>
    <n v="13"/>
    <n v="38.03"/>
  </r>
  <r>
    <n v="7188"/>
    <d v="2017-04-01T00:00:00"/>
    <x v="3"/>
    <x v="3"/>
    <x v="317"/>
    <x v="3"/>
    <x v="1"/>
    <x v="11"/>
    <x v="1744"/>
    <x v="4409"/>
    <n v="8"/>
    <n v="85.18"/>
  </r>
  <r>
    <n v="7189"/>
    <d v="2017-04-01T00:00:00"/>
    <x v="3"/>
    <x v="3"/>
    <x v="317"/>
    <x v="3"/>
    <x v="2"/>
    <x v="15"/>
    <x v="1602"/>
    <x v="4410"/>
    <n v="2"/>
    <n v="360"/>
  </r>
  <r>
    <n v="7190"/>
    <d v="2017-04-01T00:00:00"/>
    <x v="3"/>
    <x v="3"/>
    <x v="405"/>
    <x v="20"/>
    <x v="0"/>
    <x v="0"/>
    <x v="1236"/>
    <x v="4411"/>
    <n v="9"/>
    <n v="19.32"/>
  </r>
  <r>
    <n v="7191"/>
    <d v="2017-04-01T00:00:00"/>
    <x v="3"/>
    <x v="3"/>
    <x v="45"/>
    <x v="16"/>
    <x v="2"/>
    <x v="6"/>
    <x v="1201"/>
    <x v="837"/>
    <n v="3"/>
    <n v="-5.69"/>
  </r>
  <r>
    <n v="7192"/>
    <d v="2017-04-01T00:00:00"/>
    <x v="3"/>
    <x v="3"/>
    <x v="45"/>
    <x v="16"/>
    <x v="0"/>
    <x v="1"/>
    <x v="685"/>
    <x v="2176"/>
    <n v="3"/>
    <n v="2.04"/>
  </r>
  <r>
    <n v="7193"/>
    <d v="2017-04-01T00:00:00"/>
    <x v="3"/>
    <x v="3"/>
    <x v="45"/>
    <x v="16"/>
    <x v="0"/>
    <x v="12"/>
    <x v="394"/>
    <x v="1008"/>
    <n v="3"/>
    <n v="1.82"/>
  </r>
  <r>
    <n v="7194"/>
    <d v="2017-04-01T00:00:00"/>
    <x v="3"/>
    <x v="3"/>
    <x v="45"/>
    <x v="16"/>
    <x v="1"/>
    <x v="5"/>
    <x v="943"/>
    <x v="1584"/>
    <n v="3"/>
    <n v="-19.11"/>
  </r>
  <r>
    <n v="7195"/>
    <d v="2017-04-01T00:00:00"/>
    <x v="3"/>
    <x v="3"/>
    <x v="169"/>
    <x v="9"/>
    <x v="1"/>
    <x v="8"/>
    <x v="809"/>
    <x v="931"/>
    <n v="3"/>
    <n v="21.75"/>
  </r>
  <r>
    <n v="7196"/>
    <d v="2017-04-02T00:00:00"/>
    <x v="3"/>
    <x v="3"/>
    <x v="509"/>
    <x v="3"/>
    <x v="1"/>
    <x v="8"/>
    <x v="598"/>
    <x v="4412"/>
    <n v="3"/>
    <n v="6.53"/>
  </r>
  <r>
    <n v="7197"/>
    <d v="2017-04-02T00:00:00"/>
    <x v="3"/>
    <x v="3"/>
    <x v="529"/>
    <x v="4"/>
    <x v="1"/>
    <x v="13"/>
    <x v="490"/>
    <x v="4413"/>
    <n v="2"/>
    <n v="70.010000000000005"/>
  </r>
  <r>
    <n v="7198"/>
    <d v="2017-04-02T00:00:00"/>
    <x v="3"/>
    <x v="3"/>
    <x v="529"/>
    <x v="4"/>
    <x v="2"/>
    <x v="9"/>
    <x v="993"/>
    <x v="1241"/>
    <n v="4"/>
    <n v="129.6"/>
  </r>
  <r>
    <n v="7199"/>
    <d v="2017-04-02T00:00:00"/>
    <x v="3"/>
    <x v="3"/>
    <x v="538"/>
    <x v="37"/>
    <x v="0"/>
    <x v="4"/>
    <x v="1785"/>
    <x v="997"/>
    <n v="4"/>
    <n v="2.89"/>
  </r>
  <r>
    <n v="7200"/>
    <d v="2017-04-02T00:00:00"/>
    <x v="3"/>
    <x v="3"/>
    <x v="596"/>
    <x v="33"/>
    <x v="0"/>
    <x v="1"/>
    <x v="849"/>
    <x v="98"/>
    <n v="3"/>
    <n v="6.87"/>
  </r>
  <r>
    <n v="7201"/>
    <d v="2017-04-03T00:00:00"/>
    <x v="3"/>
    <x v="3"/>
    <x v="175"/>
    <x v="2"/>
    <x v="1"/>
    <x v="8"/>
    <x v="626"/>
    <x v="4414"/>
    <n v="4"/>
    <n v="7.64"/>
  </r>
  <r>
    <n v="7202"/>
    <d v="2017-04-03T00:00:00"/>
    <x v="3"/>
    <x v="3"/>
    <x v="52"/>
    <x v="1"/>
    <x v="0"/>
    <x v="4"/>
    <x v="793"/>
    <x v="1644"/>
    <n v="3"/>
    <n v="2.21"/>
  </r>
  <r>
    <n v="7203"/>
    <d v="2017-04-04T00:00:00"/>
    <x v="3"/>
    <x v="3"/>
    <x v="481"/>
    <x v="1"/>
    <x v="2"/>
    <x v="6"/>
    <x v="1613"/>
    <x v="4415"/>
    <n v="4"/>
    <n v="47.98"/>
  </r>
  <r>
    <n v="7204"/>
    <d v="2017-04-04T00:00:00"/>
    <x v="3"/>
    <x v="3"/>
    <x v="293"/>
    <x v="20"/>
    <x v="2"/>
    <x v="6"/>
    <x v="1804"/>
    <x v="4416"/>
    <n v="1"/>
    <n v="11.13"/>
  </r>
  <r>
    <n v="7205"/>
    <d v="2017-04-04T00:00:00"/>
    <x v="3"/>
    <x v="3"/>
    <x v="293"/>
    <x v="20"/>
    <x v="0"/>
    <x v="14"/>
    <x v="966"/>
    <x v="4417"/>
    <n v="1"/>
    <n v="7.21"/>
  </r>
  <r>
    <n v="7206"/>
    <d v="2017-04-04T00:00:00"/>
    <x v="3"/>
    <x v="3"/>
    <x v="293"/>
    <x v="20"/>
    <x v="2"/>
    <x v="6"/>
    <x v="1222"/>
    <x v="4418"/>
    <n v="2"/>
    <n v="33.33"/>
  </r>
  <r>
    <n v="7207"/>
    <d v="2017-04-04T00:00:00"/>
    <x v="3"/>
    <x v="3"/>
    <x v="577"/>
    <x v="20"/>
    <x v="0"/>
    <x v="10"/>
    <x v="22"/>
    <x v="4419"/>
    <n v="1"/>
    <n v="8.49"/>
  </r>
  <r>
    <n v="7208"/>
    <d v="2017-04-04T00:00:00"/>
    <x v="3"/>
    <x v="3"/>
    <x v="398"/>
    <x v="20"/>
    <x v="0"/>
    <x v="4"/>
    <x v="1591"/>
    <x v="2887"/>
    <n v="4"/>
    <n v="2.04"/>
  </r>
  <r>
    <n v="7209"/>
    <d v="2017-04-06T00:00:00"/>
    <x v="3"/>
    <x v="3"/>
    <x v="770"/>
    <x v="30"/>
    <x v="0"/>
    <x v="0"/>
    <x v="371"/>
    <x v="1653"/>
    <n v="3"/>
    <n v="49.97"/>
  </r>
  <r>
    <n v="7210"/>
    <d v="2017-04-06T00:00:00"/>
    <x v="3"/>
    <x v="3"/>
    <x v="345"/>
    <x v="15"/>
    <x v="0"/>
    <x v="3"/>
    <x v="1069"/>
    <x v="2865"/>
    <n v="5"/>
    <n v="-5.94"/>
  </r>
  <r>
    <n v="7211"/>
    <d v="2017-04-07T00:00:00"/>
    <x v="3"/>
    <x v="3"/>
    <x v="431"/>
    <x v="16"/>
    <x v="1"/>
    <x v="13"/>
    <x v="328"/>
    <x v="4420"/>
    <n v="2"/>
    <n v="-102.05"/>
  </r>
  <r>
    <n v="7212"/>
    <d v="2017-04-07T00:00:00"/>
    <x v="3"/>
    <x v="3"/>
    <x v="431"/>
    <x v="16"/>
    <x v="1"/>
    <x v="13"/>
    <x v="177"/>
    <x v="4421"/>
    <n v="3"/>
    <n v="-248.25"/>
  </r>
  <r>
    <n v="7213"/>
    <d v="2017-04-07T00:00:00"/>
    <x v="3"/>
    <x v="3"/>
    <x v="431"/>
    <x v="16"/>
    <x v="0"/>
    <x v="3"/>
    <x v="638"/>
    <x v="4422"/>
    <n v="2"/>
    <n v="-3.55"/>
  </r>
  <r>
    <n v="7214"/>
    <d v="2017-04-07T00:00:00"/>
    <x v="3"/>
    <x v="3"/>
    <x v="431"/>
    <x v="16"/>
    <x v="1"/>
    <x v="8"/>
    <x v="1573"/>
    <x v="4423"/>
    <n v="3"/>
    <n v="0"/>
  </r>
  <r>
    <n v="7215"/>
    <d v="2017-04-07T00:00:00"/>
    <x v="3"/>
    <x v="3"/>
    <x v="431"/>
    <x v="16"/>
    <x v="2"/>
    <x v="9"/>
    <x v="1044"/>
    <x v="2436"/>
    <n v="3"/>
    <n v="-7.72"/>
  </r>
  <r>
    <n v="7216"/>
    <d v="2017-04-07T00:00:00"/>
    <x v="3"/>
    <x v="3"/>
    <x v="57"/>
    <x v="16"/>
    <x v="0"/>
    <x v="4"/>
    <x v="1027"/>
    <x v="4424"/>
    <n v="2"/>
    <n v="1.22"/>
  </r>
  <r>
    <n v="7217"/>
    <d v="2017-04-07T00:00:00"/>
    <x v="3"/>
    <x v="3"/>
    <x v="57"/>
    <x v="16"/>
    <x v="2"/>
    <x v="6"/>
    <x v="308"/>
    <x v="2814"/>
    <n v="2"/>
    <n v="19.18"/>
  </r>
  <r>
    <n v="7218"/>
    <d v="2017-04-08T00:00:00"/>
    <x v="3"/>
    <x v="3"/>
    <x v="491"/>
    <x v="4"/>
    <x v="1"/>
    <x v="8"/>
    <x v="1278"/>
    <x v="4425"/>
    <n v="6"/>
    <n v="15.76"/>
  </r>
  <r>
    <n v="7219"/>
    <d v="2017-04-08T00:00:00"/>
    <x v="3"/>
    <x v="3"/>
    <x v="491"/>
    <x v="4"/>
    <x v="0"/>
    <x v="3"/>
    <x v="717"/>
    <x v="4426"/>
    <n v="3"/>
    <n v="1264.76"/>
  </r>
  <r>
    <n v="7220"/>
    <d v="2017-04-08T00:00:00"/>
    <x v="3"/>
    <x v="3"/>
    <x v="432"/>
    <x v="23"/>
    <x v="0"/>
    <x v="2"/>
    <x v="1380"/>
    <x v="4427"/>
    <n v="4"/>
    <n v="621.97"/>
  </r>
  <r>
    <n v="7221"/>
    <d v="2017-04-08T00:00:00"/>
    <x v="3"/>
    <x v="3"/>
    <x v="432"/>
    <x v="23"/>
    <x v="0"/>
    <x v="12"/>
    <x v="792"/>
    <x v="4428"/>
    <n v="5"/>
    <n v="10.49"/>
  </r>
  <r>
    <n v="7222"/>
    <d v="2017-04-08T00:00:00"/>
    <x v="3"/>
    <x v="3"/>
    <x v="303"/>
    <x v="3"/>
    <x v="0"/>
    <x v="0"/>
    <x v="141"/>
    <x v="2636"/>
    <n v="5"/>
    <n v="114.94"/>
  </r>
  <r>
    <n v="7223"/>
    <d v="2017-04-08T00:00:00"/>
    <x v="3"/>
    <x v="3"/>
    <x v="303"/>
    <x v="3"/>
    <x v="0"/>
    <x v="0"/>
    <x v="819"/>
    <x v="4429"/>
    <n v="4"/>
    <n v="97.88"/>
  </r>
  <r>
    <n v="7224"/>
    <d v="2017-04-08T00:00:00"/>
    <x v="3"/>
    <x v="3"/>
    <x v="62"/>
    <x v="14"/>
    <x v="1"/>
    <x v="8"/>
    <x v="769"/>
    <x v="1323"/>
    <n v="2"/>
    <n v="71.23"/>
  </r>
  <r>
    <n v="7225"/>
    <d v="2017-04-08T00:00:00"/>
    <x v="3"/>
    <x v="3"/>
    <x v="62"/>
    <x v="14"/>
    <x v="1"/>
    <x v="8"/>
    <x v="889"/>
    <x v="4430"/>
    <n v="3"/>
    <n v="79.790000000000006"/>
  </r>
  <r>
    <n v="7226"/>
    <d v="2017-04-09T00:00:00"/>
    <x v="3"/>
    <x v="3"/>
    <x v="697"/>
    <x v="20"/>
    <x v="0"/>
    <x v="1"/>
    <x v="1806"/>
    <x v="1445"/>
    <n v="2"/>
    <n v="4.8099999999999996"/>
  </r>
  <r>
    <n v="7227"/>
    <d v="2017-04-09T00:00:00"/>
    <x v="3"/>
    <x v="3"/>
    <x v="697"/>
    <x v="20"/>
    <x v="0"/>
    <x v="4"/>
    <x v="698"/>
    <x v="3425"/>
    <n v="3"/>
    <n v="9.7100000000000009"/>
  </r>
  <r>
    <n v="7228"/>
    <d v="2017-04-09T00:00:00"/>
    <x v="3"/>
    <x v="3"/>
    <x v="697"/>
    <x v="20"/>
    <x v="0"/>
    <x v="0"/>
    <x v="1427"/>
    <x v="115"/>
    <n v="2"/>
    <n v="6.22"/>
  </r>
  <r>
    <n v="7229"/>
    <d v="2017-04-09T00:00:00"/>
    <x v="3"/>
    <x v="3"/>
    <x v="697"/>
    <x v="20"/>
    <x v="0"/>
    <x v="0"/>
    <x v="1807"/>
    <x v="3292"/>
    <n v="4"/>
    <n v="91.97"/>
  </r>
  <r>
    <n v="7230"/>
    <d v="2017-04-09T00:00:00"/>
    <x v="3"/>
    <x v="3"/>
    <x v="697"/>
    <x v="20"/>
    <x v="0"/>
    <x v="1"/>
    <x v="349"/>
    <x v="406"/>
    <n v="3"/>
    <n v="4.2300000000000004"/>
  </r>
  <r>
    <n v="7231"/>
    <d v="2017-04-09T00:00:00"/>
    <x v="3"/>
    <x v="3"/>
    <x v="697"/>
    <x v="20"/>
    <x v="0"/>
    <x v="2"/>
    <x v="525"/>
    <x v="582"/>
    <n v="3"/>
    <n v="0"/>
  </r>
  <r>
    <n v="7232"/>
    <d v="2017-04-09T00:00:00"/>
    <x v="3"/>
    <x v="3"/>
    <x v="52"/>
    <x v="16"/>
    <x v="0"/>
    <x v="1"/>
    <x v="897"/>
    <x v="137"/>
    <n v="3"/>
    <n v="4.91"/>
  </r>
  <r>
    <n v="7233"/>
    <d v="2017-04-09T00:00:00"/>
    <x v="3"/>
    <x v="3"/>
    <x v="52"/>
    <x v="16"/>
    <x v="0"/>
    <x v="3"/>
    <x v="396"/>
    <x v="1862"/>
    <n v="1"/>
    <n v="-13.36"/>
  </r>
  <r>
    <n v="7234"/>
    <d v="2017-04-09T00:00:00"/>
    <x v="3"/>
    <x v="3"/>
    <x v="52"/>
    <x v="16"/>
    <x v="0"/>
    <x v="0"/>
    <x v="1481"/>
    <x v="4431"/>
    <n v="3"/>
    <n v="88.07"/>
  </r>
  <r>
    <n v="7235"/>
    <d v="2017-04-09T00:00:00"/>
    <x v="3"/>
    <x v="3"/>
    <x v="318"/>
    <x v="14"/>
    <x v="0"/>
    <x v="3"/>
    <x v="542"/>
    <x v="4432"/>
    <n v="8"/>
    <n v="219.99"/>
  </r>
  <r>
    <n v="7236"/>
    <d v="2017-04-09T00:00:00"/>
    <x v="3"/>
    <x v="3"/>
    <x v="479"/>
    <x v="2"/>
    <x v="0"/>
    <x v="3"/>
    <x v="1414"/>
    <x v="4433"/>
    <n v="4"/>
    <n v="-29.05"/>
  </r>
  <r>
    <n v="7237"/>
    <d v="2017-04-09T00:00:00"/>
    <x v="3"/>
    <x v="3"/>
    <x v="479"/>
    <x v="2"/>
    <x v="0"/>
    <x v="0"/>
    <x v="1025"/>
    <x v="1776"/>
    <n v="2"/>
    <n v="23.77"/>
  </r>
  <r>
    <n v="7238"/>
    <d v="2017-04-10T00:00:00"/>
    <x v="3"/>
    <x v="3"/>
    <x v="694"/>
    <x v="23"/>
    <x v="0"/>
    <x v="0"/>
    <x v="605"/>
    <x v="3675"/>
    <n v="1"/>
    <n v="3.58"/>
  </r>
  <r>
    <n v="7239"/>
    <d v="2017-04-10T00:00:00"/>
    <x v="3"/>
    <x v="3"/>
    <x v="694"/>
    <x v="23"/>
    <x v="0"/>
    <x v="7"/>
    <x v="500"/>
    <x v="959"/>
    <n v="2"/>
    <n v="3.58"/>
  </r>
  <r>
    <n v="7240"/>
    <d v="2017-04-10T00:00:00"/>
    <x v="3"/>
    <x v="3"/>
    <x v="446"/>
    <x v="0"/>
    <x v="0"/>
    <x v="0"/>
    <x v="1365"/>
    <x v="320"/>
    <n v="2"/>
    <n v="3.63"/>
  </r>
  <r>
    <n v="7241"/>
    <d v="2017-04-10T00:00:00"/>
    <x v="3"/>
    <x v="3"/>
    <x v="446"/>
    <x v="0"/>
    <x v="2"/>
    <x v="9"/>
    <x v="1617"/>
    <x v="4434"/>
    <n v="3"/>
    <n v="20.34"/>
  </r>
  <r>
    <n v="7242"/>
    <d v="2017-04-10T00:00:00"/>
    <x v="3"/>
    <x v="3"/>
    <x v="785"/>
    <x v="16"/>
    <x v="1"/>
    <x v="8"/>
    <x v="1148"/>
    <x v="3707"/>
    <n v="5"/>
    <n v="1.85"/>
  </r>
  <r>
    <n v="7243"/>
    <d v="2017-04-10T00:00:00"/>
    <x v="3"/>
    <x v="3"/>
    <x v="785"/>
    <x v="16"/>
    <x v="0"/>
    <x v="3"/>
    <x v="832"/>
    <x v="1714"/>
    <n v="3"/>
    <n v="-3.09"/>
  </r>
  <r>
    <n v="7244"/>
    <d v="2017-04-10T00:00:00"/>
    <x v="3"/>
    <x v="3"/>
    <x v="524"/>
    <x v="37"/>
    <x v="2"/>
    <x v="9"/>
    <x v="671"/>
    <x v="482"/>
    <n v="1"/>
    <n v="42"/>
  </r>
  <r>
    <n v="7245"/>
    <d v="2017-04-10T00:00:00"/>
    <x v="3"/>
    <x v="3"/>
    <x v="524"/>
    <x v="37"/>
    <x v="0"/>
    <x v="2"/>
    <x v="70"/>
    <x v="4435"/>
    <n v="5"/>
    <n v="71.540000000000006"/>
  </r>
  <r>
    <n v="7246"/>
    <d v="2017-04-10T00:00:00"/>
    <x v="3"/>
    <x v="3"/>
    <x v="206"/>
    <x v="2"/>
    <x v="0"/>
    <x v="12"/>
    <x v="1510"/>
    <x v="4436"/>
    <n v="4"/>
    <n v="21.95"/>
  </r>
  <r>
    <n v="7247"/>
    <d v="2017-04-10T00:00:00"/>
    <x v="3"/>
    <x v="3"/>
    <x v="206"/>
    <x v="2"/>
    <x v="1"/>
    <x v="8"/>
    <x v="1112"/>
    <x v="4437"/>
    <n v="3"/>
    <n v="6.42"/>
  </r>
  <r>
    <n v="7248"/>
    <d v="2017-04-11T00:00:00"/>
    <x v="3"/>
    <x v="3"/>
    <x v="399"/>
    <x v="3"/>
    <x v="2"/>
    <x v="9"/>
    <x v="677"/>
    <x v="3246"/>
    <n v="5"/>
    <n v="21.99"/>
  </r>
  <r>
    <n v="7249"/>
    <d v="2017-04-11T00:00:00"/>
    <x v="3"/>
    <x v="3"/>
    <x v="399"/>
    <x v="3"/>
    <x v="0"/>
    <x v="4"/>
    <x v="1666"/>
    <x v="2821"/>
    <n v="7"/>
    <n v="14.23"/>
  </r>
  <r>
    <n v="7250"/>
    <d v="2017-04-11T00:00:00"/>
    <x v="3"/>
    <x v="3"/>
    <x v="90"/>
    <x v="0"/>
    <x v="0"/>
    <x v="3"/>
    <x v="933"/>
    <x v="21"/>
    <n v="3"/>
    <n v="-17.05"/>
  </r>
  <r>
    <n v="7251"/>
    <d v="2017-04-11T00:00:00"/>
    <x v="3"/>
    <x v="3"/>
    <x v="304"/>
    <x v="10"/>
    <x v="0"/>
    <x v="2"/>
    <x v="1462"/>
    <x v="3448"/>
    <n v="2"/>
    <n v="1.47"/>
  </r>
  <r>
    <n v="7252"/>
    <d v="2017-04-11T00:00:00"/>
    <x v="3"/>
    <x v="3"/>
    <x v="304"/>
    <x v="10"/>
    <x v="2"/>
    <x v="9"/>
    <x v="281"/>
    <x v="4339"/>
    <n v="2"/>
    <n v="-4.75"/>
  </r>
  <r>
    <n v="7253"/>
    <d v="2017-04-11T00:00:00"/>
    <x v="3"/>
    <x v="3"/>
    <x v="700"/>
    <x v="25"/>
    <x v="0"/>
    <x v="4"/>
    <x v="1808"/>
    <x v="4438"/>
    <n v="1"/>
    <n v="0.15"/>
  </r>
  <r>
    <n v="7254"/>
    <d v="2017-04-11T00:00:00"/>
    <x v="3"/>
    <x v="3"/>
    <x v="700"/>
    <x v="25"/>
    <x v="0"/>
    <x v="4"/>
    <x v="269"/>
    <x v="4439"/>
    <n v="8"/>
    <n v="2.36"/>
  </r>
  <r>
    <n v="7255"/>
    <d v="2017-04-12T00:00:00"/>
    <x v="3"/>
    <x v="3"/>
    <x v="649"/>
    <x v="43"/>
    <x v="0"/>
    <x v="3"/>
    <x v="56"/>
    <x v="58"/>
    <n v="5"/>
    <n v="13.37"/>
  </r>
  <r>
    <n v="7256"/>
    <d v="2017-04-12T00:00:00"/>
    <x v="3"/>
    <x v="3"/>
    <x v="649"/>
    <x v="43"/>
    <x v="0"/>
    <x v="0"/>
    <x v="448"/>
    <x v="418"/>
    <n v="4"/>
    <n v="17.98"/>
  </r>
  <r>
    <n v="7257"/>
    <d v="2017-04-13T00:00:00"/>
    <x v="3"/>
    <x v="3"/>
    <x v="274"/>
    <x v="22"/>
    <x v="0"/>
    <x v="0"/>
    <x v="1018"/>
    <x v="1685"/>
    <n v="1"/>
    <n v="2.38"/>
  </r>
  <r>
    <n v="7258"/>
    <d v="2017-04-13T00:00:00"/>
    <x v="3"/>
    <x v="3"/>
    <x v="274"/>
    <x v="22"/>
    <x v="0"/>
    <x v="3"/>
    <x v="57"/>
    <x v="4326"/>
    <n v="5"/>
    <n v="302.37"/>
  </r>
  <r>
    <n v="7259"/>
    <d v="2017-04-13T00:00:00"/>
    <x v="3"/>
    <x v="3"/>
    <x v="598"/>
    <x v="3"/>
    <x v="1"/>
    <x v="5"/>
    <x v="943"/>
    <x v="155"/>
    <n v="6"/>
    <n v="-38.21"/>
  </r>
  <r>
    <n v="7260"/>
    <d v="2017-04-13T00:00:00"/>
    <x v="3"/>
    <x v="3"/>
    <x v="679"/>
    <x v="2"/>
    <x v="0"/>
    <x v="7"/>
    <x v="1713"/>
    <x v="2890"/>
    <n v="5"/>
    <n v="1.68"/>
  </r>
  <r>
    <n v="7261"/>
    <d v="2017-04-14T00:00:00"/>
    <x v="3"/>
    <x v="3"/>
    <x v="513"/>
    <x v="10"/>
    <x v="0"/>
    <x v="4"/>
    <x v="118"/>
    <x v="1962"/>
    <n v="3"/>
    <n v="2.5499999999999998"/>
  </r>
  <r>
    <n v="7262"/>
    <d v="2017-04-14T00:00:00"/>
    <x v="3"/>
    <x v="3"/>
    <x v="513"/>
    <x v="10"/>
    <x v="0"/>
    <x v="4"/>
    <x v="1343"/>
    <x v="4440"/>
    <n v="3"/>
    <n v="21.34"/>
  </r>
  <r>
    <n v="7263"/>
    <d v="2017-04-14T00:00:00"/>
    <x v="3"/>
    <x v="3"/>
    <x v="513"/>
    <x v="10"/>
    <x v="0"/>
    <x v="0"/>
    <x v="1515"/>
    <x v="4441"/>
    <n v="3"/>
    <n v="5.03"/>
  </r>
  <r>
    <n v="7264"/>
    <d v="2017-04-14T00:00:00"/>
    <x v="3"/>
    <x v="3"/>
    <x v="750"/>
    <x v="24"/>
    <x v="0"/>
    <x v="3"/>
    <x v="878"/>
    <x v="4442"/>
    <n v="2"/>
    <n v="4.2"/>
  </r>
  <r>
    <n v="7265"/>
    <d v="2017-04-14T00:00:00"/>
    <x v="3"/>
    <x v="3"/>
    <x v="349"/>
    <x v="20"/>
    <x v="0"/>
    <x v="3"/>
    <x v="263"/>
    <x v="1142"/>
    <n v="3"/>
    <n v="3.5"/>
  </r>
  <r>
    <n v="7266"/>
    <d v="2017-04-14T00:00:00"/>
    <x v="3"/>
    <x v="3"/>
    <x v="349"/>
    <x v="20"/>
    <x v="1"/>
    <x v="11"/>
    <x v="1671"/>
    <x v="1554"/>
    <n v="3"/>
    <n v="9.09"/>
  </r>
  <r>
    <n v="7267"/>
    <d v="2017-04-14T00:00:00"/>
    <x v="3"/>
    <x v="3"/>
    <x v="360"/>
    <x v="25"/>
    <x v="1"/>
    <x v="11"/>
    <x v="32"/>
    <x v="1967"/>
    <n v="8"/>
    <n v="-32.22"/>
  </r>
  <r>
    <n v="7268"/>
    <d v="2017-04-14T00:00:00"/>
    <x v="3"/>
    <x v="3"/>
    <x v="312"/>
    <x v="23"/>
    <x v="1"/>
    <x v="8"/>
    <x v="630"/>
    <x v="4443"/>
    <n v="5"/>
    <n v="20.100000000000001"/>
  </r>
  <r>
    <n v="7269"/>
    <d v="2017-04-15T00:00:00"/>
    <x v="3"/>
    <x v="3"/>
    <x v="182"/>
    <x v="25"/>
    <x v="0"/>
    <x v="0"/>
    <x v="184"/>
    <x v="143"/>
    <n v="3"/>
    <n v="5.44"/>
  </r>
  <r>
    <n v="7270"/>
    <d v="2017-04-15T00:00:00"/>
    <x v="3"/>
    <x v="3"/>
    <x v="489"/>
    <x v="6"/>
    <x v="0"/>
    <x v="4"/>
    <x v="718"/>
    <x v="4444"/>
    <n v="1"/>
    <n v="2"/>
  </r>
  <r>
    <n v="7271"/>
    <d v="2017-04-15T00:00:00"/>
    <x v="3"/>
    <x v="3"/>
    <x v="512"/>
    <x v="17"/>
    <x v="1"/>
    <x v="8"/>
    <x v="1403"/>
    <x v="4445"/>
    <n v="5"/>
    <n v="70.72"/>
  </r>
  <r>
    <n v="7272"/>
    <d v="2017-04-15T00:00:00"/>
    <x v="3"/>
    <x v="3"/>
    <x v="270"/>
    <x v="3"/>
    <x v="0"/>
    <x v="0"/>
    <x v="1272"/>
    <x v="545"/>
    <n v="3"/>
    <n v="36.4"/>
  </r>
  <r>
    <n v="7273"/>
    <d v="2017-04-15T00:00:00"/>
    <x v="3"/>
    <x v="3"/>
    <x v="26"/>
    <x v="0"/>
    <x v="0"/>
    <x v="0"/>
    <x v="1580"/>
    <x v="1315"/>
    <n v="4"/>
    <n v="7.26"/>
  </r>
  <r>
    <n v="7274"/>
    <d v="2017-04-15T00:00:00"/>
    <x v="3"/>
    <x v="3"/>
    <x v="244"/>
    <x v="16"/>
    <x v="0"/>
    <x v="3"/>
    <x v="98"/>
    <x v="4446"/>
    <n v="3"/>
    <n v="-11.94"/>
  </r>
  <r>
    <n v="7275"/>
    <d v="2017-04-16T00:00:00"/>
    <x v="3"/>
    <x v="3"/>
    <x v="485"/>
    <x v="1"/>
    <x v="0"/>
    <x v="4"/>
    <x v="974"/>
    <x v="356"/>
    <n v="5"/>
    <n v="2.0699999999999998"/>
  </r>
  <r>
    <n v="7276"/>
    <d v="2017-04-16T00:00:00"/>
    <x v="3"/>
    <x v="3"/>
    <x v="503"/>
    <x v="10"/>
    <x v="0"/>
    <x v="3"/>
    <x v="529"/>
    <x v="4196"/>
    <n v="5"/>
    <n v="-10.050000000000001"/>
  </r>
  <r>
    <n v="7277"/>
    <d v="2017-04-16T00:00:00"/>
    <x v="3"/>
    <x v="3"/>
    <x v="264"/>
    <x v="3"/>
    <x v="0"/>
    <x v="2"/>
    <x v="627"/>
    <x v="4447"/>
    <n v="4"/>
    <n v="2.06"/>
  </r>
  <r>
    <n v="7278"/>
    <d v="2017-04-16T00:00:00"/>
    <x v="3"/>
    <x v="3"/>
    <x v="264"/>
    <x v="3"/>
    <x v="1"/>
    <x v="11"/>
    <x v="238"/>
    <x v="4448"/>
    <n v="1"/>
    <n v="-6.05"/>
  </r>
  <r>
    <n v="7279"/>
    <d v="2017-04-16T00:00:00"/>
    <x v="3"/>
    <x v="3"/>
    <x v="615"/>
    <x v="33"/>
    <x v="0"/>
    <x v="14"/>
    <x v="104"/>
    <x v="4449"/>
    <n v="4"/>
    <n v="9.5399999999999991"/>
  </r>
  <r>
    <n v="7280"/>
    <d v="2017-04-16T00:00:00"/>
    <x v="3"/>
    <x v="3"/>
    <x v="615"/>
    <x v="33"/>
    <x v="2"/>
    <x v="9"/>
    <x v="410"/>
    <x v="679"/>
    <n v="2"/>
    <n v="1.56"/>
  </r>
  <r>
    <n v="7281"/>
    <d v="2017-04-16T00:00:00"/>
    <x v="3"/>
    <x v="3"/>
    <x v="11"/>
    <x v="0"/>
    <x v="0"/>
    <x v="3"/>
    <x v="715"/>
    <x v="1259"/>
    <n v="3"/>
    <n v="-44.28"/>
  </r>
  <r>
    <n v="7282"/>
    <d v="2017-04-16T00:00:00"/>
    <x v="3"/>
    <x v="3"/>
    <x v="11"/>
    <x v="0"/>
    <x v="0"/>
    <x v="3"/>
    <x v="1057"/>
    <x v="1510"/>
    <n v="1"/>
    <n v="-4.78"/>
  </r>
  <r>
    <n v="7283"/>
    <d v="2017-04-16T00:00:00"/>
    <x v="3"/>
    <x v="3"/>
    <x v="11"/>
    <x v="0"/>
    <x v="0"/>
    <x v="2"/>
    <x v="204"/>
    <x v="3111"/>
    <n v="2"/>
    <n v="-7.73"/>
  </r>
  <r>
    <n v="7284"/>
    <d v="2017-04-16T00:00:00"/>
    <x v="3"/>
    <x v="3"/>
    <x v="618"/>
    <x v="3"/>
    <x v="0"/>
    <x v="12"/>
    <x v="1794"/>
    <x v="1854"/>
    <n v="3"/>
    <n v="12.22"/>
  </r>
  <r>
    <n v="7285"/>
    <d v="2017-04-17T00:00:00"/>
    <x v="3"/>
    <x v="3"/>
    <x v="253"/>
    <x v="26"/>
    <x v="0"/>
    <x v="3"/>
    <x v="170"/>
    <x v="2275"/>
    <n v="5"/>
    <n v="-9.2200000000000006"/>
  </r>
  <r>
    <n v="7286"/>
    <d v="2017-04-17T00:00:00"/>
    <x v="3"/>
    <x v="3"/>
    <x v="253"/>
    <x v="26"/>
    <x v="2"/>
    <x v="15"/>
    <x v="781"/>
    <x v="4450"/>
    <n v="5"/>
    <n v="-3399.98"/>
  </r>
  <r>
    <n v="7287"/>
    <d v="2017-04-17T00:00:00"/>
    <x v="3"/>
    <x v="3"/>
    <x v="253"/>
    <x v="26"/>
    <x v="0"/>
    <x v="3"/>
    <x v="171"/>
    <x v="4451"/>
    <n v="2"/>
    <n v="-15.84"/>
  </r>
  <r>
    <n v="7288"/>
    <d v="2017-04-17T00:00:00"/>
    <x v="3"/>
    <x v="3"/>
    <x v="253"/>
    <x v="26"/>
    <x v="0"/>
    <x v="3"/>
    <x v="547"/>
    <x v="307"/>
    <n v="6"/>
    <n v="-6.57"/>
  </r>
  <r>
    <n v="7289"/>
    <d v="2017-04-17T00:00:00"/>
    <x v="3"/>
    <x v="3"/>
    <x v="253"/>
    <x v="26"/>
    <x v="0"/>
    <x v="0"/>
    <x v="5"/>
    <x v="1315"/>
    <n v="4"/>
    <n v="7.26"/>
  </r>
  <r>
    <n v="7290"/>
    <d v="2017-04-17T00:00:00"/>
    <x v="3"/>
    <x v="3"/>
    <x v="100"/>
    <x v="2"/>
    <x v="1"/>
    <x v="8"/>
    <x v="1055"/>
    <x v="1342"/>
    <n v="3"/>
    <n v="5.28"/>
  </r>
  <r>
    <n v="7291"/>
    <d v="2017-04-17T00:00:00"/>
    <x v="3"/>
    <x v="3"/>
    <x v="255"/>
    <x v="3"/>
    <x v="0"/>
    <x v="0"/>
    <x v="1737"/>
    <x v="3925"/>
    <n v="3"/>
    <n v="13.51"/>
  </r>
  <r>
    <n v="7292"/>
    <d v="2017-04-17T00:00:00"/>
    <x v="3"/>
    <x v="3"/>
    <x v="255"/>
    <x v="3"/>
    <x v="0"/>
    <x v="1"/>
    <x v="1786"/>
    <x v="1764"/>
    <n v="2"/>
    <n v="3.47"/>
  </r>
  <r>
    <n v="7293"/>
    <d v="2017-04-17T00:00:00"/>
    <x v="3"/>
    <x v="3"/>
    <x v="255"/>
    <x v="3"/>
    <x v="0"/>
    <x v="7"/>
    <x v="153"/>
    <x v="389"/>
    <n v="5"/>
    <n v="3.6"/>
  </r>
  <r>
    <n v="7294"/>
    <d v="2017-04-17T00:00:00"/>
    <x v="3"/>
    <x v="3"/>
    <x v="255"/>
    <x v="3"/>
    <x v="2"/>
    <x v="9"/>
    <x v="785"/>
    <x v="4452"/>
    <n v="11"/>
    <n v="46.73"/>
  </r>
  <r>
    <n v="7295"/>
    <d v="2017-04-17T00:00:00"/>
    <x v="3"/>
    <x v="3"/>
    <x v="255"/>
    <x v="3"/>
    <x v="0"/>
    <x v="1"/>
    <x v="1454"/>
    <x v="2217"/>
    <n v="8"/>
    <n v="11.29"/>
  </r>
  <r>
    <n v="7296"/>
    <d v="2017-04-17T00:00:00"/>
    <x v="3"/>
    <x v="3"/>
    <x v="255"/>
    <x v="3"/>
    <x v="1"/>
    <x v="5"/>
    <x v="943"/>
    <x v="1584"/>
    <n v="3"/>
    <n v="-19.11"/>
  </r>
  <r>
    <n v="7297"/>
    <d v="2017-04-17T00:00:00"/>
    <x v="3"/>
    <x v="3"/>
    <x v="688"/>
    <x v="1"/>
    <x v="0"/>
    <x v="2"/>
    <x v="1554"/>
    <x v="807"/>
    <n v="4"/>
    <n v="-43.91"/>
  </r>
  <r>
    <n v="7298"/>
    <d v="2017-04-20T00:00:00"/>
    <x v="3"/>
    <x v="3"/>
    <x v="694"/>
    <x v="1"/>
    <x v="1"/>
    <x v="8"/>
    <x v="195"/>
    <x v="255"/>
    <n v="2"/>
    <n v="-52.17"/>
  </r>
  <r>
    <n v="7299"/>
    <d v="2017-04-20T00:00:00"/>
    <x v="3"/>
    <x v="3"/>
    <x v="755"/>
    <x v="2"/>
    <x v="1"/>
    <x v="8"/>
    <x v="866"/>
    <x v="1552"/>
    <n v="2"/>
    <n v="10.39"/>
  </r>
  <r>
    <n v="7300"/>
    <d v="2017-04-20T00:00:00"/>
    <x v="3"/>
    <x v="3"/>
    <x v="755"/>
    <x v="2"/>
    <x v="0"/>
    <x v="2"/>
    <x v="929"/>
    <x v="4453"/>
    <n v="3"/>
    <n v="5.78"/>
  </r>
  <r>
    <n v="7301"/>
    <d v="2017-04-20T00:00:00"/>
    <x v="3"/>
    <x v="3"/>
    <x v="755"/>
    <x v="2"/>
    <x v="0"/>
    <x v="2"/>
    <x v="1266"/>
    <x v="4454"/>
    <n v="1"/>
    <n v="33.270000000000003"/>
  </r>
  <r>
    <n v="7302"/>
    <d v="2017-04-20T00:00:00"/>
    <x v="3"/>
    <x v="3"/>
    <x v="755"/>
    <x v="2"/>
    <x v="1"/>
    <x v="8"/>
    <x v="837"/>
    <x v="4455"/>
    <n v="3"/>
    <n v="9.5399999999999991"/>
  </r>
  <r>
    <n v="7303"/>
    <d v="2017-04-20T00:00:00"/>
    <x v="3"/>
    <x v="3"/>
    <x v="605"/>
    <x v="1"/>
    <x v="1"/>
    <x v="5"/>
    <x v="322"/>
    <x v="346"/>
    <n v="3"/>
    <n v="-18.12"/>
  </r>
  <r>
    <n v="7304"/>
    <d v="2017-04-20T00:00:00"/>
    <x v="3"/>
    <x v="3"/>
    <x v="605"/>
    <x v="1"/>
    <x v="0"/>
    <x v="4"/>
    <x v="975"/>
    <x v="2396"/>
    <n v="2"/>
    <n v="3.55"/>
  </r>
  <r>
    <n v="7305"/>
    <d v="2017-04-20T00:00:00"/>
    <x v="3"/>
    <x v="3"/>
    <x v="605"/>
    <x v="1"/>
    <x v="1"/>
    <x v="8"/>
    <x v="747"/>
    <x v="93"/>
    <n v="5"/>
    <n v="-6.19"/>
  </r>
  <r>
    <n v="7306"/>
    <d v="2017-04-20T00:00:00"/>
    <x v="3"/>
    <x v="3"/>
    <x v="107"/>
    <x v="14"/>
    <x v="0"/>
    <x v="3"/>
    <x v="702"/>
    <x v="4456"/>
    <n v="7"/>
    <n v="70.489999999999995"/>
  </r>
  <r>
    <n v="7307"/>
    <d v="2017-04-20T00:00:00"/>
    <x v="3"/>
    <x v="3"/>
    <x v="107"/>
    <x v="14"/>
    <x v="0"/>
    <x v="3"/>
    <x v="997"/>
    <x v="3395"/>
    <n v="4"/>
    <n v="18.28"/>
  </r>
  <r>
    <n v="7308"/>
    <d v="2017-04-20T00:00:00"/>
    <x v="3"/>
    <x v="3"/>
    <x v="671"/>
    <x v="10"/>
    <x v="0"/>
    <x v="2"/>
    <x v="27"/>
    <x v="4457"/>
    <n v="4"/>
    <n v="-21.21"/>
  </r>
  <r>
    <n v="7309"/>
    <d v="2017-04-20T00:00:00"/>
    <x v="3"/>
    <x v="3"/>
    <x v="671"/>
    <x v="10"/>
    <x v="0"/>
    <x v="3"/>
    <x v="541"/>
    <x v="682"/>
    <n v="5"/>
    <n v="-6.38"/>
  </r>
  <r>
    <n v="7310"/>
    <d v="2017-04-20T00:00:00"/>
    <x v="3"/>
    <x v="3"/>
    <x v="671"/>
    <x v="10"/>
    <x v="2"/>
    <x v="6"/>
    <x v="1619"/>
    <x v="3290"/>
    <n v="3"/>
    <n v="-24.48"/>
  </r>
  <r>
    <n v="7311"/>
    <d v="2017-04-21T00:00:00"/>
    <x v="3"/>
    <x v="3"/>
    <x v="373"/>
    <x v="0"/>
    <x v="0"/>
    <x v="12"/>
    <x v="1411"/>
    <x v="4458"/>
    <n v="4"/>
    <n v="-243.16"/>
  </r>
  <r>
    <n v="7312"/>
    <d v="2017-04-21T00:00:00"/>
    <x v="3"/>
    <x v="3"/>
    <x v="218"/>
    <x v="0"/>
    <x v="0"/>
    <x v="3"/>
    <x v="263"/>
    <x v="345"/>
    <n v="3"/>
    <n v="-4.71"/>
  </r>
  <r>
    <n v="7313"/>
    <d v="2017-04-21T00:00:00"/>
    <x v="3"/>
    <x v="3"/>
    <x v="218"/>
    <x v="0"/>
    <x v="0"/>
    <x v="3"/>
    <x v="1079"/>
    <x v="1688"/>
    <n v="3"/>
    <n v="-4.99"/>
  </r>
  <r>
    <n v="7314"/>
    <d v="2017-04-21T00:00:00"/>
    <x v="3"/>
    <x v="3"/>
    <x v="677"/>
    <x v="22"/>
    <x v="2"/>
    <x v="9"/>
    <x v="1509"/>
    <x v="4459"/>
    <n v="1"/>
    <n v="3.46"/>
  </r>
  <r>
    <n v="7315"/>
    <d v="2017-04-21T00:00:00"/>
    <x v="3"/>
    <x v="3"/>
    <x v="677"/>
    <x v="22"/>
    <x v="1"/>
    <x v="8"/>
    <x v="1294"/>
    <x v="4460"/>
    <n v="3"/>
    <n v="34.15"/>
  </r>
  <r>
    <n v="7316"/>
    <d v="2017-04-21T00:00:00"/>
    <x v="3"/>
    <x v="3"/>
    <x v="744"/>
    <x v="36"/>
    <x v="1"/>
    <x v="5"/>
    <x v="1209"/>
    <x v="4461"/>
    <n v="9"/>
    <n v="227.21"/>
  </r>
  <r>
    <n v="7317"/>
    <d v="2017-04-21T00:00:00"/>
    <x v="3"/>
    <x v="3"/>
    <x v="549"/>
    <x v="0"/>
    <x v="2"/>
    <x v="9"/>
    <x v="1474"/>
    <x v="972"/>
    <n v="3"/>
    <n v="8.4"/>
  </r>
  <r>
    <n v="7318"/>
    <d v="2017-04-21T00:00:00"/>
    <x v="3"/>
    <x v="3"/>
    <x v="549"/>
    <x v="0"/>
    <x v="0"/>
    <x v="0"/>
    <x v="1703"/>
    <x v="1315"/>
    <n v="4"/>
    <n v="7.26"/>
  </r>
  <r>
    <n v="7319"/>
    <d v="2017-04-22T00:00:00"/>
    <x v="3"/>
    <x v="3"/>
    <x v="95"/>
    <x v="3"/>
    <x v="1"/>
    <x v="8"/>
    <x v="1393"/>
    <x v="645"/>
    <n v="2"/>
    <n v="6.22"/>
  </r>
  <r>
    <n v="7320"/>
    <d v="2017-04-22T00:00:00"/>
    <x v="3"/>
    <x v="3"/>
    <x v="690"/>
    <x v="2"/>
    <x v="1"/>
    <x v="8"/>
    <x v="1445"/>
    <x v="2261"/>
    <n v="3"/>
    <n v="0"/>
  </r>
  <r>
    <n v="7321"/>
    <d v="2017-04-22T00:00:00"/>
    <x v="3"/>
    <x v="3"/>
    <x v="664"/>
    <x v="4"/>
    <x v="0"/>
    <x v="2"/>
    <x v="1002"/>
    <x v="4462"/>
    <n v="3"/>
    <n v="87.76"/>
  </r>
  <r>
    <n v="7322"/>
    <d v="2017-04-23T00:00:00"/>
    <x v="3"/>
    <x v="3"/>
    <x v="779"/>
    <x v="20"/>
    <x v="0"/>
    <x v="12"/>
    <x v="1510"/>
    <x v="4463"/>
    <n v="2"/>
    <n v="35.36"/>
  </r>
  <r>
    <n v="7323"/>
    <d v="2017-04-23T00:00:00"/>
    <x v="3"/>
    <x v="3"/>
    <x v="779"/>
    <x v="20"/>
    <x v="0"/>
    <x v="14"/>
    <x v="1342"/>
    <x v="4464"/>
    <n v="7"/>
    <n v="36.81"/>
  </r>
  <r>
    <n v="7324"/>
    <d v="2017-04-23T00:00:00"/>
    <x v="3"/>
    <x v="3"/>
    <x v="573"/>
    <x v="18"/>
    <x v="2"/>
    <x v="9"/>
    <x v="1326"/>
    <x v="4465"/>
    <n v="6"/>
    <n v="55.92"/>
  </r>
  <r>
    <n v="7325"/>
    <d v="2017-04-23T00:00:00"/>
    <x v="3"/>
    <x v="3"/>
    <x v="210"/>
    <x v="20"/>
    <x v="0"/>
    <x v="14"/>
    <x v="1458"/>
    <x v="3198"/>
    <n v="5"/>
    <n v="15.37"/>
  </r>
  <r>
    <n v="7326"/>
    <d v="2017-04-23T00:00:00"/>
    <x v="3"/>
    <x v="3"/>
    <x v="480"/>
    <x v="10"/>
    <x v="0"/>
    <x v="3"/>
    <x v="1274"/>
    <x v="1562"/>
    <n v="5"/>
    <n v="-7.84"/>
  </r>
  <r>
    <n v="7327"/>
    <d v="2017-04-23T00:00:00"/>
    <x v="3"/>
    <x v="3"/>
    <x v="480"/>
    <x v="10"/>
    <x v="0"/>
    <x v="0"/>
    <x v="59"/>
    <x v="373"/>
    <n v="1"/>
    <n v="1.87"/>
  </r>
  <r>
    <n v="7328"/>
    <d v="2017-04-23T00:00:00"/>
    <x v="3"/>
    <x v="3"/>
    <x v="705"/>
    <x v="3"/>
    <x v="1"/>
    <x v="8"/>
    <x v="1336"/>
    <x v="2415"/>
    <n v="7"/>
    <n v="26.54"/>
  </r>
  <r>
    <n v="7329"/>
    <d v="2017-04-23T00:00:00"/>
    <x v="3"/>
    <x v="3"/>
    <x v="705"/>
    <x v="3"/>
    <x v="0"/>
    <x v="3"/>
    <x v="326"/>
    <x v="4466"/>
    <n v="6"/>
    <n v="30.19"/>
  </r>
  <r>
    <n v="7330"/>
    <d v="2017-04-23T00:00:00"/>
    <x v="3"/>
    <x v="3"/>
    <x v="705"/>
    <x v="3"/>
    <x v="1"/>
    <x v="8"/>
    <x v="1732"/>
    <x v="4467"/>
    <n v="2"/>
    <n v="7.97"/>
  </r>
  <r>
    <n v="7331"/>
    <d v="2017-04-23T00:00:00"/>
    <x v="3"/>
    <x v="3"/>
    <x v="672"/>
    <x v="15"/>
    <x v="1"/>
    <x v="11"/>
    <x v="42"/>
    <x v="2605"/>
    <n v="4"/>
    <n v="-14.52"/>
  </r>
  <r>
    <n v="7332"/>
    <d v="2017-04-23T00:00:00"/>
    <x v="3"/>
    <x v="3"/>
    <x v="672"/>
    <x v="15"/>
    <x v="2"/>
    <x v="9"/>
    <x v="662"/>
    <x v="4468"/>
    <n v="2"/>
    <n v="11.92"/>
  </r>
  <r>
    <n v="7333"/>
    <d v="2017-04-23T00:00:00"/>
    <x v="3"/>
    <x v="3"/>
    <x v="672"/>
    <x v="15"/>
    <x v="1"/>
    <x v="8"/>
    <x v="960"/>
    <x v="2793"/>
    <n v="3"/>
    <n v="-11.69"/>
  </r>
  <r>
    <n v="7334"/>
    <d v="2017-04-23T00:00:00"/>
    <x v="3"/>
    <x v="3"/>
    <x v="672"/>
    <x v="15"/>
    <x v="0"/>
    <x v="1"/>
    <x v="1680"/>
    <x v="3712"/>
    <n v="1"/>
    <n v="1.05"/>
  </r>
  <r>
    <n v="7335"/>
    <d v="2017-04-23T00:00:00"/>
    <x v="3"/>
    <x v="3"/>
    <x v="703"/>
    <x v="26"/>
    <x v="0"/>
    <x v="10"/>
    <x v="21"/>
    <x v="3007"/>
    <n v="2"/>
    <n v="7.01"/>
  </r>
  <r>
    <n v="7336"/>
    <d v="2017-04-23T00:00:00"/>
    <x v="3"/>
    <x v="3"/>
    <x v="703"/>
    <x v="26"/>
    <x v="1"/>
    <x v="8"/>
    <x v="1338"/>
    <x v="4469"/>
    <n v="3"/>
    <n v="3.35"/>
  </r>
  <r>
    <n v="7337"/>
    <d v="2017-04-24T00:00:00"/>
    <x v="3"/>
    <x v="3"/>
    <x v="105"/>
    <x v="2"/>
    <x v="0"/>
    <x v="12"/>
    <x v="680"/>
    <x v="4470"/>
    <n v="2"/>
    <n v="12.41"/>
  </r>
  <r>
    <n v="7338"/>
    <d v="2017-04-24T00:00:00"/>
    <x v="3"/>
    <x v="3"/>
    <x v="105"/>
    <x v="2"/>
    <x v="0"/>
    <x v="3"/>
    <x v="1508"/>
    <x v="3966"/>
    <n v="2"/>
    <n v="-0.99"/>
  </r>
  <r>
    <n v="7339"/>
    <d v="2017-04-24T00:00:00"/>
    <x v="3"/>
    <x v="3"/>
    <x v="105"/>
    <x v="2"/>
    <x v="0"/>
    <x v="3"/>
    <x v="1664"/>
    <x v="1206"/>
    <n v="2"/>
    <n v="-5.76"/>
  </r>
  <r>
    <n v="7340"/>
    <d v="2017-04-24T00:00:00"/>
    <x v="3"/>
    <x v="3"/>
    <x v="85"/>
    <x v="16"/>
    <x v="0"/>
    <x v="2"/>
    <x v="135"/>
    <x v="3987"/>
    <n v="2"/>
    <n v="-21.29"/>
  </r>
  <r>
    <n v="7341"/>
    <d v="2017-04-24T00:00:00"/>
    <x v="3"/>
    <x v="3"/>
    <x v="588"/>
    <x v="3"/>
    <x v="0"/>
    <x v="7"/>
    <x v="710"/>
    <x v="3610"/>
    <n v="1"/>
    <n v="0.65"/>
  </r>
  <r>
    <n v="7342"/>
    <d v="2017-04-24T00:00:00"/>
    <x v="3"/>
    <x v="3"/>
    <x v="743"/>
    <x v="12"/>
    <x v="2"/>
    <x v="6"/>
    <x v="35"/>
    <x v="4471"/>
    <n v="10"/>
    <n v="34.5"/>
  </r>
  <r>
    <n v="7343"/>
    <d v="2017-04-24T00:00:00"/>
    <x v="3"/>
    <x v="3"/>
    <x v="637"/>
    <x v="43"/>
    <x v="2"/>
    <x v="9"/>
    <x v="1646"/>
    <x v="2964"/>
    <n v="2"/>
    <n v="4.9000000000000004"/>
  </r>
  <r>
    <n v="7344"/>
    <d v="2017-04-24T00:00:00"/>
    <x v="3"/>
    <x v="3"/>
    <x v="721"/>
    <x v="1"/>
    <x v="0"/>
    <x v="3"/>
    <x v="345"/>
    <x v="15"/>
    <n v="5"/>
    <n v="-18.25"/>
  </r>
  <r>
    <n v="7345"/>
    <d v="2017-04-24T00:00:00"/>
    <x v="3"/>
    <x v="3"/>
    <x v="721"/>
    <x v="1"/>
    <x v="0"/>
    <x v="2"/>
    <x v="509"/>
    <x v="1914"/>
    <n v="1"/>
    <n v="-18.2"/>
  </r>
  <r>
    <n v="7346"/>
    <d v="2017-04-25T00:00:00"/>
    <x v="3"/>
    <x v="3"/>
    <x v="2"/>
    <x v="3"/>
    <x v="0"/>
    <x v="3"/>
    <x v="592"/>
    <x v="670"/>
    <n v="2"/>
    <n v="4.5199999999999996"/>
  </r>
  <r>
    <n v="7347"/>
    <d v="2017-04-25T00:00:00"/>
    <x v="3"/>
    <x v="3"/>
    <x v="672"/>
    <x v="15"/>
    <x v="0"/>
    <x v="4"/>
    <x v="16"/>
    <x v="1835"/>
    <n v="9"/>
    <n v="5.26"/>
  </r>
  <r>
    <n v="7348"/>
    <d v="2017-04-25T00:00:00"/>
    <x v="3"/>
    <x v="3"/>
    <x v="672"/>
    <x v="15"/>
    <x v="0"/>
    <x v="4"/>
    <x v="1607"/>
    <x v="4472"/>
    <n v="5"/>
    <n v="6.79"/>
  </r>
  <r>
    <n v="7349"/>
    <d v="2017-04-25T00:00:00"/>
    <x v="3"/>
    <x v="3"/>
    <x v="420"/>
    <x v="12"/>
    <x v="0"/>
    <x v="4"/>
    <x v="1785"/>
    <x v="3164"/>
    <n v="4"/>
    <n v="0.67"/>
  </r>
  <r>
    <n v="7350"/>
    <d v="2017-04-25T00:00:00"/>
    <x v="3"/>
    <x v="3"/>
    <x v="172"/>
    <x v="3"/>
    <x v="0"/>
    <x v="0"/>
    <x v="1700"/>
    <x v="53"/>
    <n v="3"/>
    <n v="8.76"/>
  </r>
  <r>
    <n v="7351"/>
    <d v="2017-04-25T00:00:00"/>
    <x v="3"/>
    <x v="3"/>
    <x v="172"/>
    <x v="3"/>
    <x v="0"/>
    <x v="3"/>
    <x v="79"/>
    <x v="4473"/>
    <n v="3"/>
    <n v="27.5"/>
  </r>
  <r>
    <n v="7352"/>
    <d v="2017-04-25T00:00:00"/>
    <x v="3"/>
    <x v="3"/>
    <x v="25"/>
    <x v="3"/>
    <x v="2"/>
    <x v="9"/>
    <x v="530"/>
    <x v="2752"/>
    <n v="3"/>
    <n v="22.67"/>
  </r>
  <r>
    <n v="7353"/>
    <d v="2017-04-25T00:00:00"/>
    <x v="3"/>
    <x v="3"/>
    <x v="556"/>
    <x v="3"/>
    <x v="1"/>
    <x v="11"/>
    <x v="1419"/>
    <x v="4474"/>
    <n v="7"/>
    <n v="28.41"/>
  </r>
  <r>
    <n v="7354"/>
    <d v="2017-04-26T00:00:00"/>
    <x v="3"/>
    <x v="3"/>
    <x v="768"/>
    <x v="0"/>
    <x v="1"/>
    <x v="8"/>
    <x v="20"/>
    <x v="4475"/>
    <n v="1"/>
    <n v="-1.44"/>
  </r>
  <r>
    <n v="7355"/>
    <d v="2017-04-26T00:00:00"/>
    <x v="3"/>
    <x v="3"/>
    <x v="675"/>
    <x v="22"/>
    <x v="0"/>
    <x v="0"/>
    <x v="1791"/>
    <x v="1579"/>
    <n v="3"/>
    <n v="9.36"/>
  </r>
  <r>
    <n v="7356"/>
    <d v="2017-04-26T00:00:00"/>
    <x v="3"/>
    <x v="3"/>
    <x v="675"/>
    <x v="22"/>
    <x v="0"/>
    <x v="1"/>
    <x v="1735"/>
    <x v="4476"/>
    <n v="8"/>
    <n v="19.25"/>
  </r>
  <r>
    <n v="7357"/>
    <d v="2017-04-27T00:00:00"/>
    <x v="3"/>
    <x v="3"/>
    <x v="755"/>
    <x v="0"/>
    <x v="0"/>
    <x v="1"/>
    <x v="1096"/>
    <x v="4477"/>
    <n v="4"/>
    <n v="11.59"/>
  </r>
  <r>
    <n v="7358"/>
    <d v="2017-04-27T00:00:00"/>
    <x v="3"/>
    <x v="3"/>
    <x v="755"/>
    <x v="0"/>
    <x v="1"/>
    <x v="11"/>
    <x v="1558"/>
    <x v="4478"/>
    <n v="4"/>
    <n v="-42.11"/>
  </r>
  <r>
    <n v="7359"/>
    <d v="2017-04-27T00:00:00"/>
    <x v="3"/>
    <x v="3"/>
    <x v="358"/>
    <x v="3"/>
    <x v="0"/>
    <x v="4"/>
    <x v="1192"/>
    <x v="1099"/>
    <n v="4"/>
    <n v="33.46"/>
  </r>
  <r>
    <n v="7360"/>
    <d v="2017-04-27T00:00:00"/>
    <x v="3"/>
    <x v="3"/>
    <x v="358"/>
    <x v="3"/>
    <x v="0"/>
    <x v="4"/>
    <x v="146"/>
    <x v="1192"/>
    <n v="3"/>
    <n v="5.7"/>
  </r>
  <r>
    <n v="7361"/>
    <d v="2017-04-27T00:00:00"/>
    <x v="3"/>
    <x v="3"/>
    <x v="358"/>
    <x v="3"/>
    <x v="0"/>
    <x v="4"/>
    <x v="286"/>
    <x v="1545"/>
    <n v="2"/>
    <n v="12.3"/>
  </r>
  <r>
    <n v="7362"/>
    <d v="2017-04-27T00:00:00"/>
    <x v="3"/>
    <x v="3"/>
    <x v="700"/>
    <x v="22"/>
    <x v="1"/>
    <x v="8"/>
    <x v="1013"/>
    <x v="4479"/>
    <n v="7"/>
    <n v="39.08"/>
  </r>
  <r>
    <n v="7363"/>
    <d v="2017-04-28T00:00:00"/>
    <x v="3"/>
    <x v="3"/>
    <x v="91"/>
    <x v="2"/>
    <x v="0"/>
    <x v="2"/>
    <x v="1462"/>
    <x v="1243"/>
    <n v="1"/>
    <n v="0.73"/>
  </r>
  <r>
    <n v="7364"/>
    <d v="2017-04-28T00:00:00"/>
    <x v="3"/>
    <x v="3"/>
    <x v="91"/>
    <x v="2"/>
    <x v="0"/>
    <x v="4"/>
    <x v="514"/>
    <x v="966"/>
    <n v="2"/>
    <n v="0.77"/>
  </r>
  <r>
    <n v="7365"/>
    <d v="2017-04-28T00:00:00"/>
    <x v="3"/>
    <x v="3"/>
    <x v="304"/>
    <x v="25"/>
    <x v="0"/>
    <x v="12"/>
    <x v="1787"/>
    <x v="4480"/>
    <n v="3"/>
    <n v="5.27"/>
  </r>
  <r>
    <n v="7366"/>
    <d v="2017-04-28T00:00:00"/>
    <x v="3"/>
    <x v="3"/>
    <x v="219"/>
    <x v="16"/>
    <x v="2"/>
    <x v="6"/>
    <x v="1442"/>
    <x v="4481"/>
    <n v="2"/>
    <n v="84.6"/>
  </r>
  <r>
    <n v="7367"/>
    <d v="2017-04-29T00:00:00"/>
    <x v="3"/>
    <x v="3"/>
    <x v="76"/>
    <x v="10"/>
    <x v="1"/>
    <x v="13"/>
    <x v="670"/>
    <x v="4482"/>
    <n v="5"/>
    <n v="-69.89"/>
  </r>
  <r>
    <n v="7368"/>
    <d v="2017-04-29T00:00:00"/>
    <x v="3"/>
    <x v="3"/>
    <x v="73"/>
    <x v="23"/>
    <x v="0"/>
    <x v="1"/>
    <x v="1806"/>
    <x v="3733"/>
    <n v="1"/>
    <n v="2.41"/>
  </r>
  <r>
    <n v="7369"/>
    <d v="2017-04-30T00:00:00"/>
    <x v="3"/>
    <x v="3"/>
    <x v="729"/>
    <x v="20"/>
    <x v="0"/>
    <x v="10"/>
    <x v="1610"/>
    <x v="3030"/>
    <n v="4"/>
    <n v="28.33"/>
  </r>
  <r>
    <n v="7370"/>
    <d v="2017-04-30T00:00:00"/>
    <x v="3"/>
    <x v="3"/>
    <x v="87"/>
    <x v="2"/>
    <x v="2"/>
    <x v="6"/>
    <x v="803"/>
    <x v="4400"/>
    <n v="5"/>
    <n v="-158.1"/>
  </r>
  <r>
    <n v="7371"/>
    <d v="2017-04-30T00:00:00"/>
    <x v="3"/>
    <x v="3"/>
    <x v="87"/>
    <x v="2"/>
    <x v="0"/>
    <x v="3"/>
    <x v="962"/>
    <x v="670"/>
    <n v="3"/>
    <n v="-9.26"/>
  </r>
  <r>
    <n v="7372"/>
    <d v="2017-04-30T00:00:00"/>
    <x v="3"/>
    <x v="3"/>
    <x v="326"/>
    <x v="16"/>
    <x v="0"/>
    <x v="1"/>
    <x v="1454"/>
    <x v="1012"/>
    <n v="2"/>
    <n v="1.67"/>
  </r>
  <r>
    <n v="7373"/>
    <d v="2017-04-30T00:00:00"/>
    <x v="3"/>
    <x v="3"/>
    <x v="326"/>
    <x v="16"/>
    <x v="0"/>
    <x v="4"/>
    <x v="108"/>
    <x v="4077"/>
    <n v="3"/>
    <n v="4.8499999999999996"/>
  </r>
  <r>
    <n v="7374"/>
    <d v="2017-04-30T00:00:00"/>
    <x v="3"/>
    <x v="3"/>
    <x v="326"/>
    <x v="16"/>
    <x v="0"/>
    <x v="1"/>
    <x v="849"/>
    <x v="1177"/>
    <n v="3"/>
    <n v="3.88"/>
  </r>
  <r>
    <n v="7375"/>
    <d v="2017-04-30T00:00:00"/>
    <x v="3"/>
    <x v="3"/>
    <x v="531"/>
    <x v="16"/>
    <x v="1"/>
    <x v="8"/>
    <x v="457"/>
    <x v="1379"/>
    <n v="8"/>
    <n v="6.22"/>
  </r>
  <r>
    <n v="7376"/>
    <d v="2017-04-30T00:00:00"/>
    <x v="3"/>
    <x v="3"/>
    <x v="531"/>
    <x v="16"/>
    <x v="2"/>
    <x v="9"/>
    <x v="968"/>
    <x v="2039"/>
    <n v="3"/>
    <n v="0.74"/>
  </r>
  <r>
    <n v="7377"/>
    <d v="2017-04-30T00:00:00"/>
    <x v="3"/>
    <x v="3"/>
    <x v="467"/>
    <x v="10"/>
    <x v="0"/>
    <x v="0"/>
    <x v="1378"/>
    <x v="320"/>
    <n v="2"/>
    <n v="3.63"/>
  </r>
  <r>
    <n v="7378"/>
    <d v="2017-04-30T00:00:00"/>
    <x v="3"/>
    <x v="3"/>
    <x v="685"/>
    <x v="37"/>
    <x v="0"/>
    <x v="1"/>
    <x v="1809"/>
    <x v="1235"/>
    <n v="2"/>
    <n v="2.82"/>
  </r>
  <r>
    <n v="7379"/>
    <d v="2017-04-30T00:00:00"/>
    <x v="3"/>
    <x v="3"/>
    <x v="529"/>
    <x v="1"/>
    <x v="0"/>
    <x v="3"/>
    <x v="36"/>
    <x v="4483"/>
    <n v="7"/>
    <n v="-69.400000000000006"/>
  </r>
  <r>
    <n v="7380"/>
    <d v="2017-04-30T00:00:00"/>
    <x v="3"/>
    <x v="3"/>
    <x v="525"/>
    <x v="3"/>
    <x v="0"/>
    <x v="0"/>
    <x v="207"/>
    <x v="4484"/>
    <n v="4"/>
    <n v="80.34"/>
  </r>
  <r>
    <n v="7381"/>
    <d v="2017-04-30T00:00:00"/>
    <x v="3"/>
    <x v="3"/>
    <x v="351"/>
    <x v="3"/>
    <x v="1"/>
    <x v="8"/>
    <x v="831"/>
    <x v="92"/>
    <n v="2"/>
    <n v="21.44"/>
  </r>
  <r>
    <n v="7382"/>
    <d v="2017-04-30T00:00:00"/>
    <x v="3"/>
    <x v="3"/>
    <x v="351"/>
    <x v="3"/>
    <x v="0"/>
    <x v="10"/>
    <x v="920"/>
    <x v="3085"/>
    <n v="4"/>
    <n v="14.97"/>
  </r>
  <r>
    <n v="7383"/>
    <d v="2017-04-30T00:00:00"/>
    <x v="3"/>
    <x v="3"/>
    <x v="400"/>
    <x v="3"/>
    <x v="0"/>
    <x v="4"/>
    <x v="718"/>
    <x v="4220"/>
    <n v="2"/>
    <n v="4.01"/>
  </r>
  <r>
    <n v="7384"/>
    <d v="2017-04-30T00:00:00"/>
    <x v="3"/>
    <x v="3"/>
    <x v="327"/>
    <x v="3"/>
    <x v="0"/>
    <x v="3"/>
    <x v="246"/>
    <x v="4485"/>
    <n v="5"/>
    <n v="7.55"/>
  </r>
  <r>
    <n v="7385"/>
    <d v="2017-04-30T00:00:00"/>
    <x v="3"/>
    <x v="3"/>
    <x v="772"/>
    <x v="16"/>
    <x v="0"/>
    <x v="3"/>
    <x v="797"/>
    <x v="726"/>
    <n v="3"/>
    <n v="-3.55"/>
  </r>
  <r>
    <n v="7386"/>
    <d v="2017-04-30T00:00:00"/>
    <x v="3"/>
    <x v="3"/>
    <x v="772"/>
    <x v="16"/>
    <x v="1"/>
    <x v="8"/>
    <x v="282"/>
    <x v="4486"/>
    <n v="6"/>
    <n v="-8.2799999999999994"/>
  </r>
  <r>
    <n v="7387"/>
    <d v="2017-05-01T00:00:00"/>
    <x v="3"/>
    <x v="4"/>
    <x v="694"/>
    <x v="13"/>
    <x v="2"/>
    <x v="9"/>
    <x v="918"/>
    <x v="1229"/>
    <n v="5"/>
    <n v="18.09"/>
  </r>
  <r>
    <n v="7388"/>
    <d v="2017-05-01T00:00:00"/>
    <x v="3"/>
    <x v="4"/>
    <x v="740"/>
    <x v="16"/>
    <x v="0"/>
    <x v="14"/>
    <x v="1754"/>
    <x v="2179"/>
    <n v="2"/>
    <n v="0.42"/>
  </r>
  <r>
    <n v="7389"/>
    <d v="2017-05-01T00:00:00"/>
    <x v="3"/>
    <x v="4"/>
    <x v="740"/>
    <x v="16"/>
    <x v="1"/>
    <x v="13"/>
    <x v="233"/>
    <x v="4487"/>
    <n v="4"/>
    <n v="-458.15"/>
  </r>
  <r>
    <n v="7390"/>
    <d v="2017-05-01T00:00:00"/>
    <x v="3"/>
    <x v="4"/>
    <x v="740"/>
    <x v="16"/>
    <x v="1"/>
    <x v="5"/>
    <x v="599"/>
    <x v="1675"/>
    <n v="5"/>
    <n v="0"/>
  </r>
  <r>
    <n v="7391"/>
    <d v="2017-05-01T00:00:00"/>
    <x v="3"/>
    <x v="4"/>
    <x v="316"/>
    <x v="16"/>
    <x v="1"/>
    <x v="11"/>
    <x v="1662"/>
    <x v="231"/>
    <n v="3"/>
    <n v="-15.72"/>
  </r>
  <r>
    <n v="7392"/>
    <d v="2017-05-01T00:00:00"/>
    <x v="3"/>
    <x v="4"/>
    <x v="316"/>
    <x v="16"/>
    <x v="0"/>
    <x v="1"/>
    <x v="206"/>
    <x v="1012"/>
    <n v="2"/>
    <n v="1.5"/>
  </r>
  <r>
    <n v="7393"/>
    <d v="2017-05-02T00:00:00"/>
    <x v="3"/>
    <x v="4"/>
    <x v="360"/>
    <x v="23"/>
    <x v="1"/>
    <x v="8"/>
    <x v="1139"/>
    <x v="2368"/>
    <n v="3"/>
    <n v="12.99"/>
  </r>
  <r>
    <n v="7394"/>
    <d v="2017-05-02T00:00:00"/>
    <x v="3"/>
    <x v="4"/>
    <x v="551"/>
    <x v="3"/>
    <x v="2"/>
    <x v="9"/>
    <x v="1617"/>
    <x v="3618"/>
    <n v="4"/>
    <n v="59.04"/>
  </r>
  <r>
    <n v="7395"/>
    <d v="2017-05-02T00:00:00"/>
    <x v="3"/>
    <x v="4"/>
    <x v="118"/>
    <x v="3"/>
    <x v="0"/>
    <x v="0"/>
    <x v="367"/>
    <x v="1210"/>
    <n v="5"/>
    <n v="7.07"/>
  </r>
  <r>
    <n v="7396"/>
    <d v="2017-05-02T00:00:00"/>
    <x v="3"/>
    <x v="4"/>
    <x v="118"/>
    <x v="3"/>
    <x v="0"/>
    <x v="4"/>
    <x v="859"/>
    <x v="144"/>
    <n v="3"/>
    <n v="15.48"/>
  </r>
  <r>
    <n v="7397"/>
    <d v="2017-05-02T00:00:00"/>
    <x v="3"/>
    <x v="4"/>
    <x v="118"/>
    <x v="3"/>
    <x v="0"/>
    <x v="0"/>
    <x v="1589"/>
    <x v="3153"/>
    <n v="5"/>
    <n v="15.82"/>
  </r>
  <r>
    <n v="7398"/>
    <d v="2017-05-03T00:00:00"/>
    <x v="3"/>
    <x v="4"/>
    <x v="504"/>
    <x v="3"/>
    <x v="0"/>
    <x v="2"/>
    <x v="982"/>
    <x v="1211"/>
    <n v="2"/>
    <n v="19.47"/>
  </r>
  <r>
    <n v="7399"/>
    <d v="2017-05-03T00:00:00"/>
    <x v="3"/>
    <x v="4"/>
    <x v="504"/>
    <x v="3"/>
    <x v="0"/>
    <x v="2"/>
    <x v="25"/>
    <x v="4488"/>
    <n v="8"/>
    <n v="45.81"/>
  </r>
  <r>
    <n v="7400"/>
    <d v="2017-05-03T00:00:00"/>
    <x v="3"/>
    <x v="4"/>
    <x v="575"/>
    <x v="3"/>
    <x v="0"/>
    <x v="0"/>
    <x v="507"/>
    <x v="499"/>
    <n v="4"/>
    <n v="12.44"/>
  </r>
  <r>
    <n v="7401"/>
    <d v="2017-05-03T00:00:00"/>
    <x v="3"/>
    <x v="4"/>
    <x v="575"/>
    <x v="3"/>
    <x v="0"/>
    <x v="4"/>
    <x v="368"/>
    <x v="44"/>
    <n v="7"/>
    <n v="6.66"/>
  </r>
  <r>
    <n v="7402"/>
    <d v="2017-05-03T00:00:00"/>
    <x v="3"/>
    <x v="4"/>
    <x v="731"/>
    <x v="2"/>
    <x v="1"/>
    <x v="8"/>
    <x v="1802"/>
    <x v="4489"/>
    <n v="2"/>
    <n v="7.3"/>
  </r>
  <r>
    <n v="7403"/>
    <d v="2017-05-03T00:00:00"/>
    <x v="3"/>
    <x v="4"/>
    <x v="731"/>
    <x v="2"/>
    <x v="0"/>
    <x v="3"/>
    <x v="372"/>
    <x v="4490"/>
    <n v="4"/>
    <n v="-17.59"/>
  </r>
  <r>
    <n v="7404"/>
    <d v="2017-05-03T00:00:00"/>
    <x v="3"/>
    <x v="4"/>
    <x v="731"/>
    <x v="2"/>
    <x v="1"/>
    <x v="13"/>
    <x v="296"/>
    <x v="4491"/>
    <n v="5"/>
    <n v="-112.04"/>
  </r>
  <r>
    <n v="7405"/>
    <d v="2017-05-03T00:00:00"/>
    <x v="3"/>
    <x v="4"/>
    <x v="731"/>
    <x v="2"/>
    <x v="0"/>
    <x v="3"/>
    <x v="738"/>
    <x v="2047"/>
    <n v="5"/>
    <n v="-44.94"/>
  </r>
  <r>
    <n v="7406"/>
    <d v="2017-05-03T00:00:00"/>
    <x v="3"/>
    <x v="4"/>
    <x v="731"/>
    <x v="2"/>
    <x v="0"/>
    <x v="7"/>
    <x v="790"/>
    <x v="436"/>
    <n v="2"/>
    <n v="2.8"/>
  </r>
  <r>
    <n v="7407"/>
    <d v="2017-05-04T00:00:00"/>
    <x v="3"/>
    <x v="4"/>
    <x v="754"/>
    <x v="3"/>
    <x v="2"/>
    <x v="6"/>
    <x v="422"/>
    <x v="4492"/>
    <n v="5"/>
    <n v="20.7"/>
  </r>
  <r>
    <n v="7408"/>
    <d v="2017-05-04T00:00:00"/>
    <x v="3"/>
    <x v="4"/>
    <x v="754"/>
    <x v="3"/>
    <x v="0"/>
    <x v="0"/>
    <x v="1357"/>
    <x v="3691"/>
    <n v="3"/>
    <n v="8.4499999999999993"/>
  </r>
  <r>
    <n v="7409"/>
    <d v="2017-05-04T00:00:00"/>
    <x v="3"/>
    <x v="4"/>
    <x v="754"/>
    <x v="3"/>
    <x v="1"/>
    <x v="13"/>
    <x v="177"/>
    <x v="4493"/>
    <n v="1"/>
    <n v="11.28"/>
  </r>
  <r>
    <n v="7410"/>
    <d v="2017-05-04T00:00:00"/>
    <x v="3"/>
    <x v="4"/>
    <x v="575"/>
    <x v="6"/>
    <x v="0"/>
    <x v="0"/>
    <x v="1545"/>
    <x v="4494"/>
    <n v="1"/>
    <n v="4.0999999999999996"/>
  </r>
  <r>
    <n v="7411"/>
    <d v="2017-05-04T00:00:00"/>
    <x v="3"/>
    <x v="4"/>
    <x v="575"/>
    <x v="6"/>
    <x v="0"/>
    <x v="2"/>
    <x v="597"/>
    <x v="4495"/>
    <n v="4"/>
    <n v="165.72"/>
  </r>
  <r>
    <n v="7412"/>
    <d v="2017-05-04T00:00:00"/>
    <x v="3"/>
    <x v="4"/>
    <x v="575"/>
    <x v="6"/>
    <x v="0"/>
    <x v="0"/>
    <x v="736"/>
    <x v="331"/>
    <n v="5"/>
    <n v="15.55"/>
  </r>
  <r>
    <n v="7413"/>
    <d v="2017-05-04T00:00:00"/>
    <x v="3"/>
    <x v="4"/>
    <x v="575"/>
    <x v="6"/>
    <x v="0"/>
    <x v="2"/>
    <x v="1265"/>
    <x v="4496"/>
    <n v="1"/>
    <n v="4.57"/>
  </r>
  <r>
    <n v="7414"/>
    <d v="2017-05-04T00:00:00"/>
    <x v="3"/>
    <x v="4"/>
    <x v="489"/>
    <x v="10"/>
    <x v="0"/>
    <x v="3"/>
    <x v="483"/>
    <x v="3715"/>
    <n v="1"/>
    <n v="-1.93"/>
  </r>
  <r>
    <n v="7415"/>
    <d v="2017-05-04T00:00:00"/>
    <x v="3"/>
    <x v="4"/>
    <x v="168"/>
    <x v="2"/>
    <x v="0"/>
    <x v="3"/>
    <x v="1239"/>
    <x v="2233"/>
    <n v="2"/>
    <n v="-1.54"/>
  </r>
  <r>
    <n v="7416"/>
    <d v="2017-05-04T00:00:00"/>
    <x v="3"/>
    <x v="4"/>
    <x v="168"/>
    <x v="2"/>
    <x v="0"/>
    <x v="3"/>
    <x v="594"/>
    <x v="4497"/>
    <n v="3"/>
    <n v="-7.52"/>
  </r>
  <r>
    <n v="7417"/>
    <d v="2017-05-04T00:00:00"/>
    <x v="3"/>
    <x v="4"/>
    <x v="393"/>
    <x v="3"/>
    <x v="0"/>
    <x v="12"/>
    <x v="1411"/>
    <x v="4498"/>
    <n v="2"/>
    <n v="72.95"/>
  </r>
  <r>
    <n v="7418"/>
    <d v="2017-05-05T00:00:00"/>
    <x v="3"/>
    <x v="4"/>
    <x v="536"/>
    <x v="3"/>
    <x v="0"/>
    <x v="10"/>
    <x v="1068"/>
    <x v="3101"/>
    <n v="2"/>
    <n v="11.58"/>
  </r>
  <r>
    <n v="7419"/>
    <d v="2017-05-05T00:00:00"/>
    <x v="3"/>
    <x v="4"/>
    <x v="384"/>
    <x v="26"/>
    <x v="0"/>
    <x v="10"/>
    <x v="732"/>
    <x v="866"/>
    <n v="9"/>
    <n v="7.43"/>
  </r>
  <r>
    <n v="7420"/>
    <d v="2017-05-05T00:00:00"/>
    <x v="3"/>
    <x v="4"/>
    <x v="384"/>
    <x v="26"/>
    <x v="0"/>
    <x v="3"/>
    <x v="881"/>
    <x v="3465"/>
    <n v="8"/>
    <n v="-7.32"/>
  </r>
  <r>
    <n v="7421"/>
    <d v="2017-05-05T00:00:00"/>
    <x v="3"/>
    <x v="4"/>
    <x v="384"/>
    <x v="26"/>
    <x v="1"/>
    <x v="11"/>
    <x v="384"/>
    <x v="1886"/>
    <n v="3"/>
    <n v="-152.97999999999999"/>
  </r>
  <r>
    <n v="7422"/>
    <d v="2017-05-05T00:00:00"/>
    <x v="3"/>
    <x v="4"/>
    <x v="598"/>
    <x v="4"/>
    <x v="0"/>
    <x v="3"/>
    <x v="873"/>
    <x v="1027"/>
    <n v="3"/>
    <n v="15.53"/>
  </r>
  <r>
    <n v="7423"/>
    <d v="2017-05-05T00:00:00"/>
    <x v="3"/>
    <x v="4"/>
    <x v="170"/>
    <x v="20"/>
    <x v="0"/>
    <x v="0"/>
    <x v="30"/>
    <x v="1667"/>
    <n v="1"/>
    <n v="3.21"/>
  </r>
  <r>
    <n v="7424"/>
    <d v="2017-05-06T00:00:00"/>
    <x v="3"/>
    <x v="4"/>
    <x v="770"/>
    <x v="1"/>
    <x v="0"/>
    <x v="4"/>
    <x v="347"/>
    <x v="1754"/>
    <n v="3"/>
    <n v="0.64"/>
  </r>
  <r>
    <n v="7425"/>
    <d v="2017-05-06T00:00:00"/>
    <x v="3"/>
    <x v="4"/>
    <x v="770"/>
    <x v="1"/>
    <x v="2"/>
    <x v="9"/>
    <x v="279"/>
    <x v="1462"/>
    <n v="7"/>
    <n v="76.64"/>
  </r>
  <r>
    <n v="7426"/>
    <d v="2017-05-06T00:00:00"/>
    <x v="3"/>
    <x v="4"/>
    <x v="460"/>
    <x v="20"/>
    <x v="0"/>
    <x v="1"/>
    <x v="210"/>
    <x v="225"/>
    <n v="4"/>
    <n v="29.6"/>
  </r>
  <r>
    <n v="7427"/>
    <d v="2017-05-06T00:00:00"/>
    <x v="3"/>
    <x v="4"/>
    <x v="333"/>
    <x v="6"/>
    <x v="0"/>
    <x v="4"/>
    <x v="72"/>
    <x v="4499"/>
    <n v="6"/>
    <n v="18.04"/>
  </r>
  <r>
    <n v="7428"/>
    <d v="2017-05-06T00:00:00"/>
    <x v="3"/>
    <x v="4"/>
    <x v="159"/>
    <x v="0"/>
    <x v="0"/>
    <x v="3"/>
    <x v="82"/>
    <x v="4500"/>
    <n v="10"/>
    <n v="-18.8"/>
  </r>
  <r>
    <n v="7429"/>
    <d v="2017-05-06T00:00:00"/>
    <x v="3"/>
    <x v="4"/>
    <x v="159"/>
    <x v="0"/>
    <x v="1"/>
    <x v="11"/>
    <x v="1009"/>
    <x v="4501"/>
    <n v="7"/>
    <n v="-119.19"/>
  </r>
  <r>
    <n v="7430"/>
    <d v="2017-05-06T00:00:00"/>
    <x v="3"/>
    <x v="4"/>
    <x v="159"/>
    <x v="0"/>
    <x v="0"/>
    <x v="2"/>
    <x v="917"/>
    <x v="2358"/>
    <n v="5"/>
    <n v="-57.95"/>
  </r>
  <r>
    <n v="7431"/>
    <d v="2017-05-06T00:00:00"/>
    <x v="3"/>
    <x v="4"/>
    <x v="2"/>
    <x v="25"/>
    <x v="0"/>
    <x v="3"/>
    <x v="471"/>
    <x v="4502"/>
    <n v="11"/>
    <n v="-52.55"/>
  </r>
  <r>
    <n v="7432"/>
    <d v="2017-05-06T00:00:00"/>
    <x v="3"/>
    <x v="4"/>
    <x v="2"/>
    <x v="25"/>
    <x v="2"/>
    <x v="6"/>
    <x v="10"/>
    <x v="1522"/>
    <n v="4"/>
    <n v="70.56"/>
  </r>
  <r>
    <n v="7433"/>
    <d v="2017-05-06T00:00:00"/>
    <x v="3"/>
    <x v="4"/>
    <x v="2"/>
    <x v="25"/>
    <x v="0"/>
    <x v="1"/>
    <x v="956"/>
    <x v="3398"/>
    <n v="5"/>
    <n v="39.69"/>
  </r>
  <r>
    <n v="7434"/>
    <d v="2017-05-06T00:00:00"/>
    <x v="3"/>
    <x v="4"/>
    <x v="603"/>
    <x v="3"/>
    <x v="0"/>
    <x v="12"/>
    <x v="661"/>
    <x v="2826"/>
    <n v="3"/>
    <n v="41.29"/>
  </r>
  <r>
    <n v="7435"/>
    <d v="2017-05-06T00:00:00"/>
    <x v="3"/>
    <x v="4"/>
    <x v="440"/>
    <x v="12"/>
    <x v="0"/>
    <x v="0"/>
    <x v="1272"/>
    <x v="4503"/>
    <n v="4"/>
    <n v="27.44"/>
  </r>
  <r>
    <n v="7436"/>
    <d v="2017-05-06T00:00:00"/>
    <x v="3"/>
    <x v="4"/>
    <x v="467"/>
    <x v="1"/>
    <x v="2"/>
    <x v="9"/>
    <x v="1416"/>
    <x v="1961"/>
    <n v="4"/>
    <n v="28.8"/>
  </r>
  <r>
    <n v="7437"/>
    <d v="2017-05-07T00:00:00"/>
    <x v="3"/>
    <x v="4"/>
    <x v="602"/>
    <x v="14"/>
    <x v="1"/>
    <x v="5"/>
    <x v="1283"/>
    <x v="4504"/>
    <n v="5"/>
    <n v="423.01"/>
  </r>
  <r>
    <n v="7438"/>
    <d v="2017-05-07T00:00:00"/>
    <x v="3"/>
    <x v="4"/>
    <x v="602"/>
    <x v="14"/>
    <x v="1"/>
    <x v="5"/>
    <x v="1047"/>
    <x v="4505"/>
    <n v="1"/>
    <n v="7.46"/>
  </r>
  <r>
    <n v="7439"/>
    <d v="2017-05-07T00:00:00"/>
    <x v="3"/>
    <x v="4"/>
    <x v="602"/>
    <x v="14"/>
    <x v="1"/>
    <x v="5"/>
    <x v="1075"/>
    <x v="4506"/>
    <n v="2"/>
    <n v="119.2"/>
  </r>
  <r>
    <n v="7440"/>
    <d v="2017-05-07T00:00:00"/>
    <x v="3"/>
    <x v="4"/>
    <x v="602"/>
    <x v="14"/>
    <x v="0"/>
    <x v="12"/>
    <x v="1167"/>
    <x v="4507"/>
    <n v="2"/>
    <n v="18.46"/>
  </r>
  <r>
    <n v="7441"/>
    <d v="2017-05-07T00:00:00"/>
    <x v="3"/>
    <x v="4"/>
    <x v="692"/>
    <x v="3"/>
    <x v="2"/>
    <x v="9"/>
    <x v="102"/>
    <x v="2232"/>
    <n v="1"/>
    <n v="28.8"/>
  </r>
  <r>
    <n v="7442"/>
    <d v="2017-05-07T00:00:00"/>
    <x v="3"/>
    <x v="4"/>
    <x v="246"/>
    <x v="3"/>
    <x v="2"/>
    <x v="6"/>
    <x v="1721"/>
    <x v="3458"/>
    <n v="7"/>
    <n v="52.49"/>
  </r>
  <r>
    <n v="7443"/>
    <d v="2017-05-08T00:00:00"/>
    <x v="3"/>
    <x v="4"/>
    <x v="496"/>
    <x v="10"/>
    <x v="1"/>
    <x v="5"/>
    <x v="1350"/>
    <x v="1435"/>
    <n v="2"/>
    <n v="-2.06"/>
  </r>
  <r>
    <n v="7444"/>
    <d v="2017-05-08T00:00:00"/>
    <x v="3"/>
    <x v="4"/>
    <x v="577"/>
    <x v="3"/>
    <x v="2"/>
    <x v="16"/>
    <x v="559"/>
    <x v="4508"/>
    <n v="6"/>
    <n v="1049.99"/>
  </r>
  <r>
    <n v="7445"/>
    <d v="2017-05-08T00:00:00"/>
    <x v="3"/>
    <x v="4"/>
    <x v="351"/>
    <x v="2"/>
    <x v="1"/>
    <x v="5"/>
    <x v="1331"/>
    <x v="1910"/>
    <n v="3"/>
    <n v="-23.78"/>
  </r>
  <r>
    <n v="7446"/>
    <d v="2017-05-08T00:00:00"/>
    <x v="3"/>
    <x v="4"/>
    <x v="147"/>
    <x v="3"/>
    <x v="0"/>
    <x v="12"/>
    <x v="38"/>
    <x v="4509"/>
    <n v="4"/>
    <n v="22.7"/>
  </r>
  <r>
    <n v="7447"/>
    <d v="2017-05-08T00:00:00"/>
    <x v="3"/>
    <x v="4"/>
    <x v="290"/>
    <x v="0"/>
    <x v="0"/>
    <x v="0"/>
    <x v="1257"/>
    <x v="598"/>
    <n v="8"/>
    <n v="14.52"/>
  </r>
  <r>
    <n v="7448"/>
    <d v="2017-05-09T00:00:00"/>
    <x v="3"/>
    <x v="4"/>
    <x v="91"/>
    <x v="25"/>
    <x v="0"/>
    <x v="10"/>
    <x v="41"/>
    <x v="4510"/>
    <n v="3"/>
    <n v="22.02"/>
  </r>
  <r>
    <n v="7449"/>
    <d v="2017-05-09T00:00:00"/>
    <x v="3"/>
    <x v="4"/>
    <x v="91"/>
    <x v="25"/>
    <x v="1"/>
    <x v="5"/>
    <x v="123"/>
    <x v="2604"/>
    <n v="3"/>
    <n v="25.88"/>
  </r>
  <r>
    <n v="7450"/>
    <d v="2017-05-09T00:00:00"/>
    <x v="3"/>
    <x v="4"/>
    <x v="162"/>
    <x v="22"/>
    <x v="0"/>
    <x v="3"/>
    <x v="1315"/>
    <x v="4511"/>
    <n v="5"/>
    <n v="46.23"/>
  </r>
  <r>
    <n v="7451"/>
    <d v="2017-05-09T00:00:00"/>
    <x v="3"/>
    <x v="4"/>
    <x v="162"/>
    <x v="22"/>
    <x v="0"/>
    <x v="2"/>
    <x v="1549"/>
    <x v="3270"/>
    <n v="3"/>
    <n v="26.07"/>
  </r>
  <r>
    <n v="7452"/>
    <d v="2017-05-09T00:00:00"/>
    <x v="3"/>
    <x v="4"/>
    <x v="162"/>
    <x v="22"/>
    <x v="1"/>
    <x v="13"/>
    <x v="773"/>
    <x v="4512"/>
    <n v="1"/>
    <n v="63.11"/>
  </r>
  <r>
    <n v="7453"/>
    <d v="2017-05-09T00:00:00"/>
    <x v="3"/>
    <x v="4"/>
    <x v="162"/>
    <x v="22"/>
    <x v="0"/>
    <x v="2"/>
    <x v="252"/>
    <x v="273"/>
    <n v="4"/>
    <n v="2.68"/>
  </r>
  <r>
    <n v="7454"/>
    <d v="2017-05-09T00:00:00"/>
    <x v="3"/>
    <x v="4"/>
    <x v="162"/>
    <x v="22"/>
    <x v="2"/>
    <x v="9"/>
    <x v="288"/>
    <x v="766"/>
    <n v="2"/>
    <n v="87.99"/>
  </r>
  <r>
    <n v="7455"/>
    <d v="2017-05-11T00:00:00"/>
    <x v="3"/>
    <x v="4"/>
    <x v="269"/>
    <x v="22"/>
    <x v="0"/>
    <x v="0"/>
    <x v="1399"/>
    <x v="3900"/>
    <n v="6"/>
    <n v="16.850000000000001"/>
  </r>
  <r>
    <n v="7456"/>
    <d v="2017-05-11T00:00:00"/>
    <x v="3"/>
    <x v="4"/>
    <x v="269"/>
    <x v="22"/>
    <x v="0"/>
    <x v="1"/>
    <x v="1433"/>
    <x v="3581"/>
    <n v="3"/>
    <n v="17.670000000000002"/>
  </r>
  <r>
    <n v="7457"/>
    <d v="2017-05-11T00:00:00"/>
    <x v="3"/>
    <x v="4"/>
    <x v="269"/>
    <x v="22"/>
    <x v="0"/>
    <x v="3"/>
    <x v="999"/>
    <x v="4513"/>
    <n v="2"/>
    <n v="9.44"/>
  </r>
  <r>
    <n v="7458"/>
    <d v="2017-05-11T00:00:00"/>
    <x v="3"/>
    <x v="4"/>
    <x v="488"/>
    <x v="0"/>
    <x v="0"/>
    <x v="4"/>
    <x v="608"/>
    <x v="607"/>
    <n v="2"/>
    <n v="0.59"/>
  </r>
  <r>
    <n v="7459"/>
    <d v="2017-05-11T00:00:00"/>
    <x v="3"/>
    <x v="4"/>
    <x v="488"/>
    <x v="0"/>
    <x v="0"/>
    <x v="2"/>
    <x v="264"/>
    <x v="4514"/>
    <n v="2"/>
    <n v="-14.88"/>
  </r>
  <r>
    <n v="7460"/>
    <d v="2017-05-11T00:00:00"/>
    <x v="3"/>
    <x v="4"/>
    <x v="488"/>
    <x v="0"/>
    <x v="0"/>
    <x v="0"/>
    <x v="1186"/>
    <x v="966"/>
    <n v="2"/>
    <n v="2.14"/>
  </r>
  <r>
    <n v="7461"/>
    <d v="2017-05-11T00:00:00"/>
    <x v="3"/>
    <x v="4"/>
    <x v="488"/>
    <x v="0"/>
    <x v="1"/>
    <x v="8"/>
    <x v="763"/>
    <x v="436"/>
    <n v="1"/>
    <n v="-7"/>
  </r>
  <r>
    <n v="7462"/>
    <d v="2017-05-11T00:00:00"/>
    <x v="3"/>
    <x v="4"/>
    <x v="477"/>
    <x v="12"/>
    <x v="1"/>
    <x v="11"/>
    <x v="384"/>
    <x v="4515"/>
    <n v="7"/>
    <n v="-356.96"/>
  </r>
  <r>
    <n v="7463"/>
    <d v="2017-05-11T00:00:00"/>
    <x v="3"/>
    <x v="4"/>
    <x v="456"/>
    <x v="20"/>
    <x v="0"/>
    <x v="4"/>
    <x v="54"/>
    <x v="56"/>
    <n v="3"/>
    <n v="12.74"/>
  </r>
  <r>
    <n v="7464"/>
    <d v="2017-05-12T00:00:00"/>
    <x v="3"/>
    <x v="4"/>
    <x v="296"/>
    <x v="0"/>
    <x v="0"/>
    <x v="2"/>
    <x v="555"/>
    <x v="4516"/>
    <n v="5"/>
    <n v="-15.99"/>
  </r>
  <r>
    <n v="7465"/>
    <d v="2017-05-12T00:00:00"/>
    <x v="3"/>
    <x v="4"/>
    <x v="296"/>
    <x v="0"/>
    <x v="0"/>
    <x v="3"/>
    <x v="738"/>
    <x v="85"/>
    <n v="4"/>
    <n v="-53.07"/>
  </r>
  <r>
    <n v="7466"/>
    <d v="2017-05-12T00:00:00"/>
    <x v="3"/>
    <x v="4"/>
    <x v="74"/>
    <x v="32"/>
    <x v="0"/>
    <x v="0"/>
    <x v="40"/>
    <x v="4517"/>
    <n v="5"/>
    <n v="42.05"/>
  </r>
  <r>
    <n v="7467"/>
    <d v="2017-05-12T00:00:00"/>
    <x v="3"/>
    <x v="4"/>
    <x v="425"/>
    <x v="10"/>
    <x v="0"/>
    <x v="4"/>
    <x v="344"/>
    <x v="1207"/>
    <n v="3"/>
    <n v="1.1599999999999999"/>
  </r>
  <r>
    <n v="7468"/>
    <d v="2017-05-12T00:00:00"/>
    <x v="3"/>
    <x v="4"/>
    <x v="345"/>
    <x v="3"/>
    <x v="0"/>
    <x v="14"/>
    <x v="104"/>
    <x v="106"/>
    <n v="2"/>
    <n v="4.7699999999999996"/>
  </r>
  <r>
    <n v="7469"/>
    <d v="2017-05-12T00:00:00"/>
    <x v="3"/>
    <x v="4"/>
    <x v="345"/>
    <x v="3"/>
    <x v="0"/>
    <x v="12"/>
    <x v="1162"/>
    <x v="4518"/>
    <n v="1"/>
    <n v="2.1"/>
  </r>
  <r>
    <n v="7470"/>
    <d v="2017-05-12T00:00:00"/>
    <x v="3"/>
    <x v="4"/>
    <x v="345"/>
    <x v="3"/>
    <x v="1"/>
    <x v="13"/>
    <x v="495"/>
    <x v="4519"/>
    <n v="5"/>
    <n v="-10.71"/>
  </r>
  <r>
    <n v="7471"/>
    <d v="2017-05-12T00:00:00"/>
    <x v="3"/>
    <x v="4"/>
    <x v="345"/>
    <x v="3"/>
    <x v="0"/>
    <x v="3"/>
    <x v="1320"/>
    <x v="4520"/>
    <n v="4"/>
    <n v="6.47"/>
  </r>
  <r>
    <n v="7472"/>
    <d v="2017-05-12T00:00:00"/>
    <x v="3"/>
    <x v="4"/>
    <x v="657"/>
    <x v="10"/>
    <x v="0"/>
    <x v="1"/>
    <x v="198"/>
    <x v="1408"/>
    <n v="2"/>
    <n v="1.99"/>
  </r>
  <r>
    <n v="7473"/>
    <d v="2017-05-12T00:00:00"/>
    <x v="3"/>
    <x v="4"/>
    <x v="273"/>
    <x v="23"/>
    <x v="1"/>
    <x v="8"/>
    <x v="635"/>
    <x v="4521"/>
    <n v="5"/>
    <n v="15.43"/>
  </r>
  <r>
    <n v="7474"/>
    <d v="2017-05-12T00:00:00"/>
    <x v="3"/>
    <x v="4"/>
    <x v="273"/>
    <x v="23"/>
    <x v="0"/>
    <x v="1"/>
    <x v="911"/>
    <x v="1059"/>
    <n v="2"/>
    <n v="2.96"/>
  </r>
  <r>
    <n v="7475"/>
    <d v="2017-05-12T00:00:00"/>
    <x v="3"/>
    <x v="4"/>
    <x v="273"/>
    <x v="23"/>
    <x v="0"/>
    <x v="14"/>
    <x v="724"/>
    <x v="4522"/>
    <n v="2"/>
    <n v="4.42"/>
  </r>
  <r>
    <n v="7476"/>
    <d v="2017-05-12T00:00:00"/>
    <x v="3"/>
    <x v="4"/>
    <x v="273"/>
    <x v="23"/>
    <x v="2"/>
    <x v="9"/>
    <x v="885"/>
    <x v="4523"/>
    <n v="5"/>
    <n v="34.96"/>
  </r>
  <r>
    <n v="7477"/>
    <d v="2017-05-13T00:00:00"/>
    <x v="3"/>
    <x v="4"/>
    <x v="237"/>
    <x v="3"/>
    <x v="0"/>
    <x v="1"/>
    <x v="645"/>
    <x v="875"/>
    <n v="8"/>
    <n v="27.49"/>
  </r>
  <r>
    <n v="7478"/>
    <d v="2017-05-13T00:00:00"/>
    <x v="3"/>
    <x v="4"/>
    <x v="291"/>
    <x v="18"/>
    <x v="0"/>
    <x v="10"/>
    <x v="1329"/>
    <x v="81"/>
    <n v="2"/>
    <n v="81.430000000000007"/>
  </r>
  <r>
    <n v="7479"/>
    <d v="2017-05-13T00:00:00"/>
    <x v="3"/>
    <x v="4"/>
    <x v="291"/>
    <x v="18"/>
    <x v="0"/>
    <x v="3"/>
    <x v="8"/>
    <x v="4524"/>
    <n v="3"/>
    <n v="411.74"/>
  </r>
  <r>
    <n v="7480"/>
    <d v="2017-05-13T00:00:00"/>
    <x v="3"/>
    <x v="4"/>
    <x v="291"/>
    <x v="18"/>
    <x v="2"/>
    <x v="6"/>
    <x v="1319"/>
    <x v="165"/>
    <n v="3"/>
    <n v="158.75"/>
  </r>
  <r>
    <n v="7481"/>
    <d v="2017-05-13T00:00:00"/>
    <x v="3"/>
    <x v="4"/>
    <x v="291"/>
    <x v="18"/>
    <x v="0"/>
    <x v="2"/>
    <x v="27"/>
    <x v="4525"/>
    <n v="2"/>
    <n v="95.46"/>
  </r>
  <r>
    <n v="7482"/>
    <d v="2017-05-13T00:00:00"/>
    <x v="3"/>
    <x v="4"/>
    <x v="291"/>
    <x v="18"/>
    <x v="0"/>
    <x v="0"/>
    <x v="1074"/>
    <x v="98"/>
    <n v="3"/>
    <n v="7.32"/>
  </r>
  <r>
    <n v="7483"/>
    <d v="2017-05-13T00:00:00"/>
    <x v="3"/>
    <x v="4"/>
    <x v="249"/>
    <x v="7"/>
    <x v="0"/>
    <x v="3"/>
    <x v="1356"/>
    <x v="4526"/>
    <n v="9"/>
    <n v="149.76"/>
  </r>
  <r>
    <n v="7484"/>
    <d v="2017-05-13T00:00:00"/>
    <x v="3"/>
    <x v="4"/>
    <x v="136"/>
    <x v="15"/>
    <x v="0"/>
    <x v="12"/>
    <x v="857"/>
    <x v="1983"/>
    <n v="2"/>
    <n v="2.34"/>
  </r>
  <r>
    <n v="7485"/>
    <d v="2017-05-13T00:00:00"/>
    <x v="3"/>
    <x v="4"/>
    <x v="772"/>
    <x v="2"/>
    <x v="1"/>
    <x v="5"/>
    <x v="215"/>
    <x v="4123"/>
    <n v="5"/>
    <n v="-124.43"/>
  </r>
  <r>
    <n v="7486"/>
    <d v="2017-05-14T00:00:00"/>
    <x v="3"/>
    <x v="4"/>
    <x v="137"/>
    <x v="3"/>
    <x v="1"/>
    <x v="8"/>
    <x v="1393"/>
    <x v="645"/>
    <n v="2"/>
    <n v="6.22"/>
  </r>
  <r>
    <n v="7487"/>
    <d v="2017-05-14T00:00:00"/>
    <x v="3"/>
    <x v="4"/>
    <x v="137"/>
    <x v="3"/>
    <x v="2"/>
    <x v="9"/>
    <x v="1390"/>
    <x v="2588"/>
    <n v="7"/>
    <n v="601.97"/>
  </r>
  <r>
    <n v="7488"/>
    <d v="2017-05-14T00:00:00"/>
    <x v="3"/>
    <x v="4"/>
    <x v="67"/>
    <x v="29"/>
    <x v="0"/>
    <x v="10"/>
    <x v="1072"/>
    <x v="4527"/>
    <n v="9"/>
    <n v="23.86"/>
  </r>
  <r>
    <n v="7489"/>
    <d v="2017-05-14T00:00:00"/>
    <x v="3"/>
    <x v="4"/>
    <x v="596"/>
    <x v="20"/>
    <x v="2"/>
    <x v="6"/>
    <x v="1238"/>
    <x v="4528"/>
    <n v="3"/>
    <n v="134.99"/>
  </r>
  <r>
    <n v="7490"/>
    <d v="2017-05-14T00:00:00"/>
    <x v="3"/>
    <x v="4"/>
    <x v="596"/>
    <x v="20"/>
    <x v="0"/>
    <x v="2"/>
    <x v="350"/>
    <x v="1264"/>
    <n v="2"/>
    <n v="5.87"/>
  </r>
  <r>
    <n v="7491"/>
    <d v="2017-05-14T00:00:00"/>
    <x v="3"/>
    <x v="4"/>
    <x v="127"/>
    <x v="22"/>
    <x v="0"/>
    <x v="0"/>
    <x v="951"/>
    <x v="4529"/>
    <n v="9"/>
    <n v="206.89"/>
  </r>
  <r>
    <n v="7492"/>
    <d v="2017-05-14T00:00:00"/>
    <x v="3"/>
    <x v="4"/>
    <x v="127"/>
    <x v="22"/>
    <x v="0"/>
    <x v="14"/>
    <x v="277"/>
    <x v="4530"/>
    <n v="5"/>
    <n v="1.93"/>
  </r>
  <r>
    <n v="7493"/>
    <d v="2017-05-14T00:00:00"/>
    <x v="3"/>
    <x v="4"/>
    <x v="217"/>
    <x v="0"/>
    <x v="1"/>
    <x v="5"/>
    <x v="435"/>
    <x v="4292"/>
    <n v="5"/>
    <n v="-12.85"/>
  </r>
  <r>
    <n v="7494"/>
    <d v="2017-05-14T00:00:00"/>
    <x v="3"/>
    <x v="4"/>
    <x v="217"/>
    <x v="0"/>
    <x v="0"/>
    <x v="4"/>
    <x v="1439"/>
    <x v="2505"/>
    <n v="5"/>
    <n v="5.78"/>
  </r>
  <r>
    <n v="7495"/>
    <d v="2017-05-14T00:00:00"/>
    <x v="3"/>
    <x v="4"/>
    <x v="217"/>
    <x v="0"/>
    <x v="0"/>
    <x v="0"/>
    <x v="1564"/>
    <x v="1839"/>
    <n v="3"/>
    <n v="16.18"/>
  </r>
  <r>
    <n v="7496"/>
    <d v="2017-05-14T00:00:00"/>
    <x v="3"/>
    <x v="4"/>
    <x v="217"/>
    <x v="0"/>
    <x v="2"/>
    <x v="6"/>
    <x v="1755"/>
    <x v="539"/>
    <n v="1"/>
    <n v="0.7"/>
  </r>
  <r>
    <n v="7497"/>
    <d v="2017-05-14T00:00:00"/>
    <x v="3"/>
    <x v="4"/>
    <x v="217"/>
    <x v="0"/>
    <x v="0"/>
    <x v="0"/>
    <x v="1362"/>
    <x v="3385"/>
    <n v="2"/>
    <n v="26.9"/>
  </r>
  <r>
    <n v="7498"/>
    <d v="2017-05-14T00:00:00"/>
    <x v="3"/>
    <x v="4"/>
    <x v="8"/>
    <x v="36"/>
    <x v="0"/>
    <x v="4"/>
    <x v="513"/>
    <x v="572"/>
    <n v="2"/>
    <n v="1.0900000000000001"/>
  </r>
  <r>
    <n v="7499"/>
    <d v="2017-05-14T00:00:00"/>
    <x v="3"/>
    <x v="4"/>
    <x v="8"/>
    <x v="36"/>
    <x v="0"/>
    <x v="4"/>
    <x v="793"/>
    <x v="2742"/>
    <n v="5"/>
    <n v="6.62"/>
  </r>
  <r>
    <n v="7500"/>
    <d v="2017-05-14T00:00:00"/>
    <x v="3"/>
    <x v="4"/>
    <x v="8"/>
    <x v="36"/>
    <x v="0"/>
    <x v="4"/>
    <x v="222"/>
    <x v="4531"/>
    <n v="5"/>
    <n v="9.3000000000000007"/>
  </r>
  <r>
    <n v="7501"/>
    <d v="2017-05-14T00:00:00"/>
    <x v="3"/>
    <x v="4"/>
    <x v="8"/>
    <x v="36"/>
    <x v="2"/>
    <x v="9"/>
    <x v="991"/>
    <x v="1236"/>
    <n v="3"/>
    <n v="18.89"/>
  </r>
  <r>
    <n v="7502"/>
    <d v="2017-05-14T00:00:00"/>
    <x v="3"/>
    <x v="4"/>
    <x v="8"/>
    <x v="36"/>
    <x v="1"/>
    <x v="5"/>
    <x v="914"/>
    <x v="3906"/>
    <n v="2"/>
    <n v="23.58"/>
  </r>
  <r>
    <n v="7503"/>
    <d v="2017-05-14T00:00:00"/>
    <x v="3"/>
    <x v="4"/>
    <x v="8"/>
    <x v="36"/>
    <x v="0"/>
    <x v="1"/>
    <x v="210"/>
    <x v="4532"/>
    <n v="5"/>
    <n v="37"/>
  </r>
  <r>
    <n v="7504"/>
    <d v="2017-05-14T00:00:00"/>
    <x v="3"/>
    <x v="4"/>
    <x v="0"/>
    <x v="10"/>
    <x v="0"/>
    <x v="3"/>
    <x v="164"/>
    <x v="4533"/>
    <n v="5"/>
    <n v="-46.54"/>
  </r>
  <r>
    <n v="7505"/>
    <d v="2017-05-14T00:00:00"/>
    <x v="3"/>
    <x v="4"/>
    <x v="0"/>
    <x v="10"/>
    <x v="0"/>
    <x v="1"/>
    <x v="1678"/>
    <x v="466"/>
    <n v="2"/>
    <n v="1.76"/>
  </r>
  <r>
    <n v="7506"/>
    <d v="2017-05-14T00:00:00"/>
    <x v="3"/>
    <x v="4"/>
    <x v="0"/>
    <x v="10"/>
    <x v="0"/>
    <x v="0"/>
    <x v="1325"/>
    <x v="2061"/>
    <n v="1"/>
    <n v="7.75"/>
  </r>
  <r>
    <n v="7507"/>
    <d v="2017-05-15T00:00:00"/>
    <x v="3"/>
    <x v="4"/>
    <x v="409"/>
    <x v="12"/>
    <x v="2"/>
    <x v="6"/>
    <x v="550"/>
    <x v="4534"/>
    <n v="1"/>
    <n v="2.59"/>
  </r>
  <r>
    <n v="7508"/>
    <d v="2017-05-15T00:00:00"/>
    <x v="3"/>
    <x v="4"/>
    <x v="409"/>
    <x v="12"/>
    <x v="0"/>
    <x v="3"/>
    <x v="1649"/>
    <x v="2307"/>
    <n v="2"/>
    <n v="-3.17"/>
  </r>
  <r>
    <n v="7509"/>
    <d v="2017-05-15T00:00:00"/>
    <x v="3"/>
    <x v="4"/>
    <x v="409"/>
    <x v="12"/>
    <x v="0"/>
    <x v="0"/>
    <x v="1810"/>
    <x v="143"/>
    <n v="3"/>
    <n v="5.64"/>
  </r>
  <r>
    <n v="7510"/>
    <d v="2017-05-15T00:00:00"/>
    <x v="3"/>
    <x v="4"/>
    <x v="80"/>
    <x v="22"/>
    <x v="1"/>
    <x v="8"/>
    <x v="408"/>
    <x v="418"/>
    <n v="2"/>
    <n v="17.18"/>
  </r>
  <r>
    <n v="7511"/>
    <d v="2017-05-15T00:00:00"/>
    <x v="3"/>
    <x v="4"/>
    <x v="80"/>
    <x v="22"/>
    <x v="1"/>
    <x v="5"/>
    <x v="1047"/>
    <x v="4535"/>
    <n v="2"/>
    <n v="4.26"/>
  </r>
  <r>
    <n v="7512"/>
    <d v="2017-05-15T00:00:00"/>
    <x v="3"/>
    <x v="4"/>
    <x v="80"/>
    <x v="22"/>
    <x v="1"/>
    <x v="5"/>
    <x v="782"/>
    <x v="4536"/>
    <n v="1"/>
    <n v="24.86"/>
  </r>
  <r>
    <n v="7513"/>
    <d v="2017-05-15T00:00:00"/>
    <x v="3"/>
    <x v="4"/>
    <x v="448"/>
    <x v="1"/>
    <x v="0"/>
    <x v="0"/>
    <x v="1285"/>
    <x v="2221"/>
    <n v="2"/>
    <n v="19.14"/>
  </r>
  <r>
    <n v="7514"/>
    <d v="2017-05-15T00:00:00"/>
    <x v="3"/>
    <x v="4"/>
    <x v="448"/>
    <x v="1"/>
    <x v="2"/>
    <x v="6"/>
    <x v="852"/>
    <x v="997"/>
    <n v="2"/>
    <n v="3.48"/>
  </r>
  <r>
    <n v="7515"/>
    <d v="2017-05-16T00:00:00"/>
    <x v="3"/>
    <x v="4"/>
    <x v="522"/>
    <x v="10"/>
    <x v="0"/>
    <x v="2"/>
    <x v="332"/>
    <x v="1909"/>
    <n v="2"/>
    <n v="-55.26"/>
  </r>
  <r>
    <n v="7516"/>
    <d v="2017-05-18T00:00:00"/>
    <x v="3"/>
    <x v="4"/>
    <x v="248"/>
    <x v="2"/>
    <x v="2"/>
    <x v="9"/>
    <x v="1264"/>
    <x v="4537"/>
    <n v="3"/>
    <n v="-0.9"/>
  </r>
  <r>
    <n v="7517"/>
    <d v="2017-05-18T00:00:00"/>
    <x v="3"/>
    <x v="4"/>
    <x v="18"/>
    <x v="20"/>
    <x v="1"/>
    <x v="8"/>
    <x v="747"/>
    <x v="93"/>
    <n v="2"/>
    <n v="6.26"/>
  </r>
  <r>
    <n v="7518"/>
    <d v="2017-05-18T00:00:00"/>
    <x v="3"/>
    <x v="4"/>
    <x v="18"/>
    <x v="20"/>
    <x v="0"/>
    <x v="3"/>
    <x v="51"/>
    <x v="3604"/>
    <n v="1"/>
    <n v="1.03"/>
  </r>
  <r>
    <n v="7519"/>
    <d v="2017-05-18T00:00:00"/>
    <x v="3"/>
    <x v="4"/>
    <x v="113"/>
    <x v="0"/>
    <x v="0"/>
    <x v="3"/>
    <x v="832"/>
    <x v="4538"/>
    <n v="7"/>
    <n v="-10.65"/>
  </r>
  <r>
    <n v="7520"/>
    <d v="2017-05-18T00:00:00"/>
    <x v="3"/>
    <x v="4"/>
    <x v="113"/>
    <x v="0"/>
    <x v="0"/>
    <x v="3"/>
    <x v="970"/>
    <x v="4539"/>
    <n v="1"/>
    <n v="-3.29"/>
  </r>
  <r>
    <n v="7521"/>
    <d v="2017-05-18T00:00:00"/>
    <x v="3"/>
    <x v="4"/>
    <x v="113"/>
    <x v="0"/>
    <x v="0"/>
    <x v="2"/>
    <x v="1811"/>
    <x v="3720"/>
    <n v="2"/>
    <n v="0.67"/>
  </r>
  <r>
    <n v="7522"/>
    <d v="2017-05-18T00:00:00"/>
    <x v="3"/>
    <x v="4"/>
    <x v="735"/>
    <x v="4"/>
    <x v="0"/>
    <x v="12"/>
    <x v="882"/>
    <x v="4540"/>
    <n v="2"/>
    <n v="4.4800000000000004"/>
  </r>
  <r>
    <n v="7523"/>
    <d v="2017-05-18T00:00:00"/>
    <x v="3"/>
    <x v="4"/>
    <x v="735"/>
    <x v="4"/>
    <x v="1"/>
    <x v="11"/>
    <x v="1061"/>
    <x v="2874"/>
    <n v="3"/>
    <n v="75.739999999999995"/>
  </r>
  <r>
    <n v="7524"/>
    <d v="2017-05-18T00:00:00"/>
    <x v="3"/>
    <x v="4"/>
    <x v="735"/>
    <x v="4"/>
    <x v="2"/>
    <x v="6"/>
    <x v="852"/>
    <x v="4541"/>
    <n v="5"/>
    <n v="15.64"/>
  </r>
  <r>
    <n v="7525"/>
    <d v="2017-05-18T00:00:00"/>
    <x v="3"/>
    <x v="4"/>
    <x v="735"/>
    <x v="4"/>
    <x v="0"/>
    <x v="3"/>
    <x v="1135"/>
    <x v="3636"/>
    <n v="6"/>
    <n v="54.69"/>
  </r>
  <r>
    <n v="7526"/>
    <d v="2017-05-18T00:00:00"/>
    <x v="3"/>
    <x v="4"/>
    <x v="735"/>
    <x v="4"/>
    <x v="2"/>
    <x v="6"/>
    <x v="1570"/>
    <x v="1081"/>
    <n v="2"/>
    <n v="15.67"/>
  </r>
  <r>
    <n v="7527"/>
    <d v="2017-05-18T00:00:00"/>
    <x v="3"/>
    <x v="4"/>
    <x v="579"/>
    <x v="11"/>
    <x v="2"/>
    <x v="6"/>
    <x v="1529"/>
    <x v="2599"/>
    <n v="2"/>
    <n v="38.78"/>
  </r>
  <r>
    <n v="7528"/>
    <d v="2017-05-18T00:00:00"/>
    <x v="3"/>
    <x v="4"/>
    <x v="367"/>
    <x v="24"/>
    <x v="0"/>
    <x v="12"/>
    <x v="1718"/>
    <x v="3433"/>
    <n v="7"/>
    <n v="197.92"/>
  </r>
  <r>
    <n v="7529"/>
    <d v="2017-05-18T00:00:00"/>
    <x v="3"/>
    <x v="4"/>
    <x v="367"/>
    <x v="24"/>
    <x v="2"/>
    <x v="6"/>
    <x v="1502"/>
    <x v="3861"/>
    <n v="5"/>
    <n v="2.2999999999999998"/>
  </r>
  <r>
    <n v="7530"/>
    <d v="2017-05-18T00:00:00"/>
    <x v="3"/>
    <x v="4"/>
    <x v="367"/>
    <x v="24"/>
    <x v="0"/>
    <x v="3"/>
    <x v="1023"/>
    <x v="179"/>
    <n v="7"/>
    <n v="20.73"/>
  </r>
  <r>
    <n v="7531"/>
    <d v="2017-05-18T00:00:00"/>
    <x v="3"/>
    <x v="4"/>
    <x v="688"/>
    <x v="1"/>
    <x v="1"/>
    <x v="8"/>
    <x v="1310"/>
    <x v="3220"/>
    <n v="3"/>
    <n v="-10.17"/>
  </r>
  <r>
    <n v="7532"/>
    <d v="2017-05-18T00:00:00"/>
    <x v="3"/>
    <x v="4"/>
    <x v="688"/>
    <x v="1"/>
    <x v="1"/>
    <x v="8"/>
    <x v="283"/>
    <x v="4542"/>
    <n v="1"/>
    <n v="-0.99"/>
  </r>
  <r>
    <n v="7533"/>
    <d v="2017-05-19T00:00:00"/>
    <x v="3"/>
    <x v="4"/>
    <x v="372"/>
    <x v="22"/>
    <x v="0"/>
    <x v="12"/>
    <x v="1167"/>
    <x v="4543"/>
    <n v="2"/>
    <n v="28.18"/>
  </r>
  <r>
    <n v="7534"/>
    <d v="2017-05-19T00:00:00"/>
    <x v="3"/>
    <x v="4"/>
    <x v="138"/>
    <x v="20"/>
    <x v="0"/>
    <x v="12"/>
    <x v="174"/>
    <x v="4544"/>
    <n v="6"/>
    <n v="109.72"/>
  </r>
  <r>
    <n v="7535"/>
    <d v="2017-05-19T00:00:00"/>
    <x v="3"/>
    <x v="4"/>
    <x v="138"/>
    <x v="20"/>
    <x v="2"/>
    <x v="6"/>
    <x v="855"/>
    <x v="2235"/>
    <n v="2"/>
    <n v="89.31"/>
  </r>
  <r>
    <n v="7536"/>
    <d v="2017-05-19T00:00:00"/>
    <x v="3"/>
    <x v="4"/>
    <x v="138"/>
    <x v="20"/>
    <x v="2"/>
    <x v="9"/>
    <x v="439"/>
    <x v="306"/>
    <n v="3"/>
    <n v="113.99"/>
  </r>
  <r>
    <n v="7537"/>
    <d v="2017-05-19T00:00:00"/>
    <x v="3"/>
    <x v="4"/>
    <x v="59"/>
    <x v="4"/>
    <x v="2"/>
    <x v="9"/>
    <x v="281"/>
    <x v="409"/>
    <n v="4"/>
    <n v="4.07"/>
  </r>
  <r>
    <n v="7538"/>
    <d v="2017-05-19T00:00:00"/>
    <x v="3"/>
    <x v="4"/>
    <x v="59"/>
    <x v="4"/>
    <x v="2"/>
    <x v="6"/>
    <x v="1812"/>
    <x v="883"/>
    <n v="3"/>
    <n v="98.27"/>
  </r>
  <r>
    <n v="7539"/>
    <d v="2017-05-19T00:00:00"/>
    <x v="3"/>
    <x v="4"/>
    <x v="59"/>
    <x v="4"/>
    <x v="1"/>
    <x v="11"/>
    <x v="1212"/>
    <x v="1137"/>
    <n v="9"/>
    <n v="374.63"/>
  </r>
  <r>
    <n v="7540"/>
    <d v="2017-05-19T00:00:00"/>
    <x v="3"/>
    <x v="4"/>
    <x v="59"/>
    <x v="4"/>
    <x v="0"/>
    <x v="0"/>
    <x v="290"/>
    <x v="4318"/>
    <n v="7"/>
    <n v="140.6"/>
  </r>
  <r>
    <n v="7541"/>
    <d v="2017-05-19T00:00:00"/>
    <x v="3"/>
    <x v="4"/>
    <x v="288"/>
    <x v="3"/>
    <x v="1"/>
    <x v="5"/>
    <x v="478"/>
    <x v="2781"/>
    <n v="12"/>
    <n v="42.59"/>
  </r>
  <r>
    <n v="7542"/>
    <d v="2017-05-19T00:00:00"/>
    <x v="3"/>
    <x v="4"/>
    <x v="288"/>
    <x v="3"/>
    <x v="0"/>
    <x v="4"/>
    <x v="1041"/>
    <x v="567"/>
    <n v="2"/>
    <n v="1.02"/>
  </r>
  <r>
    <n v="7543"/>
    <d v="2017-05-19T00:00:00"/>
    <x v="3"/>
    <x v="4"/>
    <x v="288"/>
    <x v="3"/>
    <x v="0"/>
    <x v="4"/>
    <x v="312"/>
    <x v="614"/>
    <n v="1"/>
    <n v="1.4"/>
  </r>
  <r>
    <n v="7544"/>
    <d v="2017-05-19T00:00:00"/>
    <x v="3"/>
    <x v="4"/>
    <x v="288"/>
    <x v="3"/>
    <x v="2"/>
    <x v="9"/>
    <x v="390"/>
    <x v="4545"/>
    <n v="1"/>
    <n v="10.9"/>
  </r>
  <r>
    <n v="7545"/>
    <d v="2017-05-19T00:00:00"/>
    <x v="3"/>
    <x v="4"/>
    <x v="405"/>
    <x v="4"/>
    <x v="0"/>
    <x v="0"/>
    <x v="1422"/>
    <x v="1633"/>
    <n v="4"/>
    <n v="91.95"/>
  </r>
  <r>
    <n v="7546"/>
    <d v="2017-05-19T00:00:00"/>
    <x v="3"/>
    <x v="4"/>
    <x v="225"/>
    <x v="1"/>
    <x v="0"/>
    <x v="0"/>
    <x v="294"/>
    <x v="4546"/>
    <n v="6"/>
    <n v="13.78"/>
  </r>
  <r>
    <n v="7547"/>
    <d v="2017-05-19T00:00:00"/>
    <x v="3"/>
    <x v="4"/>
    <x v="80"/>
    <x v="0"/>
    <x v="2"/>
    <x v="6"/>
    <x v="1118"/>
    <x v="4547"/>
    <n v="1"/>
    <n v="9.6"/>
  </r>
  <r>
    <n v="7548"/>
    <d v="2017-05-19T00:00:00"/>
    <x v="3"/>
    <x v="4"/>
    <x v="80"/>
    <x v="0"/>
    <x v="0"/>
    <x v="1"/>
    <x v="1374"/>
    <x v="3741"/>
    <n v="4"/>
    <n v="4.3"/>
  </r>
  <r>
    <n v="7549"/>
    <d v="2017-05-19T00:00:00"/>
    <x v="3"/>
    <x v="4"/>
    <x v="512"/>
    <x v="15"/>
    <x v="1"/>
    <x v="5"/>
    <x v="215"/>
    <x v="231"/>
    <n v="3"/>
    <n v="-35.36"/>
  </r>
  <r>
    <n v="7550"/>
    <d v="2017-05-19T00:00:00"/>
    <x v="3"/>
    <x v="4"/>
    <x v="512"/>
    <x v="15"/>
    <x v="0"/>
    <x v="0"/>
    <x v="404"/>
    <x v="1483"/>
    <n v="7"/>
    <n v="10.11"/>
  </r>
  <r>
    <n v="7551"/>
    <d v="2017-05-19T00:00:00"/>
    <x v="3"/>
    <x v="4"/>
    <x v="52"/>
    <x v="3"/>
    <x v="0"/>
    <x v="3"/>
    <x v="1356"/>
    <x v="4548"/>
    <n v="5"/>
    <n v="49.92"/>
  </r>
  <r>
    <n v="7552"/>
    <d v="2017-05-19T00:00:00"/>
    <x v="3"/>
    <x v="4"/>
    <x v="37"/>
    <x v="33"/>
    <x v="0"/>
    <x v="3"/>
    <x v="558"/>
    <x v="212"/>
    <n v="4"/>
    <n v="12.82"/>
  </r>
  <r>
    <n v="7553"/>
    <d v="2017-05-20T00:00:00"/>
    <x v="3"/>
    <x v="4"/>
    <x v="115"/>
    <x v="47"/>
    <x v="0"/>
    <x v="4"/>
    <x v="487"/>
    <x v="4549"/>
    <n v="3"/>
    <n v="35.619999999999997"/>
  </r>
  <r>
    <n v="7554"/>
    <d v="2017-05-20T00:00:00"/>
    <x v="3"/>
    <x v="4"/>
    <x v="115"/>
    <x v="47"/>
    <x v="0"/>
    <x v="4"/>
    <x v="136"/>
    <x v="499"/>
    <n v="4"/>
    <n v="8.2899999999999991"/>
  </r>
  <r>
    <n v="7555"/>
    <d v="2017-05-20T00:00:00"/>
    <x v="3"/>
    <x v="4"/>
    <x v="115"/>
    <x v="47"/>
    <x v="0"/>
    <x v="2"/>
    <x v="923"/>
    <x v="3520"/>
    <n v="4"/>
    <n v="162.09"/>
  </r>
  <r>
    <n v="7556"/>
    <d v="2017-05-20T00:00:00"/>
    <x v="3"/>
    <x v="4"/>
    <x v="115"/>
    <x v="47"/>
    <x v="0"/>
    <x v="7"/>
    <x v="78"/>
    <x v="217"/>
    <n v="3"/>
    <n v="3.48"/>
  </r>
  <r>
    <n v="7557"/>
    <d v="2017-05-20T00:00:00"/>
    <x v="3"/>
    <x v="4"/>
    <x v="115"/>
    <x v="47"/>
    <x v="0"/>
    <x v="4"/>
    <x v="319"/>
    <x v="4550"/>
    <n v="10"/>
    <n v="7.1"/>
  </r>
  <r>
    <n v="7558"/>
    <d v="2017-05-20T00:00:00"/>
    <x v="3"/>
    <x v="4"/>
    <x v="684"/>
    <x v="3"/>
    <x v="1"/>
    <x v="5"/>
    <x v="100"/>
    <x v="4551"/>
    <n v="8"/>
    <n v="-97.18"/>
  </r>
  <r>
    <n v="7559"/>
    <d v="2017-05-20T00:00:00"/>
    <x v="3"/>
    <x v="4"/>
    <x v="684"/>
    <x v="3"/>
    <x v="1"/>
    <x v="8"/>
    <x v="335"/>
    <x v="3029"/>
    <n v="1"/>
    <n v="3.35"/>
  </r>
  <r>
    <n v="7560"/>
    <d v="2017-05-20T00:00:00"/>
    <x v="3"/>
    <x v="4"/>
    <x v="684"/>
    <x v="3"/>
    <x v="2"/>
    <x v="15"/>
    <x v="1768"/>
    <x v="4552"/>
    <n v="1"/>
    <n v="38.61"/>
  </r>
  <r>
    <n v="7561"/>
    <d v="2017-05-20T00:00:00"/>
    <x v="3"/>
    <x v="4"/>
    <x v="444"/>
    <x v="14"/>
    <x v="0"/>
    <x v="3"/>
    <x v="739"/>
    <x v="2838"/>
    <n v="2"/>
    <n v="19.809999999999999"/>
  </r>
  <r>
    <n v="7562"/>
    <d v="2017-05-20T00:00:00"/>
    <x v="3"/>
    <x v="4"/>
    <x v="247"/>
    <x v="17"/>
    <x v="0"/>
    <x v="3"/>
    <x v="811"/>
    <x v="832"/>
    <n v="2"/>
    <n v="3"/>
  </r>
  <r>
    <n v="7563"/>
    <d v="2017-05-20T00:00:00"/>
    <x v="3"/>
    <x v="4"/>
    <x v="247"/>
    <x v="17"/>
    <x v="2"/>
    <x v="6"/>
    <x v="1426"/>
    <x v="4553"/>
    <n v="9"/>
    <n v="70.2"/>
  </r>
  <r>
    <n v="7564"/>
    <d v="2017-05-20T00:00:00"/>
    <x v="3"/>
    <x v="4"/>
    <x v="247"/>
    <x v="17"/>
    <x v="0"/>
    <x v="12"/>
    <x v="857"/>
    <x v="4554"/>
    <n v="5"/>
    <n v="18.82"/>
  </r>
  <r>
    <n v="7565"/>
    <d v="2017-05-21T00:00:00"/>
    <x v="3"/>
    <x v="4"/>
    <x v="130"/>
    <x v="20"/>
    <x v="1"/>
    <x v="8"/>
    <x v="511"/>
    <x v="4555"/>
    <n v="5"/>
    <n v="72.81"/>
  </r>
  <r>
    <n v="7566"/>
    <d v="2017-05-21T00:00:00"/>
    <x v="3"/>
    <x v="4"/>
    <x v="130"/>
    <x v="20"/>
    <x v="0"/>
    <x v="4"/>
    <x v="1813"/>
    <x v="4556"/>
    <n v="3"/>
    <n v="5.21"/>
  </r>
  <r>
    <n v="7567"/>
    <d v="2017-05-22T00:00:00"/>
    <x v="3"/>
    <x v="4"/>
    <x v="224"/>
    <x v="1"/>
    <x v="1"/>
    <x v="5"/>
    <x v="1155"/>
    <x v="1673"/>
    <n v="2"/>
    <n v="-54.6"/>
  </r>
  <r>
    <n v="7568"/>
    <d v="2017-05-22T00:00:00"/>
    <x v="3"/>
    <x v="4"/>
    <x v="224"/>
    <x v="1"/>
    <x v="0"/>
    <x v="3"/>
    <x v="881"/>
    <x v="4557"/>
    <n v="2"/>
    <n v="-2.63"/>
  </r>
  <r>
    <n v="7569"/>
    <d v="2017-05-22T00:00:00"/>
    <x v="3"/>
    <x v="4"/>
    <x v="224"/>
    <x v="1"/>
    <x v="0"/>
    <x v="14"/>
    <x v="139"/>
    <x v="362"/>
    <n v="3"/>
    <n v="2.5099999999999998"/>
  </r>
  <r>
    <n v="7570"/>
    <d v="2017-05-22T00:00:00"/>
    <x v="3"/>
    <x v="4"/>
    <x v="281"/>
    <x v="3"/>
    <x v="2"/>
    <x v="9"/>
    <x v="918"/>
    <x v="961"/>
    <n v="7"/>
    <n v="25.33"/>
  </r>
  <r>
    <n v="7571"/>
    <d v="2017-05-22T00:00:00"/>
    <x v="3"/>
    <x v="4"/>
    <x v="556"/>
    <x v="3"/>
    <x v="0"/>
    <x v="4"/>
    <x v="760"/>
    <x v="4558"/>
    <n v="7"/>
    <n v="18.829999999999998"/>
  </r>
  <r>
    <n v="7572"/>
    <d v="2017-05-22T00:00:00"/>
    <x v="3"/>
    <x v="4"/>
    <x v="58"/>
    <x v="3"/>
    <x v="0"/>
    <x v="4"/>
    <x v="368"/>
    <x v="1026"/>
    <n v="3"/>
    <n v="2.85"/>
  </r>
  <r>
    <n v="7573"/>
    <d v="2017-05-22T00:00:00"/>
    <x v="3"/>
    <x v="4"/>
    <x v="58"/>
    <x v="3"/>
    <x v="0"/>
    <x v="4"/>
    <x v="182"/>
    <x v="2573"/>
    <n v="1"/>
    <n v="0.72"/>
  </r>
  <r>
    <n v="7574"/>
    <d v="2017-05-23T00:00:00"/>
    <x v="3"/>
    <x v="4"/>
    <x v="6"/>
    <x v="3"/>
    <x v="1"/>
    <x v="13"/>
    <x v="495"/>
    <x v="4559"/>
    <n v="3"/>
    <n v="-6.42"/>
  </r>
  <r>
    <n v="7575"/>
    <d v="2017-05-23T00:00:00"/>
    <x v="3"/>
    <x v="4"/>
    <x v="318"/>
    <x v="0"/>
    <x v="0"/>
    <x v="7"/>
    <x v="364"/>
    <x v="4560"/>
    <n v="2"/>
    <n v="0.62"/>
  </r>
  <r>
    <n v="7576"/>
    <d v="2017-05-23T00:00:00"/>
    <x v="3"/>
    <x v="4"/>
    <x v="318"/>
    <x v="0"/>
    <x v="0"/>
    <x v="12"/>
    <x v="1284"/>
    <x v="4561"/>
    <n v="5"/>
    <n v="-46.72"/>
  </r>
  <r>
    <n v="7577"/>
    <d v="2017-05-23T00:00:00"/>
    <x v="3"/>
    <x v="4"/>
    <x v="318"/>
    <x v="0"/>
    <x v="0"/>
    <x v="2"/>
    <x v="204"/>
    <x v="4562"/>
    <n v="3"/>
    <n v="-11.59"/>
  </r>
  <r>
    <n v="7578"/>
    <d v="2017-05-23T00:00:00"/>
    <x v="3"/>
    <x v="4"/>
    <x v="318"/>
    <x v="0"/>
    <x v="0"/>
    <x v="3"/>
    <x v="56"/>
    <x v="3966"/>
    <n v="1"/>
    <n v="-1.96"/>
  </r>
  <r>
    <n v="7579"/>
    <d v="2017-05-25T00:00:00"/>
    <x v="3"/>
    <x v="4"/>
    <x v="772"/>
    <x v="4"/>
    <x v="0"/>
    <x v="3"/>
    <x v="1171"/>
    <x v="2063"/>
    <n v="2"/>
    <n v="13.43"/>
  </r>
  <r>
    <n v="7580"/>
    <d v="2017-05-25T00:00:00"/>
    <x v="3"/>
    <x v="4"/>
    <x v="335"/>
    <x v="20"/>
    <x v="0"/>
    <x v="3"/>
    <x v="398"/>
    <x v="4563"/>
    <n v="5"/>
    <n v="207.48"/>
  </r>
  <r>
    <n v="7581"/>
    <d v="2017-05-25T00:00:00"/>
    <x v="3"/>
    <x v="4"/>
    <x v="335"/>
    <x v="20"/>
    <x v="2"/>
    <x v="9"/>
    <x v="623"/>
    <x v="3257"/>
    <n v="8"/>
    <n v="13.2"/>
  </r>
  <r>
    <n v="7582"/>
    <d v="2017-05-25T00:00:00"/>
    <x v="3"/>
    <x v="4"/>
    <x v="335"/>
    <x v="20"/>
    <x v="0"/>
    <x v="7"/>
    <x v="779"/>
    <x v="4564"/>
    <n v="1"/>
    <n v="1.48"/>
  </r>
  <r>
    <n v="7583"/>
    <d v="2017-05-25T00:00:00"/>
    <x v="3"/>
    <x v="4"/>
    <x v="335"/>
    <x v="20"/>
    <x v="1"/>
    <x v="8"/>
    <x v="1387"/>
    <x v="125"/>
    <n v="3"/>
    <n v="6.03"/>
  </r>
  <r>
    <n v="7584"/>
    <d v="2017-05-25T00:00:00"/>
    <x v="3"/>
    <x v="4"/>
    <x v="506"/>
    <x v="0"/>
    <x v="0"/>
    <x v="2"/>
    <x v="1276"/>
    <x v="4565"/>
    <n v="3"/>
    <n v="-11.28"/>
  </r>
  <r>
    <n v="7585"/>
    <d v="2017-05-26T00:00:00"/>
    <x v="3"/>
    <x v="4"/>
    <x v="566"/>
    <x v="5"/>
    <x v="0"/>
    <x v="12"/>
    <x v="1814"/>
    <x v="4566"/>
    <n v="3"/>
    <n v="62.53"/>
  </r>
  <r>
    <n v="7586"/>
    <d v="2017-05-26T00:00:00"/>
    <x v="3"/>
    <x v="4"/>
    <x v="566"/>
    <x v="5"/>
    <x v="0"/>
    <x v="14"/>
    <x v="277"/>
    <x v="2858"/>
    <n v="2"/>
    <n v="0.77"/>
  </r>
  <r>
    <n v="7587"/>
    <d v="2017-05-26T00:00:00"/>
    <x v="3"/>
    <x v="4"/>
    <x v="240"/>
    <x v="6"/>
    <x v="2"/>
    <x v="9"/>
    <x v="1509"/>
    <x v="2955"/>
    <n v="2"/>
    <n v="6.92"/>
  </r>
  <r>
    <n v="7588"/>
    <d v="2017-05-26T00:00:00"/>
    <x v="3"/>
    <x v="4"/>
    <x v="101"/>
    <x v="3"/>
    <x v="0"/>
    <x v="0"/>
    <x v="1588"/>
    <x v="115"/>
    <n v="2"/>
    <n v="6.22"/>
  </r>
  <r>
    <n v="7589"/>
    <d v="2017-05-27T00:00:00"/>
    <x v="3"/>
    <x v="4"/>
    <x v="233"/>
    <x v="5"/>
    <x v="0"/>
    <x v="3"/>
    <x v="1223"/>
    <x v="3428"/>
    <n v="2"/>
    <n v="28"/>
  </r>
  <r>
    <n v="7590"/>
    <d v="2017-05-27T00:00:00"/>
    <x v="3"/>
    <x v="4"/>
    <x v="233"/>
    <x v="5"/>
    <x v="2"/>
    <x v="6"/>
    <x v="1238"/>
    <x v="4528"/>
    <n v="3"/>
    <n v="134.99"/>
  </r>
  <r>
    <n v="7591"/>
    <d v="2017-05-27T00:00:00"/>
    <x v="3"/>
    <x v="4"/>
    <x v="281"/>
    <x v="15"/>
    <x v="0"/>
    <x v="0"/>
    <x v="507"/>
    <x v="499"/>
    <n v="5"/>
    <n v="9.07"/>
  </r>
  <r>
    <n v="7592"/>
    <d v="2017-05-27T00:00:00"/>
    <x v="3"/>
    <x v="4"/>
    <x v="132"/>
    <x v="22"/>
    <x v="2"/>
    <x v="9"/>
    <x v="665"/>
    <x v="3833"/>
    <n v="6"/>
    <n v="9.82"/>
  </r>
  <r>
    <n v="7593"/>
    <d v="2017-05-27T00:00:00"/>
    <x v="3"/>
    <x v="4"/>
    <x v="132"/>
    <x v="22"/>
    <x v="0"/>
    <x v="4"/>
    <x v="108"/>
    <x v="2316"/>
    <n v="3"/>
    <n v="7.86"/>
  </r>
  <r>
    <n v="7594"/>
    <d v="2017-05-27T00:00:00"/>
    <x v="3"/>
    <x v="4"/>
    <x v="229"/>
    <x v="34"/>
    <x v="1"/>
    <x v="8"/>
    <x v="1756"/>
    <x v="555"/>
    <n v="4"/>
    <n v="14.7"/>
  </r>
  <r>
    <n v="7595"/>
    <d v="2017-05-27T00:00:00"/>
    <x v="3"/>
    <x v="4"/>
    <x v="229"/>
    <x v="34"/>
    <x v="0"/>
    <x v="2"/>
    <x v="25"/>
    <x v="4567"/>
    <n v="5"/>
    <n v="28.63"/>
  </r>
  <r>
    <n v="7596"/>
    <d v="2017-05-27T00:00:00"/>
    <x v="3"/>
    <x v="4"/>
    <x v="229"/>
    <x v="34"/>
    <x v="2"/>
    <x v="6"/>
    <x v="1812"/>
    <x v="250"/>
    <n v="3"/>
    <n v="22.68"/>
  </r>
  <r>
    <n v="7597"/>
    <d v="2017-05-27T00:00:00"/>
    <x v="3"/>
    <x v="4"/>
    <x v="416"/>
    <x v="39"/>
    <x v="1"/>
    <x v="8"/>
    <x v="1751"/>
    <x v="4568"/>
    <n v="5"/>
    <n v="138.41999999999999"/>
  </r>
  <r>
    <n v="7598"/>
    <d v="2017-05-27T00:00:00"/>
    <x v="3"/>
    <x v="4"/>
    <x v="620"/>
    <x v="25"/>
    <x v="2"/>
    <x v="9"/>
    <x v="1815"/>
    <x v="4569"/>
    <n v="3"/>
    <n v="0.34"/>
  </r>
  <r>
    <n v="7599"/>
    <d v="2017-05-27T00:00:00"/>
    <x v="3"/>
    <x v="4"/>
    <x v="620"/>
    <x v="25"/>
    <x v="0"/>
    <x v="3"/>
    <x v="274"/>
    <x v="4570"/>
    <n v="5"/>
    <n v="-10.050000000000001"/>
  </r>
  <r>
    <n v="7600"/>
    <d v="2017-05-28T00:00:00"/>
    <x v="3"/>
    <x v="4"/>
    <x v="99"/>
    <x v="9"/>
    <x v="1"/>
    <x v="5"/>
    <x v="120"/>
    <x v="2143"/>
    <n v="2"/>
    <n v="33.22"/>
  </r>
  <r>
    <n v="7601"/>
    <d v="2017-05-28T00:00:00"/>
    <x v="3"/>
    <x v="4"/>
    <x v="657"/>
    <x v="0"/>
    <x v="2"/>
    <x v="6"/>
    <x v="826"/>
    <x v="4571"/>
    <n v="4"/>
    <n v="4.08"/>
  </r>
  <r>
    <n v="7602"/>
    <d v="2017-05-28T00:00:00"/>
    <x v="3"/>
    <x v="4"/>
    <x v="604"/>
    <x v="38"/>
    <x v="1"/>
    <x v="8"/>
    <x v="1376"/>
    <x v="4572"/>
    <n v="8"/>
    <n v="101.45"/>
  </r>
  <r>
    <n v="7603"/>
    <d v="2017-05-28T00:00:00"/>
    <x v="3"/>
    <x v="4"/>
    <x v="495"/>
    <x v="1"/>
    <x v="1"/>
    <x v="5"/>
    <x v="1748"/>
    <x v="4573"/>
    <n v="3"/>
    <n v="-29.01"/>
  </r>
  <r>
    <n v="7604"/>
    <d v="2017-05-28T00:00:00"/>
    <x v="3"/>
    <x v="4"/>
    <x v="495"/>
    <x v="1"/>
    <x v="0"/>
    <x v="3"/>
    <x v="56"/>
    <x v="2028"/>
    <n v="3"/>
    <n v="-6.24"/>
  </r>
  <r>
    <n v="7605"/>
    <d v="2017-05-28T00:00:00"/>
    <x v="3"/>
    <x v="4"/>
    <x v="507"/>
    <x v="12"/>
    <x v="2"/>
    <x v="6"/>
    <x v="952"/>
    <x v="4574"/>
    <n v="5"/>
    <n v="19.600000000000001"/>
  </r>
  <r>
    <n v="7606"/>
    <d v="2017-05-28T00:00:00"/>
    <x v="3"/>
    <x v="4"/>
    <x v="507"/>
    <x v="12"/>
    <x v="0"/>
    <x v="0"/>
    <x v="1703"/>
    <x v="143"/>
    <n v="3"/>
    <n v="5.44"/>
  </r>
  <r>
    <n v="7607"/>
    <d v="2017-05-28T00:00:00"/>
    <x v="3"/>
    <x v="4"/>
    <x v="507"/>
    <x v="12"/>
    <x v="2"/>
    <x v="9"/>
    <x v="711"/>
    <x v="4575"/>
    <n v="4"/>
    <n v="54.39"/>
  </r>
  <r>
    <n v="7608"/>
    <d v="2017-05-28T00:00:00"/>
    <x v="3"/>
    <x v="4"/>
    <x v="548"/>
    <x v="36"/>
    <x v="1"/>
    <x v="8"/>
    <x v="211"/>
    <x v="391"/>
    <n v="2"/>
    <n v="9.89"/>
  </r>
  <r>
    <n v="7609"/>
    <d v="2017-05-28T00:00:00"/>
    <x v="3"/>
    <x v="4"/>
    <x v="548"/>
    <x v="36"/>
    <x v="0"/>
    <x v="12"/>
    <x v="810"/>
    <x v="4576"/>
    <n v="3"/>
    <n v="36.29"/>
  </r>
  <r>
    <n v="7610"/>
    <d v="2017-05-28T00:00:00"/>
    <x v="3"/>
    <x v="4"/>
    <x v="450"/>
    <x v="10"/>
    <x v="0"/>
    <x v="0"/>
    <x v="1479"/>
    <x v="4441"/>
    <n v="3"/>
    <n v="5.03"/>
  </r>
  <r>
    <n v="7611"/>
    <d v="2017-05-28T00:00:00"/>
    <x v="3"/>
    <x v="4"/>
    <x v="450"/>
    <x v="10"/>
    <x v="1"/>
    <x v="11"/>
    <x v="1419"/>
    <x v="4577"/>
    <n v="4"/>
    <n v="-64.94"/>
  </r>
  <r>
    <n v="7612"/>
    <d v="2017-05-29T00:00:00"/>
    <x v="3"/>
    <x v="4"/>
    <x v="606"/>
    <x v="0"/>
    <x v="0"/>
    <x v="0"/>
    <x v="1595"/>
    <x v="499"/>
    <n v="5"/>
    <n v="9.4"/>
  </r>
  <r>
    <n v="7613"/>
    <d v="2017-05-29T00:00:00"/>
    <x v="3"/>
    <x v="4"/>
    <x v="606"/>
    <x v="0"/>
    <x v="0"/>
    <x v="2"/>
    <x v="1122"/>
    <x v="1471"/>
    <n v="3"/>
    <n v="4.67"/>
  </r>
  <r>
    <n v="7614"/>
    <d v="2017-05-29T00:00:00"/>
    <x v="3"/>
    <x v="4"/>
    <x v="742"/>
    <x v="0"/>
    <x v="1"/>
    <x v="8"/>
    <x v="1714"/>
    <x v="4578"/>
    <n v="4"/>
    <n v="-52.34"/>
  </r>
  <r>
    <n v="7615"/>
    <d v="2017-05-29T00:00:00"/>
    <x v="3"/>
    <x v="4"/>
    <x v="618"/>
    <x v="40"/>
    <x v="0"/>
    <x v="7"/>
    <x v="122"/>
    <x v="4579"/>
    <n v="5"/>
    <n v="1.18"/>
  </r>
  <r>
    <n v="7616"/>
    <d v="2017-05-29T00:00:00"/>
    <x v="3"/>
    <x v="4"/>
    <x v="505"/>
    <x v="18"/>
    <x v="0"/>
    <x v="3"/>
    <x v="715"/>
    <x v="4580"/>
    <n v="1"/>
    <n v="19.97"/>
  </r>
  <r>
    <n v="7617"/>
    <d v="2017-05-29T00:00:00"/>
    <x v="3"/>
    <x v="4"/>
    <x v="505"/>
    <x v="18"/>
    <x v="1"/>
    <x v="8"/>
    <x v="152"/>
    <x v="274"/>
    <n v="3"/>
    <n v="2.62"/>
  </r>
  <r>
    <n v="7618"/>
    <d v="2017-05-29T00:00:00"/>
    <x v="3"/>
    <x v="4"/>
    <x v="505"/>
    <x v="18"/>
    <x v="0"/>
    <x v="12"/>
    <x v="1758"/>
    <x v="4338"/>
    <n v="2"/>
    <n v="120.94"/>
  </r>
  <r>
    <n v="7619"/>
    <d v="2017-05-29T00:00:00"/>
    <x v="3"/>
    <x v="4"/>
    <x v="505"/>
    <x v="18"/>
    <x v="0"/>
    <x v="0"/>
    <x v="452"/>
    <x v="166"/>
    <n v="1"/>
    <n v="3.99"/>
  </r>
  <r>
    <n v="7620"/>
    <d v="2017-05-30T00:00:00"/>
    <x v="3"/>
    <x v="4"/>
    <x v="664"/>
    <x v="8"/>
    <x v="1"/>
    <x v="11"/>
    <x v="1102"/>
    <x v="3545"/>
    <n v="2"/>
    <n v="33.869999999999997"/>
  </r>
  <r>
    <n v="7621"/>
    <d v="2017-05-30T00:00:00"/>
    <x v="3"/>
    <x v="4"/>
    <x v="664"/>
    <x v="8"/>
    <x v="0"/>
    <x v="3"/>
    <x v="1149"/>
    <x v="4581"/>
    <n v="1"/>
    <n v="1.87"/>
  </r>
  <r>
    <n v="7622"/>
    <d v="2017-05-30T00:00:00"/>
    <x v="3"/>
    <x v="4"/>
    <x v="664"/>
    <x v="8"/>
    <x v="1"/>
    <x v="8"/>
    <x v="533"/>
    <x v="4582"/>
    <n v="3"/>
    <n v="3.04"/>
  </r>
  <r>
    <n v="7623"/>
    <d v="2017-05-30T00:00:00"/>
    <x v="3"/>
    <x v="4"/>
    <x v="588"/>
    <x v="11"/>
    <x v="2"/>
    <x v="6"/>
    <x v="1254"/>
    <x v="4087"/>
    <n v="1"/>
    <n v="17.64"/>
  </r>
  <r>
    <n v="7624"/>
    <d v="2017-05-30T00:00:00"/>
    <x v="3"/>
    <x v="4"/>
    <x v="588"/>
    <x v="11"/>
    <x v="2"/>
    <x v="9"/>
    <x v="225"/>
    <x v="2583"/>
    <n v="2"/>
    <n v="-3.09"/>
  </r>
  <r>
    <n v="7625"/>
    <d v="2017-05-30T00:00:00"/>
    <x v="3"/>
    <x v="4"/>
    <x v="588"/>
    <x v="11"/>
    <x v="1"/>
    <x v="8"/>
    <x v="1465"/>
    <x v="4583"/>
    <n v="1"/>
    <n v="-0.34"/>
  </r>
  <r>
    <n v="7626"/>
    <d v="2017-05-30T00:00:00"/>
    <x v="3"/>
    <x v="4"/>
    <x v="436"/>
    <x v="3"/>
    <x v="0"/>
    <x v="0"/>
    <x v="1737"/>
    <x v="3556"/>
    <n v="4"/>
    <n v="18.010000000000002"/>
  </r>
  <r>
    <n v="7627"/>
    <d v="2017-05-30T00:00:00"/>
    <x v="3"/>
    <x v="4"/>
    <x v="73"/>
    <x v="0"/>
    <x v="1"/>
    <x v="11"/>
    <x v="1248"/>
    <x v="4584"/>
    <n v="1"/>
    <n v="-6.02"/>
  </r>
  <r>
    <n v="7628"/>
    <d v="2017-05-30T00:00:00"/>
    <x v="3"/>
    <x v="4"/>
    <x v="75"/>
    <x v="3"/>
    <x v="0"/>
    <x v="4"/>
    <x v="540"/>
    <x v="4113"/>
    <n v="6"/>
    <n v="10.18"/>
  </r>
  <r>
    <n v="7629"/>
    <d v="2017-06-01T00:00:00"/>
    <x v="3"/>
    <x v="5"/>
    <x v="323"/>
    <x v="10"/>
    <x v="0"/>
    <x v="12"/>
    <x v="1277"/>
    <x v="1649"/>
    <n v="5"/>
    <n v="1.31"/>
  </r>
  <r>
    <n v="7630"/>
    <d v="2017-06-01T00:00:00"/>
    <x v="3"/>
    <x v="5"/>
    <x v="681"/>
    <x v="10"/>
    <x v="0"/>
    <x v="3"/>
    <x v="130"/>
    <x v="2290"/>
    <n v="2"/>
    <n v="-2.66"/>
  </r>
  <r>
    <n v="7631"/>
    <d v="2017-06-01T00:00:00"/>
    <x v="3"/>
    <x v="5"/>
    <x v="681"/>
    <x v="10"/>
    <x v="0"/>
    <x v="0"/>
    <x v="834"/>
    <x v="4585"/>
    <n v="6"/>
    <n v="10.06"/>
  </r>
  <r>
    <n v="7632"/>
    <d v="2017-06-01T00:00:00"/>
    <x v="3"/>
    <x v="5"/>
    <x v="681"/>
    <x v="10"/>
    <x v="2"/>
    <x v="6"/>
    <x v="1519"/>
    <x v="1940"/>
    <n v="4"/>
    <n v="-34.31"/>
  </r>
  <r>
    <n v="7633"/>
    <d v="2017-06-01T00:00:00"/>
    <x v="3"/>
    <x v="5"/>
    <x v="755"/>
    <x v="40"/>
    <x v="0"/>
    <x v="3"/>
    <x v="39"/>
    <x v="4586"/>
    <n v="5"/>
    <n v="25.87"/>
  </r>
  <r>
    <n v="7634"/>
    <d v="2017-06-01T00:00:00"/>
    <x v="3"/>
    <x v="5"/>
    <x v="220"/>
    <x v="2"/>
    <x v="0"/>
    <x v="2"/>
    <x v="1324"/>
    <x v="4587"/>
    <n v="3"/>
    <n v="-77.13"/>
  </r>
  <r>
    <n v="7635"/>
    <d v="2017-06-01T00:00:00"/>
    <x v="3"/>
    <x v="5"/>
    <x v="698"/>
    <x v="18"/>
    <x v="1"/>
    <x v="5"/>
    <x v="1111"/>
    <x v="4588"/>
    <n v="6"/>
    <n v="539.25"/>
  </r>
  <r>
    <n v="7636"/>
    <d v="2017-06-01T00:00:00"/>
    <x v="3"/>
    <x v="5"/>
    <x v="698"/>
    <x v="18"/>
    <x v="0"/>
    <x v="12"/>
    <x v="453"/>
    <x v="4589"/>
    <n v="8"/>
    <n v="793.72"/>
  </r>
  <r>
    <n v="7637"/>
    <d v="2017-06-01T00:00:00"/>
    <x v="3"/>
    <x v="5"/>
    <x v="698"/>
    <x v="18"/>
    <x v="2"/>
    <x v="9"/>
    <x v="973"/>
    <x v="2750"/>
    <n v="3"/>
    <n v="15.95"/>
  </r>
  <r>
    <n v="7638"/>
    <d v="2017-06-01T00:00:00"/>
    <x v="3"/>
    <x v="5"/>
    <x v="698"/>
    <x v="18"/>
    <x v="2"/>
    <x v="9"/>
    <x v="1617"/>
    <x v="4590"/>
    <n v="1"/>
    <n v="14.76"/>
  </r>
  <r>
    <n v="7639"/>
    <d v="2017-06-01T00:00:00"/>
    <x v="3"/>
    <x v="5"/>
    <x v="698"/>
    <x v="18"/>
    <x v="0"/>
    <x v="3"/>
    <x v="1296"/>
    <x v="3935"/>
    <n v="2"/>
    <n v="8.69"/>
  </r>
  <r>
    <n v="7640"/>
    <d v="2017-06-02T00:00:00"/>
    <x v="3"/>
    <x v="5"/>
    <x v="314"/>
    <x v="10"/>
    <x v="2"/>
    <x v="6"/>
    <x v="1297"/>
    <x v="668"/>
    <n v="1"/>
    <n v="-0.64"/>
  </r>
  <r>
    <n v="7641"/>
    <d v="2017-06-02T00:00:00"/>
    <x v="3"/>
    <x v="5"/>
    <x v="314"/>
    <x v="10"/>
    <x v="0"/>
    <x v="2"/>
    <x v="1187"/>
    <x v="4591"/>
    <n v="2"/>
    <n v="2.4"/>
  </r>
  <r>
    <n v="7642"/>
    <d v="2017-06-02T00:00:00"/>
    <x v="3"/>
    <x v="5"/>
    <x v="445"/>
    <x v="12"/>
    <x v="0"/>
    <x v="0"/>
    <x v="1018"/>
    <x v="2156"/>
    <n v="6"/>
    <n v="7.92"/>
  </r>
  <r>
    <n v="7643"/>
    <d v="2017-06-02T00:00:00"/>
    <x v="3"/>
    <x v="5"/>
    <x v="445"/>
    <x v="12"/>
    <x v="0"/>
    <x v="10"/>
    <x v="1690"/>
    <x v="56"/>
    <n v="5"/>
    <n v="15.92"/>
  </r>
  <r>
    <n v="7644"/>
    <d v="2017-06-02T00:00:00"/>
    <x v="3"/>
    <x v="5"/>
    <x v="178"/>
    <x v="25"/>
    <x v="0"/>
    <x v="0"/>
    <x v="294"/>
    <x v="2156"/>
    <n v="4"/>
    <n v="9.19"/>
  </r>
  <r>
    <n v="7645"/>
    <d v="2017-06-02T00:00:00"/>
    <x v="3"/>
    <x v="5"/>
    <x v="628"/>
    <x v="0"/>
    <x v="0"/>
    <x v="0"/>
    <x v="1282"/>
    <x v="1048"/>
    <n v="2"/>
    <n v="3.74"/>
  </r>
  <r>
    <n v="7646"/>
    <d v="2017-06-03T00:00:00"/>
    <x v="3"/>
    <x v="5"/>
    <x v="252"/>
    <x v="15"/>
    <x v="1"/>
    <x v="8"/>
    <x v="1084"/>
    <x v="1395"/>
    <n v="7"/>
    <n v="9.67"/>
  </r>
  <r>
    <n v="7647"/>
    <d v="2017-06-03T00:00:00"/>
    <x v="3"/>
    <x v="5"/>
    <x v="186"/>
    <x v="22"/>
    <x v="2"/>
    <x v="9"/>
    <x v="1507"/>
    <x v="4592"/>
    <n v="10"/>
    <n v="362.84"/>
  </r>
  <r>
    <n v="7648"/>
    <d v="2017-06-03T00:00:00"/>
    <x v="3"/>
    <x v="5"/>
    <x v="531"/>
    <x v="3"/>
    <x v="2"/>
    <x v="9"/>
    <x v="907"/>
    <x v="2839"/>
    <n v="5"/>
    <n v="8.5"/>
  </r>
  <r>
    <n v="7649"/>
    <d v="2017-06-03T00:00:00"/>
    <x v="3"/>
    <x v="5"/>
    <x v="531"/>
    <x v="3"/>
    <x v="0"/>
    <x v="0"/>
    <x v="258"/>
    <x v="687"/>
    <n v="2"/>
    <n v="5.38"/>
  </r>
  <r>
    <n v="7650"/>
    <d v="2017-06-03T00:00:00"/>
    <x v="3"/>
    <x v="5"/>
    <x v="531"/>
    <x v="3"/>
    <x v="0"/>
    <x v="3"/>
    <x v="1079"/>
    <x v="823"/>
    <n v="1"/>
    <n v="1.27"/>
  </r>
  <r>
    <n v="7651"/>
    <d v="2017-06-03T00:00:00"/>
    <x v="3"/>
    <x v="5"/>
    <x v="245"/>
    <x v="16"/>
    <x v="0"/>
    <x v="3"/>
    <x v="753"/>
    <x v="4593"/>
    <n v="3"/>
    <n v="-3.49"/>
  </r>
  <r>
    <n v="7652"/>
    <d v="2017-06-03T00:00:00"/>
    <x v="3"/>
    <x v="5"/>
    <x v="245"/>
    <x v="16"/>
    <x v="0"/>
    <x v="12"/>
    <x v="652"/>
    <x v="4594"/>
    <n v="2"/>
    <n v="0.59"/>
  </r>
  <r>
    <n v="7653"/>
    <d v="2017-06-03T00:00:00"/>
    <x v="3"/>
    <x v="5"/>
    <x v="245"/>
    <x v="16"/>
    <x v="2"/>
    <x v="9"/>
    <x v="1044"/>
    <x v="4595"/>
    <n v="1"/>
    <n v="-2.57"/>
  </r>
  <r>
    <n v="7654"/>
    <d v="2017-06-03T00:00:00"/>
    <x v="3"/>
    <x v="5"/>
    <x v="245"/>
    <x v="16"/>
    <x v="0"/>
    <x v="0"/>
    <x v="1453"/>
    <x v="143"/>
    <n v="3"/>
    <n v="5.44"/>
  </r>
  <r>
    <n v="7655"/>
    <d v="2017-06-03T00:00:00"/>
    <x v="3"/>
    <x v="5"/>
    <x v="245"/>
    <x v="16"/>
    <x v="2"/>
    <x v="6"/>
    <x v="431"/>
    <x v="1353"/>
    <n v="5"/>
    <n v="50.4"/>
  </r>
  <r>
    <n v="7656"/>
    <d v="2017-06-03T00:00:00"/>
    <x v="3"/>
    <x v="5"/>
    <x v="245"/>
    <x v="16"/>
    <x v="0"/>
    <x v="12"/>
    <x v="1277"/>
    <x v="4596"/>
    <n v="7"/>
    <n v="1.84"/>
  </r>
  <r>
    <n v="7657"/>
    <d v="2017-06-03T00:00:00"/>
    <x v="3"/>
    <x v="5"/>
    <x v="245"/>
    <x v="16"/>
    <x v="1"/>
    <x v="11"/>
    <x v="1408"/>
    <x v="1520"/>
    <n v="2"/>
    <n v="0"/>
  </r>
  <r>
    <n v="7658"/>
    <d v="2017-06-03T00:00:00"/>
    <x v="3"/>
    <x v="5"/>
    <x v="245"/>
    <x v="16"/>
    <x v="2"/>
    <x v="9"/>
    <x v="925"/>
    <x v="4597"/>
    <n v="2"/>
    <n v="-4.1399999999999997"/>
  </r>
  <r>
    <n v="7659"/>
    <d v="2017-06-03T00:00:00"/>
    <x v="3"/>
    <x v="5"/>
    <x v="549"/>
    <x v="20"/>
    <x v="1"/>
    <x v="13"/>
    <x v="1161"/>
    <x v="4598"/>
    <n v="2"/>
    <n v="-115.43"/>
  </r>
  <r>
    <n v="7660"/>
    <d v="2017-06-03T00:00:00"/>
    <x v="3"/>
    <x v="5"/>
    <x v="549"/>
    <x v="20"/>
    <x v="2"/>
    <x v="15"/>
    <x v="1816"/>
    <x v="4599"/>
    <n v="6"/>
    <n v="36.18"/>
  </r>
  <r>
    <n v="7661"/>
    <d v="2017-06-03T00:00:00"/>
    <x v="3"/>
    <x v="5"/>
    <x v="549"/>
    <x v="20"/>
    <x v="0"/>
    <x v="0"/>
    <x v="1383"/>
    <x v="413"/>
    <n v="4"/>
    <n v="22.23"/>
  </r>
  <r>
    <n v="7662"/>
    <d v="2017-06-03T00:00:00"/>
    <x v="3"/>
    <x v="5"/>
    <x v="690"/>
    <x v="22"/>
    <x v="0"/>
    <x v="2"/>
    <x v="835"/>
    <x v="4600"/>
    <n v="9"/>
    <n v="5.45"/>
  </r>
  <r>
    <n v="7663"/>
    <d v="2017-06-04T00:00:00"/>
    <x v="3"/>
    <x v="5"/>
    <x v="754"/>
    <x v="25"/>
    <x v="1"/>
    <x v="8"/>
    <x v="763"/>
    <x v="665"/>
    <n v="2"/>
    <n v="2"/>
  </r>
  <r>
    <n v="7664"/>
    <d v="2017-06-04T00:00:00"/>
    <x v="3"/>
    <x v="5"/>
    <x v="754"/>
    <x v="25"/>
    <x v="2"/>
    <x v="6"/>
    <x v="240"/>
    <x v="1553"/>
    <n v="2"/>
    <n v="25.19"/>
  </r>
  <r>
    <n v="7665"/>
    <d v="2017-06-04T00:00:00"/>
    <x v="3"/>
    <x v="5"/>
    <x v="284"/>
    <x v="33"/>
    <x v="0"/>
    <x v="0"/>
    <x v="1399"/>
    <x v="3417"/>
    <n v="2"/>
    <n v="5.62"/>
  </r>
  <r>
    <n v="7666"/>
    <d v="2017-06-04T00:00:00"/>
    <x v="3"/>
    <x v="5"/>
    <x v="189"/>
    <x v="28"/>
    <x v="0"/>
    <x v="4"/>
    <x v="1441"/>
    <x v="406"/>
    <n v="3"/>
    <n v="2.5099999999999998"/>
  </r>
  <r>
    <n v="7667"/>
    <d v="2017-06-04T00:00:00"/>
    <x v="3"/>
    <x v="5"/>
    <x v="783"/>
    <x v="0"/>
    <x v="0"/>
    <x v="3"/>
    <x v="475"/>
    <x v="1380"/>
    <n v="7"/>
    <n v="-9.56"/>
  </r>
  <r>
    <n v="7668"/>
    <d v="2017-06-04T00:00:00"/>
    <x v="3"/>
    <x v="5"/>
    <x v="200"/>
    <x v="13"/>
    <x v="0"/>
    <x v="3"/>
    <x v="962"/>
    <x v="4601"/>
    <n v="7"/>
    <n v="54.04"/>
  </r>
  <r>
    <n v="7669"/>
    <d v="2017-06-04T00:00:00"/>
    <x v="3"/>
    <x v="5"/>
    <x v="200"/>
    <x v="13"/>
    <x v="0"/>
    <x v="3"/>
    <x v="740"/>
    <x v="1694"/>
    <n v="3"/>
    <n v="4.3899999999999997"/>
  </r>
  <r>
    <n v="7670"/>
    <d v="2017-06-04T00:00:00"/>
    <x v="3"/>
    <x v="5"/>
    <x v="313"/>
    <x v="0"/>
    <x v="1"/>
    <x v="8"/>
    <x v="805"/>
    <x v="3083"/>
    <n v="6"/>
    <n v="-17.440000000000001"/>
  </r>
  <r>
    <n v="7671"/>
    <d v="2017-06-05T00:00:00"/>
    <x v="3"/>
    <x v="5"/>
    <x v="579"/>
    <x v="0"/>
    <x v="2"/>
    <x v="6"/>
    <x v="1254"/>
    <x v="4376"/>
    <n v="3"/>
    <n v="52.92"/>
  </r>
  <r>
    <n v="7672"/>
    <d v="2017-06-05T00:00:00"/>
    <x v="3"/>
    <x v="5"/>
    <x v="270"/>
    <x v="16"/>
    <x v="0"/>
    <x v="0"/>
    <x v="1444"/>
    <x v="1315"/>
    <n v="4"/>
    <n v="7.26"/>
  </r>
  <r>
    <n v="7673"/>
    <d v="2017-06-06T00:00:00"/>
    <x v="3"/>
    <x v="5"/>
    <x v="292"/>
    <x v="3"/>
    <x v="1"/>
    <x v="8"/>
    <x v="1725"/>
    <x v="2584"/>
    <n v="1"/>
    <n v="2.1800000000000002"/>
  </r>
  <r>
    <n v="7674"/>
    <d v="2017-06-06T00:00:00"/>
    <x v="3"/>
    <x v="5"/>
    <x v="292"/>
    <x v="3"/>
    <x v="0"/>
    <x v="2"/>
    <x v="235"/>
    <x v="2183"/>
    <n v="5"/>
    <n v="0"/>
  </r>
  <r>
    <n v="7675"/>
    <d v="2017-06-08T00:00:00"/>
    <x v="3"/>
    <x v="5"/>
    <x v="112"/>
    <x v="0"/>
    <x v="0"/>
    <x v="12"/>
    <x v="1817"/>
    <x v="4602"/>
    <n v="2"/>
    <n v="-4.47"/>
  </r>
  <r>
    <n v="7676"/>
    <d v="2017-06-08T00:00:00"/>
    <x v="3"/>
    <x v="5"/>
    <x v="495"/>
    <x v="0"/>
    <x v="0"/>
    <x v="14"/>
    <x v="1452"/>
    <x v="4603"/>
    <n v="3"/>
    <n v="2.08"/>
  </r>
  <r>
    <n v="7677"/>
    <d v="2017-06-08T00:00:00"/>
    <x v="3"/>
    <x v="5"/>
    <x v="495"/>
    <x v="0"/>
    <x v="0"/>
    <x v="0"/>
    <x v="371"/>
    <x v="2016"/>
    <n v="3"/>
    <n v="28.71"/>
  </r>
  <r>
    <n v="7678"/>
    <d v="2017-06-08T00:00:00"/>
    <x v="3"/>
    <x v="5"/>
    <x v="495"/>
    <x v="0"/>
    <x v="2"/>
    <x v="6"/>
    <x v="1517"/>
    <x v="4604"/>
    <n v="3"/>
    <n v="28.62"/>
  </r>
  <r>
    <n v="7679"/>
    <d v="2017-06-08T00:00:00"/>
    <x v="3"/>
    <x v="5"/>
    <x v="395"/>
    <x v="37"/>
    <x v="0"/>
    <x v="3"/>
    <x v="811"/>
    <x v="4605"/>
    <n v="2"/>
    <n v="5.08"/>
  </r>
  <r>
    <n v="7680"/>
    <d v="2017-06-08T00:00:00"/>
    <x v="3"/>
    <x v="5"/>
    <x v="346"/>
    <x v="1"/>
    <x v="0"/>
    <x v="3"/>
    <x v="185"/>
    <x v="393"/>
    <n v="4"/>
    <n v="-18.87"/>
  </r>
  <r>
    <n v="7681"/>
    <d v="2017-06-08T00:00:00"/>
    <x v="3"/>
    <x v="5"/>
    <x v="473"/>
    <x v="3"/>
    <x v="1"/>
    <x v="11"/>
    <x v="1483"/>
    <x v="4606"/>
    <n v="2"/>
    <n v="140.96"/>
  </r>
  <r>
    <n v="7682"/>
    <d v="2017-06-08T00:00:00"/>
    <x v="3"/>
    <x v="5"/>
    <x v="473"/>
    <x v="3"/>
    <x v="2"/>
    <x v="6"/>
    <x v="1124"/>
    <x v="1765"/>
    <n v="2"/>
    <n v="-3.5"/>
  </r>
  <r>
    <n v="7683"/>
    <d v="2017-06-08T00:00:00"/>
    <x v="3"/>
    <x v="5"/>
    <x v="251"/>
    <x v="12"/>
    <x v="2"/>
    <x v="9"/>
    <x v="632"/>
    <x v="4607"/>
    <n v="7"/>
    <n v="12.31"/>
  </r>
  <r>
    <n v="7684"/>
    <d v="2017-06-08T00:00:00"/>
    <x v="3"/>
    <x v="5"/>
    <x v="251"/>
    <x v="12"/>
    <x v="0"/>
    <x v="2"/>
    <x v="1125"/>
    <x v="1395"/>
    <n v="2"/>
    <n v="-8.35"/>
  </r>
  <r>
    <n v="7685"/>
    <d v="2017-06-08T00:00:00"/>
    <x v="3"/>
    <x v="5"/>
    <x v="251"/>
    <x v="12"/>
    <x v="0"/>
    <x v="3"/>
    <x v="1498"/>
    <x v="2465"/>
    <n v="2"/>
    <n v="-48.39"/>
  </r>
  <r>
    <n v="7686"/>
    <d v="2017-06-09T00:00:00"/>
    <x v="3"/>
    <x v="5"/>
    <x v="690"/>
    <x v="1"/>
    <x v="1"/>
    <x v="8"/>
    <x v="1113"/>
    <x v="837"/>
    <n v="3"/>
    <n v="-14.39"/>
  </r>
  <r>
    <n v="7687"/>
    <d v="2017-06-09T00:00:00"/>
    <x v="3"/>
    <x v="5"/>
    <x v="690"/>
    <x v="1"/>
    <x v="1"/>
    <x v="13"/>
    <x v="280"/>
    <x v="4608"/>
    <n v="1"/>
    <n v="-71.89"/>
  </r>
  <r>
    <n v="7688"/>
    <d v="2017-06-09T00:00:00"/>
    <x v="3"/>
    <x v="5"/>
    <x v="690"/>
    <x v="1"/>
    <x v="0"/>
    <x v="0"/>
    <x v="1243"/>
    <x v="4609"/>
    <n v="8"/>
    <n v="11.36"/>
  </r>
  <r>
    <n v="7689"/>
    <d v="2017-06-09T00:00:00"/>
    <x v="3"/>
    <x v="5"/>
    <x v="479"/>
    <x v="0"/>
    <x v="0"/>
    <x v="2"/>
    <x v="1126"/>
    <x v="3918"/>
    <n v="5"/>
    <n v="54.06"/>
  </r>
  <r>
    <n v="7690"/>
    <d v="2017-06-09T00:00:00"/>
    <x v="3"/>
    <x v="5"/>
    <x v="643"/>
    <x v="6"/>
    <x v="0"/>
    <x v="0"/>
    <x v="371"/>
    <x v="644"/>
    <n v="4"/>
    <n v="23.09"/>
  </r>
  <r>
    <n v="7691"/>
    <d v="2017-06-10T00:00:00"/>
    <x v="3"/>
    <x v="5"/>
    <x v="428"/>
    <x v="3"/>
    <x v="0"/>
    <x v="1"/>
    <x v="798"/>
    <x v="271"/>
    <n v="2"/>
    <n v="14.8"/>
  </r>
  <r>
    <n v="7692"/>
    <d v="2017-06-10T00:00:00"/>
    <x v="3"/>
    <x v="5"/>
    <x v="428"/>
    <x v="3"/>
    <x v="1"/>
    <x v="11"/>
    <x v="238"/>
    <x v="4610"/>
    <n v="5"/>
    <n v="-30.25"/>
  </r>
  <r>
    <n v="7693"/>
    <d v="2017-06-10T00:00:00"/>
    <x v="3"/>
    <x v="5"/>
    <x v="428"/>
    <x v="3"/>
    <x v="2"/>
    <x v="6"/>
    <x v="1727"/>
    <x v="1418"/>
    <n v="5"/>
    <n v="17.5"/>
  </r>
  <r>
    <n v="7694"/>
    <d v="2017-06-10T00:00:00"/>
    <x v="3"/>
    <x v="5"/>
    <x v="573"/>
    <x v="14"/>
    <x v="2"/>
    <x v="9"/>
    <x v="1037"/>
    <x v="3231"/>
    <n v="4"/>
    <n v="54.33"/>
  </r>
  <r>
    <n v="7695"/>
    <d v="2017-06-10T00:00:00"/>
    <x v="3"/>
    <x v="5"/>
    <x v="346"/>
    <x v="3"/>
    <x v="0"/>
    <x v="4"/>
    <x v="44"/>
    <x v="747"/>
    <n v="5"/>
    <n v="4.76"/>
  </r>
  <r>
    <n v="7696"/>
    <d v="2017-06-10T00:00:00"/>
    <x v="3"/>
    <x v="5"/>
    <x v="319"/>
    <x v="2"/>
    <x v="0"/>
    <x v="0"/>
    <x v="64"/>
    <x v="1797"/>
    <n v="6"/>
    <n v="15.01"/>
  </r>
  <r>
    <n v="7697"/>
    <d v="2017-06-10T00:00:00"/>
    <x v="3"/>
    <x v="5"/>
    <x v="37"/>
    <x v="16"/>
    <x v="0"/>
    <x v="2"/>
    <x v="954"/>
    <x v="4611"/>
    <n v="8"/>
    <n v="84.22"/>
  </r>
  <r>
    <n v="7698"/>
    <d v="2017-06-10T00:00:00"/>
    <x v="3"/>
    <x v="5"/>
    <x v="49"/>
    <x v="20"/>
    <x v="0"/>
    <x v="4"/>
    <x v="321"/>
    <x v="2214"/>
    <n v="5"/>
    <n v="4.2"/>
  </r>
  <r>
    <n v="7699"/>
    <d v="2017-06-10T00:00:00"/>
    <x v="3"/>
    <x v="5"/>
    <x v="649"/>
    <x v="22"/>
    <x v="2"/>
    <x v="6"/>
    <x v="550"/>
    <x v="1219"/>
    <n v="3"/>
    <n v="7.77"/>
  </r>
  <r>
    <n v="7700"/>
    <d v="2017-06-10T00:00:00"/>
    <x v="3"/>
    <x v="5"/>
    <x v="649"/>
    <x v="22"/>
    <x v="0"/>
    <x v="1"/>
    <x v="912"/>
    <x v="825"/>
    <n v="4"/>
    <n v="5.43"/>
  </r>
  <r>
    <n v="7701"/>
    <d v="2017-06-10T00:00:00"/>
    <x v="3"/>
    <x v="5"/>
    <x v="649"/>
    <x v="22"/>
    <x v="0"/>
    <x v="2"/>
    <x v="1260"/>
    <x v="3479"/>
    <n v="1"/>
    <n v="3.9"/>
  </r>
  <r>
    <n v="7702"/>
    <d v="2017-06-10T00:00:00"/>
    <x v="3"/>
    <x v="5"/>
    <x v="434"/>
    <x v="3"/>
    <x v="0"/>
    <x v="4"/>
    <x v="237"/>
    <x v="2742"/>
    <n v="7"/>
    <n v="4.12"/>
  </r>
  <r>
    <n v="7703"/>
    <d v="2017-06-10T00:00:00"/>
    <x v="3"/>
    <x v="5"/>
    <x v="22"/>
    <x v="20"/>
    <x v="0"/>
    <x v="7"/>
    <x v="122"/>
    <x v="4612"/>
    <n v="3"/>
    <n v="0.71"/>
  </r>
  <r>
    <n v="7704"/>
    <d v="2017-06-11T00:00:00"/>
    <x v="3"/>
    <x v="5"/>
    <x v="265"/>
    <x v="3"/>
    <x v="0"/>
    <x v="0"/>
    <x v="1289"/>
    <x v="222"/>
    <n v="3"/>
    <n v="60.26"/>
  </r>
  <r>
    <n v="7705"/>
    <d v="2017-06-11T00:00:00"/>
    <x v="3"/>
    <x v="5"/>
    <x v="288"/>
    <x v="12"/>
    <x v="1"/>
    <x v="5"/>
    <x v="354"/>
    <x v="4613"/>
    <n v="1"/>
    <n v="35.1"/>
  </r>
  <r>
    <n v="7706"/>
    <d v="2017-06-11T00:00:00"/>
    <x v="3"/>
    <x v="5"/>
    <x v="288"/>
    <x v="12"/>
    <x v="0"/>
    <x v="2"/>
    <x v="929"/>
    <x v="4614"/>
    <n v="4"/>
    <n v="7.7"/>
  </r>
  <r>
    <n v="7707"/>
    <d v="2017-06-11T00:00:00"/>
    <x v="3"/>
    <x v="5"/>
    <x v="288"/>
    <x v="12"/>
    <x v="0"/>
    <x v="4"/>
    <x v="864"/>
    <x v="3137"/>
    <n v="5"/>
    <n v="6.6"/>
  </r>
  <r>
    <n v="7708"/>
    <d v="2017-06-11T00:00:00"/>
    <x v="3"/>
    <x v="5"/>
    <x v="288"/>
    <x v="12"/>
    <x v="0"/>
    <x v="4"/>
    <x v="262"/>
    <x v="3808"/>
    <n v="1"/>
    <n v="1.98"/>
  </r>
  <r>
    <n v="7709"/>
    <d v="2017-06-11T00:00:00"/>
    <x v="3"/>
    <x v="5"/>
    <x v="288"/>
    <x v="12"/>
    <x v="0"/>
    <x v="2"/>
    <x v="437"/>
    <x v="4615"/>
    <n v="3"/>
    <n v="-48.51"/>
  </r>
  <r>
    <n v="7710"/>
    <d v="2017-06-11T00:00:00"/>
    <x v="3"/>
    <x v="5"/>
    <x v="61"/>
    <x v="33"/>
    <x v="0"/>
    <x v="4"/>
    <x v="513"/>
    <x v="572"/>
    <n v="2"/>
    <n v="1.0900000000000001"/>
  </r>
  <r>
    <n v="7711"/>
    <d v="2017-06-11T00:00:00"/>
    <x v="3"/>
    <x v="5"/>
    <x v="23"/>
    <x v="22"/>
    <x v="0"/>
    <x v="0"/>
    <x v="1656"/>
    <x v="1956"/>
    <n v="2"/>
    <n v="18.21"/>
  </r>
  <r>
    <n v="7712"/>
    <d v="2017-06-11T00:00:00"/>
    <x v="3"/>
    <x v="5"/>
    <x v="23"/>
    <x v="22"/>
    <x v="0"/>
    <x v="3"/>
    <x v="596"/>
    <x v="368"/>
    <n v="6"/>
    <n v="6.63"/>
  </r>
  <r>
    <n v="7713"/>
    <d v="2017-06-11T00:00:00"/>
    <x v="3"/>
    <x v="5"/>
    <x v="23"/>
    <x v="22"/>
    <x v="2"/>
    <x v="15"/>
    <x v="1818"/>
    <x v="4616"/>
    <n v="5"/>
    <n v="130.21"/>
  </r>
  <r>
    <n v="7714"/>
    <d v="2017-06-11T00:00:00"/>
    <x v="3"/>
    <x v="5"/>
    <x v="23"/>
    <x v="22"/>
    <x v="0"/>
    <x v="2"/>
    <x v="627"/>
    <x v="4617"/>
    <n v="2"/>
    <n v="1.03"/>
  </r>
  <r>
    <n v="7715"/>
    <d v="2017-06-11T00:00:00"/>
    <x v="3"/>
    <x v="5"/>
    <x v="23"/>
    <x v="22"/>
    <x v="1"/>
    <x v="11"/>
    <x v="1317"/>
    <x v="4618"/>
    <n v="3"/>
    <n v="41.86"/>
  </r>
  <r>
    <n v="7716"/>
    <d v="2017-06-11T00:00:00"/>
    <x v="3"/>
    <x v="5"/>
    <x v="368"/>
    <x v="3"/>
    <x v="0"/>
    <x v="12"/>
    <x v="808"/>
    <x v="2437"/>
    <n v="3"/>
    <n v="16.59"/>
  </r>
  <r>
    <n v="7717"/>
    <d v="2017-06-11T00:00:00"/>
    <x v="3"/>
    <x v="5"/>
    <x v="456"/>
    <x v="25"/>
    <x v="0"/>
    <x v="3"/>
    <x v="343"/>
    <x v="4619"/>
    <n v="4"/>
    <n v="-3.81"/>
  </r>
  <r>
    <n v="7718"/>
    <d v="2017-06-12T00:00:00"/>
    <x v="3"/>
    <x v="5"/>
    <x v="5"/>
    <x v="4"/>
    <x v="0"/>
    <x v="3"/>
    <x v="417"/>
    <x v="4620"/>
    <n v="3"/>
    <n v="41.95"/>
  </r>
  <r>
    <n v="7719"/>
    <d v="2017-06-12T00:00:00"/>
    <x v="3"/>
    <x v="5"/>
    <x v="5"/>
    <x v="4"/>
    <x v="1"/>
    <x v="13"/>
    <x v="1312"/>
    <x v="4621"/>
    <n v="3"/>
    <n v="67.94"/>
  </r>
  <r>
    <n v="7720"/>
    <d v="2017-06-12T00:00:00"/>
    <x v="3"/>
    <x v="5"/>
    <x v="242"/>
    <x v="20"/>
    <x v="0"/>
    <x v="0"/>
    <x v="1692"/>
    <x v="4106"/>
    <n v="4"/>
    <n v="9.33"/>
  </r>
  <r>
    <n v="7721"/>
    <d v="2017-06-12T00:00:00"/>
    <x v="3"/>
    <x v="5"/>
    <x v="242"/>
    <x v="20"/>
    <x v="0"/>
    <x v="3"/>
    <x v="420"/>
    <x v="957"/>
    <n v="3"/>
    <n v="4.2699999999999996"/>
  </r>
  <r>
    <n v="7722"/>
    <d v="2017-06-12T00:00:00"/>
    <x v="3"/>
    <x v="5"/>
    <x v="242"/>
    <x v="20"/>
    <x v="0"/>
    <x v="4"/>
    <x v="1218"/>
    <x v="1904"/>
    <n v="3"/>
    <n v="16.68"/>
  </r>
  <r>
    <n v="7723"/>
    <d v="2017-06-12T00:00:00"/>
    <x v="3"/>
    <x v="5"/>
    <x v="242"/>
    <x v="20"/>
    <x v="1"/>
    <x v="5"/>
    <x v="1075"/>
    <x v="4622"/>
    <n v="4"/>
    <n v="143.04"/>
  </r>
  <r>
    <n v="7724"/>
    <d v="2017-06-12T00:00:00"/>
    <x v="3"/>
    <x v="5"/>
    <x v="164"/>
    <x v="16"/>
    <x v="1"/>
    <x v="8"/>
    <x v="863"/>
    <x v="272"/>
    <n v="2"/>
    <n v="1.07"/>
  </r>
  <r>
    <n v="7725"/>
    <d v="2017-06-12T00:00:00"/>
    <x v="3"/>
    <x v="5"/>
    <x v="459"/>
    <x v="10"/>
    <x v="2"/>
    <x v="9"/>
    <x v="1253"/>
    <x v="935"/>
    <n v="2"/>
    <n v="19.18"/>
  </r>
  <r>
    <n v="7726"/>
    <d v="2017-06-12T00:00:00"/>
    <x v="3"/>
    <x v="5"/>
    <x v="417"/>
    <x v="22"/>
    <x v="2"/>
    <x v="6"/>
    <x v="1511"/>
    <x v="1553"/>
    <n v="3"/>
    <n v="9"/>
  </r>
  <r>
    <n v="7727"/>
    <d v="2017-06-12T00:00:00"/>
    <x v="3"/>
    <x v="5"/>
    <x v="417"/>
    <x v="22"/>
    <x v="0"/>
    <x v="0"/>
    <x v="708"/>
    <x v="5"/>
    <n v="3"/>
    <n v="9.33"/>
  </r>
  <r>
    <n v="7728"/>
    <d v="2017-06-12T00:00:00"/>
    <x v="3"/>
    <x v="5"/>
    <x v="350"/>
    <x v="1"/>
    <x v="1"/>
    <x v="8"/>
    <x v="977"/>
    <x v="1939"/>
    <n v="3"/>
    <n v="-6.86"/>
  </r>
  <r>
    <n v="7729"/>
    <d v="2017-06-13T00:00:00"/>
    <x v="3"/>
    <x v="5"/>
    <x v="26"/>
    <x v="1"/>
    <x v="0"/>
    <x v="2"/>
    <x v="627"/>
    <x v="4623"/>
    <n v="4"/>
    <n v="-39.119999999999997"/>
  </r>
  <r>
    <n v="7730"/>
    <d v="2017-06-13T00:00:00"/>
    <x v="3"/>
    <x v="5"/>
    <x v="26"/>
    <x v="1"/>
    <x v="1"/>
    <x v="5"/>
    <x v="796"/>
    <x v="4624"/>
    <n v="7"/>
    <n v="-87.34"/>
  </r>
  <r>
    <n v="7731"/>
    <d v="2017-06-13T00:00:00"/>
    <x v="3"/>
    <x v="5"/>
    <x v="26"/>
    <x v="1"/>
    <x v="2"/>
    <x v="6"/>
    <x v="1511"/>
    <x v="972"/>
    <n v="2"/>
    <n v="6"/>
  </r>
  <r>
    <n v="7732"/>
    <d v="2017-06-13T00:00:00"/>
    <x v="3"/>
    <x v="5"/>
    <x v="194"/>
    <x v="6"/>
    <x v="0"/>
    <x v="4"/>
    <x v="1819"/>
    <x v="4625"/>
    <n v="7"/>
    <n v="50.92"/>
  </r>
  <r>
    <n v="7733"/>
    <d v="2017-06-13T00:00:00"/>
    <x v="3"/>
    <x v="5"/>
    <x v="581"/>
    <x v="22"/>
    <x v="1"/>
    <x v="5"/>
    <x v="943"/>
    <x v="4626"/>
    <n v="4"/>
    <n v="-25.47"/>
  </r>
  <r>
    <n v="7734"/>
    <d v="2017-06-15T00:00:00"/>
    <x v="3"/>
    <x v="5"/>
    <x v="786"/>
    <x v="3"/>
    <x v="2"/>
    <x v="6"/>
    <x v="1605"/>
    <x v="972"/>
    <n v="3"/>
    <n v="4.8"/>
  </r>
  <r>
    <n v="7735"/>
    <d v="2017-06-15T00:00:00"/>
    <x v="3"/>
    <x v="5"/>
    <x v="210"/>
    <x v="1"/>
    <x v="0"/>
    <x v="4"/>
    <x v="1099"/>
    <x v="1789"/>
    <n v="5"/>
    <n v="1.71"/>
  </r>
  <r>
    <n v="7736"/>
    <d v="2017-06-15T00:00:00"/>
    <x v="3"/>
    <x v="5"/>
    <x v="723"/>
    <x v="3"/>
    <x v="0"/>
    <x v="4"/>
    <x v="6"/>
    <x v="4627"/>
    <n v="1"/>
    <n v="1.75"/>
  </r>
  <r>
    <n v="7737"/>
    <d v="2017-06-15T00:00:00"/>
    <x v="3"/>
    <x v="5"/>
    <x v="222"/>
    <x v="28"/>
    <x v="0"/>
    <x v="1"/>
    <x v="236"/>
    <x v="255"/>
    <n v="3"/>
    <n v="22.2"/>
  </r>
  <r>
    <n v="7738"/>
    <d v="2017-06-15T00:00:00"/>
    <x v="3"/>
    <x v="5"/>
    <x v="222"/>
    <x v="28"/>
    <x v="0"/>
    <x v="2"/>
    <x v="1265"/>
    <x v="4628"/>
    <n v="5"/>
    <n v="22.83"/>
  </r>
  <r>
    <n v="7739"/>
    <d v="2017-06-15T00:00:00"/>
    <x v="3"/>
    <x v="5"/>
    <x v="222"/>
    <x v="28"/>
    <x v="0"/>
    <x v="0"/>
    <x v="414"/>
    <x v="150"/>
    <n v="3"/>
    <n v="8.7899999999999991"/>
  </r>
  <r>
    <n v="7740"/>
    <d v="2017-06-15T00:00:00"/>
    <x v="3"/>
    <x v="5"/>
    <x v="94"/>
    <x v="3"/>
    <x v="2"/>
    <x v="6"/>
    <x v="1121"/>
    <x v="1446"/>
    <n v="1"/>
    <n v="7.5"/>
  </r>
  <r>
    <n v="7741"/>
    <d v="2017-06-15T00:00:00"/>
    <x v="3"/>
    <x v="5"/>
    <x v="93"/>
    <x v="15"/>
    <x v="2"/>
    <x v="6"/>
    <x v="1202"/>
    <x v="868"/>
    <n v="3"/>
    <n v="27"/>
  </r>
  <r>
    <n v="7742"/>
    <d v="2017-06-15T00:00:00"/>
    <x v="3"/>
    <x v="5"/>
    <x v="93"/>
    <x v="15"/>
    <x v="1"/>
    <x v="8"/>
    <x v="626"/>
    <x v="4629"/>
    <n v="4"/>
    <n v="9.35"/>
  </r>
  <r>
    <n v="7743"/>
    <d v="2017-06-15T00:00:00"/>
    <x v="3"/>
    <x v="5"/>
    <x v="93"/>
    <x v="15"/>
    <x v="1"/>
    <x v="13"/>
    <x v="593"/>
    <x v="4630"/>
    <n v="2"/>
    <n v="-28.22"/>
  </r>
  <r>
    <n v="7744"/>
    <d v="2017-06-15T00:00:00"/>
    <x v="3"/>
    <x v="5"/>
    <x v="93"/>
    <x v="15"/>
    <x v="2"/>
    <x v="6"/>
    <x v="1021"/>
    <x v="4631"/>
    <n v="8"/>
    <n v="223.99"/>
  </r>
  <r>
    <n v="7745"/>
    <d v="2017-06-15T00:00:00"/>
    <x v="3"/>
    <x v="5"/>
    <x v="93"/>
    <x v="15"/>
    <x v="0"/>
    <x v="12"/>
    <x v="394"/>
    <x v="4632"/>
    <n v="8"/>
    <n v="6.7"/>
  </r>
  <r>
    <n v="7746"/>
    <d v="2017-06-15T00:00:00"/>
    <x v="3"/>
    <x v="5"/>
    <x v="93"/>
    <x v="15"/>
    <x v="0"/>
    <x v="2"/>
    <x v="168"/>
    <x v="176"/>
    <n v="1"/>
    <n v="17.850000000000001"/>
  </r>
  <r>
    <n v="7747"/>
    <d v="2017-06-15T00:00:00"/>
    <x v="3"/>
    <x v="5"/>
    <x v="93"/>
    <x v="15"/>
    <x v="0"/>
    <x v="0"/>
    <x v="703"/>
    <x v="802"/>
    <n v="5"/>
    <n v="29.69"/>
  </r>
  <r>
    <n v="7748"/>
    <d v="2017-06-15T00:00:00"/>
    <x v="3"/>
    <x v="5"/>
    <x v="364"/>
    <x v="25"/>
    <x v="1"/>
    <x v="5"/>
    <x v="1083"/>
    <x v="648"/>
    <n v="3"/>
    <n v="52.38"/>
  </r>
  <r>
    <n v="7749"/>
    <d v="2017-06-15T00:00:00"/>
    <x v="3"/>
    <x v="5"/>
    <x v="364"/>
    <x v="25"/>
    <x v="1"/>
    <x v="11"/>
    <x v="683"/>
    <x v="4633"/>
    <n v="2"/>
    <n v="-3.89"/>
  </r>
  <r>
    <n v="7750"/>
    <d v="2017-06-16T00:00:00"/>
    <x v="3"/>
    <x v="5"/>
    <x v="595"/>
    <x v="25"/>
    <x v="0"/>
    <x v="4"/>
    <x v="1451"/>
    <x v="1473"/>
    <n v="3"/>
    <n v="4.7300000000000004"/>
  </r>
  <r>
    <n v="7751"/>
    <d v="2017-06-16T00:00:00"/>
    <x v="3"/>
    <x v="5"/>
    <x v="264"/>
    <x v="5"/>
    <x v="1"/>
    <x v="5"/>
    <x v="1022"/>
    <x v="2143"/>
    <n v="2"/>
    <n v="90.59"/>
  </r>
  <r>
    <n v="7752"/>
    <d v="2017-06-16T00:00:00"/>
    <x v="3"/>
    <x v="5"/>
    <x v="264"/>
    <x v="5"/>
    <x v="0"/>
    <x v="12"/>
    <x v="1820"/>
    <x v="4634"/>
    <n v="3"/>
    <n v="50.58"/>
  </r>
  <r>
    <n v="7753"/>
    <d v="2017-06-16T00:00:00"/>
    <x v="3"/>
    <x v="5"/>
    <x v="264"/>
    <x v="5"/>
    <x v="2"/>
    <x v="6"/>
    <x v="307"/>
    <x v="1611"/>
    <n v="2"/>
    <n v="51.83"/>
  </r>
  <r>
    <n v="7754"/>
    <d v="2017-06-16T00:00:00"/>
    <x v="3"/>
    <x v="5"/>
    <x v="264"/>
    <x v="5"/>
    <x v="2"/>
    <x v="6"/>
    <x v="1158"/>
    <x v="4635"/>
    <n v="1"/>
    <n v="17.16"/>
  </r>
  <r>
    <n v="7755"/>
    <d v="2017-06-16T00:00:00"/>
    <x v="3"/>
    <x v="5"/>
    <x v="350"/>
    <x v="3"/>
    <x v="1"/>
    <x v="5"/>
    <x v="395"/>
    <x v="427"/>
    <n v="7"/>
    <n v="90.97"/>
  </r>
  <r>
    <n v="7756"/>
    <d v="2017-06-16T00:00:00"/>
    <x v="3"/>
    <x v="5"/>
    <x v="350"/>
    <x v="3"/>
    <x v="0"/>
    <x v="0"/>
    <x v="1032"/>
    <x v="2414"/>
    <n v="2"/>
    <n v="8.7100000000000009"/>
  </r>
  <r>
    <n v="7757"/>
    <d v="2017-06-16T00:00:00"/>
    <x v="3"/>
    <x v="5"/>
    <x v="314"/>
    <x v="31"/>
    <x v="0"/>
    <x v="14"/>
    <x v="1268"/>
    <x v="65"/>
    <n v="2"/>
    <n v="4.34"/>
  </r>
  <r>
    <n v="7758"/>
    <d v="2017-06-16T00:00:00"/>
    <x v="3"/>
    <x v="5"/>
    <x v="314"/>
    <x v="31"/>
    <x v="0"/>
    <x v="0"/>
    <x v="1783"/>
    <x v="5"/>
    <n v="3"/>
    <n v="9.33"/>
  </r>
  <r>
    <n v="7759"/>
    <d v="2017-06-16T00:00:00"/>
    <x v="3"/>
    <x v="5"/>
    <x v="314"/>
    <x v="31"/>
    <x v="0"/>
    <x v="0"/>
    <x v="1086"/>
    <x v="3648"/>
    <n v="4"/>
    <n v="92.24"/>
  </r>
  <r>
    <n v="7760"/>
    <d v="2017-06-16T00:00:00"/>
    <x v="3"/>
    <x v="5"/>
    <x v="521"/>
    <x v="1"/>
    <x v="0"/>
    <x v="3"/>
    <x v="505"/>
    <x v="62"/>
    <n v="7"/>
    <n v="-8.9"/>
  </r>
  <r>
    <n v="7761"/>
    <d v="2017-06-16T00:00:00"/>
    <x v="3"/>
    <x v="5"/>
    <x v="349"/>
    <x v="10"/>
    <x v="2"/>
    <x v="9"/>
    <x v="439"/>
    <x v="1698"/>
    <n v="6"/>
    <n v="107.99"/>
  </r>
  <r>
    <n v="7762"/>
    <d v="2017-06-16T00:00:00"/>
    <x v="3"/>
    <x v="5"/>
    <x v="349"/>
    <x v="10"/>
    <x v="0"/>
    <x v="4"/>
    <x v="143"/>
    <x v="635"/>
    <n v="5"/>
    <n v="1.79"/>
  </r>
  <r>
    <n v="7763"/>
    <d v="2017-06-17T00:00:00"/>
    <x v="3"/>
    <x v="5"/>
    <x v="375"/>
    <x v="3"/>
    <x v="0"/>
    <x v="3"/>
    <x v="830"/>
    <x v="2868"/>
    <n v="3"/>
    <n v="17.96"/>
  </r>
  <r>
    <n v="7764"/>
    <d v="2017-06-17T00:00:00"/>
    <x v="3"/>
    <x v="5"/>
    <x v="413"/>
    <x v="22"/>
    <x v="1"/>
    <x v="8"/>
    <x v="1412"/>
    <x v="4636"/>
    <n v="3"/>
    <n v="46.58"/>
  </r>
  <r>
    <n v="7765"/>
    <d v="2017-06-17T00:00:00"/>
    <x v="3"/>
    <x v="5"/>
    <x v="413"/>
    <x v="22"/>
    <x v="0"/>
    <x v="2"/>
    <x v="845"/>
    <x v="4194"/>
    <n v="1"/>
    <n v="4.07"/>
  </r>
  <r>
    <n v="7766"/>
    <d v="2017-06-17T00:00:00"/>
    <x v="3"/>
    <x v="5"/>
    <x v="465"/>
    <x v="1"/>
    <x v="0"/>
    <x v="0"/>
    <x v="1636"/>
    <x v="2003"/>
    <n v="2"/>
    <n v="4.43"/>
  </r>
  <r>
    <n v="7767"/>
    <d v="2017-06-17T00:00:00"/>
    <x v="3"/>
    <x v="5"/>
    <x v="465"/>
    <x v="1"/>
    <x v="0"/>
    <x v="3"/>
    <x v="549"/>
    <x v="2256"/>
    <n v="4"/>
    <n v="-3.57"/>
  </r>
  <r>
    <n v="7768"/>
    <d v="2017-06-17T00:00:00"/>
    <x v="3"/>
    <x v="5"/>
    <x v="465"/>
    <x v="1"/>
    <x v="0"/>
    <x v="3"/>
    <x v="363"/>
    <x v="4637"/>
    <n v="4"/>
    <n v="-16.38"/>
  </r>
  <r>
    <n v="7769"/>
    <d v="2017-06-17T00:00:00"/>
    <x v="3"/>
    <x v="5"/>
    <x v="371"/>
    <x v="26"/>
    <x v="0"/>
    <x v="2"/>
    <x v="1554"/>
    <x v="1190"/>
    <n v="3"/>
    <n v="-32.93"/>
  </r>
  <r>
    <n v="7770"/>
    <d v="2017-06-17T00:00:00"/>
    <x v="3"/>
    <x v="5"/>
    <x v="50"/>
    <x v="20"/>
    <x v="2"/>
    <x v="15"/>
    <x v="1821"/>
    <x v="4638"/>
    <n v="5"/>
    <n v="1668.21"/>
  </r>
  <r>
    <n v="7771"/>
    <d v="2017-06-17T00:00:00"/>
    <x v="3"/>
    <x v="5"/>
    <x v="50"/>
    <x v="20"/>
    <x v="2"/>
    <x v="9"/>
    <x v="1822"/>
    <x v="4639"/>
    <n v="3"/>
    <n v="8.11"/>
  </r>
  <r>
    <n v="7772"/>
    <d v="2017-06-18T00:00:00"/>
    <x v="3"/>
    <x v="5"/>
    <x v="583"/>
    <x v="3"/>
    <x v="1"/>
    <x v="11"/>
    <x v="1049"/>
    <x v="4640"/>
    <n v="9"/>
    <n v="75.59"/>
  </r>
  <r>
    <n v="7773"/>
    <d v="2017-06-18T00:00:00"/>
    <x v="3"/>
    <x v="5"/>
    <x v="583"/>
    <x v="3"/>
    <x v="0"/>
    <x v="0"/>
    <x v="1595"/>
    <x v="2167"/>
    <n v="6"/>
    <n v="19.05"/>
  </r>
  <r>
    <n v="7774"/>
    <d v="2017-06-18T00:00:00"/>
    <x v="3"/>
    <x v="5"/>
    <x v="646"/>
    <x v="0"/>
    <x v="0"/>
    <x v="0"/>
    <x v="705"/>
    <x v="230"/>
    <n v="3"/>
    <n v="23.24"/>
  </r>
  <r>
    <n v="7775"/>
    <d v="2017-06-19T00:00:00"/>
    <x v="3"/>
    <x v="5"/>
    <x v="444"/>
    <x v="20"/>
    <x v="0"/>
    <x v="0"/>
    <x v="1566"/>
    <x v="148"/>
    <n v="2"/>
    <n v="45.98"/>
  </r>
  <r>
    <n v="7776"/>
    <d v="2017-06-19T00:00:00"/>
    <x v="3"/>
    <x v="5"/>
    <x v="444"/>
    <x v="20"/>
    <x v="2"/>
    <x v="9"/>
    <x v="932"/>
    <x v="4641"/>
    <n v="8"/>
    <n v="10.31"/>
  </r>
  <r>
    <n v="7777"/>
    <d v="2017-06-19T00:00:00"/>
    <x v="3"/>
    <x v="5"/>
    <x v="251"/>
    <x v="0"/>
    <x v="0"/>
    <x v="14"/>
    <x v="1360"/>
    <x v="4642"/>
    <n v="1"/>
    <n v="0.84"/>
  </r>
  <r>
    <n v="7778"/>
    <d v="2017-06-19T00:00:00"/>
    <x v="3"/>
    <x v="5"/>
    <x v="251"/>
    <x v="0"/>
    <x v="0"/>
    <x v="2"/>
    <x v="1054"/>
    <x v="2186"/>
    <n v="2"/>
    <n v="-32.64"/>
  </r>
  <r>
    <n v="7779"/>
    <d v="2017-06-19T00:00:00"/>
    <x v="3"/>
    <x v="5"/>
    <x v="456"/>
    <x v="0"/>
    <x v="0"/>
    <x v="12"/>
    <x v="1574"/>
    <x v="4643"/>
    <n v="1"/>
    <n v="-5.21"/>
  </r>
  <r>
    <n v="7780"/>
    <d v="2017-06-19T00:00:00"/>
    <x v="3"/>
    <x v="5"/>
    <x v="456"/>
    <x v="0"/>
    <x v="0"/>
    <x v="12"/>
    <x v="1246"/>
    <x v="4644"/>
    <n v="1"/>
    <n v="-1.1100000000000001"/>
  </r>
  <r>
    <n v="7781"/>
    <d v="2017-06-19T00:00:00"/>
    <x v="3"/>
    <x v="5"/>
    <x v="456"/>
    <x v="0"/>
    <x v="0"/>
    <x v="0"/>
    <x v="1765"/>
    <x v="4645"/>
    <n v="8"/>
    <n v="47.51"/>
  </r>
  <r>
    <n v="7782"/>
    <d v="2017-06-19T00:00:00"/>
    <x v="3"/>
    <x v="5"/>
    <x v="121"/>
    <x v="10"/>
    <x v="1"/>
    <x v="5"/>
    <x v="1434"/>
    <x v="4646"/>
    <n v="6"/>
    <n v="-43.44"/>
  </r>
  <r>
    <n v="7783"/>
    <d v="2017-06-19T00:00:00"/>
    <x v="3"/>
    <x v="5"/>
    <x v="121"/>
    <x v="10"/>
    <x v="1"/>
    <x v="8"/>
    <x v="1527"/>
    <x v="4647"/>
    <n v="3"/>
    <n v="7.27"/>
  </r>
  <r>
    <n v="7784"/>
    <d v="2017-06-19T00:00:00"/>
    <x v="3"/>
    <x v="5"/>
    <x v="121"/>
    <x v="10"/>
    <x v="2"/>
    <x v="9"/>
    <x v="963"/>
    <x v="3553"/>
    <n v="9"/>
    <n v="1.53"/>
  </r>
  <r>
    <n v="7785"/>
    <d v="2017-06-19T00:00:00"/>
    <x v="3"/>
    <x v="5"/>
    <x v="35"/>
    <x v="0"/>
    <x v="0"/>
    <x v="3"/>
    <x v="1467"/>
    <x v="4038"/>
    <n v="3"/>
    <n v="-11.02"/>
  </r>
  <r>
    <n v="7786"/>
    <d v="2017-06-19T00:00:00"/>
    <x v="3"/>
    <x v="5"/>
    <x v="35"/>
    <x v="0"/>
    <x v="1"/>
    <x v="13"/>
    <x v="280"/>
    <x v="4648"/>
    <n v="3"/>
    <n v="-84.96"/>
  </r>
  <r>
    <n v="7787"/>
    <d v="2017-06-19T00:00:00"/>
    <x v="3"/>
    <x v="5"/>
    <x v="763"/>
    <x v="20"/>
    <x v="0"/>
    <x v="2"/>
    <x v="242"/>
    <x v="261"/>
    <n v="2"/>
    <n v="6.47"/>
  </r>
  <r>
    <n v="7788"/>
    <d v="2017-06-19T00:00:00"/>
    <x v="3"/>
    <x v="5"/>
    <x v="763"/>
    <x v="20"/>
    <x v="0"/>
    <x v="3"/>
    <x v="96"/>
    <x v="3788"/>
    <n v="3"/>
    <n v="3.76"/>
  </r>
  <r>
    <n v="7789"/>
    <d v="2017-06-19T00:00:00"/>
    <x v="3"/>
    <x v="5"/>
    <x v="208"/>
    <x v="3"/>
    <x v="1"/>
    <x v="8"/>
    <x v="109"/>
    <x v="4649"/>
    <n v="4"/>
    <n v="21.13"/>
  </r>
  <r>
    <n v="7790"/>
    <d v="2017-06-19T00:00:00"/>
    <x v="3"/>
    <x v="5"/>
    <x v="208"/>
    <x v="3"/>
    <x v="0"/>
    <x v="0"/>
    <x v="1788"/>
    <x v="396"/>
    <n v="2"/>
    <n v="11.54"/>
  </r>
  <r>
    <n v="7791"/>
    <d v="2017-06-20T00:00:00"/>
    <x v="3"/>
    <x v="5"/>
    <x v="546"/>
    <x v="23"/>
    <x v="2"/>
    <x v="9"/>
    <x v="1300"/>
    <x v="104"/>
    <n v="3"/>
    <n v="71.989999999999995"/>
  </r>
  <r>
    <n v="7792"/>
    <d v="2017-06-20T00:00:00"/>
    <x v="3"/>
    <x v="5"/>
    <x v="546"/>
    <x v="23"/>
    <x v="0"/>
    <x v="1"/>
    <x v="1"/>
    <x v="1445"/>
    <n v="2"/>
    <n v="4.8099999999999996"/>
  </r>
  <r>
    <n v="7793"/>
    <d v="2017-06-20T00:00:00"/>
    <x v="3"/>
    <x v="5"/>
    <x v="617"/>
    <x v="20"/>
    <x v="2"/>
    <x v="9"/>
    <x v="1241"/>
    <x v="33"/>
    <n v="5"/>
    <n v="15"/>
  </r>
  <r>
    <n v="7794"/>
    <d v="2017-06-20T00:00:00"/>
    <x v="3"/>
    <x v="5"/>
    <x v="617"/>
    <x v="20"/>
    <x v="0"/>
    <x v="3"/>
    <x v="583"/>
    <x v="2868"/>
    <n v="3"/>
    <n v="18.600000000000001"/>
  </r>
  <r>
    <n v="7795"/>
    <d v="2017-06-20T00:00:00"/>
    <x v="3"/>
    <x v="5"/>
    <x v="43"/>
    <x v="10"/>
    <x v="0"/>
    <x v="0"/>
    <x v="708"/>
    <x v="792"/>
    <n v="6"/>
    <n v="10.89"/>
  </r>
  <r>
    <n v="7796"/>
    <d v="2017-06-20T00:00:00"/>
    <x v="3"/>
    <x v="5"/>
    <x v="43"/>
    <x v="10"/>
    <x v="0"/>
    <x v="4"/>
    <x v="175"/>
    <x v="607"/>
    <n v="2"/>
    <n v="0.59"/>
  </r>
  <r>
    <n v="7797"/>
    <d v="2017-06-20T00:00:00"/>
    <x v="3"/>
    <x v="5"/>
    <x v="137"/>
    <x v="16"/>
    <x v="0"/>
    <x v="2"/>
    <x v="1811"/>
    <x v="785"/>
    <n v="1"/>
    <n v="0.33"/>
  </r>
  <r>
    <n v="7798"/>
    <d v="2017-06-20T00:00:00"/>
    <x v="3"/>
    <x v="5"/>
    <x v="194"/>
    <x v="6"/>
    <x v="0"/>
    <x v="0"/>
    <x v="1703"/>
    <x v="331"/>
    <n v="5"/>
    <n v="15.55"/>
  </r>
  <r>
    <n v="7799"/>
    <d v="2017-06-20T00:00:00"/>
    <x v="3"/>
    <x v="5"/>
    <x v="194"/>
    <x v="6"/>
    <x v="2"/>
    <x v="6"/>
    <x v="696"/>
    <x v="1353"/>
    <n v="4"/>
    <n v="125.99"/>
  </r>
  <r>
    <n v="7800"/>
    <d v="2017-06-21T00:00:00"/>
    <x v="3"/>
    <x v="5"/>
    <x v="83"/>
    <x v="10"/>
    <x v="1"/>
    <x v="8"/>
    <x v="289"/>
    <x v="3158"/>
    <n v="5"/>
    <n v="2.46"/>
  </r>
  <r>
    <n v="7801"/>
    <d v="2017-06-21T00:00:00"/>
    <x v="3"/>
    <x v="5"/>
    <x v="83"/>
    <x v="10"/>
    <x v="0"/>
    <x v="3"/>
    <x v="1461"/>
    <x v="4650"/>
    <n v="6"/>
    <n v="-34.380000000000003"/>
  </r>
  <r>
    <n v="7802"/>
    <d v="2017-06-21T00:00:00"/>
    <x v="3"/>
    <x v="5"/>
    <x v="469"/>
    <x v="48"/>
    <x v="0"/>
    <x v="3"/>
    <x v="275"/>
    <x v="4651"/>
    <n v="5"/>
    <n v="40.380000000000003"/>
  </r>
  <r>
    <n v="7803"/>
    <d v="2017-06-21T00:00:00"/>
    <x v="3"/>
    <x v="5"/>
    <x v="469"/>
    <x v="48"/>
    <x v="0"/>
    <x v="3"/>
    <x v="253"/>
    <x v="274"/>
    <n v="2"/>
    <n v="3.06"/>
  </r>
  <r>
    <n v="7804"/>
    <d v="2017-06-21T00:00:00"/>
    <x v="3"/>
    <x v="5"/>
    <x v="469"/>
    <x v="48"/>
    <x v="0"/>
    <x v="0"/>
    <x v="1463"/>
    <x v="591"/>
    <n v="8"/>
    <n v="219.44"/>
  </r>
  <r>
    <n v="7805"/>
    <d v="2017-06-22T00:00:00"/>
    <x v="3"/>
    <x v="5"/>
    <x v="284"/>
    <x v="16"/>
    <x v="0"/>
    <x v="10"/>
    <x v="858"/>
    <x v="4652"/>
    <n v="3"/>
    <n v="12.69"/>
  </r>
  <r>
    <n v="7806"/>
    <d v="2017-06-22T00:00:00"/>
    <x v="3"/>
    <x v="5"/>
    <x v="485"/>
    <x v="2"/>
    <x v="0"/>
    <x v="3"/>
    <x v="1467"/>
    <x v="450"/>
    <n v="3"/>
    <n v="-7.58"/>
  </r>
  <r>
    <n v="7807"/>
    <d v="2017-06-22T00:00:00"/>
    <x v="3"/>
    <x v="5"/>
    <x v="485"/>
    <x v="2"/>
    <x v="0"/>
    <x v="3"/>
    <x v="471"/>
    <x v="4653"/>
    <n v="5"/>
    <n v="-23.89"/>
  </r>
  <r>
    <n v="7808"/>
    <d v="2017-06-22T00:00:00"/>
    <x v="3"/>
    <x v="5"/>
    <x v="485"/>
    <x v="2"/>
    <x v="0"/>
    <x v="2"/>
    <x v="1811"/>
    <x v="3720"/>
    <n v="2"/>
    <n v="0.67"/>
  </r>
  <r>
    <n v="7809"/>
    <d v="2017-06-22T00:00:00"/>
    <x v="3"/>
    <x v="5"/>
    <x v="519"/>
    <x v="1"/>
    <x v="0"/>
    <x v="3"/>
    <x v="753"/>
    <x v="3751"/>
    <n v="3"/>
    <n v="-5.01"/>
  </r>
  <r>
    <n v="7810"/>
    <d v="2017-06-22T00:00:00"/>
    <x v="3"/>
    <x v="5"/>
    <x v="81"/>
    <x v="14"/>
    <x v="1"/>
    <x v="5"/>
    <x v="528"/>
    <x v="4654"/>
    <n v="2"/>
    <n v="146.38999999999999"/>
  </r>
  <r>
    <n v="7811"/>
    <d v="2017-06-24T00:00:00"/>
    <x v="3"/>
    <x v="5"/>
    <x v="337"/>
    <x v="10"/>
    <x v="0"/>
    <x v="0"/>
    <x v="1674"/>
    <x v="4223"/>
    <n v="3"/>
    <n v="6.8"/>
  </r>
  <r>
    <n v="7812"/>
    <d v="2017-06-24T00:00:00"/>
    <x v="3"/>
    <x v="5"/>
    <x v="740"/>
    <x v="3"/>
    <x v="0"/>
    <x v="4"/>
    <x v="698"/>
    <x v="4655"/>
    <n v="8"/>
    <n v="25.9"/>
  </r>
  <r>
    <n v="7813"/>
    <d v="2017-06-24T00:00:00"/>
    <x v="3"/>
    <x v="5"/>
    <x v="62"/>
    <x v="3"/>
    <x v="0"/>
    <x v="4"/>
    <x v="456"/>
    <x v="4656"/>
    <n v="8"/>
    <n v="111.82"/>
  </r>
  <r>
    <n v="7814"/>
    <d v="2017-06-24T00:00:00"/>
    <x v="3"/>
    <x v="5"/>
    <x v="62"/>
    <x v="3"/>
    <x v="0"/>
    <x v="4"/>
    <x v="29"/>
    <x v="4657"/>
    <n v="9"/>
    <n v="11.82"/>
  </r>
  <r>
    <n v="7815"/>
    <d v="2017-06-24T00:00:00"/>
    <x v="3"/>
    <x v="5"/>
    <x v="208"/>
    <x v="20"/>
    <x v="1"/>
    <x v="8"/>
    <x v="1630"/>
    <x v="4658"/>
    <n v="3"/>
    <n v="49.8"/>
  </r>
  <r>
    <n v="7816"/>
    <d v="2017-06-24T00:00:00"/>
    <x v="3"/>
    <x v="5"/>
    <x v="208"/>
    <x v="20"/>
    <x v="1"/>
    <x v="5"/>
    <x v="1182"/>
    <x v="917"/>
    <n v="2"/>
    <n v="32.630000000000003"/>
  </r>
  <r>
    <n v="7817"/>
    <d v="2017-06-24T00:00:00"/>
    <x v="3"/>
    <x v="5"/>
    <x v="543"/>
    <x v="1"/>
    <x v="0"/>
    <x v="3"/>
    <x v="8"/>
    <x v="4355"/>
    <n v="3"/>
    <n v="-320.24"/>
  </r>
  <r>
    <n v="7818"/>
    <d v="2017-06-24T00:00:00"/>
    <x v="3"/>
    <x v="5"/>
    <x v="543"/>
    <x v="1"/>
    <x v="0"/>
    <x v="0"/>
    <x v="127"/>
    <x v="1207"/>
    <n v="3"/>
    <n v="3.21"/>
  </r>
  <r>
    <n v="7819"/>
    <d v="2017-06-24T00:00:00"/>
    <x v="3"/>
    <x v="5"/>
    <x v="73"/>
    <x v="3"/>
    <x v="0"/>
    <x v="7"/>
    <x v="299"/>
    <x v="633"/>
    <n v="1"/>
    <n v="1.35"/>
  </r>
  <r>
    <n v="7820"/>
    <d v="2017-06-24T00:00:00"/>
    <x v="3"/>
    <x v="5"/>
    <x v="256"/>
    <x v="43"/>
    <x v="0"/>
    <x v="3"/>
    <x v="213"/>
    <x v="4659"/>
    <n v="3"/>
    <n v="48.38"/>
  </r>
  <r>
    <n v="7821"/>
    <d v="2017-06-25T00:00:00"/>
    <x v="3"/>
    <x v="5"/>
    <x v="770"/>
    <x v="11"/>
    <x v="0"/>
    <x v="1"/>
    <x v="798"/>
    <x v="4660"/>
    <n v="6"/>
    <n v="26.64"/>
  </r>
  <r>
    <n v="7822"/>
    <d v="2017-06-25T00:00:00"/>
    <x v="3"/>
    <x v="5"/>
    <x v="770"/>
    <x v="11"/>
    <x v="0"/>
    <x v="4"/>
    <x v="1185"/>
    <x v="373"/>
    <n v="2"/>
    <n v="0.73"/>
  </r>
  <r>
    <n v="7823"/>
    <d v="2017-06-25T00:00:00"/>
    <x v="3"/>
    <x v="5"/>
    <x v="770"/>
    <x v="11"/>
    <x v="0"/>
    <x v="7"/>
    <x v="122"/>
    <x v="4661"/>
    <n v="3"/>
    <n v="-2.12"/>
  </r>
  <r>
    <n v="7824"/>
    <d v="2017-06-25T00:00:00"/>
    <x v="3"/>
    <x v="5"/>
    <x v="481"/>
    <x v="22"/>
    <x v="1"/>
    <x v="13"/>
    <x v="280"/>
    <x v="4662"/>
    <n v="4"/>
    <n v="148.13999999999999"/>
  </r>
  <r>
    <n v="7825"/>
    <d v="2017-06-25T00:00:00"/>
    <x v="3"/>
    <x v="5"/>
    <x v="667"/>
    <x v="1"/>
    <x v="2"/>
    <x v="6"/>
    <x v="446"/>
    <x v="1289"/>
    <n v="2"/>
    <n v="16.7"/>
  </r>
  <r>
    <n v="7826"/>
    <d v="2017-06-25T00:00:00"/>
    <x v="3"/>
    <x v="5"/>
    <x v="417"/>
    <x v="20"/>
    <x v="1"/>
    <x v="11"/>
    <x v="853"/>
    <x v="4663"/>
    <n v="1"/>
    <n v="-5.01"/>
  </r>
  <r>
    <n v="7827"/>
    <d v="2017-06-26T00:00:00"/>
    <x v="3"/>
    <x v="5"/>
    <x v="635"/>
    <x v="3"/>
    <x v="0"/>
    <x v="2"/>
    <x v="132"/>
    <x v="4664"/>
    <n v="12"/>
    <n v="1.68"/>
  </r>
  <r>
    <n v="7828"/>
    <d v="2017-06-26T00:00:00"/>
    <x v="3"/>
    <x v="5"/>
    <x v="128"/>
    <x v="14"/>
    <x v="0"/>
    <x v="0"/>
    <x v="443"/>
    <x v="2077"/>
    <n v="1"/>
    <n v="2.04"/>
  </r>
  <r>
    <n v="7829"/>
    <d v="2017-06-26T00:00:00"/>
    <x v="3"/>
    <x v="5"/>
    <x v="128"/>
    <x v="14"/>
    <x v="0"/>
    <x v="4"/>
    <x v="581"/>
    <x v="3024"/>
    <n v="4"/>
    <n v="5.41"/>
  </r>
  <r>
    <n v="7830"/>
    <d v="2017-06-26T00:00:00"/>
    <x v="3"/>
    <x v="5"/>
    <x v="128"/>
    <x v="14"/>
    <x v="2"/>
    <x v="6"/>
    <x v="418"/>
    <x v="4665"/>
    <n v="8"/>
    <n v="135.97999999999999"/>
  </r>
  <r>
    <n v="7831"/>
    <d v="2017-06-26T00:00:00"/>
    <x v="3"/>
    <x v="5"/>
    <x v="674"/>
    <x v="18"/>
    <x v="1"/>
    <x v="8"/>
    <x v="1401"/>
    <x v="4666"/>
    <n v="5"/>
    <n v="31.59"/>
  </r>
  <r>
    <n v="7832"/>
    <d v="2017-06-26T00:00:00"/>
    <x v="3"/>
    <x v="5"/>
    <x v="377"/>
    <x v="26"/>
    <x v="2"/>
    <x v="9"/>
    <x v="1416"/>
    <x v="3154"/>
    <n v="9"/>
    <n v="64.790000000000006"/>
  </r>
  <r>
    <n v="7833"/>
    <d v="2017-06-26T00:00:00"/>
    <x v="3"/>
    <x v="5"/>
    <x v="236"/>
    <x v="20"/>
    <x v="2"/>
    <x v="6"/>
    <x v="463"/>
    <x v="104"/>
    <n v="3"/>
    <n v="67.19"/>
  </r>
  <r>
    <n v="7834"/>
    <d v="2017-06-26T00:00:00"/>
    <x v="3"/>
    <x v="5"/>
    <x v="393"/>
    <x v="2"/>
    <x v="2"/>
    <x v="6"/>
    <x v="904"/>
    <x v="4667"/>
    <n v="3"/>
    <n v="41.79"/>
  </r>
  <r>
    <n v="7835"/>
    <d v="2017-06-26T00:00:00"/>
    <x v="3"/>
    <x v="5"/>
    <x v="393"/>
    <x v="2"/>
    <x v="2"/>
    <x v="6"/>
    <x v="980"/>
    <x v="4668"/>
    <n v="14"/>
    <n v="72.790000000000006"/>
  </r>
  <r>
    <n v="7836"/>
    <d v="2017-06-26T00:00:00"/>
    <x v="3"/>
    <x v="5"/>
    <x v="696"/>
    <x v="16"/>
    <x v="0"/>
    <x v="1"/>
    <x v="912"/>
    <x v="4441"/>
    <n v="6"/>
    <n v="4.68"/>
  </r>
  <r>
    <n v="7837"/>
    <d v="2017-06-26T00:00:00"/>
    <x v="3"/>
    <x v="5"/>
    <x v="696"/>
    <x v="16"/>
    <x v="1"/>
    <x v="5"/>
    <x v="1495"/>
    <x v="4669"/>
    <n v="3"/>
    <n v="-13.68"/>
  </r>
  <r>
    <n v="7838"/>
    <d v="2017-06-26T00:00:00"/>
    <x v="3"/>
    <x v="5"/>
    <x v="445"/>
    <x v="20"/>
    <x v="0"/>
    <x v="2"/>
    <x v="509"/>
    <x v="52"/>
    <n v="3"/>
    <n v="0"/>
  </r>
  <r>
    <n v="7839"/>
    <d v="2017-06-26T00:00:00"/>
    <x v="3"/>
    <x v="5"/>
    <x v="134"/>
    <x v="20"/>
    <x v="0"/>
    <x v="3"/>
    <x v="413"/>
    <x v="4670"/>
    <n v="2"/>
    <n v="37.11"/>
  </r>
  <r>
    <n v="7840"/>
    <d v="2017-06-26T00:00:00"/>
    <x v="3"/>
    <x v="5"/>
    <x v="134"/>
    <x v="20"/>
    <x v="0"/>
    <x v="14"/>
    <x v="1745"/>
    <x v="1680"/>
    <n v="5"/>
    <n v="8.24"/>
  </r>
  <r>
    <n v="7841"/>
    <d v="2017-06-26T00:00:00"/>
    <x v="3"/>
    <x v="5"/>
    <x v="134"/>
    <x v="20"/>
    <x v="0"/>
    <x v="2"/>
    <x v="168"/>
    <x v="4671"/>
    <n v="4"/>
    <n v="214.16"/>
  </r>
  <r>
    <n v="7842"/>
    <d v="2017-06-26T00:00:00"/>
    <x v="3"/>
    <x v="5"/>
    <x v="134"/>
    <x v="20"/>
    <x v="0"/>
    <x v="0"/>
    <x v="1226"/>
    <x v="2936"/>
    <n v="3"/>
    <n v="31.52"/>
  </r>
  <r>
    <n v="7843"/>
    <d v="2017-06-27T00:00:00"/>
    <x v="3"/>
    <x v="5"/>
    <x v="415"/>
    <x v="20"/>
    <x v="1"/>
    <x v="5"/>
    <x v="478"/>
    <x v="4672"/>
    <n v="3"/>
    <n v="31.94"/>
  </r>
  <r>
    <n v="7844"/>
    <d v="2017-06-27T00:00:00"/>
    <x v="3"/>
    <x v="5"/>
    <x v="217"/>
    <x v="40"/>
    <x v="0"/>
    <x v="0"/>
    <x v="1089"/>
    <x v="4673"/>
    <n v="3"/>
    <n v="9.23"/>
  </r>
  <r>
    <n v="7845"/>
    <d v="2017-06-27T00:00:00"/>
    <x v="3"/>
    <x v="5"/>
    <x v="203"/>
    <x v="22"/>
    <x v="0"/>
    <x v="0"/>
    <x v="1257"/>
    <x v="5"/>
    <n v="3"/>
    <n v="9.33"/>
  </r>
  <r>
    <n v="7846"/>
    <d v="2017-06-27T00:00:00"/>
    <x v="3"/>
    <x v="5"/>
    <x v="203"/>
    <x v="22"/>
    <x v="1"/>
    <x v="8"/>
    <x v="1306"/>
    <x v="4674"/>
    <n v="3"/>
    <n v="40.42"/>
  </r>
  <r>
    <n v="7847"/>
    <d v="2017-06-27T00:00:00"/>
    <x v="3"/>
    <x v="5"/>
    <x v="203"/>
    <x v="22"/>
    <x v="2"/>
    <x v="9"/>
    <x v="1044"/>
    <x v="3126"/>
    <n v="5"/>
    <n v="244.62"/>
  </r>
  <r>
    <n v="7848"/>
    <d v="2017-06-29T00:00:00"/>
    <x v="3"/>
    <x v="5"/>
    <x v="78"/>
    <x v="3"/>
    <x v="0"/>
    <x v="2"/>
    <x v="1380"/>
    <x v="4675"/>
    <n v="2"/>
    <n v="310.99"/>
  </r>
  <r>
    <n v="7849"/>
    <d v="2017-06-29T00:00:00"/>
    <x v="3"/>
    <x v="5"/>
    <x v="116"/>
    <x v="28"/>
    <x v="0"/>
    <x v="12"/>
    <x v="1532"/>
    <x v="994"/>
    <n v="3"/>
    <n v="90.74"/>
  </r>
  <r>
    <n v="7850"/>
    <d v="2017-06-29T00:00:00"/>
    <x v="3"/>
    <x v="5"/>
    <x v="116"/>
    <x v="28"/>
    <x v="0"/>
    <x v="3"/>
    <x v="872"/>
    <x v="4459"/>
    <n v="2"/>
    <n v="5.77"/>
  </r>
  <r>
    <n v="7851"/>
    <d v="2017-06-29T00:00:00"/>
    <x v="3"/>
    <x v="5"/>
    <x v="189"/>
    <x v="3"/>
    <x v="0"/>
    <x v="3"/>
    <x v="715"/>
    <x v="4676"/>
    <n v="9"/>
    <n v="101.58"/>
  </r>
  <r>
    <n v="7852"/>
    <d v="2017-06-29T00:00:00"/>
    <x v="3"/>
    <x v="5"/>
    <x v="452"/>
    <x v="0"/>
    <x v="0"/>
    <x v="0"/>
    <x v="1587"/>
    <x v="193"/>
    <n v="1"/>
    <n v="1.81"/>
  </r>
  <r>
    <n v="7853"/>
    <d v="2017-06-29T00:00:00"/>
    <x v="3"/>
    <x v="5"/>
    <x v="494"/>
    <x v="3"/>
    <x v="0"/>
    <x v="3"/>
    <x v="57"/>
    <x v="4326"/>
    <n v="5"/>
    <n v="302.37"/>
  </r>
  <r>
    <n v="7854"/>
    <d v="2017-06-29T00:00:00"/>
    <x v="3"/>
    <x v="5"/>
    <x v="494"/>
    <x v="3"/>
    <x v="0"/>
    <x v="2"/>
    <x v="994"/>
    <x v="4677"/>
    <n v="3"/>
    <n v="39.21"/>
  </r>
  <r>
    <n v="7855"/>
    <d v="2017-06-29T00:00:00"/>
    <x v="3"/>
    <x v="5"/>
    <x v="494"/>
    <x v="3"/>
    <x v="0"/>
    <x v="4"/>
    <x v="1759"/>
    <x v="2410"/>
    <n v="2"/>
    <n v="3.04"/>
  </r>
  <r>
    <n v="7856"/>
    <d v="2017-06-29T00:00:00"/>
    <x v="3"/>
    <x v="5"/>
    <x v="494"/>
    <x v="3"/>
    <x v="2"/>
    <x v="9"/>
    <x v="111"/>
    <x v="113"/>
    <n v="3"/>
    <n v="22.43"/>
  </r>
  <r>
    <n v="7857"/>
    <d v="2017-06-29T00:00:00"/>
    <x v="3"/>
    <x v="5"/>
    <x v="696"/>
    <x v="37"/>
    <x v="1"/>
    <x v="11"/>
    <x v="1233"/>
    <x v="815"/>
    <n v="9"/>
    <n v="185.26"/>
  </r>
  <r>
    <n v="7858"/>
    <d v="2017-06-29T00:00:00"/>
    <x v="3"/>
    <x v="5"/>
    <x v="696"/>
    <x v="37"/>
    <x v="0"/>
    <x v="14"/>
    <x v="654"/>
    <x v="4678"/>
    <n v="3"/>
    <n v="7.98"/>
  </r>
  <r>
    <n v="7859"/>
    <d v="2017-06-29T00:00:00"/>
    <x v="3"/>
    <x v="5"/>
    <x v="696"/>
    <x v="37"/>
    <x v="1"/>
    <x v="8"/>
    <x v="1716"/>
    <x v="111"/>
    <n v="2"/>
    <n v="8.5500000000000007"/>
  </r>
  <r>
    <n v="7860"/>
    <d v="2017-06-29T00:00:00"/>
    <x v="3"/>
    <x v="5"/>
    <x v="297"/>
    <x v="0"/>
    <x v="0"/>
    <x v="12"/>
    <x v="316"/>
    <x v="1120"/>
    <n v="2"/>
    <n v="-54.55"/>
  </r>
  <r>
    <n v="7861"/>
    <d v="2017-06-29T00:00:00"/>
    <x v="3"/>
    <x v="5"/>
    <x v="297"/>
    <x v="0"/>
    <x v="1"/>
    <x v="13"/>
    <x v="582"/>
    <x v="4679"/>
    <n v="3"/>
    <n v="-39.51"/>
  </r>
  <r>
    <n v="7862"/>
    <d v="2017-06-29T00:00:00"/>
    <x v="3"/>
    <x v="5"/>
    <x v="297"/>
    <x v="0"/>
    <x v="1"/>
    <x v="11"/>
    <x v="1446"/>
    <x v="4680"/>
    <n v="3"/>
    <n v="-96.47"/>
  </r>
  <r>
    <n v="7863"/>
    <d v="2017-06-30T00:00:00"/>
    <x v="3"/>
    <x v="5"/>
    <x v="665"/>
    <x v="17"/>
    <x v="0"/>
    <x v="3"/>
    <x v="1414"/>
    <x v="4681"/>
    <n v="3"/>
    <n v="25.58"/>
  </r>
  <r>
    <n v="7864"/>
    <d v="2017-06-30T00:00:00"/>
    <x v="3"/>
    <x v="5"/>
    <x v="320"/>
    <x v="20"/>
    <x v="1"/>
    <x v="13"/>
    <x v="1091"/>
    <x v="2448"/>
    <n v="5"/>
    <n v="-295.98"/>
  </r>
  <r>
    <n v="7865"/>
    <d v="2017-06-30T00:00:00"/>
    <x v="3"/>
    <x v="5"/>
    <x v="565"/>
    <x v="20"/>
    <x v="0"/>
    <x v="2"/>
    <x v="1303"/>
    <x v="4682"/>
    <n v="7"/>
    <n v="67.11"/>
  </r>
  <r>
    <n v="7866"/>
    <d v="2017-06-30T00:00:00"/>
    <x v="3"/>
    <x v="5"/>
    <x v="565"/>
    <x v="20"/>
    <x v="1"/>
    <x v="8"/>
    <x v="1087"/>
    <x v="4297"/>
    <n v="1"/>
    <n v="9.7799999999999994"/>
  </r>
  <r>
    <n v="7867"/>
    <d v="2017-06-30T00:00:00"/>
    <x v="3"/>
    <x v="5"/>
    <x v="292"/>
    <x v="1"/>
    <x v="2"/>
    <x v="6"/>
    <x v="1085"/>
    <x v="3766"/>
    <n v="2"/>
    <n v="125.2"/>
  </r>
  <r>
    <n v="7868"/>
    <d v="2017-06-30T00:00:00"/>
    <x v="3"/>
    <x v="5"/>
    <x v="292"/>
    <x v="1"/>
    <x v="1"/>
    <x v="5"/>
    <x v="927"/>
    <x v="4683"/>
    <n v="3"/>
    <n v="-178.85"/>
  </r>
  <r>
    <n v="7869"/>
    <d v="2017-06-30T00:00:00"/>
    <x v="3"/>
    <x v="5"/>
    <x v="292"/>
    <x v="1"/>
    <x v="1"/>
    <x v="8"/>
    <x v="1230"/>
    <x v="4684"/>
    <n v="2"/>
    <n v="-10.31"/>
  </r>
  <r>
    <n v="7870"/>
    <d v="2017-06-30T00:00:00"/>
    <x v="3"/>
    <x v="5"/>
    <x v="762"/>
    <x v="15"/>
    <x v="1"/>
    <x v="8"/>
    <x v="557"/>
    <x v="622"/>
    <n v="2"/>
    <n v="5.37"/>
  </r>
  <r>
    <n v="7871"/>
    <d v="2017-06-30T00:00:00"/>
    <x v="3"/>
    <x v="5"/>
    <x v="405"/>
    <x v="3"/>
    <x v="1"/>
    <x v="11"/>
    <x v="76"/>
    <x v="1019"/>
    <n v="3"/>
    <n v="5.13"/>
  </r>
  <r>
    <n v="7872"/>
    <d v="2017-06-30T00:00:00"/>
    <x v="3"/>
    <x v="5"/>
    <x v="426"/>
    <x v="3"/>
    <x v="0"/>
    <x v="0"/>
    <x v="207"/>
    <x v="4030"/>
    <n v="5"/>
    <n v="100.43"/>
  </r>
  <r>
    <n v="7873"/>
    <d v="2017-06-30T00:00:00"/>
    <x v="3"/>
    <x v="5"/>
    <x v="37"/>
    <x v="20"/>
    <x v="0"/>
    <x v="2"/>
    <x v="880"/>
    <x v="1799"/>
    <n v="7"/>
    <n v="282.20999999999998"/>
  </r>
  <r>
    <n v="7874"/>
    <d v="2017-07-01T00:00:00"/>
    <x v="3"/>
    <x v="6"/>
    <x v="432"/>
    <x v="18"/>
    <x v="0"/>
    <x v="2"/>
    <x v="351"/>
    <x v="1204"/>
    <n v="4"/>
    <n v="13.32"/>
  </r>
  <r>
    <n v="7875"/>
    <d v="2017-07-01T00:00:00"/>
    <x v="3"/>
    <x v="6"/>
    <x v="432"/>
    <x v="18"/>
    <x v="0"/>
    <x v="3"/>
    <x v="313"/>
    <x v="4685"/>
    <n v="1"/>
    <n v="78.2"/>
  </r>
  <r>
    <n v="7876"/>
    <d v="2017-07-01T00:00:00"/>
    <x v="3"/>
    <x v="6"/>
    <x v="432"/>
    <x v="18"/>
    <x v="0"/>
    <x v="0"/>
    <x v="291"/>
    <x v="499"/>
    <n v="4"/>
    <n v="12.44"/>
  </r>
  <r>
    <n v="7877"/>
    <d v="2017-07-02T00:00:00"/>
    <x v="3"/>
    <x v="6"/>
    <x v="303"/>
    <x v="0"/>
    <x v="0"/>
    <x v="0"/>
    <x v="1289"/>
    <x v="4484"/>
    <n v="5"/>
    <n v="59.44"/>
  </r>
  <r>
    <n v="7878"/>
    <d v="2017-07-02T00:00:00"/>
    <x v="3"/>
    <x v="6"/>
    <x v="303"/>
    <x v="0"/>
    <x v="0"/>
    <x v="3"/>
    <x v="558"/>
    <x v="1804"/>
    <n v="4"/>
    <n v="-8.11"/>
  </r>
  <r>
    <n v="7879"/>
    <d v="2017-07-03T00:00:00"/>
    <x v="3"/>
    <x v="6"/>
    <x v="787"/>
    <x v="4"/>
    <x v="1"/>
    <x v="8"/>
    <x v="1180"/>
    <x v="664"/>
    <n v="1"/>
    <n v="5.52"/>
  </r>
  <r>
    <n v="7880"/>
    <d v="2017-07-03T00:00:00"/>
    <x v="3"/>
    <x v="6"/>
    <x v="787"/>
    <x v="4"/>
    <x v="2"/>
    <x v="6"/>
    <x v="307"/>
    <x v="341"/>
    <n v="3"/>
    <n v="77.75"/>
  </r>
  <r>
    <n v="7881"/>
    <d v="2017-07-03T00:00:00"/>
    <x v="3"/>
    <x v="6"/>
    <x v="598"/>
    <x v="25"/>
    <x v="0"/>
    <x v="4"/>
    <x v="29"/>
    <x v="3465"/>
    <n v="3"/>
    <n v="1.55"/>
  </r>
  <r>
    <n v="7882"/>
    <d v="2017-07-03T00:00:00"/>
    <x v="3"/>
    <x v="6"/>
    <x v="122"/>
    <x v="0"/>
    <x v="2"/>
    <x v="6"/>
    <x v="432"/>
    <x v="410"/>
    <n v="4"/>
    <n v="62.99"/>
  </r>
  <r>
    <n v="7883"/>
    <d v="2017-07-03T00:00:00"/>
    <x v="3"/>
    <x v="6"/>
    <x v="136"/>
    <x v="0"/>
    <x v="0"/>
    <x v="0"/>
    <x v="141"/>
    <x v="4686"/>
    <n v="7"/>
    <n v="92.44"/>
  </r>
  <r>
    <n v="7884"/>
    <d v="2017-07-03T00:00:00"/>
    <x v="3"/>
    <x v="6"/>
    <x v="136"/>
    <x v="0"/>
    <x v="2"/>
    <x v="15"/>
    <x v="1823"/>
    <x v="4687"/>
    <n v="3"/>
    <n v="49.76"/>
  </r>
  <r>
    <n v="7885"/>
    <d v="2017-07-03T00:00:00"/>
    <x v="3"/>
    <x v="6"/>
    <x v="103"/>
    <x v="31"/>
    <x v="1"/>
    <x v="8"/>
    <x v="339"/>
    <x v="4688"/>
    <n v="9"/>
    <n v="114.63"/>
  </r>
  <r>
    <n v="7886"/>
    <d v="2017-07-03T00:00:00"/>
    <x v="3"/>
    <x v="6"/>
    <x v="381"/>
    <x v="10"/>
    <x v="0"/>
    <x v="0"/>
    <x v="0"/>
    <x v="119"/>
    <n v="4"/>
    <n v="11.1"/>
  </r>
  <r>
    <n v="7887"/>
    <d v="2017-07-03T00:00:00"/>
    <x v="3"/>
    <x v="6"/>
    <x v="381"/>
    <x v="10"/>
    <x v="1"/>
    <x v="13"/>
    <x v="476"/>
    <x v="4689"/>
    <n v="2"/>
    <n v="-103.99"/>
  </r>
  <r>
    <n v="7888"/>
    <d v="2017-07-03T00:00:00"/>
    <x v="3"/>
    <x v="6"/>
    <x v="381"/>
    <x v="10"/>
    <x v="0"/>
    <x v="0"/>
    <x v="861"/>
    <x v="800"/>
    <n v="6"/>
    <n v="11.22"/>
  </r>
  <r>
    <n v="7889"/>
    <d v="2017-07-03T00:00:00"/>
    <x v="3"/>
    <x v="6"/>
    <x v="412"/>
    <x v="22"/>
    <x v="2"/>
    <x v="9"/>
    <x v="33"/>
    <x v="995"/>
    <n v="2"/>
    <n v="26.39"/>
  </r>
  <r>
    <n v="7890"/>
    <d v="2017-07-03T00:00:00"/>
    <x v="3"/>
    <x v="6"/>
    <x v="412"/>
    <x v="22"/>
    <x v="2"/>
    <x v="15"/>
    <x v="1645"/>
    <x v="4690"/>
    <n v="6"/>
    <n v="209.58"/>
  </r>
  <r>
    <n v="7891"/>
    <d v="2017-07-03T00:00:00"/>
    <x v="3"/>
    <x v="6"/>
    <x v="412"/>
    <x v="22"/>
    <x v="2"/>
    <x v="9"/>
    <x v="1208"/>
    <x v="1634"/>
    <n v="4"/>
    <n v="742.63"/>
  </r>
  <r>
    <n v="7892"/>
    <d v="2017-07-03T00:00:00"/>
    <x v="3"/>
    <x v="6"/>
    <x v="412"/>
    <x v="22"/>
    <x v="2"/>
    <x v="6"/>
    <x v="314"/>
    <x v="539"/>
    <n v="1"/>
    <n v="2.7"/>
  </r>
  <r>
    <n v="7893"/>
    <d v="2017-07-03T00:00:00"/>
    <x v="3"/>
    <x v="6"/>
    <x v="365"/>
    <x v="32"/>
    <x v="2"/>
    <x v="9"/>
    <x v="1326"/>
    <x v="4691"/>
    <n v="10"/>
    <n v="93.2"/>
  </r>
  <r>
    <n v="7894"/>
    <d v="2017-07-03T00:00:00"/>
    <x v="3"/>
    <x v="6"/>
    <x v="365"/>
    <x v="32"/>
    <x v="0"/>
    <x v="0"/>
    <x v="572"/>
    <x v="396"/>
    <n v="2"/>
    <n v="11.54"/>
  </r>
  <r>
    <n v="7895"/>
    <d v="2017-07-03T00:00:00"/>
    <x v="3"/>
    <x v="6"/>
    <x v="337"/>
    <x v="3"/>
    <x v="1"/>
    <x v="8"/>
    <x v="1261"/>
    <x v="4692"/>
    <n v="3"/>
    <n v="54.34"/>
  </r>
  <r>
    <n v="7896"/>
    <d v="2017-07-03T00:00:00"/>
    <x v="3"/>
    <x v="6"/>
    <x v="122"/>
    <x v="3"/>
    <x v="0"/>
    <x v="2"/>
    <x v="1125"/>
    <x v="692"/>
    <n v="4"/>
    <n v="0.88"/>
  </r>
  <r>
    <n v="7897"/>
    <d v="2017-07-03T00:00:00"/>
    <x v="3"/>
    <x v="6"/>
    <x v="627"/>
    <x v="25"/>
    <x v="2"/>
    <x v="9"/>
    <x v="623"/>
    <x v="2499"/>
    <n v="2"/>
    <n v="-2.7"/>
  </r>
  <r>
    <n v="7898"/>
    <d v="2017-07-03T00:00:00"/>
    <x v="3"/>
    <x v="6"/>
    <x v="578"/>
    <x v="38"/>
    <x v="1"/>
    <x v="8"/>
    <x v="889"/>
    <x v="744"/>
    <n v="1"/>
    <n v="26.6"/>
  </r>
  <r>
    <n v="7899"/>
    <d v="2017-07-05T00:00:00"/>
    <x v="3"/>
    <x v="6"/>
    <x v="637"/>
    <x v="0"/>
    <x v="1"/>
    <x v="8"/>
    <x v="1630"/>
    <x v="4693"/>
    <n v="9"/>
    <n v="-348.63"/>
  </r>
  <r>
    <n v="7900"/>
    <d v="2017-07-05T00:00:00"/>
    <x v="3"/>
    <x v="6"/>
    <x v="637"/>
    <x v="0"/>
    <x v="0"/>
    <x v="3"/>
    <x v="130"/>
    <x v="4694"/>
    <n v="9"/>
    <n v="-17.66"/>
  </r>
  <r>
    <n v="7901"/>
    <d v="2017-07-05T00:00:00"/>
    <x v="3"/>
    <x v="6"/>
    <x v="637"/>
    <x v="0"/>
    <x v="0"/>
    <x v="0"/>
    <x v="1709"/>
    <x v="143"/>
    <n v="3"/>
    <n v="5.64"/>
  </r>
  <r>
    <n v="7902"/>
    <d v="2017-07-05T00:00:00"/>
    <x v="3"/>
    <x v="6"/>
    <x v="637"/>
    <x v="0"/>
    <x v="0"/>
    <x v="0"/>
    <x v="183"/>
    <x v="792"/>
    <n v="6"/>
    <n v="11.28"/>
  </r>
  <r>
    <n v="7903"/>
    <d v="2017-07-05T00:00:00"/>
    <x v="3"/>
    <x v="6"/>
    <x v="637"/>
    <x v="0"/>
    <x v="0"/>
    <x v="3"/>
    <x v="1414"/>
    <x v="4695"/>
    <n v="1"/>
    <n v="-10.42"/>
  </r>
  <r>
    <n v="7904"/>
    <d v="2017-07-05T00:00:00"/>
    <x v="3"/>
    <x v="6"/>
    <x v="105"/>
    <x v="40"/>
    <x v="2"/>
    <x v="6"/>
    <x v="1605"/>
    <x v="1813"/>
    <n v="4"/>
    <n v="22.39"/>
  </r>
  <r>
    <n v="7905"/>
    <d v="2017-07-06T00:00:00"/>
    <x v="3"/>
    <x v="6"/>
    <x v="470"/>
    <x v="2"/>
    <x v="0"/>
    <x v="3"/>
    <x v="73"/>
    <x v="797"/>
    <n v="2"/>
    <n v="-2.2599999999999998"/>
  </r>
  <r>
    <n v="7906"/>
    <d v="2017-07-06T00:00:00"/>
    <x v="3"/>
    <x v="6"/>
    <x v="470"/>
    <x v="2"/>
    <x v="0"/>
    <x v="0"/>
    <x v="1269"/>
    <x v="4696"/>
    <n v="3"/>
    <n v="5.82"/>
  </r>
  <r>
    <n v="7907"/>
    <d v="2017-07-06T00:00:00"/>
    <x v="3"/>
    <x v="6"/>
    <x v="475"/>
    <x v="16"/>
    <x v="1"/>
    <x v="5"/>
    <x v="560"/>
    <x v="4697"/>
    <n v="1"/>
    <n v="23.92"/>
  </r>
  <r>
    <n v="7908"/>
    <d v="2017-07-06T00:00:00"/>
    <x v="3"/>
    <x v="6"/>
    <x v="487"/>
    <x v="3"/>
    <x v="1"/>
    <x v="5"/>
    <x v="1748"/>
    <x v="4698"/>
    <n v="3"/>
    <n v="-13.74"/>
  </r>
  <r>
    <n v="7909"/>
    <d v="2017-07-07T00:00:00"/>
    <x v="3"/>
    <x v="6"/>
    <x v="349"/>
    <x v="20"/>
    <x v="0"/>
    <x v="3"/>
    <x v="1045"/>
    <x v="124"/>
    <n v="3"/>
    <n v="6.33"/>
  </r>
  <r>
    <n v="7910"/>
    <d v="2017-07-07T00:00:00"/>
    <x v="3"/>
    <x v="6"/>
    <x v="634"/>
    <x v="43"/>
    <x v="2"/>
    <x v="9"/>
    <x v="128"/>
    <x v="942"/>
    <n v="4"/>
    <n v="93.24"/>
  </r>
  <r>
    <n v="7911"/>
    <d v="2017-07-07T00:00:00"/>
    <x v="3"/>
    <x v="6"/>
    <x v="556"/>
    <x v="2"/>
    <x v="1"/>
    <x v="11"/>
    <x v="1317"/>
    <x v="4699"/>
    <n v="3"/>
    <n v="-45.35"/>
  </r>
  <r>
    <n v="7912"/>
    <d v="2017-07-07T00:00:00"/>
    <x v="3"/>
    <x v="6"/>
    <x v="556"/>
    <x v="2"/>
    <x v="0"/>
    <x v="0"/>
    <x v="757"/>
    <x v="143"/>
    <n v="3"/>
    <n v="5.44"/>
  </r>
  <r>
    <n v="7913"/>
    <d v="2017-07-07T00:00:00"/>
    <x v="3"/>
    <x v="6"/>
    <x v="556"/>
    <x v="2"/>
    <x v="2"/>
    <x v="6"/>
    <x v="628"/>
    <x v="4700"/>
    <n v="2"/>
    <n v="-114"/>
  </r>
  <r>
    <n v="7914"/>
    <d v="2017-07-07T00:00:00"/>
    <x v="3"/>
    <x v="6"/>
    <x v="556"/>
    <x v="2"/>
    <x v="0"/>
    <x v="2"/>
    <x v="1811"/>
    <x v="478"/>
    <n v="3"/>
    <n v="1"/>
  </r>
  <r>
    <n v="7915"/>
    <d v="2017-07-07T00:00:00"/>
    <x v="3"/>
    <x v="6"/>
    <x v="556"/>
    <x v="2"/>
    <x v="2"/>
    <x v="9"/>
    <x v="1541"/>
    <x v="723"/>
    <n v="3"/>
    <n v="4.82"/>
  </r>
  <r>
    <n v="7916"/>
    <d v="2017-07-07T00:00:00"/>
    <x v="3"/>
    <x v="6"/>
    <x v="556"/>
    <x v="2"/>
    <x v="2"/>
    <x v="9"/>
    <x v="1146"/>
    <x v="4701"/>
    <n v="2"/>
    <n v="85.79"/>
  </r>
  <r>
    <n v="7917"/>
    <d v="2017-07-07T00:00:00"/>
    <x v="3"/>
    <x v="6"/>
    <x v="372"/>
    <x v="3"/>
    <x v="0"/>
    <x v="7"/>
    <x v="1525"/>
    <x v="62"/>
    <n v="3"/>
    <n v="0.12"/>
  </r>
  <r>
    <n v="7918"/>
    <d v="2017-07-08T00:00:00"/>
    <x v="3"/>
    <x v="6"/>
    <x v="210"/>
    <x v="32"/>
    <x v="0"/>
    <x v="4"/>
    <x v="203"/>
    <x v="2026"/>
    <n v="3"/>
    <n v="3.1"/>
  </r>
  <r>
    <n v="7919"/>
    <d v="2017-07-08T00:00:00"/>
    <x v="3"/>
    <x v="6"/>
    <x v="210"/>
    <x v="32"/>
    <x v="0"/>
    <x v="0"/>
    <x v="371"/>
    <x v="396"/>
    <n v="2"/>
    <n v="11.54"/>
  </r>
  <r>
    <n v="7920"/>
    <d v="2017-07-08T00:00:00"/>
    <x v="3"/>
    <x v="6"/>
    <x v="210"/>
    <x v="32"/>
    <x v="0"/>
    <x v="4"/>
    <x v="136"/>
    <x v="115"/>
    <n v="2"/>
    <n v="4.1500000000000004"/>
  </r>
  <r>
    <n v="7921"/>
    <d v="2017-07-08T00:00:00"/>
    <x v="3"/>
    <x v="6"/>
    <x v="381"/>
    <x v="3"/>
    <x v="1"/>
    <x v="8"/>
    <x v="886"/>
    <x v="2510"/>
    <n v="5"/>
    <n v="62.74"/>
  </r>
  <r>
    <n v="7922"/>
    <d v="2017-07-08T00:00:00"/>
    <x v="3"/>
    <x v="6"/>
    <x v="788"/>
    <x v="22"/>
    <x v="1"/>
    <x v="8"/>
    <x v="1328"/>
    <x v="4702"/>
    <n v="2"/>
    <n v="99.23"/>
  </r>
  <r>
    <n v="7923"/>
    <d v="2017-07-08T00:00:00"/>
    <x v="3"/>
    <x v="6"/>
    <x v="788"/>
    <x v="22"/>
    <x v="0"/>
    <x v="1"/>
    <x v="493"/>
    <x v="4703"/>
    <n v="8"/>
    <n v="385.38"/>
  </r>
  <r>
    <n v="7924"/>
    <d v="2017-07-08T00:00:00"/>
    <x v="3"/>
    <x v="6"/>
    <x v="788"/>
    <x v="22"/>
    <x v="0"/>
    <x v="3"/>
    <x v="1057"/>
    <x v="4704"/>
    <n v="2"/>
    <n v="7.82"/>
  </r>
  <r>
    <n v="7925"/>
    <d v="2017-07-08T00:00:00"/>
    <x v="3"/>
    <x v="6"/>
    <x v="788"/>
    <x v="22"/>
    <x v="2"/>
    <x v="9"/>
    <x v="1598"/>
    <x v="2473"/>
    <n v="2"/>
    <n v="10.5"/>
  </r>
  <r>
    <n v="7926"/>
    <d v="2017-07-08T00:00:00"/>
    <x v="3"/>
    <x v="6"/>
    <x v="339"/>
    <x v="3"/>
    <x v="0"/>
    <x v="1"/>
    <x v="634"/>
    <x v="999"/>
    <n v="6"/>
    <n v="35.33"/>
  </r>
  <r>
    <n v="7927"/>
    <d v="2017-07-08T00:00:00"/>
    <x v="3"/>
    <x v="6"/>
    <x v="58"/>
    <x v="22"/>
    <x v="1"/>
    <x v="8"/>
    <x v="984"/>
    <x v="254"/>
    <n v="3"/>
    <n v="4.91"/>
  </r>
  <r>
    <n v="7928"/>
    <d v="2017-07-08T00:00:00"/>
    <x v="3"/>
    <x v="6"/>
    <x v="58"/>
    <x v="22"/>
    <x v="0"/>
    <x v="3"/>
    <x v="171"/>
    <x v="588"/>
    <n v="3"/>
    <n v="30.23"/>
  </r>
  <r>
    <n v="7929"/>
    <d v="2017-07-08T00:00:00"/>
    <x v="3"/>
    <x v="6"/>
    <x v="58"/>
    <x v="22"/>
    <x v="0"/>
    <x v="4"/>
    <x v="118"/>
    <x v="459"/>
    <n v="3"/>
    <n v="6.2"/>
  </r>
  <r>
    <n v="7930"/>
    <d v="2017-07-08T00:00:00"/>
    <x v="3"/>
    <x v="6"/>
    <x v="58"/>
    <x v="22"/>
    <x v="0"/>
    <x v="4"/>
    <x v="268"/>
    <x v="342"/>
    <n v="4"/>
    <n v="4.33"/>
  </r>
  <r>
    <n v="7931"/>
    <d v="2017-07-08T00:00:00"/>
    <x v="3"/>
    <x v="6"/>
    <x v="736"/>
    <x v="7"/>
    <x v="1"/>
    <x v="8"/>
    <x v="1251"/>
    <x v="894"/>
    <n v="4"/>
    <n v="5.87"/>
  </r>
  <r>
    <n v="7932"/>
    <d v="2017-07-08T00:00:00"/>
    <x v="3"/>
    <x v="6"/>
    <x v="736"/>
    <x v="7"/>
    <x v="2"/>
    <x v="9"/>
    <x v="662"/>
    <x v="4705"/>
    <n v="5"/>
    <n v="58.18"/>
  </r>
  <r>
    <n v="7933"/>
    <d v="2017-07-08T00:00:00"/>
    <x v="3"/>
    <x v="6"/>
    <x v="736"/>
    <x v="7"/>
    <x v="1"/>
    <x v="8"/>
    <x v="586"/>
    <x v="2447"/>
    <n v="2"/>
    <n v="9.1999999999999993"/>
  </r>
  <r>
    <n v="7934"/>
    <d v="2017-07-08T00:00:00"/>
    <x v="3"/>
    <x v="6"/>
    <x v="736"/>
    <x v="7"/>
    <x v="0"/>
    <x v="4"/>
    <x v="974"/>
    <x v="2034"/>
    <n v="7"/>
    <n v="8.67"/>
  </r>
  <r>
    <n v="7935"/>
    <d v="2017-07-08T00:00:00"/>
    <x v="3"/>
    <x v="6"/>
    <x v="736"/>
    <x v="7"/>
    <x v="0"/>
    <x v="4"/>
    <x v="358"/>
    <x v="383"/>
    <n v="5"/>
    <n v="45.49"/>
  </r>
  <r>
    <n v="7936"/>
    <d v="2017-07-08T00:00:00"/>
    <x v="3"/>
    <x v="6"/>
    <x v="376"/>
    <x v="22"/>
    <x v="0"/>
    <x v="0"/>
    <x v="371"/>
    <x v="1853"/>
    <n v="2"/>
    <n v="24.27"/>
  </r>
  <r>
    <n v="7937"/>
    <d v="2017-07-09T00:00:00"/>
    <x v="3"/>
    <x v="6"/>
    <x v="210"/>
    <x v="11"/>
    <x v="0"/>
    <x v="3"/>
    <x v="106"/>
    <x v="108"/>
    <n v="2"/>
    <n v="-0.79"/>
  </r>
  <r>
    <n v="7938"/>
    <d v="2017-07-09T00:00:00"/>
    <x v="3"/>
    <x v="6"/>
    <x v="270"/>
    <x v="1"/>
    <x v="0"/>
    <x v="4"/>
    <x v="1824"/>
    <x v="4706"/>
    <n v="5"/>
    <n v="2.98"/>
  </r>
  <r>
    <n v="7939"/>
    <d v="2017-07-09T00:00:00"/>
    <x v="3"/>
    <x v="6"/>
    <x v="270"/>
    <x v="1"/>
    <x v="0"/>
    <x v="12"/>
    <x v="1771"/>
    <x v="4707"/>
    <n v="9"/>
    <n v="-146.16"/>
  </r>
  <r>
    <n v="7940"/>
    <d v="2017-07-09T00:00:00"/>
    <x v="3"/>
    <x v="6"/>
    <x v="209"/>
    <x v="1"/>
    <x v="0"/>
    <x v="2"/>
    <x v="70"/>
    <x v="2090"/>
    <n v="5"/>
    <n v="14.31"/>
  </r>
  <r>
    <n v="7941"/>
    <d v="2017-07-09T00:00:00"/>
    <x v="3"/>
    <x v="6"/>
    <x v="88"/>
    <x v="18"/>
    <x v="1"/>
    <x v="8"/>
    <x v="1401"/>
    <x v="4666"/>
    <n v="5"/>
    <n v="31.59"/>
  </r>
  <r>
    <n v="7942"/>
    <d v="2017-07-09T00:00:00"/>
    <x v="3"/>
    <x v="6"/>
    <x v="509"/>
    <x v="37"/>
    <x v="0"/>
    <x v="0"/>
    <x v="1520"/>
    <x v="2029"/>
    <n v="5"/>
    <n v="134.65"/>
  </r>
  <r>
    <n v="7943"/>
    <d v="2017-07-09T00:00:00"/>
    <x v="3"/>
    <x v="6"/>
    <x v="509"/>
    <x v="37"/>
    <x v="0"/>
    <x v="2"/>
    <x v="1204"/>
    <x v="1633"/>
    <n v="4"/>
    <n v="3.91"/>
  </r>
  <r>
    <n v="7944"/>
    <d v="2017-07-09T00:00:00"/>
    <x v="3"/>
    <x v="6"/>
    <x v="509"/>
    <x v="37"/>
    <x v="2"/>
    <x v="6"/>
    <x v="967"/>
    <x v="1181"/>
    <n v="2"/>
    <n v="74.81"/>
  </r>
  <r>
    <n v="7945"/>
    <d v="2017-07-09T00:00:00"/>
    <x v="3"/>
    <x v="6"/>
    <x v="509"/>
    <x v="37"/>
    <x v="0"/>
    <x v="4"/>
    <x v="311"/>
    <x v="2677"/>
    <n v="6"/>
    <n v="48.81"/>
  </r>
  <r>
    <n v="7946"/>
    <d v="2017-07-10T00:00:00"/>
    <x v="3"/>
    <x v="6"/>
    <x v="652"/>
    <x v="4"/>
    <x v="1"/>
    <x v="8"/>
    <x v="734"/>
    <x v="125"/>
    <n v="3"/>
    <n v="7.91"/>
  </r>
  <r>
    <n v="7947"/>
    <d v="2017-07-10T00:00:00"/>
    <x v="3"/>
    <x v="6"/>
    <x v="215"/>
    <x v="1"/>
    <x v="0"/>
    <x v="2"/>
    <x v="892"/>
    <x v="4708"/>
    <n v="6"/>
    <n v="26.12"/>
  </r>
  <r>
    <n v="7948"/>
    <d v="2017-07-10T00:00:00"/>
    <x v="3"/>
    <x v="6"/>
    <x v="97"/>
    <x v="4"/>
    <x v="0"/>
    <x v="12"/>
    <x v="1181"/>
    <x v="4709"/>
    <n v="3"/>
    <n v="10.9"/>
  </r>
  <r>
    <n v="7949"/>
    <d v="2017-07-11T00:00:00"/>
    <x v="3"/>
    <x v="6"/>
    <x v="549"/>
    <x v="3"/>
    <x v="0"/>
    <x v="1"/>
    <x v="18"/>
    <x v="3035"/>
    <n v="3"/>
    <n v="4.07"/>
  </r>
  <r>
    <n v="7950"/>
    <d v="2017-07-11T00:00:00"/>
    <x v="3"/>
    <x v="6"/>
    <x v="448"/>
    <x v="20"/>
    <x v="2"/>
    <x v="9"/>
    <x v="225"/>
    <x v="4710"/>
    <n v="6"/>
    <n v="17.239999999999998"/>
  </r>
  <r>
    <n v="7951"/>
    <d v="2017-07-11T00:00:00"/>
    <x v="3"/>
    <x v="6"/>
    <x v="262"/>
    <x v="30"/>
    <x v="0"/>
    <x v="4"/>
    <x v="108"/>
    <x v="4711"/>
    <n v="4"/>
    <n v="11.82"/>
  </r>
  <r>
    <n v="7952"/>
    <d v="2017-07-11T00:00:00"/>
    <x v="3"/>
    <x v="6"/>
    <x v="119"/>
    <x v="3"/>
    <x v="2"/>
    <x v="9"/>
    <x v="1044"/>
    <x v="3126"/>
    <n v="5"/>
    <n v="244.62"/>
  </r>
  <r>
    <n v="7953"/>
    <d v="2017-07-11T00:00:00"/>
    <x v="3"/>
    <x v="6"/>
    <x v="119"/>
    <x v="3"/>
    <x v="0"/>
    <x v="12"/>
    <x v="1596"/>
    <x v="4712"/>
    <n v="5"/>
    <n v="43.71"/>
  </r>
  <r>
    <n v="7954"/>
    <d v="2017-07-11T00:00:00"/>
    <x v="3"/>
    <x v="6"/>
    <x v="324"/>
    <x v="3"/>
    <x v="2"/>
    <x v="6"/>
    <x v="1648"/>
    <x v="4713"/>
    <n v="6"/>
    <n v="5.4"/>
  </r>
  <r>
    <n v="7955"/>
    <d v="2017-07-11T00:00:00"/>
    <x v="3"/>
    <x v="6"/>
    <x v="324"/>
    <x v="3"/>
    <x v="0"/>
    <x v="3"/>
    <x v="15"/>
    <x v="2576"/>
    <n v="5"/>
    <n v="9.31"/>
  </r>
  <r>
    <n v="7956"/>
    <d v="2017-07-12T00:00:00"/>
    <x v="3"/>
    <x v="6"/>
    <x v="178"/>
    <x v="10"/>
    <x v="0"/>
    <x v="0"/>
    <x v="1236"/>
    <x v="4714"/>
    <n v="1"/>
    <n v="1.19"/>
  </r>
  <r>
    <n v="7957"/>
    <d v="2017-07-13T00:00:00"/>
    <x v="3"/>
    <x v="6"/>
    <x v="294"/>
    <x v="2"/>
    <x v="2"/>
    <x v="6"/>
    <x v="567"/>
    <x v="4715"/>
    <n v="1"/>
    <n v="-7.26"/>
  </r>
  <r>
    <n v="7958"/>
    <d v="2017-07-13T00:00:00"/>
    <x v="3"/>
    <x v="6"/>
    <x v="294"/>
    <x v="2"/>
    <x v="1"/>
    <x v="8"/>
    <x v="805"/>
    <x v="4716"/>
    <n v="9"/>
    <n v="19.34"/>
  </r>
  <r>
    <n v="7959"/>
    <d v="2017-07-13T00:00:00"/>
    <x v="3"/>
    <x v="6"/>
    <x v="390"/>
    <x v="42"/>
    <x v="0"/>
    <x v="2"/>
    <x v="1126"/>
    <x v="2856"/>
    <n v="2"/>
    <n v="93.7"/>
  </r>
  <r>
    <n v="7960"/>
    <d v="2017-07-13T00:00:00"/>
    <x v="3"/>
    <x v="6"/>
    <x v="390"/>
    <x v="42"/>
    <x v="0"/>
    <x v="0"/>
    <x v="1791"/>
    <x v="4717"/>
    <n v="2"/>
    <n v="6.24"/>
  </r>
  <r>
    <n v="7961"/>
    <d v="2017-07-14T00:00:00"/>
    <x v="3"/>
    <x v="6"/>
    <x v="460"/>
    <x v="3"/>
    <x v="0"/>
    <x v="3"/>
    <x v="816"/>
    <x v="192"/>
    <n v="2"/>
    <n v="1.45"/>
  </r>
  <r>
    <n v="7962"/>
    <d v="2017-07-14T00:00:00"/>
    <x v="3"/>
    <x v="6"/>
    <x v="460"/>
    <x v="3"/>
    <x v="1"/>
    <x v="8"/>
    <x v="1630"/>
    <x v="4658"/>
    <n v="3"/>
    <n v="49.8"/>
  </r>
  <r>
    <n v="7963"/>
    <d v="2017-07-14T00:00:00"/>
    <x v="3"/>
    <x v="6"/>
    <x v="460"/>
    <x v="3"/>
    <x v="0"/>
    <x v="7"/>
    <x v="1152"/>
    <x v="2095"/>
    <n v="4"/>
    <n v="2.33"/>
  </r>
  <r>
    <n v="7964"/>
    <d v="2017-07-14T00:00:00"/>
    <x v="3"/>
    <x v="6"/>
    <x v="460"/>
    <x v="3"/>
    <x v="0"/>
    <x v="4"/>
    <x v="755"/>
    <x v="4718"/>
    <n v="4"/>
    <n v="20.86"/>
  </r>
  <r>
    <n v="7965"/>
    <d v="2017-07-14T00:00:00"/>
    <x v="3"/>
    <x v="6"/>
    <x v="460"/>
    <x v="3"/>
    <x v="1"/>
    <x v="8"/>
    <x v="1084"/>
    <x v="125"/>
    <n v="3"/>
    <n v="7.91"/>
  </r>
  <r>
    <n v="7966"/>
    <d v="2017-07-14T00:00:00"/>
    <x v="3"/>
    <x v="6"/>
    <x v="460"/>
    <x v="3"/>
    <x v="2"/>
    <x v="9"/>
    <x v="1685"/>
    <x v="4719"/>
    <n v="3"/>
    <n v="19.739999999999998"/>
  </r>
  <r>
    <n v="7967"/>
    <d v="2017-07-14T00:00:00"/>
    <x v="3"/>
    <x v="6"/>
    <x v="460"/>
    <x v="3"/>
    <x v="2"/>
    <x v="6"/>
    <x v="10"/>
    <x v="4376"/>
    <n v="3"/>
    <n v="52.92"/>
  </r>
  <r>
    <n v="7968"/>
    <d v="2017-07-14T00:00:00"/>
    <x v="3"/>
    <x v="6"/>
    <x v="154"/>
    <x v="10"/>
    <x v="0"/>
    <x v="0"/>
    <x v="1611"/>
    <x v="3522"/>
    <n v="2"/>
    <n v="3.35"/>
  </r>
  <r>
    <n v="7969"/>
    <d v="2017-07-14T00:00:00"/>
    <x v="3"/>
    <x v="6"/>
    <x v="154"/>
    <x v="10"/>
    <x v="2"/>
    <x v="6"/>
    <x v="1021"/>
    <x v="4720"/>
    <n v="9"/>
    <n v="-377.99"/>
  </r>
  <r>
    <n v="7970"/>
    <d v="2017-07-14T00:00:00"/>
    <x v="3"/>
    <x v="6"/>
    <x v="154"/>
    <x v="10"/>
    <x v="0"/>
    <x v="2"/>
    <x v="271"/>
    <x v="4721"/>
    <n v="5"/>
    <n v="4.6500000000000004"/>
  </r>
  <r>
    <n v="7971"/>
    <d v="2017-07-14T00:00:00"/>
    <x v="3"/>
    <x v="6"/>
    <x v="154"/>
    <x v="10"/>
    <x v="1"/>
    <x v="8"/>
    <x v="1328"/>
    <x v="4138"/>
    <n v="5"/>
    <n v="148.85"/>
  </r>
  <r>
    <n v="7972"/>
    <d v="2017-07-14T00:00:00"/>
    <x v="3"/>
    <x v="6"/>
    <x v="154"/>
    <x v="10"/>
    <x v="0"/>
    <x v="2"/>
    <x v="434"/>
    <x v="4722"/>
    <n v="7"/>
    <n v="17.96"/>
  </r>
  <r>
    <n v="7973"/>
    <d v="2017-07-14T00:00:00"/>
    <x v="3"/>
    <x v="6"/>
    <x v="154"/>
    <x v="10"/>
    <x v="0"/>
    <x v="4"/>
    <x v="268"/>
    <x v="342"/>
    <n v="5"/>
    <n v="2.13"/>
  </r>
  <r>
    <n v="7974"/>
    <d v="2017-07-15T00:00:00"/>
    <x v="3"/>
    <x v="6"/>
    <x v="226"/>
    <x v="7"/>
    <x v="0"/>
    <x v="3"/>
    <x v="3"/>
    <x v="3328"/>
    <n v="3"/>
    <n v="13.01"/>
  </r>
  <r>
    <n v="7975"/>
    <d v="2017-07-15T00:00:00"/>
    <x v="3"/>
    <x v="6"/>
    <x v="226"/>
    <x v="7"/>
    <x v="1"/>
    <x v="13"/>
    <x v="848"/>
    <x v="4723"/>
    <n v="3"/>
    <n v="-48.78"/>
  </r>
  <r>
    <n v="7976"/>
    <d v="2017-07-15T00:00:00"/>
    <x v="3"/>
    <x v="6"/>
    <x v="147"/>
    <x v="20"/>
    <x v="0"/>
    <x v="4"/>
    <x v="1568"/>
    <x v="239"/>
    <n v="2"/>
    <n v="1.9"/>
  </r>
  <r>
    <n v="7977"/>
    <d v="2017-07-15T00:00:00"/>
    <x v="3"/>
    <x v="6"/>
    <x v="147"/>
    <x v="20"/>
    <x v="0"/>
    <x v="1"/>
    <x v="1116"/>
    <x v="337"/>
    <n v="3"/>
    <n v="3.6"/>
  </r>
  <r>
    <n v="7978"/>
    <d v="2017-07-15T00:00:00"/>
    <x v="3"/>
    <x v="6"/>
    <x v="147"/>
    <x v="20"/>
    <x v="2"/>
    <x v="9"/>
    <x v="1179"/>
    <x v="634"/>
    <n v="2"/>
    <n v="8.8000000000000007"/>
  </r>
  <r>
    <n v="7979"/>
    <d v="2017-07-15T00:00:00"/>
    <x v="3"/>
    <x v="6"/>
    <x v="147"/>
    <x v="20"/>
    <x v="1"/>
    <x v="5"/>
    <x v="1255"/>
    <x v="4724"/>
    <n v="6"/>
    <n v="88.55"/>
  </r>
  <r>
    <n v="7980"/>
    <d v="2017-07-15T00:00:00"/>
    <x v="3"/>
    <x v="6"/>
    <x v="147"/>
    <x v="20"/>
    <x v="0"/>
    <x v="0"/>
    <x v="948"/>
    <x v="307"/>
    <n v="2"/>
    <n v="4.3899999999999997"/>
  </r>
  <r>
    <n v="7981"/>
    <d v="2017-07-15T00:00:00"/>
    <x v="3"/>
    <x v="6"/>
    <x v="332"/>
    <x v="6"/>
    <x v="0"/>
    <x v="12"/>
    <x v="879"/>
    <x v="1468"/>
    <n v="3"/>
    <n v="50.38"/>
  </r>
  <r>
    <n v="7982"/>
    <d v="2017-07-15T00:00:00"/>
    <x v="3"/>
    <x v="6"/>
    <x v="332"/>
    <x v="6"/>
    <x v="1"/>
    <x v="13"/>
    <x v="576"/>
    <x v="4725"/>
    <n v="3"/>
    <n v="157.13"/>
  </r>
  <r>
    <n v="7983"/>
    <d v="2017-07-15T00:00:00"/>
    <x v="3"/>
    <x v="6"/>
    <x v="332"/>
    <x v="6"/>
    <x v="0"/>
    <x v="0"/>
    <x v="423"/>
    <x v="115"/>
    <n v="2"/>
    <n v="6.22"/>
  </r>
  <r>
    <n v="7984"/>
    <d v="2017-07-16T00:00:00"/>
    <x v="3"/>
    <x v="6"/>
    <x v="394"/>
    <x v="2"/>
    <x v="1"/>
    <x v="5"/>
    <x v="908"/>
    <x v="4726"/>
    <n v="2"/>
    <n v="-1.02"/>
  </r>
  <r>
    <n v="7985"/>
    <d v="2017-07-16T00:00:00"/>
    <x v="3"/>
    <x v="6"/>
    <x v="139"/>
    <x v="1"/>
    <x v="0"/>
    <x v="4"/>
    <x v="1559"/>
    <x v="3682"/>
    <n v="2"/>
    <n v="0.91"/>
  </r>
  <r>
    <n v="7986"/>
    <d v="2017-07-16T00:00:00"/>
    <x v="3"/>
    <x v="6"/>
    <x v="40"/>
    <x v="25"/>
    <x v="1"/>
    <x v="5"/>
    <x v="1209"/>
    <x v="1554"/>
    <n v="3"/>
    <n v="15.15"/>
  </r>
  <r>
    <n v="7987"/>
    <d v="2017-07-17T00:00:00"/>
    <x v="3"/>
    <x v="6"/>
    <x v="661"/>
    <x v="16"/>
    <x v="1"/>
    <x v="8"/>
    <x v="1659"/>
    <x v="2423"/>
    <n v="2"/>
    <n v="2.17"/>
  </r>
  <r>
    <n v="7988"/>
    <d v="2017-07-17T00:00:00"/>
    <x v="3"/>
    <x v="6"/>
    <x v="734"/>
    <x v="20"/>
    <x v="2"/>
    <x v="6"/>
    <x v="1775"/>
    <x v="2121"/>
    <n v="2"/>
    <n v="67.5"/>
  </r>
  <r>
    <n v="7989"/>
    <d v="2017-07-17T00:00:00"/>
    <x v="3"/>
    <x v="6"/>
    <x v="734"/>
    <x v="20"/>
    <x v="0"/>
    <x v="0"/>
    <x v="386"/>
    <x v="3345"/>
    <n v="5"/>
    <n v="47.95"/>
  </r>
  <r>
    <n v="7990"/>
    <d v="2017-07-17T00:00:00"/>
    <x v="3"/>
    <x v="6"/>
    <x v="734"/>
    <x v="20"/>
    <x v="1"/>
    <x v="8"/>
    <x v="1683"/>
    <x v="4727"/>
    <n v="4"/>
    <n v="14.46"/>
  </r>
  <r>
    <n v="7991"/>
    <d v="2017-07-17T00:00:00"/>
    <x v="3"/>
    <x v="6"/>
    <x v="314"/>
    <x v="3"/>
    <x v="2"/>
    <x v="16"/>
    <x v="359"/>
    <x v="386"/>
    <n v="2"/>
    <n v="90"/>
  </r>
  <r>
    <n v="7992"/>
    <d v="2017-07-17T00:00:00"/>
    <x v="3"/>
    <x v="6"/>
    <x v="202"/>
    <x v="3"/>
    <x v="0"/>
    <x v="0"/>
    <x v="1038"/>
    <x v="331"/>
    <n v="5"/>
    <n v="15.55"/>
  </r>
  <r>
    <n v="7993"/>
    <d v="2017-07-17T00:00:00"/>
    <x v="3"/>
    <x v="6"/>
    <x v="202"/>
    <x v="3"/>
    <x v="0"/>
    <x v="10"/>
    <x v="1068"/>
    <x v="4728"/>
    <n v="5"/>
    <n v="28.95"/>
  </r>
  <r>
    <n v="7994"/>
    <d v="2017-07-17T00:00:00"/>
    <x v="3"/>
    <x v="6"/>
    <x v="202"/>
    <x v="3"/>
    <x v="0"/>
    <x v="2"/>
    <x v="235"/>
    <x v="75"/>
    <n v="2"/>
    <n v="0"/>
  </r>
  <r>
    <n v="7995"/>
    <d v="2017-07-17T00:00:00"/>
    <x v="3"/>
    <x v="6"/>
    <x v="202"/>
    <x v="3"/>
    <x v="1"/>
    <x v="11"/>
    <x v="1205"/>
    <x v="4729"/>
    <n v="5"/>
    <n v="210.74"/>
  </r>
  <r>
    <n v="7996"/>
    <d v="2017-07-18T00:00:00"/>
    <x v="3"/>
    <x v="6"/>
    <x v="505"/>
    <x v="12"/>
    <x v="1"/>
    <x v="13"/>
    <x v="1161"/>
    <x v="4730"/>
    <n v="5"/>
    <n v="-448.9"/>
  </r>
  <r>
    <n v="7997"/>
    <d v="2017-07-18T00:00:00"/>
    <x v="3"/>
    <x v="6"/>
    <x v="505"/>
    <x v="12"/>
    <x v="1"/>
    <x v="5"/>
    <x v="1209"/>
    <x v="1718"/>
    <n v="2"/>
    <n v="10.1"/>
  </r>
  <r>
    <n v="7998"/>
    <d v="2017-07-18T00:00:00"/>
    <x v="3"/>
    <x v="6"/>
    <x v="505"/>
    <x v="12"/>
    <x v="0"/>
    <x v="0"/>
    <x v="716"/>
    <x v="4731"/>
    <n v="2"/>
    <n v="5.23"/>
  </r>
  <r>
    <n v="7999"/>
    <d v="2017-07-18T00:00:00"/>
    <x v="3"/>
    <x v="6"/>
    <x v="505"/>
    <x v="12"/>
    <x v="0"/>
    <x v="3"/>
    <x v="1088"/>
    <x v="1994"/>
    <n v="4"/>
    <n v="-6.12"/>
  </r>
  <r>
    <n v="8000"/>
    <d v="2017-07-18T00:00:00"/>
    <x v="3"/>
    <x v="6"/>
    <x v="505"/>
    <x v="12"/>
    <x v="1"/>
    <x v="5"/>
    <x v="1155"/>
    <x v="1917"/>
    <n v="3"/>
    <n v="-42.9"/>
  </r>
  <r>
    <n v="8001"/>
    <d v="2017-07-18T00:00:00"/>
    <x v="3"/>
    <x v="6"/>
    <x v="9"/>
    <x v="2"/>
    <x v="2"/>
    <x v="16"/>
    <x v="1308"/>
    <x v="4732"/>
    <n v="5"/>
    <n v="70"/>
  </r>
  <r>
    <n v="8002"/>
    <d v="2017-07-18T00:00:00"/>
    <x v="3"/>
    <x v="6"/>
    <x v="9"/>
    <x v="2"/>
    <x v="1"/>
    <x v="5"/>
    <x v="478"/>
    <x v="3631"/>
    <n v="4"/>
    <n v="-14.2"/>
  </r>
  <r>
    <n v="8003"/>
    <d v="2017-07-18T00:00:00"/>
    <x v="3"/>
    <x v="6"/>
    <x v="9"/>
    <x v="2"/>
    <x v="0"/>
    <x v="14"/>
    <x v="714"/>
    <x v="814"/>
    <n v="2"/>
    <n v="1.1499999999999999"/>
  </r>
  <r>
    <n v="8004"/>
    <d v="2017-07-20T00:00:00"/>
    <x v="3"/>
    <x v="6"/>
    <x v="246"/>
    <x v="1"/>
    <x v="0"/>
    <x v="2"/>
    <x v="994"/>
    <x v="4733"/>
    <n v="2"/>
    <n v="8.7100000000000009"/>
  </r>
  <r>
    <n v="8005"/>
    <d v="2017-07-20T00:00:00"/>
    <x v="3"/>
    <x v="6"/>
    <x v="246"/>
    <x v="1"/>
    <x v="1"/>
    <x v="8"/>
    <x v="466"/>
    <x v="4734"/>
    <n v="1"/>
    <n v="-5.71"/>
  </r>
  <r>
    <n v="8006"/>
    <d v="2017-07-20T00:00:00"/>
    <x v="3"/>
    <x v="6"/>
    <x v="551"/>
    <x v="19"/>
    <x v="0"/>
    <x v="1"/>
    <x v="1323"/>
    <x v="471"/>
    <n v="2"/>
    <n v="6.87"/>
  </r>
  <r>
    <n v="8007"/>
    <d v="2017-07-20T00:00:00"/>
    <x v="3"/>
    <x v="6"/>
    <x v="551"/>
    <x v="19"/>
    <x v="0"/>
    <x v="12"/>
    <x v="425"/>
    <x v="4735"/>
    <n v="2"/>
    <n v="112.41"/>
  </r>
  <r>
    <n v="8008"/>
    <d v="2017-07-20T00:00:00"/>
    <x v="3"/>
    <x v="6"/>
    <x v="551"/>
    <x v="19"/>
    <x v="0"/>
    <x v="3"/>
    <x v="1513"/>
    <x v="4736"/>
    <n v="5"/>
    <n v="20.21"/>
  </r>
  <r>
    <n v="8009"/>
    <d v="2017-07-20T00:00:00"/>
    <x v="3"/>
    <x v="6"/>
    <x v="551"/>
    <x v="19"/>
    <x v="1"/>
    <x v="5"/>
    <x v="707"/>
    <x v="978"/>
    <n v="3"/>
    <n v="27.44"/>
  </r>
  <r>
    <n v="8010"/>
    <d v="2017-07-20T00:00:00"/>
    <x v="3"/>
    <x v="6"/>
    <x v="551"/>
    <x v="19"/>
    <x v="0"/>
    <x v="3"/>
    <x v="1296"/>
    <x v="4737"/>
    <n v="7"/>
    <n v="30.42"/>
  </r>
  <r>
    <n v="8011"/>
    <d v="2017-07-20T00:00:00"/>
    <x v="3"/>
    <x v="6"/>
    <x v="551"/>
    <x v="19"/>
    <x v="2"/>
    <x v="9"/>
    <x v="1361"/>
    <x v="2516"/>
    <n v="3"/>
    <n v="132.59"/>
  </r>
  <r>
    <n v="8012"/>
    <d v="2017-07-20T00:00:00"/>
    <x v="3"/>
    <x v="6"/>
    <x v="436"/>
    <x v="28"/>
    <x v="0"/>
    <x v="3"/>
    <x v="688"/>
    <x v="3779"/>
    <n v="2"/>
    <n v="331.19"/>
  </r>
  <r>
    <n v="8013"/>
    <d v="2017-07-20T00:00:00"/>
    <x v="3"/>
    <x v="6"/>
    <x v="278"/>
    <x v="20"/>
    <x v="0"/>
    <x v="0"/>
    <x v="1282"/>
    <x v="518"/>
    <n v="2"/>
    <n v="6.41"/>
  </r>
  <r>
    <n v="8014"/>
    <d v="2017-07-20T00:00:00"/>
    <x v="3"/>
    <x v="6"/>
    <x v="278"/>
    <x v="20"/>
    <x v="1"/>
    <x v="5"/>
    <x v="148"/>
    <x v="4738"/>
    <n v="2"/>
    <n v="25.47"/>
  </r>
  <r>
    <n v="8015"/>
    <d v="2017-07-20T00:00:00"/>
    <x v="3"/>
    <x v="6"/>
    <x v="278"/>
    <x v="20"/>
    <x v="1"/>
    <x v="8"/>
    <x v="282"/>
    <x v="4739"/>
    <n v="4"/>
    <n v="31.27"/>
  </r>
  <r>
    <n v="8016"/>
    <d v="2017-07-21T00:00:00"/>
    <x v="3"/>
    <x v="6"/>
    <x v="581"/>
    <x v="23"/>
    <x v="0"/>
    <x v="0"/>
    <x v="729"/>
    <x v="710"/>
    <n v="1"/>
    <n v="3.18"/>
  </r>
  <r>
    <n v="8017"/>
    <d v="2017-07-21T00:00:00"/>
    <x v="3"/>
    <x v="6"/>
    <x v="582"/>
    <x v="27"/>
    <x v="2"/>
    <x v="6"/>
    <x v="1755"/>
    <x v="336"/>
    <n v="9"/>
    <n v="6.29"/>
  </r>
  <r>
    <n v="8018"/>
    <d v="2017-07-21T00:00:00"/>
    <x v="3"/>
    <x v="6"/>
    <x v="582"/>
    <x v="27"/>
    <x v="0"/>
    <x v="4"/>
    <x v="151"/>
    <x v="1905"/>
    <n v="1"/>
    <n v="7.54"/>
  </r>
  <r>
    <n v="8019"/>
    <d v="2017-07-21T00:00:00"/>
    <x v="3"/>
    <x v="6"/>
    <x v="746"/>
    <x v="10"/>
    <x v="0"/>
    <x v="3"/>
    <x v="556"/>
    <x v="4740"/>
    <n v="3"/>
    <n v="-22.62"/>
  </r>
  <r>
    <n v="8020"/>
    <d v="2017-07-21T00:00:00"/>
    <x v="3"/>
    <x v="6"/>
    <x v="746"/>
    <x v="10"/>
    <x v="0"/>
    <x v="2"/>
    <x v="1760"/>
    <x v="4741"/>
    <n v="7"/>
    <n v="25.01"/>
  </r>
  <r>
    <n v="8021"/>
    <d v="2017-07-21T00:00:00"/>
    <x v="3"/>
    <x v="6"/>
    <x v="746"/>
    <x v="10"/>
    <x v="2"/>
    <x v="6"/>
    <x v="1377"/>
    <x v="4742"/>
    <n v="6"/>
    <n v="-52.64"/>
  </r>
  <r>
    <n v="8022"/>
    <d v="2017-07-21T00:00:00"/>
    <x v="3"/>
    <x v="6"/>
    <x v="481"/>
    <x v="6"/>
    <x v="0"/>
    <x v="4"/>
    <x v="1638"/>
    <x v="2836"/>
    <n v="6"/>
    <n v="29.56"/>
  </r>
  <r>
    <n v="8023"/>
    <d v="2017-07-21T00:00:00"/>
    <x v="3"/>
    <x v="6"/>
    <x v="481"/>
    <x v="6"/>
    <x v="2"/>
    <x v="6"/>
    <x v="418"/>
    <x v="4094"/>
    <n v="4"/>
    <n v="67.989999999999995"/>
  </r>
  <r>
    <n v="8024"/>
    <d v="2017-07-21T00:00:00"/>
    <x v="3"/>
    <x v="6"/>
    <x v="481"/>
    <x v="6"/>
    <x v="1"/>
    <x v="8"/>
    <x v="725"/>
    <x v="4743"/>
    <n v="5"/>
    <n v="3.87"/>
  </r>
  <r>
    <n v="8025"/>
    <d v="2017-07-21T00:00:00"/>
    <x v="3"/>
    <x v="6"/>
    <x v="481"/>
    <x v="6"/>
    <x v="0"/>
    <x v="4"/>
    <x v="175"/>
    <x v="184"/>
    <n v="6"/>
    <n v="5.71"/>
  </r>
  <r>
    <n v="8026"/>
    <d v="2017-07-21T00:00:00"/>
    <x v="3"/>
    <x v="6"/>
    <x v="481"/>
    <x v="6"/>
    <x v="1"/>
    <x v="11"/>
    <x v="1671"/>
    <x v="2874"/>
    <n v="3"/>
    <n v="69.680000000000007"/>
  </r>
  <r>
    <n v="8027"/>
    <d v="2017-07-21T00:00:00"/>
    <x v="3"/>
    <x v="6"/>
    <x v="481"/>
    <x v="6"/>
    <x v="0"/>
    <x v="3"/>
    <x v="547"/>
    <x v="98"/>
    <n v="3"/>
    <n v="7.17"/>
  </r>
  <r>
    <n v="8028"/>
    <d v="2017-07-21T00:00:00"/>
    <x v="3"/>
    <x v="6"/>
    <x v="481"/>
    <x v="6"/>
    <x v="0"/>
    <x v="14"/>
    <x v="1673"/>
    <x v="3416"/>
    <n v="2"/>
    <n v="11.59"/>
  </r>
  <r>
    <n v="8029"/>
    <d v="2017-07-21T00:00:00"/>
    <x v="3"/>
    <x v="6"/>
    <x v="661"/>
    <x v="3"/>
    <x v="0"/>
    <x v="0"/>
    <x v="1825"/>
    <x v="4744"/>
    <n v="2"/>
    <n v="7.68"/>
  </r>
  <r>
    <n v="8030"/>
    <d v="2017-07-21T00:00:00"/>
    <x v="3"/>
    <x v="6"/>
    <x v="661"/>
    <x v="3"/>
    <x v="1"/>
    <x v="5"/>
    <x v="433"/>
    <x v="474"/>
    <n v="2"/>
    <n v="22.53"/>
  </r>
  <r>
    <n v="8031"/>
    <d v="2017-07-21T00:00:00"/>
    <x v="3"/>
    <x v="6"/>
    <x v="661"/>
    <x v="3"/>
    <x v="0"/>
    <x v="3"/>
    <x v="637"/>
    <x v="1918"/>
    <n v="3"/>
    <n v="17.62"/>
  </r>
  <r>
    <n v="8032"/>
    <d v="2017-07-21T00:00:00"/>
    <x v="3"/>
    <x v="6"/>
    <x v="178"/>
    <x v="20"/>
    <x v="0"/>
    <x v="12"/>
    <x v="1277"/>
    <x v="1649"/>
    <n v="4"/>
    <n v="4.54"/>
  </r>
  <r>
    <n v="8033"/>
    <d v="2017-07-21T00:00:00"/>
    <x v="3"/>
    <x v="6"/>
    <x v="278"/>
    <x v="3"/>
    <x v="0"/>
    <x v="4"/>
    <x v="510"/>
    <x v="567"/>
    <n v="2"/>
    <n v="1.69"/>
  </r>
  <r>
    <n v="8034"/>
    <d v="2017-07-21T00:00:00"/>
    <x v="3"/>
    <x v="6"/>
    <x v="278"/>
    <x v="3"/>
    <x v="2"/>
    <x v="6"/>
    <x v="803"/>
    <x v="4745"/>
    <n v="9"/>
    <n v="121.96"/>
  </r>
  <r>
    <n v="8035"/>
    <d v="2017-07-21T00:00:00"/>
    <x v="3"/>
    <x v="6"/>
    <x v="344"/>
    <x v="0"/>
    <x v="1"/>
    <x v="13"/>
    <x v="1174"/>
    <x v="4746"/>
    <n v="4"/>
    <n v="-21.33"/>
  </r>
  <r>
    <n v="8036"/>
    <d v="2017-07-21T00:00:00"/>
    <x v="3"/>
    <x v="6"/>
    <x v="254"/>
    <x v="1"/>
    <x v="0"/>
    <x v="3"/>
    <x v="824"/>
    <x v="846"/>
    <n v="4"/>
    <n v="-4.58"/>
  </r>
  <r>
    <n v="8037"/>
    <d v="2017-07-21T00:00:00"/>
    <x v="3"/>
    <x v="6"/>
    <x v="254"/>
    <x v="1"/>
    <x v="0"/>
    <x v="3"/>
    <x v="145"/>
    <x v="4747"/>
    <n v="7"/>
    <n v="-164.84"/>
  </r>
  <r>
    <n v="8038"/>
    <d v="2017-07-21T00:00:00"/>
    <x v="3"/>
    <x v="6"/>
    <x v="397"/>
    <x v="1"/>
    <x v="0"/>
    <x v="3"/>
    <x v="515"/>
    <x v="4748"/>
    <n v="2"/>
    <n v="-3.38"/>
  </r>
  <r>
    <n v="8039"/>
    <d v="2017-07-22T00:00:00"/>
    <x v="3"/>
    <x v="6"/>
    <x v="470"/>
    <x v="20"/>
    <x v="2"/>
    <x v="6"/>
    <x v="314"/>
    <x v="2157"/>
    <n v="3"/>
    <n v="14.09"/>
  </r>
  <r>
    <n v="8040"/>
    <d v="2017-07-22T00:00:00"/>
    <x v="3"/>
    <x v="6"/>
    <x v="34"/>
    <x v="1"/>
    <x v="1"/>
    <x v="5"/>
    <x v="612"/>
    <x v="4749"/>
    <n v="4"/>
    <n v="-75.19"/>
  </r>
  <r>
    <n v="8041"/>
    <d v="2017-07-23T00:00:00"/>
    <x v="3"/>
    <x v="6"/>
    <x v="85"/>
    <x v="20"/>
    <x v="0"/>
    <x v="3"/>
    <x v="420"/>
    <x v="957"/>
    <n v="3"/>
    <n v="4.2699999999999996"/>
  </r>
  <r>
    <n v="8042"/>
    <d v="2017-07-23T00:00:00"/>
    <x v="3"/>
    <x v="6"/>
    <x v="352"/>
    <x v="18"/>
    <x v="0"/>
    <x v="4"/>
    <x v="1451"/>
    <x v="2410"/>
    <n v="2"/>
    <n v="5.49"/>
  </r>
  <r>
    <n v="8043"/>
    <d v="2017-07-23T00:00:00"/>
    <x v="3"/>
    <x v="6"/>
    <x v="352"/>
    <x v="18"/>
    <x v="2"/>
    <x v="9"/>
    <x v="1106"/>
    <x v="4750"/>
    <n v="5"/>
    <n v="11.18"/>
  </r>
  <r>
    <n v="8044"/>
    <d v="2017-07-23T00:00:00"/>
    <x v="3"/>
    <x v="6"/>
    <x v="382"/>
    <x v="20"/>
    <x v="0"/>
    <x v="1"/>
    <x v="1096"/>
    <x v="554"/>
    <n v="4"/>
    <n v="19.87"/>
  </r>
  <r>
    <n v="8045"/>
    <d v="2017-07-23T00:00:00"/>
    <x v="3"/>
    <x v="6"/>
    <x v="39"/>
    <x v="20"/>
    <x v="0"/>
    <x v="3"/>
    <x v="1447"/>
    <x v="605"/>
    <n v="3"/>
    <n v="4.3499999999999996"/>
  </r>
  <r>
    <n v="8046"/>
    <d v="2017-07-23T00:00:00"/>
    <x v="3"/>
    <x v="6"/>
    <x v="706"/>
    <x v="1"/>
    <x v="0"/>
    <x v="0"/>
    <x v="189"/>
    <x v="2966"/>
    <n v="3"/>
    <n v="20.58"/>
  </r>
  <r>
    <n v="8047"/>
    <d v="2017-07-23T00:00:00"/>
    <x v="3"/>
    <x v="6"/>
    <x v="675"/>
    <x v="21"/>
    <x v="2"/>
    <x v="9"/>
    <x v="102"/>
    <x v="4751"/>
    <n v="5"/>
    <n v="143.97999999999999"/>
  </r>
  <r>
    <n v="8048"/>
    <d v="2017-07-23T00:00:00"/>
    <x v="3"/>
    <x v="6"/>
    <x v="463"/>
    <x v="3"/>
    <x v="0"/>
    <x v="3"/>
    <x v="130"/>
    <x v="4752"/>
    <n v="3"/>
    <n v="5.51"/>
  </r>
  <r>
    <n v="8049"/>
    <d v="2017-07-23T00:00:00"/>
    <x v="3"/>
    <x v="6"/>
    <x v="463"/>
    <x v="3"/>
    <x v="0"/>
    <x v="0"/>
    <x v="381"/>
    <x v="309"/>
    <n v="9"/>
    <n v="27.99"/>
  </r>
  <r>
    <n v="8050"/>
    <d v="2017-07-23T00:00:00"/>
    <x v="3"/>
    <x v="6"/>
    <x v="86"/>
    <x v="1"/>
    <x v="0"/>
    <x v="4"/>
    <x v="794"/>
    <x v="4753"/>
    <n v="4"/>
    <n v="15.19"/>
  </r>
  <r>
    <n v="8051"/>
    <d v="2017-07-24T00:00:00"/>
    <x v="3"/>
    <x v="6"/>
    <x v="535"/>
    <x v="3"/>
    <x v="2"/>
    <x v="16"/>
    <x v="377"/>
    <x v="4384"/>
    <n v="5"/>
    <n v="839.99"/>
  </r>
  <r>
    <n v="8052"/>
    <d v="2017-07-25T00:00:00"/>
    <x v="3"/>
    <x v="6"/>
    <x v="745"/>
    <x v="19"/>
    <x v="0"/>
    <x v="1"/>
    <x v="1731"/>
    <x v="992"/>
    <n v="7"/>
    <n v="9.51"/>
  </r>
  <r>
    <n v="8053"/>
    <d v="2017-07-25T00:00:00"/>
    <x v="3"/>
    <x v="6"/>
    <x v="118"/>
    <x v="2"/>
    <x v="0"/>
    <x v="1"/>
    <x v="1374"/>
    <x v="2223"/>
    <n v="1"/>
    <n v="1.07"/>
  </r>
  <r>
    <n v="8054"/>
    <d v="2017-07-25T00:00:00"/>
    <x v="3"/>
    <x v="6"/>
    <x v="405"/>
    <x v="2"/>
    <x v="1"/>
    <x v="8"/>
    <x v="1387"/>
    <x v="2118"/>
    <n v="4"/>
    <n v="3.01"/>
  </r>
  <r>
    <n v="8055"/>
    <d v="2017-07-25T00:00:00"/>
    <x v="3"/>
    <x v="6"/>
    <x v="405"/>
    <x v="2"/>
    <x v="0"/>
    <x v="14"/>
    <x v="1501"/>
    <x v="4754"/>
    <n v="3"/>
    <n v="4.25"/>
  </r>
  <r>
    <n v="8056"/>
    <d v="2017-07-25T00:00:00"/>
    <x v="3"/>
    <x v="6"/>
    <x v="405"/>
    <x v="2"/>
    <x v="1"/>
    <x v="13"/>
    <x v="1706"/>
    <x v="4755"/>
    <n v="1"/>
    <n v="-34.65"/>
  </r>
  <r>
    <n v="8057"/>
    <d v="2017-07-25T00:00:00"/>
    <x v="3"/>
    <x v="6"/>
    <x v="405"/>
    <x v="2"/>
    <x v="0"/>
    <x v="2"/>
    <x v="1567"/>
    <x v="4756"/>
    <n v="5"/>
    <n v="-25.99"/>
  </r>
  <r>
    <n v="8058"/>
    <d v="2017-07-25T00:00:00"/>
    <x v="3"/>
    <x v="6"/>
    <x v="405"/>
    <x v="2"/>
    <x v="0"/>
    <x v="0"/>
    <x v="757"/>
    <x v="1315"/>
    <n v="4"/>
    <n v="7.26"/>
  </r>
  <r>
    <n v="8059"/>
    <d v="2017-07-25T00:00:00"/>
    <x v="3"/>
    <x v="6"/>
    <x v="726"/>
    <x v="0"/>
    <x v="1"/>
    <x v="13"/>
    <x v="618"/>
    <x v="4757"/>
    <n v="6"/>
    <n v="-4.26"/>
  </r>
  <r>
    <n v="8060"/>
    <d v="2017-07-26T00:00:00"/>
    <x v="3"/>
    <x v="6"/>
    <x v="434"/>
    <x v="3"/>
    <x v="2"/>
    <x v="9"/>
    <x v="1375"/>
    <x v="4066"/>
    <n v="5"/>
    <n v="659.98"/>
  </r>
  <r>
    <n v="8061"/>
    <d v="2017-07-26T00:00:00"/>
    <x v="3"/>
    <x v="6"/>
    <x v="434"/>
    <x v="3"/>
    <x v="1"/>
    <x v="5"/>
    <x v="1022"/>
    <x v="4758"/>
    <n v="3"/>
    <n v="45.29"/>
  </r>
  <r>
    <n v="8062"/>
    <d v="2017-07-27T00:00:00"/>
    <x v="3"/>
    <x v="6"/>
    <x v="110"/>
    <x v="16"/>
    <x v="1"/>
    <x v="8"/>
    <x v="676"/>
    <x v="4759"/>
    <n v="3"/>
    <n v="-2.2799999999999998"/>
  </r>
  <r>
    <n v="8063"/>
    <d v="2017-07-27T00:00:00"/>
    <x v="3"/>
    <x v="6"/>
    <x v="784"/>
    <x v="20"/>
    <x v="1"/>
    <x v="8"/>
    <x v="630"/>
    <x v="4760"/>
    <n v="1"/>
    <n v="4.0199999999999996"/>
  </r>
  <r>
    <n v="8064"/>
    <d v="2017-07-27T00:00:00"/>
    <x v="3"/>
    <x v="6"/>
    <x v="784"/>
    <x v="20"/>
    <x v="2"/>
    <x v="6"/>
    <x v="418"/>
    <x v="4665"/>
    <n v="8"/>
    <n v="135.97999999999999"/>
  </r>
  <r>
    <n v="8065"/>
    <d v="2017-07-27T00:00:00"/>
    <x v="3"/>
    <x v="6"/>
    <x v="380"/>
    <x v="22"/>
    <x v="1"/>
    <x v="8"/>
    <x v="626"/>
    <x v="1403"/>
    <n v="3"/>
    <n v="10.51"/>
  </r>
  <r>
    <n v="8066"/>
    <d v="2017-07-27T00:00:00"/>
    <x v="3"/>
    <x v="6"/>
    <x v="380"/>
    <x v="22"/>
    <x v="0"/>
    <x v="0"/>
    <x v="521"/>
    <x v="922"/>
    <n v="4"/>
    <n v="12.05"/>
  </r>
  <r>
    <n v="8067"/>
    <d v="2017-07-27T00:00:00"/>
    <x v="3"/>
    <x v="6"/>
    <x v="380"/>
    <x v="22"/>
    <x v="0"/>
    <x v="0"/>
    <x v="1444"/>
    <x v="115"/>
    <n v="2"/>
    <n v="6.22"/>
  </r>
  <r>
    <n v="8068"/>
    <d v="2017-07-27T00:00:00"/>
    <x v="3"/>
    <x v="6"/>
    <x v="380"/>
    <x v="22"/>
    <x v="2"/>
    <x v="9"/>
    <x v="1685"/>
    <x v="4761"/>
    <n v="5"/>
    <n v="32.89"/>
  </r>
  <r>
    <n v="8069"/>
    <d v="2017-07-27T00:00:00"/>
    <x v="3"/>
    <x v="6"/>
    <x v="677"/>
    <x v="25"/>
    <x v="1"/>
    <x v="5"/>
    <x v="94"/>
    <x v="3771"/>
    <n v="4"/>
    <n v="12.18"/>
  </r>
  <r>
    <n v="8070"/>
    <d v="2017-07-28T00:00:00"/>
    <x v="3"/>
    <x v="6"/>
    <x v="719"/>
    <x v="3"/>
    <x v="0"/>
    <x v="3"/>
    <x v="253"/>
    <x v="1375"/>
    <n v="4"/>
    <n v="3.62"/>
  </r>
  <r>
    <n v="8071"/>
    <d v="2017-07-28T00:00:00"/>
    <x v="3"/>
    <x v="6"/>
    <x v="719"/>
    <x v="3"/>
    <x v="0"/>
    <x v="2"/>
    <x v="1677"/>
    <x v="1746"/>
    <n v="1"/>
    <n v="4.1900000000000004"/>
  </r>
  <r>
    <n v="8072"/>
    <d v="2017-07-28T00:00:00"/>
    <x v="3"/>
    <x v="6"/>
    <x v="719"/>
    <x v="3"/>
    <x v="2"/>
    <x v="6"/>
    <x v="387"/>
    <x v="4762"/>
    <n v="4"/>
    <n v="100.24"/>
  </r>
  <r>
    <n v="8073"/>
    <d v="2017-07-29T00:00:00"/>
    <x v="3"/>
    <x v="6"/>
    <x v="643"/>
    <x v="25"/>
    <x v="0"/>
    <x v="12"/>
    <x v="1500"/>
    <x v="3299"/>
    <n v="2"/>
    <n v="6.53"/>
  </r>
  <r>
    <n v="8074"/>
    <d v="2017-07-29T00:00:00"/>
    <x v="3"/>
    <x v="6"/>
    <x v="643"/>
    <x v="25"/>
    <x v="2"/>
    <x v="6"/>
    <x v="1740"/>
    <x v="3596"/>
    <n v="5"/>
    <n v="1.38"/>
  </r>
  <r>
    <n v="8075"/>
    <d v="2017-07-29T00:00:00"/>
    <x v="3"/>
    <x v="6"/>
    <x v="643"/>
    <x v="25"/>
    <x v="0"/>
    <x v="4"/>
    <x v="481"/>
    <x v="621"/>
    <n v="3"/>
    <n v="0.38"/>
  </r>
  <r>
    <n v="8076"/>
    <d v="2017-07-29T00:00:00"/>
    <x v="3"/>
    <x v="6"/>
    <x v="60"/>
    <x v="22"/>
    <x v="2"/>
    <x v="9"/>
    <x v="1623"/>
    <x v="2975"/>
    <n v="3"/>
    <n v="11.77"/>
  </r>
  <r>
    <n v="8077"/>
    <d v="2017-07-29T00:00:00"/>
    <x v="3"/>
    <x v="6"/>
    <x v="174"/>
    <x v="0"/>
    <x v="0"/>
    <x v="7"/>
    <x v="1144"/>
    <x v="1510"/>
    <n v="2"/>
    <n v="0.47"/>
  </r>
  <r>
    <n v="8078"/>
    <d v="2017-07-29T00:00:00"/>
    <x v="3"/>
    <x v="6"/>
    <x v="174"/>
    <x v="0"/>
    <x v="2"/>
    <x v="6"/>
    <x v="1379"/>
    <x v="4287"/>
    <n v="1"/>
    <n v="15.6"/>
  </r>
  <r>
    <n v="8079"/>
    <d v="2017-07-29T00:00:00"/>
    <x v="3"/>
    <x v="6"/>
    <x v="95"/>
    <x v="20"/>
    <x v="0"/>
    <x v="4"/>
    <x v="470"/>
    <x v="2973"/>
    <n v="9"/>
    <n v="22.24"/>
  </r>
  <r>
    <n v="8080"/>
    <d v="2017-07-29T00:00:00"/>
    <x v="3"/>
    <x v="6"/>
    <x v="334"/>
    <x v="39"/>
    <x v="0"/>
    <x v="3"/>
    <x v="361"/>
    <x v="3850"/>
    <n v="2"/>
    <n v="16.41"/>
  </r>
  <r>
    <n v="8081"/>
    <d v="2017-07-29T00:00:00"/>
    <x v="3"/>
    <x v="6"/>
    <x v="334"/>
    <x v="39"/>
    <x v="2"/>
    <x v="6"/>
    <x v="855"/>
    <x v="4763"/>
    <n v="3"/>
    <n v="133.97"/>
  </r>
  <r>
    <n v="8082"/>
    <d v="2017-07-29T00:00:00"/>
    <x v="3"/>
    <x v="6"/>
    <x v="334"/>
    <x v="39"/>
    <x v="0"/>
    <x v="12"/>
    <x v="52"/>
    <x v="2318"/>
    <n v="2"/>
    <n v="60.55"/>
  </r>
  <r>
    <n v="8083"/>
    <d v="2017-07-29T00:00:00"/>
    <x v="3"/>
    <x v="6"/>
    <x v="334"/>
    <x v="39"/>
    <x v="1"/>
    <x v="5"/>
    <x v="946"/>
    <x v="4235"/>
    <n v="3"/>
    <n v="72.64"/>
  </r>
  <r>
    <n v="8084"/>
    <d v="2017-07-29T00:00:00"/>
    <x v="3"/>
    <x v="6"/>
    <x v="339"/>
    <x v="22"/>
    <x v="1"/>
    <x v="11"/>
    <x v="1419"/>
    <x v="4577"/>
    <n v="2"/>
    <n v="25.51"/>
  </r>
  <r>
    <n v="8085"/>
    <d v="2017-07-30T00:00:00"/>
    <x v="3"/>
    <x v="6"/>
    <x v="154"/>
    <x v="3"/>
    <x v="0"/>
    <x v="2"/>
    <x v="216"/>
    <x v="233"/>
    <n v="2"/>
    <n v="85.9"/>
  </r>
  <r>
    <n v="8086"/>
    <d v="2017-07-30T00:00:00"/>
    <x v="3"/>
    <x v="6"/>
    <x v="154"/>
    <x v="3"/>
    <x v="0"/>
    <x v="1"/>
    <x v="85"/>
    <x v="4764"/>
    <n v="7"/>
    <n v="12.6"/>
  </r>
  <r>
    <n v="8087"/>
    <d v="2017-07-30T00:00:00"/>
    <x v="3"/>
    <x v="6"/>
    <x v="529"/>
    <x v="10"/>
    <x v="0"/>
    <x v="3"/>
    <x v="413"/>
    <x v="813"/>
    <n v="4"/>
    <n v="-53.74"/>
  </r>
  <r>
    <n v="8088"/>
    <d v="2017-07-30T00:00:00"/>
    <x v="3"/>
    <x v="6"/>
    <x v="705"/>
    <x v="36"/>
    <x v="2"/>
    <x v="6"/>
    <x v="764"/>
    <x v="3486"/>
    <n v="5"/>
    <n v="43.18"/>
  </r>
  <r>
    <n v="8089"/>
    <d v="2017-07-31T00:00:00"/>
    <x v="3"/>
    <x v="6"/>
    <x v="400"/>
    <x v="2"/>
    <x v="0"/>
    <x v="0"/>
    <x v="1226"/>
    <x v="1858"/>
    <n v="3"/>
    <n v="17.82"/>
  </r>
  <r>
    <n v="8090"/>
    <d v="2017-07-31T00:00:00"/>
    <x v="3"/>
    <x v="6"/>
    <x v="469"/>
    <x v="16"/>
    <x v="2"/>
    <x v="9"/>
    <x v="1326"/>
    <x v="1891"/>
    <n v="2"/>
    <n v="8.2799999999999994"/>
  </r>
  <r>
    <n v="8091"/>
    <d v="2017-07-31T00:00:00"/>
    <x v="3"/>
    <x v="6"/>
    <x v="682"/>
    <x v="1"/>
    <x v="2"/>
    <x v="6"/>
    <x v="422"/>
    <x v="3185"/>
    <n v="1"/>
    <n v="4.1399999999999997"/>
  </r>
  <r>
    <n v="8092"/>
    <d v="2017-07-31T00:00:00"/>
    <x v="3"/>
    <x v="6"/>
    <x v="574"/>
    <x v="3"/>
    <x v="0"/>
    <x v="2"/>
    <x v="370"/>
    <x v="4765"/>
    <n v="2"/>
    <n v="15.27"/>
  </r>
  <r>
    <n v="8093"/>
    <d v="2017-07-31T00:00:00"/>
    <x v="3"/>
    <x v="6"/>
    <x v="574"/>
    <x v="3"/>
    <x v="1"/>
    <x v="8"/>
    <x v="984"/>
    <x v="2801"/>
    <n v="7"/>
    <n v="11.46"/>
  </r>
  <r>
    <n v="8094"/>
    <d v="2017-07-31T00:00:00"/>
    <x v="3"/>
    <x v="6"/>
    <x v="465"/>
    <x v="21"/>
    <x v="0"/>
    <x v="3"/>
    <x v="878"/>
    <x v="1765"/>
    <n v="4"/>
    <n v="8.41"/>
  </r>
  <r>
    <n v="8095"/>
    <d v="2017-07-31T00:00:00"/>
    <x v="3"/>
    <x v="6"/>
    <x v="465"/>
    <x v="21"/>
    <x v="0"/>
    <x v="12"/>
    <x v="1601"/>
    <x v="2207"/>
    <n v="6"/>
    <n v="54.56"/>
  </r>
  <r>
    <n v="8096"/>
    <d v="2017-07-31T00:00:00"/>
    <x v="3"/>
    <x v="6"/>
    <x v="193"/>
    <x v="2"/>
    <x v="2"/>
    <x v="6"/>
    <x v="996"/>
    <x v="4766"/>
    <n v="4"/>
    <n v="-57.12"/>
  </r>
  <r>
    <n v="8097"/>
    <d v="2017-07-31T00:00:00"/>
    <x v="3"/>
    <x v="6"/>
    <x v="162"/>
    <x v="7"/>
    <x v="0"/>
    <x v="0"/>
    <x v="1593"/>
    <x v="4459"/>
    <n v="1"/>
    <n v="5.54"/>
  </r>
  <r>
    <n v="8098"/>
    <d v="2017-07-31T00:00:00"/>
    <x v="3"/>
    <x v="6"/>
    <x v="162"/>
    <x v="7"/>
    <x v="0"/>
    <x v="3"/>
    <x v="313"/>
    <x v="4767"/>
    <n v="5"/>
    <n v="390.98"/>
  </r>
  <r>
    <n v="8099"/>
    <d v="2017-07-31T00:00:00"/>
    <x v="3"/>
    <x v="6"/>
    <x v="162"/>
    <x v="7"/>
    <x v="0"/>
    <x v="3"/>
    <x v="1239"/>
    <x v="4768"/>
    <n v="3"/>
    <n v="5.39"/>
  </r>
  <r>
    <n v="8100"/>
    <d v="2017-08-01T00:00:00"/>
    <x v="3"/>
    <x v="7"/>
    <x v="372"/>
    <x v="1"/>
    <x v="2"/>
    <x v="6"/>
    <x v="784"/>
    <x v="772"/>
    <n v="2"/>
    <n v="6"/>
  </r>
  <r>
    <n v="8101"/>
    <d v="2017-08-01T00:00:00"/>
    <x v="3"/>
    <x v="7"/>
    <x v="420"/>
    <x v="25"/>
    <x v="2"/>
    <x v="6"/>
    <x v="418"/>
    <x v="4094"/>
    <n v="5"/>
    <n v="17"/>
  </r>
  <r>
    <n v="8102"/>
    <d v="2017-08-01T00:00:00"/>
    <x v="3"/>
    <x v="7"/>
    <x v="322"/>
    <x v="0"/>
    <x v="2"/>
    <x v="15"/>
    <x v="1229"/>
    <x v="3505"/>
    <n v="3"/>
    <n v="-264"/>
  </r>
  <r>
    <n v="8103"/>
    <d v="2017-08-01T00:00:00"/>
    <x v="3"/>
    <x v="7"/>
    <x v="322"/>
    <x v="0"/>
    <x v="0"/>
    <x v="0"/>
    <x v="1826"/>
    <x v="1308"/>
    <n v="7"/>
    <n v="12.7"/>
  </r>
  <r>
    <n v="8104"/>
    <d v="2017-08-01T00:00:00"/>
    <x v="3"/>
    <x v="7"/>
    <x v="252"/>
    <x v="3"/>
    <x v="0"/>
    <x v="3"/>
    <x v="213"/>
    <x v="3198"/>
    <n v="2"/>
    <n v="18.53"/>
  </r>
  <r>
    <n v="8105"/>
    <d v="2017-08-01T00:00:00"/>
    <x v="3"/>
    <x v="7"/>
    <x v="699"/>
    <x v="3"/>
    <x v="0"/>
    <x v="2"/>
    <x v="892"/>
    <x v="2626"/>
    <n v="3"/>
    <n v="50.37"/>
  </r>
  <r>
    <n v="8106"/>
    <d v="2017-08-03T00:00:00"/>
    <x v="3"/>
    <x v="7"/>
    <x v="693"/>
    <x v="1"/>
    <x v="1"/>
    <x v="11"/>
    <x v="28"/>
    <x v="1139"/>
    <n v="2"/>
    <n v="-36.67"/>
  </r>
  <r>
    <n v="8107"/>
    <d v="2017-08-03T00:00:00"/>
    <x v="3"/>
    <x v="7"/>
    <x v="664"/>
    <x v="3"/>
    <x v="0"/>
    <x v="1"/>
    <x v="1655"/>
    <x v="3461"/>
    <n v="5"/>
    <n v="24.84"/>
  </r>
  <r>
    <n v="8108"/>
    <d v="2017-08-03T00:00:00"/>
    <x v="3"/>
    <x v="7"/>
    <x v="664"/>
    <x v="3"/>
    <x v="1"/>
    <x v="8"/>
    <x v="392"/>
    <x v="1955"/>
    <n v="3"/>
    <n v="11.16"/>
  </r>
  <r>
    <n v="8109"/>
    <d v="2017-08-03T00:00:00"/>
    <x v="3"/>
    <x v="7"/>
    <x v="208"/>
    <x v="3"/>
    <x v="0"/>
    <x v="2"/>
    <x v="53"/>
    <x v="3810"/>
    <n v="3"/>
    <n v="23.97"/>
  </r>
  <r>
    <n v="8110"/>
    <d v="2017-08-03T00:00:00"/>
    <x v="3"/>
    <x v="7"/>
    <x v="579"/>
    <x v="1"/>
    <x v="2"/>
    <x v="9"/>
    <x v="1487"/>
    <x v="4769"/>
    <n v="3"/>
    <n v="7.47"/>
  </r>
  <r>
    <n v="8111"/>
    <d v="2017-08-03T00:00:00"/>
    <x v="3"/>
    <x v="7"/>
    <x v="759"/>
    <x v="22"/>
    <x v="0"/>
    <x v="2"/>
    <x v="969"/>
    <x v="4696"/>
    <n v="1"/>
    <n v="4.18"/>
  </r>
  <r>
    <n v="8112"/>
    <d v="2017-08-03T00:00:00"/>
    <x v="3"/>
    <x v="7"/>
    <x v="764"/>
    <x v="10"/>
    <x v="0"/>
    <x v="1"/>
    <x v="218"/>
    <x v="356"/>
    <n v="5"/>
    <n v="5.37"/>
  </r>
  <r>
    <n v="8113"/>
    <d v="2017-08-04T00:00:00"/>
    <x v="3"/>
    <x v="7"/>
    <x v="312"/>
    <x v="26"/>
    <x v="0"/>
    <x v="0"/>
    <x v="1074"/>
    <x v="1140"/>
    <n v="2"/>
    <n v="2.89"/>
  </r>
  <r>
    <n v="8114"/>
    <d v="2017-08-04T00:00:00"/>
    <x v="3"/>
    <x v="7"/>
    <x v="312"/>
    <x v="26"/>
    <x v="0"/>
    <x v="10"/>
    <x v="1690"/>
    <x v="2772"/>
    <n v="1"/>
    <n v="3.18"/>
  </r>
  <r>
    <n v="8115"/>
    <d v="2017-08-04T00:00:00"/>
    <x v="3"/>
    <x v="7"/>
    <x v="312"/>
    <x v="0"/>
    <x v="0"/>
    <x v="3"/>
    <x v="82"/>
    <x v="3569"/>
    <n v="3"/>
    <n v="-5.64"/>
  </r>
  <r>
    <n v="8116"/>
    <d v="2017-08-05T00:00:00"/>
    <x v="3"/>
    <x v="7"/>
    <x v="203"/>
    <x v="5"/>
    <x v="0"/>
    <x v="0"/>
    <x v="1589"/>
    <x v="4041"/>
    <n v="2"/>
    <n v="6.33"/>
  </r>
  <r>
    <n v="8117"/>
    <d v="2017-08-05T00:00:00"/>
    <x v="3"/>
    <x v="7"/>
    <x v="327"/>
    <x v="0"/>
    <x v="0"/>
    <x v="2"/>
    <x v="1271"/>
    <x v="4770"/>
    <n v="9"/>
    <n v="7.55"/>
  </r>
  <r>
    <n v="8118"/>
    <d v="2017-08-05T00:00:00"/>
    <x v="3"/>
    <x v="7"/>
    <x v="99"/>
    <x v="18"/>
    <x v="0"/>
    <x v="3"/>
    <x v="702"/>
    <x v="4771"/>
    <n v="6"/>
    <n v="60.42"/>
  </r>
  <r>
    <n v="8119"/>
    <d v="2017-08-05T00:00:00"/>
    <x v="3"/>
    <x v="7"/>
    <x v="99"/>
    <x v="18"/>
    <x v="2"/>
    <x v="9"/>
    <x v="1617"/>
    <x v="4772"/>
    <n v="2"/>
    <n v="29.52"/>
  </r>
  <r>
    <n v="8120"/>
    <d v="2017-08-05T00:00:00"/>
    <x v="3"/>
    <x v="7"/>
    <x v="99"/>
    <x v="18"/>
    <x v="0"/>
    <x v="1"/>
    <x v="983"/>
    <x v="4773"/>
    <n v="9"/>
    <n v="66.599999999999994"/>
  </r>
  <r>
    <n v="8121"/>
    <d v="2017-08-06T00:00:00"/>
    <x v="3"/>
    <x v="7"/>
    <x v="9"/>
    <x v="8"/>
    <x v="1"/>
    <x v="11"/>
    <x v="683"/>
    <x v="4774"/>
    <n v="3"/>
    <n v="23.32"/>
  </r>
  <r>
    <n v="8122"/>
    <d v="2017-08-06T00:00:00"/>
    <x v="3"/>
    <x v="7"/>
    <x v="9"/>
    <x v="8"/>
    <x v="1"/>
    <x v="8"/>
    <x v="895"/>
    <x v="4775"/>
    <n v="5"/>
    <n v="7.39"/>
  </r>
  <r>
    <n v="8123"/>
    <d v="2017-08-06T00:00:00"/>
    <x v="3"/>
    <x v="7"/>
    <x v="735"/>
    <x v="0"/>
    <x v="0"/>
    <x v="0"/>
    <x v="1747"/>
    <x v="2656"/>
    <n v="3"/>
    <n v="40.35"/>
  </r>
  <r>
    <n v="8124"/>
    <d v="2017-08-06T00:00:00"/>
    <x v="3"/>
    <x v="7"/>
    <x v="146"/>
    <x v="38"/>
    <x v="2"/>
    <x v="6"/>
    <x v="1432"/>
    <x v="4776"/>
    <n v="5"/>
    <n v="247.49"/>
  </r>
  <r>
    <n v="8125"/>
    <d v="2017-08-06T00:00:00"/>
    <x v="3"/>
    <x v="7"/>
    <x v="146"/>
    <x v="38"/>
    <x v="0"/>
    <x v="1"/>
    <x v="360"/>
    <x v="2359"/>
    <n v="8"/>
    <n v="11.83"/>
  </r>
  <r>
    <n v="8126"/>
    <d v="2017-08-06T00:00:00"/>
    <x v="3"/>
    <x v="7"/>
    <x v="146"/>
    <x v="38"/>
    <x v="0"/>
    <x v="4"/>
    <x v="794"/>
    <x v="4777"/>
    <n v="6"/>
    <n v="68.36"/>
  </r>
  <r>
    <n v="8127"/>
    <d v="2017-08-06T00:00:00"/>
    <x v="3"/>
    <x v="7"/>
    <x v="489"/>
    <x v="20"/>
    <x v="0"/>
    <x v="14"/>
    <x v="1342"/>
    <x v="2572"/>
    <n v="4"/>
    <n v="21.04"/>
  </r>
  <r>
    <n v="8128"/>
    <d v="2017-08-07T00:00:00"/>
    <x v="3"/>
    <x v="7"/>
    <x v="667"/>
    <x v="25"/>
    <x v="2"/>
    <x v="9"/>
    <x v="671"/>
    <x v="2232"/>
    <n v="1"/>
    <n v="22"/>
  </r>
  <r>
    <n v="8129"/>
    <d v="2017-08-07T00:00:00"/>
    <x v="3"/>
    <x v="7"/>
    <x v="677"/>
    <x v="20"/>
    <x v="0"/>
    <x v="4"/>
    <x v="1451"/>
    <x v="2410"/>
    <n v="2"/>
    <n v="5.49"/>
  </r>
  <r>
    <n v="8130"/>
    <d v="2017-08-07T00:00:00"/>
    <x v="3"/>
    <x v="7"/>
    <x v="677"/>
    <x v="20"/>
    <x v="0"/>
    <x v="4"/>
    <x v="108"/>
    <x v="4778"/>
    <n v="10"/>
    <n v="26.2"/>
  </r>
  <r>
    <n v="8131"/>
    <d v="2017-08-07T00:00:00"/>
    <x v="3"/>
    <x v="7"/>
    <x v="144"/>
    <x v="3"/>
    <x v="2"/>
    <x v="6"/>
    <x v="577"/>
    <x v="4779"/>
    <n v="5"/>
    <n v="18"/>
  </r>
  <r>
    <n v="8132"/>
    <d v="2017-08-07T00:00:00"/>
    <x v="3"/>
    <x v="7"/>
    <x v="144"/>
    <x v="3"/>
    <x v="0"/>
    <x v="3"/>
    <x v="1513"/>
    <x v="4041"/>
    <n v="2"/>
    <n v="4.6399999999999997"/>
  </r>
  <r>
    <n v="8133"/>
    <d v="2017-08-07T00:00:00"/>
    <x v="3"/>
    <x v="7"/>
    <x v="204"/>
    <x v="28"/>
    <x v="2"/>
    <x v="9"/>
    <x v="632"/>
    <x v="2429"/>
    <n v="4"/>
    <n v="19.829999999999998"/>
  </r>
  <r>
    <n v="8134"/>
    <d v="2017-08-07T00:00:00"/>
    <x v="3"/>
    <x v="7"/>
    <x v="550"/>
    <x v="3"/>
    <x v="0"/>
    <x v="0"/>
    <x v="141"/>
    <x v="2636"/>
    <n v="5"/>
    <n v="114.94"/>
  </r>
  <r>
    <n v="8135"/>
    <d v="2017-08-07T00:00:00"/>
    <x v="3"/>
    <x v="7"/>
    <x v="74"/>
    <x v="0"/>
    <x v="2"/>
    <x v="9"/>
    <x v="1526"/>
    <x v="4780"/>
    <n v="3"/>
    <n v="-13.44"/>
  </r>
  <r>
    <n v="8136"/>
    <d v="2017-08-07T00:00:00"/>
    <x v="3"/>
    <x v="7"/>
    <x v="74"/>
    <x v="0"/>
    <x v="0"/>
    <x v="2"/>
    <x v="1191"/>
    <x v="1601"/>
    <n v="2"/>
    <n v="-25.11"/>
  </r>
  <r>
    <n v="8137"/>
    <d v="2017-08-07T00:00:00"/>
    <x v="3"/>
    <x v="7"/>
    <x v="506"/>
    <x v="3"/>
    <x v="2"/>
    <x v="6"/>
    <x v="173"/>
    <x v="4781"/>
    <n v="3"/>
    <n v="44.24"/>
  </r>
  <r>
    <n v="8138"/>
    <d v="2017-08-07T00:00:00"/>
    <x v="3"/>
    <x v="7"/>
    <x v="506"/>
    <x v="3"/>
    <x v="0"/>
    <x v="3"/>
    <x v="547"/>
    <x v="1177"/>
    <n v="3"/>
    <n v="4.18"/>
  </r>
  <r>
    <n v="8139"/>
    <d v="2017-08-07T00:00:00"/>
    <x v="3"/>
    <x v="7"/>
    <x v="506"/>
    <x v="3"/>
    <x v="0"/>
    <x v="3"/>
    <x v="1827"/>
    <x v="4782"/>
    <n v="3"/>
    <n v="11.67"/>
  </r>
  <r>
    <n v="8140"/>
    <d v="2017-08-07T00:00:00"/>
    <x v="3"/>
    <x v="7"/>
    <x v="506"/>
    <x v="3"/>
    <x v="2"/>
    <x v="9"/>
    <x v="1734"/>
    <x v="4783"/>
    <n v="4"/>
    <n v="7.81"/>
  </r>
  <r>
    <n v="8141"/>
    <d v="2017-08-07T00:00:00"/>
    <x v="3"/>
    <x v="7"/>
    <x v="506"/>
    <x v="3"/>
    <x v="0"/>
    <x v="0"/>
    <x v="572"/>
    <x v="396"/>
    <n v="2"/>
    <n v="11.54"/>
  </r>
  <r>
    <n v="8142"/>
    <d v="2017-08-07T00:00:00"/>
    <x v="3"/>
    <x v="7"/>
    <x v="506"/>
    <x v="3"/>
    <x v="1"/>
    <x v="8"/>
    <x v="1412"/>
    <x v="3461"/>
    <n v="1"/>
    <n v="15.53"/>
  </r>
  <r>
    <n v="8143"/>
    <d v="2017-08-07T00:00:00"/>
    <x v="3"/>
    <x v="7"/>
    <x v="506"/>
    <x v="3"/>
    <x v="1"/>
    <x v="5"/>
    <x v="1828"/>
    <x v="4784"/>
    <n v="1"/>
    <n v="25.9"/>
  </r>
  <r>
    <n v="8144"/>
    <d v="2017-08-07T00:00:00"/>
    <x v="3"/>
    <x v="7"/>
    <x v="506"/>
    <x v="3"/>
    <x v="0"/>
    <x v="12"/>
    <x v="133"/>
    <x v="4785"/>
    <n v="5"/>
    <n v="412.47"/>
  </r>
  <r>
    <n v="8145"/>
    <d v="2017-08-10T00:00:00"/>
    <x v="3"/>
    <x v="7"/>
    <x v="325"/>
    <x v="18"/>
    <x v="0"/>
    <x v="10"/>
    <x v="21"/>
    <x v="3089"/>
    <n v="6"/>
    <n v="35.04"/>
  </r>
  <r>
    <n v="8146"/>
    <d v="2017-08-10T00:00:00"/>
    <x v="3"/>
    <x v="7"/>
    <x v="325"/>
    <x v="18"/>
    <x v="1"/>
    <x v="8"/>
    <x v="339"/>
    <x v="4786"/>
    <n v="2"/>
    <n v="25.47"/>
  </r>
  <r>
    <n v="8147"/>
    <d v="2017-08-10T00:00:00"/>
    <x v="3"/>
    <x v="7"/>
    <x v="325"/>
    <x v="18"/>
    <x v="2"/>
    <x v="6"/>
    <x v="86"/>
    <x v="4787"/>
    <n v="9"/>
    <n v="378.17"/>
  </r>
  <r>
    <n v="8148"/>
    <d v="2017-08-10T00:00:00"/>
    <x v="3"/>
    <x v="7"/>
    <x v="571"/>
    <x v="18"/>
    <x v="0"/>
    <x v="0"/>
    <x v="1195"/>
    <x v="639"/>
    <n v="5"/>
    <n v="83.28"/>
  </r>
  <r>
    <n v="8149"/>
    <d v="2017-08-11T00:00:00"/>
    <x v="3"/>
    <x v="7"/>
    <x v="472"/>
    <x v="0"/>
    <x v="0"/>
    <x v="0"/>
    <x v="1032"/>
    <x v="4788"/>
    <n v="4"/>
    <n v="10.01"/>
  </r>
  <r>
    <n v="8150"/>
    <d v="2017-08-11T00:00:00"/>
    <x v="3"/>
    <x v="7"/>
    <x v="472"/>
    <x v="0"/>
    <x v="0"/>
    <x v="4"/>
    <x v="543"/>
    <x v="814"/>
    <n v="7"/>
    <n v="2.87"/>
  </r>
  <r>
    <n v="8151"/>
    <d v="2017-08-11T00:00:00"/>
    <x v="3"/>
    <x v="7"/>
    <x v="472"/>
    <x v="0"/>
    <x v="2"/>
    <x v="6"/>
    <x v="307"/>
    <x v="2186"/>
    <n v="2"/>
    <n v="13.44"/>
  </r>
  <r>
    <n v="8152"/>
    <d v="2017-08-11T00:00:00"/>
    <x v="3"/>
    <x v="7"/>
    <x v="472"/>
    <x v="0"/>
    <x v="0"/>
    <x v="3"/>
    <x v="274"/>
    <x v="4789"/>
    <n v="8"/>
    <n v="-22.51"/>
  </r>
  <r>
    <n v="8153"/>
    <d v="2017-08-11T00:00:00"/>
    <x v="3"/>
    <x v="7"/>
    <x v="108"/>
    <x v="8"/>
    <x v="0"/>
    <x v="3"/>
    <x v="715"/>
    <x v="4790"/>
    <n v="11"/>
    <n v="219.65"/>
  </r>
  <r>
    <n v="8154"/>
    <d v="2017-08-11T00:00:00"/>
    <x v="3"/>
    <x v="7"/>
    <x v="694"/>
    <x v="20"/>
    <x v="0"/>
    <x v="0"/>
    <x v="291"/>
    <x v="499"/>
    <n v="4"/>
    <n v="12.44"/>
  </r>
  <r>
    <n v="8155"/>
    <d v="2017-08-12T00:00:00"/>
    <x v="3"/>
    <x v="7"/>
    <x v="356"/>
    <x v="16"/>
    <x v="0"/>
    <x v="0"/>
    <x v="768"/>
    <x v="1315"/>
    <n v="4"/>
    <n v="7.26"/>
  </r>
  <r>
    <n v="8156"/>
    <d v="2017-08-12T00:00:00"/>
    <x v="3"/>
    <x v="7"/>
    <x v="176"/>
    <x v="3"/>
    <x v="0"/>
    <x v="12"/>
    <x v="1178"/>
    <x v="2277"/>
    <n v="3"/>
    <n v="152.02000000000001"/>
  </r>
  <r>
    <n v="8157"/>
    <d v="2017-08-12T00:00:00"/>
    <x v="3"/>
    <x v="7"/>
    <x v="176"/>
    <x v="3"/>
    <x v="1"/>
    <x v="8"/>
    <x v="211"/>
    <x v="2846"/>
    <n v="4"/>
    <n v="19.77"/>
  </r>
  <r>
    <n v="8158"/>
    <d v="2017-08-12T00:00:00"/>
    <x v="3"/>
    <x v="7"/>
    <x v="653"/>
    <x v="36"/>
    <x v="0"/>
    <x v="4"/>
    <x v="16"/>
    <x v="1765"/>
    <n v="3"/>
    <n v="5.26"/>
  </r>
  <r>
    <n v="8159"/>
    <d v="2017-08-12T00:00:00"/>
    <x v="3"/>
    <x v="7"/>
    <x v="653"/>
    <x v="36"/>
    <x v="1"/>
    <x v="5"/>
    <x v="47"/>
    <x v="4791"/>
    <n v="5"/>
    <n v="373.78"/>
  </r>
  <r>
    <n v="8160"/>
    <d v="2017-08-12T00:00:00"/>
    <x v="3"/>
    <x v="7"/>
    <x v="653"/>
    <x v="36"/>
    <x v="0"/>
    <x v="4"/>
    <x v="487"/>
    <x v="4792"/>
    <n v="5"/>
    <n v="59.37"/>
  </r>
  <r>
    <n v="8161"/>
    <d v="2017-08-12T00:00:00"/>
    <x v="3"/>
    <x v="7"/>
    <x v="613"/>
    <x v="22"/>
    <x v="2"/>
    <x v="16"/>
    <x v="1478"/>
    <x v="4793"/>
    <n v="1"/>
    <n v="90"/>
  </r>
  <r>
    <n v="8162"/>
    <d v="2017-08-12T00:00:00"/>
    <x v="3"/>
    <x v="7"/>
    <x v="613"/>
    <x v="22"/>
    <x v="0"/>
    <x v="0"/>
    <x v="1362"/>
    <x v="3648"/>
    <n v="4"/>
    <n v="92.24"/>
  </r>
  <r>
    <n v="8163"/>
    <d v="2017-08-12T00:00:00"/>
    <x v="3"/>
    <x v="7"/>
    <x v="613"/>
    <x v="22"/>
    <x v="2"/>
    <x v="6"/>
    <x v="450"/>
    <x v="4794"/>
    <n v="8"/>
    <n v="27.3"/>
  </r>
  <r>
    <n v="8164"/>
    <d v="2017-08-12T00:00:00"/>
    <x v="3"/>
    <x v="7"/>
    <x v="613"/>
    <x v="22"/>
    <x v="0"/>
    <x v="2"/>
    <x v="1260"/>
    <x v="1759"/>
    <n v="3"/>
    <n v="11.69"/>
  </r>
  <r>
    <n v="8165"/>
    <d v="2017-08-12T00:00:00"/>
    <x v="3"/>
    <x v="7"/>
    <x v="613"/>
    <x v="22"/>
    <x v="2"/>
    <x v="9"/>
    <x v="1571"/>
    <x v="383"/>
    <n v="5"/>
    <n v="12.25"/>
  </r>
  <r>
    <n v="8166"/>
    <d v="2017-08-12T00:00:00"/>
    <x v="3"/>
    <x v="7"/>
    <x v="613"/>
    <x v="22"/>
    <x v="0"/>
    <x v="3"/>
    <x v="778"/>
    <x v="1491"/>
    <n v="6"/>
    <n v="37.76"/>
  </r>
  <r>
    <n v="8167"/>
    <d v="2017-08-13T00:00:00"/>
    <x v="3"/>
    <x v="7"/>
    <x v="144"/>
    <x v="3"/>
    <x v="0"/>
    <x v="2"/>
    <x v="1462"/>
    <x v="2316"/>
    <n v="3"/>
    <n v="8.49"/>
  </r>
  <r>
    <n v="8168"/>
    <d v="2017-08-13T00:00:00"/>
    <x v="3"/>
    <x v="7"/>
    <x v="144"/>
    <x v="3"/>
    <x v="0"/>
    <x v="12"/>
    <x v="394"/>
    <x v="4795"/>
    <n v="7"/>
    <n v="22.62"/>
  </r>
  <r>
    <n v="8169"/>
    <d v="2017-08-13T00:00:00"/>
    <x v="3"/>
    <x v="7"/>
    <x v="144"/>
    <x v="3"/>
    <x v="0"/>
    <x v="4"/>
    <x v="137"/>
    <x v="144"/>
    <n v="3"/>
    <n v="15.48"/>
  </r>
  <r>
    <n v="8170"/>
    <d v="2017-08-13T00:00:00"/>
    <x v="3"/>
    <x v="7"/>
    <x v="144"/>
    <x v="3"/>
    <x v="0"/>
    <x v="14"/>
    <x v="488"/>
    <x v="1115"/>
    <n v="4"/>
    <n v="9.26"/>
  </r>
  <r>
    <n v="8171"/>
    <d v="2017-08-13T00:00:00"/>
    <x v="3"/>
    <x v="7"/>
    <x v="435"/>
    <x v="2"/>
    <x v="0"/>
    <x v="1"/>
    <x v="1323"/>
    <x v="734"/>
    <n v="3"/>
    <n v="5.92"/>
  </r>
  <r>
    <n v="8172"/>
    <d v="2017-08-13T00:00:00"/>
    <x v="3"/>
    <x v="7"/>
    <x v="521"/>
    <x v="3"/>
    <x v="0"/>
    <x v="3"/>
    <x v="520"/>
    <x v="4796"/>
    <n v="3"/>
    <n v="11.71"/>
  </r>
  <r>
    <n v="8173"/>
    <d v="2017-08-13T00:00:00"/>
    <x v="3"/>
    <x v="7"/>
    <x v="284"/>
    <x v="15"/>
    <x v="0"/>
    <x v="12"/>
    <x v="1167"/>
    <x v="4797"/>
    <n v="7"/>
    <n v="30.61"/>
  </r>
  <r>
    <n v="8174"/>
    <d v="2017-08-13T00:00:00"/>
    <x v="3"/>
    <x v="7"/>
    <x v="284"/>
    <x v="15"/>
    <x v="0"/>
    <x v="3"/>
    <x v="717"/>
    <x v="4798"/>
    <n v="6"/>
    <n v="-1237.8499999999999"/>
  </r>
  <r>
    <n v="8175"/>
    <d v="2017-08-13T00:00:00"/>
    <x v="3"/>
    <x v="7"/>
    <x v="284"/>
    <x v="15"/>
    <x v="0"/>
    <x v="7"/>
    <x v="78"/>
    <x v="2385"/>
    <n v="5"/>
    <n v="9.1199999999999992"/>
  </r>
  <r>
    <n v="8176"/>
    <d v="2017-08-13T00:00:00"/>
    <x v="3"/>
    <x v="7"/>
    <x v="284"/>
    <x v="15"/>
    <x v="2"/>
    <x v="9"/>
    <x v="589"/>
    <x v="4799"/>
    <n v="2"/>
    <n v="0.48"/>
  </r>
  <r>
    <n v="8177"/>
    <d v="2017-08-13T00:00:00"/>
    <x v="3"/>
    <x v="7"/>
    <x v="284"/>
    <x v="15"/>
    <x v="1"/>
    <x v="8"/>
    <x v="1098"/>
    <x v="665"/>
    <n v="1"/>
    <n v="0"/>
  </r>
  <r>
    <n v="8178"/>
    <d v="2017-08-13T00:00:00"/>
    <x v="3"/>
    <x v="7"/>
    <x v="284"/>
    <x v="15"/>
    <x v="0"/>
    <x v="10"/>
    <x v="822"/>
    <x v="1195"/>
    <n v="5"/>
    <n v="4.8"/>
  </r>
  <r>
    <n v="8179"/>
    <d v="2017-08-13T00:00:00"/>
    <x v="3"/>
    <x v="7"/>
    <x v="284"/>
    <x v="15"/>
    <x v="1"/>
    <x v="5"/>
    <x v="1528"/>
    <x v="4800"/>
    <n v="2"/>
    <n v="47.66"/>
  </r>
  <r>
    <n v="8180"/>
    <d v="2017-08-14T00:00:00"/>
    <x v="3"/>
    <x v="7"/>
    <x v="377"/>
    <x v="3"/>
    <x v="0"/>
    <x v="1"/>
    <x v="349"/>
    <x v="1235"/>
    <n v="2"/>
    <n v="2.82"/>
  </r>
  <r>
    <n v="8181"/>
    <d v="2017-08-14T00:00:00"/>
    <x v="3"/>
    <x v="7"/>
    <x v="377"/>
    <x v="3"/>
    <x v="0"/>
    <x v="4"/>
    <x v="1785"/>
    <x v="65"/>
    <n v="6"/>
    <n v="4.34"/>
  </r>
  <r>
    <n v="8182"/>
    <d v="2017-08-14T00:00:00"/>
    <x v="3"/>
    <x v="7"/>
    <x v="744"/>
    <x v="3"/>
    <x v="1"/>
    <x v="13"/>
    <x v="1348"/>
    <x v="4801"/>
    <n v="3"/>
    <n v="5.23"/>
  </r>
  <r>
    <n v="8183"/>
    <d v="2017-08-15T00:00:00"/>
    <x v="3"/>
    <x v="7"/>
    <x v="229"/>
    <x v="23"/>
    <x v="0"/>
    <x v="12"/>
    <x v="155"/>
    <x v="4802"/>
    <n v="2"/>
    <n v="25.44"/>
  </r>
  <r>
    <n v="8184"/>
    <d v="2017-08-15T00:00:00"/>
    <x v="3"/>
    <x v="7"/>
    <x v="729"/>
    <x v="2"/>
    <x v="0"/>
    <x v="2"/>
    <x v="694"/>
    <x v="1057"/>
    <n v="6"/>
    <n v="-337.81"/>
  </r>
  <r>
    <n v="8185"/>
    <d v="2017-08-15T00:00:00"/>
    <x v="3"/>
    <x v="7"/>
    <x v="731"/>
    <x v="28"/>
    <x v="0"/>
    <x v="1"/>
    <x v="131"/>
    <x v="4803"/>
    <n v="8"/>
    <n v="23.18"/>
  </r>
  <r>
    <n v="8186"/>
    <d v="2017-08-16T00:00:00"/>
    <x v="3"/>
    <x v="7"/>
    <x v="605"/>
    <x v="15"/>
    <x v="0"/>
    <x v="3"/>
    <x v="1171"/>
    <x v="4804"/>
    <n v="3"/>
    <n v="-11.19"/>
  </r>
  <r>
    <n v="8187"/>
    <d v="2017-08-16T00:00:00"/>
    <x v="3"/>
    <x v="7"/>
    <x v="605"/>
    <x v="15"/>
    <x v="0"/>
    <x v="2"/>
    <x v="1019"/>
    <x v="3660"/>
    <n v="4"/>
    <n v="-0.84"/>
  </r>
  <r>
    <n v="8188"/>
    <d v="2017-08-17T00:00:00"/>
    <x v="3"/>
    <x v="7"/>
    <x v="150"/>
    <x v="20"/>
    <x v="0"/>
    <x v="3"/>
    <x v="57"/>
    <x v="4326"/>
    <n v="5"/>
    <n v="302.37"/>
  </r>
  <r>
    <n v="8189"/>
    <d v="2017-08-17T00:00:00"/>
    <x v="3"/>
    <x v="7"/>
    <x v="150"/>
    <x v="20"/>
    <x v="1"/>
    <x v="5"/>
    <x v="435"/>
    <x v="4805"/>
    <n v="2"/>
    <n v="97.65"/>
  </r>
  <r>
    <n v="8190"/>
    <d v="2017-08-17T00:00:00"/>
    <x v="3"/>
    <x v="7"/>
    <x v="303"/>
    <x v="5"/>
    <x v="0"/>
    <x v="3"/>
    <x v="213"/>
    <x v="4659"/>
    <n v="3"/>
    <n v="48.38"/>
  </r>
  <r>
    <n v="8191"/>
    <d v="2017-08-17T00:00:00"/>
    <x v="3"/>
    <x v="7"/>
    <x v="303"/>
    <x v="5"/>
    <x v="2"/>
    <x v="9"/>
    <x v="665"/>
    <x v="3833"/>
    <n v="6"/>
    <n v="9.82"/>
  </r>
  <r>
    <n v="8192"/>
    <d v="2017-08-17T00:00:00"/>
    <x v="3"/>
    <x v="7"/>
    <x v="341"/>
    <x v="0"/>
    <x v="0"/>
    <x v="14"/>
    <x v="700"/>
    <x v="796"/>
    <n v="2"/>
    <n v="-1.04"/>
  </r>
  <r>
    <n v="8193"/>
    <d v="2017-08-17T00:00:00"/>
    <x v="3"/>
    <x v="7"/>
    <x v="341"/>
    <x v="0"/>
    <x v="0"/>
    <x v="4"/>
    <x v="191"/>
    <x v="202"/>
    <n v="3"/>
    <n v="1"/>
  </r>
  <r>
    <n v="8194"/>
    <d v="2017-08-17T00:00:00"/>
    <x v="3"/>
    <x v="7"/>
    <x v="341"/>
    <x v="0"/>
    <x v="1"/>
    <x v="5"/>
    <x v="1047"/>
    <x v="4806"/>
    <n v="4"/>
    <n v="-2.13"/>
  </r>
  <r>
    <n v="8195"/>
    <d v="2017-08-17T00:00:00"/>
    <x v="3"/>
    <x v="7"/>
    <x v="341"/>
    <x v="0"/>
    <x v="1"/>
    <x v="8"/>
    <x v="1251"/>
    <x v="723"/>
    <n v="2"/>
    <n v="-22.24"/>
  </r>
  <r>
    <n v="8196"/>
    <d v="2017-08-17T00:00:00"/>
    <x v="3"/>
    <x v="7"/>
    <x v="341"/>
    <x v="0"/>
    <x v="0"/>
    <x v="12"/>
    <x v="1167"/>
    <x v="4807"/>
    <n v="4"/>
    <n v="-99.1"/>
  </r>
  <r>
    <n v="8197"/>
    <d v="2017-08-17T00:00:00"/>
    <x v="3"/>
    <x v="7"/>
    <x v="717"/>
    <x v="2"/>
    <x v="1"/>
    <x v="5"/>
    <x v="599"/>
    <x v="4808"/>
    <n v="9"/>
    <n v="-630.88"/>
  </r>
  <r>
    <n v="8198"/>
    <d v="2017-08-17T00:00:00"/>
    <x v="3"/>
    <x v="7"/>
    <x v="602"/>
    <x v="3"/>
    <x v="0"/>
    <x v="10"/>
    <x v="21"/>
    <x v="3001"/>
    <n v="2"/>
    <n v="11.68"/>
  </r>
  <r>
    <n v="8199"/>
    <d v="2017-08-17T00:00:00"/>
    <x v="3"/>
    <x v="7"/>
    <x v="602"/>
    <x v="3"/>
    <x v="2"/>
    <x v="6"/>
    <x v="1511"/>
    <x v="1553"/>
    <n v="3"/>
    <n v="9"/>
  </r>
  <r>
    <n v="8200"/>
    <d v="2017-08-17T00:00:00"/>
    <x v="3"/>
    <x v="7"/>
    <x v="602"/>
    <x v="3"/>
    <x v="0"/>
    <x v="0"/>
    <x v="1351"/>
    <x v="507"/>
    <n v="2"/>
    <n v="3.85"/>
  </r>
  <r>
    <n v="8201"/>
    <d v="2017-08-17T00:00:00"/>
    <x v="3"/>
    <x v="7"/>
    <x v="602"/>
    <x v="3"/>
    <x v="0"/>
    <x v="3"/>
    <x v="541"/>
    <x v="605"/>
    <n v="3"/>
    <n v="4.87"/>
  </r>
  <r>
    <n v="8202"/>
    <d v="2017-08-17T00:00:00"/>
    <x v="3"/>
    <x v="7"/>
    <x v="602"/>
    <x v="3"/>
    <x v="0"/>
    <x v="12"/>
    <x v="1712"/>
    <x v="4809"/>
    <n v="9"/>
    <n v="654.76"/>
  </r>
  <r>
    <n v="8203"/>
    <d v="2017-08-17T00:00:00"/>
    <x v="3"/>
    <x v="7"/>
    <x v="602"/>
    <x v="3"/>
    <x v="0"/>
    <x v="2"/>
    <x v="1126"/>
    <x v="2012"/>
    <n v="3"/>
    <n v="140.55000000000001"/>
  </r>
  <r>
    <n v="8204"/>
    <d v="2017-08-17T00:00:00"/>
    <x v="3"/>
    <x v="7"/>
    <x v="602"/>
    <x v="3"/>
    <x v="0"/>
    <x v="3"/>
    <x v="83"/>
    <x v="2160"/>
    <n v="8"/>
    <n v="77.37"/>
  </r>
  <r>
    <n v="8205"/>
    <d v="2017-08-18T00:00:00"/>
    <x v="3"/>
    <x v="7"/>
    <x v="537"/>
    <x v="20"/>
    <x v="1"/>
    <x v="8"/>
    <x v="1115"/>
    <x v="237"/>
    <n v="2"/>
    <n v="15.79"/>
  </r>
  <r>
    <n v="8206"/>
    <d v="2017-08-18T00:00:00"/>
    <x v="3"/>
    <x v="7"/>
    <x v="537"/>
    <x v="20"/>
    <x v="1"/>
    <x v="8"/>
    <x v="20"/>
    <x v="20"/>
    <n v="2"/>
    <n v="3.08"/>
  </r>
  <r>
    <n v="8207"/>
    <d v="2017-08-18T00:00:00"/>
    <x v="3"/>
    <x v="7"/>
    <x v="537"/>
    <x v="20"/>
    <x v="0"/>
    <x v="3"/>
    <x v="1171"/>
    <x v="4810"/>
    <n v="9"/>
    <n v="33.57"/>
  </r>
  <r>
    <n v="8208"/>
    <d v="2017-08-18T00:00:00"/>
    <x v="3"/>
    <x v="7"/>
    <x v="537"/>
    <x v="20"/>
    <x v="2"/>
    <x v="6"/>
    <x v="450"/>
    <x v="4811"/>
    <n v="1"/>
    <n v="10.99"/>
  </r>
  <r>
    <n v="8209"/>
    <d v="2017-08-18T00:00:00"/>
    <x v="3"/>
    <x v="7"/>
    <x v="537"/>
    <x v="20"/>
    <x v="1"/>
    <x v="8"/>
    <x v="896"/>
    <x v="4812"/>
    <n v="3"/>
    <n v="27.29"/>
  </r>
  <r>
    <n v="8210"/>
    <d v="2017-08-18T00:00:00"/>
    <x v="3"/>
    <x v="7"/>
    <x v="277"/>
    <x v="0"/>
    <x v="0"/>
    <x v="2"/>
    <x v="451"/>
    <x v="4813"/>
    <n v="3"/>
    <n v="12.5"/>
  </r>
  <r>
    <n v="8211"/>
    <d v="2017-08-18T00:00:00"/>
    <x v="3"/>
    <x v="7"/>
    <x v="277"/>
    <x v="0"/>
    <x v="0"/>
    <x v="3"/>
    <x v="583"/>
    <x v="201"/>
    <n v="5"/>
    <n v="-33.14"/>
  </r>
  <r>
    <n v="8212"/>
    <d v="2017-08-18T00:00:00"/>
    <x v="3"/>
    <x v="7"/>
    <x v="277"/>
    <x v="0"/>
    <x v="0"/>
    <x v="3"/>
    <x v="250"/>
    <x v="4814"/>
    <n v="4"/>
    <n v="-11.46"/>
  </r>
  <r>
    <n v="8213"/>
    <d v="2017-08-18T00:00:00"/>
    <x v="3"/>
    <x v="7"/>
    <x v="155"/>
    <x v="22"/>
    <x v="0"/>
    <x v="2"/>
    <x v="899"/>
    <x v="2024"/>
    <n v="2"/>
    <n v="61.39"/>
  </r>
  <r>
    <n v="8214"/>
    <d v="2017-08-18T00:00:00"/>
    <x v="3"/>
    <x v="7"/>
    <x v="698"/>
    <x v="22"/>
    <x v="2"/>
    <x v="9"/>
    <x v="1208"/>
    <x v="2916"/>
    <n v="2"/>
    <n v="371.32"/>
  </r>
  <r>
    <n v="8215"/>
    <d v="2017-08-18T00:00:00"/>
    <x v="3"/>
    <x v="7"/>
    <x v="698"/>
    <x v="22"/>
    <x v="2"/>
    <x v="9"/>
    <x v="1281"/>
    <x v="4815"/>
    <n v="9"/>
    <n v="224.42"/>
  </r>
  <r>
    <n v="8216"/>
    <d v="2017-08-18T00:00:00"/>
    <x v="3"/>
    <x v="7"/>
    <x v="598"/>
    <x v="22"/>
    <x v="0"/>
    <x v="3"/>
    <x v="411"/>
    <x v="4816"/>
    <n v="9"/>
    <n v="942.82"/>
  </r>
  <r>
    <n v="8217"/>
    <d v="2017-08-18T00:00:00"/>
    <x v="3"/>
    <x v="7"/>
    <x v="598"/>
    <x v="22"/>
    <x v="0"/>
    <x v="2"/>
    <x v="597"/>
    <x v="4817"/>
    <n v="7"/>
    <n v="290.01"/>
  </r>
  <r>
    <n v="8218"/>
    <d v="2017-08-18T00:00:00"/>
    <x v="3"/>
    <x v="7"/>
    <x v="598"/>
    <x v="22"/>
    <x v="1"/>
    <x v="8"/>
    <x v="466"/>
    <x v="3620"/>
    <n v="3"/>
    <n v="22.42"/>
  </r>
  <r>
    <n v="8219"/>
    <d v="2017-08-18T00:00:00"/>
    <x v="3"/>
    <x v="7"/>
    <x v="137"/>
    <x v="10"/>
    <x v="0"/>
    <x v="4"/>
    <x v="974"/>
    <x v="235"/>
    <n v="3"/>
    <n v="1.24"/>
  </r>
  <r>
    <n v="8220"/>
    <d v="2017-08-18T00:00:00"/>
    <x v="3"/>
    <x v="7"/>
    <x v="74"/>
    <x v="10"/>
    <x v="0"/>
    <x v="3"/>
    <x v="302"/>
    <x v="1142"/>
    <n v="3"/>
    <n v="-7.91"/>
  </r>
  <r>
    <n v="8221"/>
    <d v="2017-08-18T00:00:00"/>
    <x v="3"/>
    <x v="7"/>
    <x v="773"/>
    <x v="32"/>
    <x v="2"/>
    <x v="9"/>
    <x v="1211"/>
    <x v="4818"/>
    <n v="2"/>
    <n v="7.65"/>
  </r>
  <r>
    <n v="8222"/>
    <d v="2017-08-19T00:00:00"/>
    <x v="3"/>
    <x v="7"/>
    <x v="403"/>
    <x v="32"/>
    <x v="0"/>
    <x v="3"/>
    <x v="411"/>
    <x v="4819"/>
    <n v="1"/>
    <n v="182.36"/>
  </r>
  <r>
    <n v="8223"/>
    <d v="2017-08-19T00:00:00"/>
    <x v="3"/>
    <x v="7"/>
    <x v="256"/>
    <x v="1"/>
    <x v="0"/>
    <x v="3"/>
    <x v="1540"/>
    <x v="2256"/>
    <n v="2"/>
    <n v="-3.9"/>
  </r>
  <r>
    <n v="8224"/>
    <d v="2017-08-19T00:00:00"/>
    <x v="3"/>
    <x v="7"/>
    <x v="712"/>
    <x v="32"/>
    <x v="0"/>
    <x v="0"/>
    <x v="571"/>
    <x v="5"/>
    <n v="3"/>
    <n v="9.33"/>
  </r>
  <r>
    <n v="8225"/>
    <d v="2017-08-19T00:00:00"/>
    <x v="3"/>
    <x v="7"/>
    <x v="445"/>
    <x v="27"/>
    <x v="0"/>
    <x v="3"/>
    <x v="738"/>
    <x v="4820"/>
    <n v="3"/>
    <n v="37.24"/>
  </r>
  <r>
    <n v="8226"/>
    <d v="2017-08-20T00:00:00"/>
    <x v="3"/>
    <x v="7"/>
    <x v="344"/>
    <x v="3"/>
    <x v="0"/>
    <x v="3"/>
    <x v="542"/>
    <x v="4821"/>
    <n v="5"/>
    <n v="77.709999999999994"/>
  </r>
  <r>
    <n v="8227"/>
    <d v="2017-08-20T00:00:00"/>
    <x v="3"/>
    <x v="7"/>
    <x v="654"/>
    <x v="32"/>
    <x v="0"/>
    <x v="2"/>
    <x v="1314"/>
    <x v="4822"/>
    <n v="3"/>
    <n v="10.48"/>
  </r>
  <r>
    <n v="8228"/>
    <d v="2017-08-20T00:00:00"/>
    <x v="3"/>
    <x v="7"/>
    <x v="382"/>
    <x v="3"/>
    <x v="0"/>
    <x v="14"/>
    <x v="714"/>
    <x v="2632"/>
    <n v="3"/>
    <n v="5.17"/>
  </r>
  <r>
    <n v="8229"/>
    <d v="2017-08-20T00:00:00"/>
    <x v="3"/>
    <x v="7"/>
    <x v="382"/>
    <x v="3"/>
    <x v="0"/>
    <x v="2"/>
    <x v="1128"/>
    <x v="3357"/>
    <n v="6"/>
    <n v="63.44"/>
  </r>
  <r>
    <n v="8230"/>
    <d v="2017-08-20T00:00:00"/>
    <x v="3"/>
    <x v="7"/>
    <x v="382"/>
    <x v="3"/>
    <x v="2"/>
    <x v="6"/>
    <x v="419"/>
    <x v="4823"/>
    <n v="3"/>
    <n v="10.79"/>
  </r>
  <r>
    <n v="8231"/>
    <d v="2017-08-20T00:00:00"/>
    <x v="3"/>
    <x v="7"/>
    <x v="73"/>
    <x v="3"/>
    <x v="0"/>
    <x v="0"/>
    <x v="708"/>
    <x v="499"/>
    <n v="4"/>
    <n v="12.44"/>
  </r>
  <r>
    <n v="8232"/>
    <d v="2017-08-20T00:00:00"/>
    <x v="3"/>
    <x v="7"/>
    <x v="722"/>
    <x v="25"/>
    <x v="2"/>
    <x v="6"/>
    <x v="419"/>
    <x v="2441"/>
    <n v="1"/>
    <n v="3.6"/>
  </r>
  <r>
    <n v="8233"/>
    <d v="2017-08-21T00:00:00"/>
    <x v="3"/>
    <x v="7"/>
    <x v="40"/>
    <x v="29"/>
    <x v="1"/>
    <x v="5"/>
    <x v="395"/>
    <x v="3009"/>
    <n v="4"/>
    <n v="225.26"/>
  </r>
  <r>
    <n v="8234"/>
    <d v="2017-08-21T00:00:00"/>
    <x v="3"/>
    <x v="7"/>
    <x v="217"/>
    <x v="28"/>
    <x v="0"/>
    <x v="7"/>
    <x v="790"/>
    <x v="555"/>
    <n v="7"/>
    <n v="16.8"/>
  </r>
  <r>
    <n v="8235"/>
    <d v="2017-08-21T00:00:00"/>
    <x v="3"/>
    <x v="7"/>
    <x v="217"/>
    <x v="28"/>
    <x v="0"/>
    <x v="14"/>
    <x v="139"/>
    <x v="4824"/>
    <n v="4"/>
    <n v="10.8"/>
  </r>
  <r>
    <n v="8236"/>
    <d v="2017-08-21T00:00:00"/>
    <x v="3"/>
    <x v="7"/>
    <x v="217"/>
    <x v="28"/>
    <x v="0"/>
    <x v="10"/>
    <x v="464"/>
    <x v="510"/>
    <n v="2"/>
    <n v="7.49"/>
  </r>
  <r>
    <n v="8237"/>
    <d v="2017-08-21T00:00:00"/>
    <x v="3"/>
    <x v="7"/>
    <x v="378"/>
    <x v="3"/>
    <x v="0"/>
    <x v="4"/>
    <x v="1448"/>
    <x v="2446"/>
    <n v="4"/>
    <n v="4.96"/>
  </r>
  <r>
    <n v="8238"/>
    <d v="2017-08-21T00:00:00"/>
    <x v="3"/>
    <x v="7"/>
    <x v="378"/>
    <x v="3"/>
    <x v="2"/>
    <x v="6"/>
    <x v="197"/>
    <x v="4825"/>
    <n v="4"/>
    <n v="37.799999999999997"/>
  </r>
  <r>
    <n v="8239"/>
    <d v="2017-08-21T00:00:00"/>
    <x v="3"/>
    <x v="7"/>
    <x v="378"/>
    <x v="3"/>
    <x v="1"/>
    <x v="8"/>
    <x v="960"/>
    <x v="1096"/>
    <n v="4"/>
    <n v="10.39"/>
  </r>
  <r>
    <n v="8240"/>
    <d v="2017-08-21T00:00:00"/>
    <x v="3"/>
    <x v="7"/>
    <x v="378"/>
    <x v="3"/>
    <x v="1"/>
    <x v="13"/>
    <x v="444"/>
    <x v="3623"/>
    <n v="3"/>
    <n v="28.44"/>
  </r>
  <r>
    <n v="8241"/>
    <d v="2017-08-21T00:00:00"/>
    <x v="3"/>
    <x v="7"/>
    <x v="378"/>
    <x v="3"/>
    <x v="0"/>
    <x v="3"/>
    <x v="999"/>
    <x v="4826"/>
    <n v="9"/>
    <n v="42.46"/>
  </r>
  <r>
    <n v="8242"/>
    <d v="2017-08-21T00:00:00"/>
    <x v="3"/>
    <x v="7"/>
    <x v="378"/>
    <x v="3"/>
    <x v="0"/>
    <x v="12"/>
    <x v="1562"/>
    <x v="4827"/>
    <n v="3"/>
    <n v="54.95"/>
  </r>
  <r>
    <n v="8243"/>
    <d v="2017-08-21T00:00:00"/>
    <x v="3"/>
    <x v="7"/>
    <x v="378"/>
    <x v="3"/>
    <x v="0"/>
    <x v="1"/>
    <x v="1096"/>
    <x v="3461"/>
    <n v="5"/>
    <n v="24.84"/>
  </r>
  <r>
    <n v="8244"/>
    <d v="2017-08-21T00:00:00"/>
    <x v="3"/>
    <x v="7"/>
    <x v="128"/>
    <x v="36"/>
    <x v="0"/>
    <x v="0"/>
    <x v="1066"/>
    <x v="4365"/>
    <n v="5"/>
    <n v="133.15"/>
  </r>
  <r>
    <n v="8245"/>
    <d v="2017-08-21T00:00:00"/>
    <x v="3"/>
    <x v="7"/>
    <x v="128"/>
    <x v="36"/>
    <x v="1"/>
    <x v="8"/>
    <x v="1716"/>
    <x v="111"/>
    <n v="2"/>
    <n v="8.5500000000000007"/>
  </r>
  <r>
    <n v="8246"/>
    <d v="2017-08-21T00:00:00"/>
    <x v="3"/>
    <x v="7"/>
    <x v="128"/>
    <x v="36"/>
    <x v="1"/>
    <x v="8"/>
    <x v="1790"/>
    <x v="1093"/>
    <n v="4"/>
    <n v="31.25"/>
  </r>
  <r>
    <n v="8247"/>
    <d v="2017-08-21T00:00:00"/>
    <x v="3"/>
    <x v="7"/>
    <x v="729"/>
    <x v="12"/>
    <x v="0"/>
    <x v="0"/>
    <x v="539"/>
    <x v="906"/>
    <n v="1"/>
    <n v="29.36"/>
  </r>
  <r>
    <n v="8248"/>
    <d v="2017-08-21T00:00:00"/>
    <x v="3"/>
    <x v="7"/>
    <x v="507"/>
    <x v="22"/>
    <x v="1"/>
    <x v="5"/>
    <x v="526"/>
    <x v="3152"/>
    <n v="6"/>
    <n v="38.869999999999997"/>
  </r>
  <r>
    <n v="8249"/>
    <d v="2017-08-21T00:00:00"/>
    <x v="3"/>
    <x v="7"/>
    <x v="507"/>
    <x v="22"/>
    <x v="0"/>
    <x v="2"/>
    <x v="25"/>
    <x v="25"/>
    <n v="6"/>
    <n v="34.35"/>
  </r>
  <r>
    <n v="8250"/>
    <d v="2017-08-21T00:00:00"/>
    <x v="3"/>
    <x v="7"/>
    <x v="507"/>
    <x v="22"/>
    <x v="2"/>
    <x v="9"/>
    <x v="1487"/>
    <x v="4828"/>
    <n v="2"/>
    <n v="11.61"/>
  </r>
  <r>
    <n v="8251"/>
    <d v="2017-08-21T00:00:00"/>
    <x v="3"/>
    <x v="7"/>
    <x v="500"/>
    <x v="20"/>
    <x v="0"/>
    <x v="3"/>
    <x v="31"/>
    <x v="4829"/>
    <n v="7"/>
    <n v="11.23"/>
  </r>
  <r>
    <n v="8252"/>
    <d v="2017-08-21T00:00:00"/>
    <x v="3"/>
    <x v="7"/>
    <x v="500"/>
    <x v="20"/>
    <x v="0"/>
    <x v="3"/>
    <x v="717"/>
    <x v="4830"/>
    <n v="6"/>
    <n v="1453.12"/>
  </r>
  <r>
    <n v="8253"/>
    <d v="2017-08-21T00:00:00"/>
    <x v="3"/>
    <x v="7"/>
    <x v="774"/>
    <x v="26"/>
    <x v="0"/>
    <x v="2"/>
    <x v="1080"/>
    <x v="1492"/>
    <n v="3"/>
    <n v="20.75"/>
  </r>
  <r>
    <n v="8254"/>
    <d v="2017-08-21T00:00:00"/>
    <x v="3"/>
    <x v="7"/>
    <x v="774"/>
    <x v="26"/>
    <x v="1"/>
    <x v="8"/>
    <x v="1298"/>
    <x v="3315"/>
    <n v="3"/>
    <n v="7.11"/>
  </r>
  <r>
    <n v="8255"/>
    <d v="2017-08-21T00:00:00"/>
    <x v="3"/>
    <x v="7"/>
    <x v="774"/>
    <x v="26"/>
    <x v="0"/>
    <x v="0"/>
    <x v="1279"/>
    <x v="4122"/>
    <n v="1"/>
    <n v="2.09"/>
  </r>
  <r>
    <n v="8256"/>
    <d v="2017-08-22T00:00:00"/>
    <x v="3"/>
    <x v="7"/>
    <x v="784"/>
    <x v="3"/>
    <x v="1"/>
    <x v="13"/>
    <x v="989"/>
    <x v="4831"/>
    <n v="1"/>
    <n v="2.63"/>
  </r>
  <r>
    <n v="8257"/>
    <d v="2017-08-22T00:00:00"/>
    <x v="3"/>
    <x v="7"/>
    <x v="222"/>
    <x v="2"/>
    <x v="1"/>
    <x v="13"/>
    <x v="1036"/>
    <x v="4832"/>
    <n v="2"/>
    <n v="-83.88"/>
  </r>
  <r>
    <n v="8258"/>
    <d v="2017-08-23T00:00:00"/>
    <x v="3"/>
    <x v="7"/>
    <x v="487"/>
    <x v="16"/>
    <x v="2"/>
    <x v="6"/>
    <x v="352"/>
    <x v="4833"/>
    <n v="13"/>
    <n v="327.58999999999997"/>
  </r>
  <r>
    <n v="8259"/>
    <d v="2017-08-23T00:00:00"/>
    <x v="3"/>
    <x v="7"/>
    <x v="487"/>
    <x v="16"/>
    <x v="0"/>
    <x v="0"/>
    <x v="1708"/>
    <x v="827"/>
    <n v="2"/>
    <n v="15.49"/>
  </r>
  <r>
    <n v="8260"/>
    <d v="2017-08-23T00:00:00"/>
    <x v="3"/>
    <x v="7"/>
    <x v="487"/>
    <x v="16"/>
    <x v="0"/>
    <x v="12"/>
    <x v="1596"/>
    <x v="4834"/>
    <n v="6"/>
    <n v="12.1"/>
  </r>
  <r>
    <n v="8261"/>
    <d v="2017-08-23T00:00:00"/>
    <x v="3"/>
    <x v="7"/>
    <x v="487"/>
    <x v="16"/>
    <x v="1"/>
    <x v="8"/>
    <x v="365"/>
    <x v="2573"/>
    <n v="2"/>
    <n v="0.42"/>
  </r>
  <r>
    <n v="8262"/>
    <d v="2017-08-23T00:00:00"/>
    <x v="3"/>
    <x v="7"/>
    <x v="487"/>
    <x v="16"/>
    <x v="0"/>
    <x v="0"/>
    <x v="988"/>
    <x v="1051"/>
    <n v="5"/>
    <n v="2.94"/>
  </r>
  <r>
    <n v="8263"/>
    <d v="2017-08-24T00:00:00"/>
    <x v="3"/>
    <x v="7"/>
    <x v="611"/>
    <x v="20"/>
    <x v="0"/>
    <x v="3"/>
    <x v="483"/>
    <x v="1405"/>
    <n v="4"/>
    <n v="7.71"/>
  </r>
  <r>
    <n v="8264"/>
    <d v="2017-08-24T00:00:00"/>
    <x v="3"/>
    <x v="7"/>
    <x v="611"/>
    <x v="20"/>
    <x v="0"/>
    <x v="3"/>
    <x v="701"/>
    <x v="4018"/>
    <n v="1"/>
    <n v="1.31"/>
  </r>
  <r>
    <n v="8265"/>
    <d v="2017-08-24T00:00:00"/>
    <x v="3"/>
    <x v="7"/>
    <x v="406"/>
    <x v="10"/>
    <x v="0"/>
    <x v="12"/>
    <x v="1718"/>
    <x v="4835"/>
    <n v="8"/>
    <n v="64.63"/>
  </r>
  <r>
    <n v="8266"/>
    <d v="2017-08-24T00:00:00"/>
    <x v="3"/>
    <x v="7"/>
    <x v="406"/>
    <x v="10"/>
    <x v="0"/>
    <x v="0"/>
    <x v="183"/>
    <x v="320"/>
    <n v="2"/>
    <n v="3.76"/>
  </r>
  <r>
    <n v="8267"/>
    <d v="2017-08-25T00:00:00"/>
    <x v="3"/>
    <x v="7"/>
    <x v="41"/>
    <x v="25"/>
    <x v="0"/>
    <x v="0"/>
    <x v="1544"/>
    <x v="3648"/>
    <n v="5"/>
    <n v="67.260000000000005"/>
  </r>
  <r>
    <n v="8268"/>
    <d v="2017-08-25T00:00:00"/>
    <x v="3"/>
    <x v="7"/>
    <x v="738"/>
    <x v="15"/>
    <x v="0"/>
    <x v="4"/>
    <x v="118"/>
    <x v="2574"/>
    <n v="2"/>
    <n v="1.7"/>
  </r>
  <r>
    <n v="8269"/>
    <d v="2017-08-25T00:00:00"/>
    <x v="3"/>
    <x v="7"/>
    <x v="738"/>
    <x v="15"/>
    <x v="0"/>
    <x v="0"/>
    <x v="1017"/>
    <x v="132"/>
    <n v="1"/>
    <n v="1.07"/>
  </r>
  <r>
    <n v="8270"/>
    <d v="2017-08-25T00:00:00"/>
    <x v="3"/>
    <x v="7"/>
    <x v="364"/>
    <x v="10"/>
    <x v="0"/>
    <x v="2"/>
    <x v="969"/>
    <x v="4836"/>
    <n v="2"/>
    <n v="1.93"/>
  </r>
  <r>
    <n v="8271"/>
    <d v="2017-08-25T00:00:00"/>
    <x v="3"/>
    <x v="7"/>
    <x v="9"/>
    <x v="2"/>
    <x v="1"/>
    <x v="11"/>
    <x v="1662"/>
    <x v="4837"/>
    <n v="2"/>
    <n v="-89.07"/>
  </r>
  <r>
    <n v="8272"/>
    <d v="2017-08-26T00:00:00"/>
    <x v="3"/>
    <x v="7"/>
    <x v="528"/>
    <x v="4"/>
    <x v="2"/>
    <x v="9"/>
    <x v="530"/>
    <x v="1553"/>
    <n v="2"/>
    <n v="15.12"/>
  </r>
  <r>
    <n v="8273"/>
    <d v="2017-08-26T00:00:00"/>
    <x v="3"/>
    <x v="7"/>
    <x v="0"/>
    <x v="1"/>
    <x v="1"/>
    <x v="8"/>
    <x v="831"/>
    <x v="92"/>
    <n v="5"/>
    <n v="-43.85"/>
  </r>
  <r>
    <n v="8274"/>
    <d v="2017-08-26T00:00:00"/>
    <x v="3"/>
    <x v="7"/>
    <x v="631"/>
    <x v="14"/>
    <x v="0"/>
    <x v="2"/>
    <x v="1314"/>
    <x v="707"/>
    <n v="4"/>
    <n v="13.97"/>
  </r>
  <r>
    <n v="8275"/>
    <d v="2017-08-27T00:00:00"/>
    <x v="3"/>
    <x v="7"/>
    <x v="444"/>
    <x v="32"/>
    <x v="1"/>
    <x v="13"/>
    <x v="1637"/>
    <x v="4838"/>
    <n v="7"/>
    <n v="-297.68"/>
  </r>
  <r>
    <n v="8276"/>
    <d v="2017-08-27T00:00:00"/>
    <x v="3"/>
    <x v="7"/>
    <x v="376"/>
    <x v="20"/>
    <x v="0"/>
    <x v="2"/>
    <x v="926"/>
    <x v="3139"/>
    <n v="8"/>
    <n v="16.600000000000001"/>
  </r>
  <r>
    <n v="8277"/>
    <d v="2017-08-27T00:00:00"/>
    <x v="3"/>
    <x v="7"/>
    <x v="376"/>
    <x v="20"/>
    <x v="2"/>
    <x v="6"/>
    <x v="746"/>
    <x v="4839"/>
    <n v="3"/>
    <n v="100.91"/>
  </r>
  <r>
    <n v="8278"/>
    <d v="2017-08-27T00:00:00"/>
    <x v="3"/>
    <x v="7"/>
    <x v="376"/>
    <x v="20"/>
    <x v="0"/>
    <x v="3"/>
    <x v="483"/>
    <x v="4840"/>
    <n v="6"/>
    <n v="11.57"/>
  </r>
  <r>
    <n v="8279"/>
    <d v="2017-08-27T00:00:00"/>
    <x v="3"/>
    <x v="7"/>
    <x v="145"/>
    <x v="0"/>
    <x v="0"/>
    <x v="4"/>
    <x v="222"/>
    <x v="1457"/>
    <n v="1"/>
    <n v="0.37"/>
  </r>
  <r>
    <n v="8280"/>
    <d v="2017-08-27T00:00:00"/>
    <x v="3"/>
    <x v="7"/>
    <x v="386"/>
    <x v="16"/>
    <x v="0"/>
    <x v="10"/>
    <x v="909"/>
    <x v="1510"/>
    <n v="1"/>
    <n v="0.98"/>
  </r>
  <r>
    <n v="8281"/>
    <d v="2017-08-27T00:00:00"/>
    <x v="3"/>
    <x v="7"/>
    <x v="696"/>
    <x v="3"/>
    <x v="1"/>
    <x v="8"/>
    <x v="1328"/>
    <x v="4702"/>
    <n v="2"/>
    <n v="99.23"/>
  </r>
  <r>
    <n v="8282"/>
    <d v="2017-08-27T00:00:00"/>
    <x v="3"/>
    <x v="7"/>
    <x v="696"/>
    <x v="3"/>
    <x v="0"/>
    <x v="12"/>
    <x v="1051"/>
    <x v="4841"/>
    <n v="4"/>
    <n v="96.58"/>
  </r>
  <r>
    <n v="8283"/>
    <d v="2017-08-27T00:00:00"/>
    <x v="3"/>
    <x v="7"/>
    <x v="696"/>
    <x v="3"/>
    <x v="2"/>
    <x v="16"/>
    <x v="679"/>
    <x v="2380"/>
    <n v="2"/>
    <n v="329.99"/>
  </r>
  <r>
    <n v="8284"/>
    <d v="2017-08-27T00:00:00"/>
    <x v="3"/>
    <x v="7"/>
    <x v="696"/>
    <x v="3"/>
    <x v="0"/>
    <x v="14"/>
    <x v="1745"/>
    <x v="1680"/>
    <n v="5"/>
    <n v="8.24"/>
  </r>
  <r>
    <n v="8285"/>
    <d v="2017-08-27T00:00:00"/>
    <x v="3"/>
    <x v="7"/>
    <x v="696"/>
    <x v="3"/>
    <x v="1"/>
    <x v="5"/>
    <x v="342"/>
    <x v="367"/>
    <n v="3"/>
    <n v="23.03"/>
  </r>
  <r>
    <n v="8286"/>
    <d v="2017-08-27T00:00:00"/>
    <x v="3"/>
    <x v="7"/>
    <x v="696"/>
    <x v="3"/>
    <x v="0"/>
    <x v="0"/>
    <x v="655"/>
    <x v="468"/>
    <n v="3"/>
    <n v="56.98"/>
  </r>
  <r>
    <n v="8287"/>
    <d v="2017-08-27T00:00:00"/>
    <x v="3"/>
    <x v="7"/>
    <x v="696"/>
    <x v="3"/>
    <x v="0"/>
    <x v="3"/>
    <x v="1140"/>
    <x v="3695"/>
    <n v="2"/>
    <n v="294.55"/>
  </r>
  <r>
    <n v="8288"/>
    <d v="2017-08-27T00:00:00"/>
    <x v="3"/>
    <x v="7"/>
    <x v="696"/>
    <x v="3"/>
    <x v="0"/>
    <x v="2"/>
    <x v="135"/>
    <x v="142"/>
    <n v="5"/>
    <n v="17.75"/>
  </r>
  <r>
    <n v="8289"/>
    <d v="2017-08-27T00:00:00"/>
    <x v="3"/>
    <x v="7"/>
    <x v="613"/>
    <x v="15"/>
    <x v="0"/>
    <x v="0"/>
    <x v="869"/>
    <x v="193"/>
    <n v="1"/>
    <n v="1.81"/>
  </r>
  <r>
    <n v="8290"/>
    <d v="2017-08-27T00:00:00"/>
    <x v="3"/>
    <x v="7"/>
    <x v="43"/>
    <x v="16"/>
    <x v="0"/>
    <x v="12"/>
    <x v="1242"/>
    <x v="4842"/>
    <n v="4"/>
    <n v="0.9"/>
  </r>
  <r>
    <n v="8291"/>
    <d v="2017-08-27T00:00:00"/>
    <x v="3"/>
    <x v="7"/>
    <x v="624"/>
    <x v="2"/>
    <x v="0"/>
    <x v="0"/>
    <x v="1196"/>
    <x v="810"/>
    <n v="3"/>
    <n v="3.96"/>
  </r>
  <r>
    <n v="8292"/>
    <d v="2017-08-27T00:00:00"/>
    <x v="3"/>
    <x v="7"/>
    <x v="624"/>
    <x v="2"/>
    <x v="2"/>
    <x v="9"/>
    <x v="297"/>
    <x v="4843"/>
    <n v="14"/>
    <n v="209.98"/>
  </r>
  <r>
    <n v="8293"/>
    <d v="2017-08-27T00:00:00"/>
    <x v="3"/>
    <x v="7"/>
    <x v="582"/>
    <x v="12"/>
    <x v="1"/>
    <x v="8"/>
    <x v="1310"/>
    <x v="4844"/>
    <n v="8"/>
    <n v="33.159999999999997"/>
  </r>
  <r>
    <n v="8294"/>
    <d v="2017-08-28T00:00:00"/>
    <x v="3"/>
    <x v="7"/>
    <x v="61"/>
    <x v="22"/>
    <x v="2"/>
    <x v="6"/>
    <x v="1220"/>
    <x v="1395"/>
    <n v="4"/>
    <n v="11.43"/>
  </r>
  <r>
    <n v="8295"/>
    <d v="2017-08-28T00:00:00"/>
    <x v="3"/>
    <x v="7"/>
    <x v="61"/>
    <x v="22"/>
    <x v="1"/>
    <x v="13"/>
    <x v="957"/>
    <x v="4845"/>
    <n v="5"/>
    <n v="250.31"/>
  </r>
  <r>
    <n v="8296"/>
    <d v="2017-08-28T00:00:00"/>
    <x v="3"/>
    <x v="7"/>
    <x v="61"/>
    <x v="22"/>
    <x v="0"/>
    <x v="3"/>
    <x v="461"/>
    <x v="4846"/>
    <n v="5"/>
    <n v="32.4"/>
  </r>
  <r>
    <n v="8297"/>
    <d v="2017-08-28T00:00:00"/>
    <x v="3"/>
    <x v="7"/>
    <x v="61"/>
    <x v="22"/>
    <x v="0"/>
    <x v="4"/>
    <x v="1259"/>
    <x v="638"/>
    <n v="2"/>
    <n v="1.45"/>
  </r>
  <r>
    <n v="8298"/>
    <d v="2017-08-28T00:00:00"/>
    <x v="3"/>
    <x v="7"/>
    <x v="573"/>
    <x v="1"/>
    <x v="0"/>
    <x v="0"/>
    <x v="1018"/>
    <x v="2156"/>
    <n v="6"/>
    <n v="7.92"/>
  </r>
  <r>
    <n v="8299"/>
    <d v="2017-08-28T00:00:00"/>
    <x v="3"/>
    <x v="7"/>
    <x v="573"/>
    <x v="1"/>
    <x v="0"/>
    <x v="0"/>
    <x v="1723"/>
    <x v="277"/>
    <n v="5"/>
    <n v="9.35"/>
  </r>
  <r>
    <n v="8300"/>
    <d v="2017-08-28T00:00:00"/>
    <x v="3"/>
    <x v="7"/>
    <x v="342"/>
    <x v="21"/>
    <x v="0"/>
    <x v="14"/>
    <x v="1006"/>
    <x v="4847"/>
    <n v="3"/>
    <n v="5.89"/>
  </r>
  <r>
    <n v="8301"/>
    <d v="2017-08-28T00:00:00"/>
    <x v="3"/>
    <x v="7"/>
    <x v="342"/>
    <x v="21"/>
    <x v="0"/>
    <x v="12"/>
    <x v="1284"/>
    <x v="4848"/>
    <n v="5"/>
    <n v="26.56"/>
  </r>
  <r>
    <n v="8302"/>
    <d v="2017-08-29T00:00:00"/>
    <x v="3"/>
    <x v="7"/>
    <x v="552"/>
    <x v="1"/>
    <x v="0"/>
    <x v="1"/>
    <x v="210"/>
    <x v="1968"/>
    <n v="4"/>
    <n v="17.760000000000002"/>
  </r>
  <r>
    <n v="8303"/>
    <d v="2017-08-29T00:00:00"/>
    <x v="3"/>
    <x v="7"/>
    <x v="552"/>
    <x v="1"/>
    <x v="0"/>
    <x v="2"/>
    <x v="1187"/>
    <x v="4591"/>
    <n v="2"/>
    <n v="2.4"/>
  </r>
  <r>
    <n v="8304"/>
    <d v="2017-08-29T00:00:00"/>
    <x v="3"/>
    <x v="7"/>
    <x v="552"/>
    <x v="1"/>
    <x v="0"/>
    <x v="3"/>
    <x v="106"/>
    <x v="4849"/>
    <n v="9"/>
    <n v="-5.18"/>
  </r>
  <r>
    <n v="8305"/>
    <d v="2017-08-29T00:00:00"/>
    <x v="3"/>
    <x v="7"/>
    <x v="548"/>
    <x v="2"/>
    <x v="0"/>
    <x v="4"/>
    <x v="1488"/>
    <x v="1071"/>
    <n v="7"/>
    <n v="0.71"/>
  </r>
  <r>
    <n v="8306"/>
    <d v="2017-08-29T00:00:00"/>
    <x v="3"/>
    <x v="7"/>
    <x v="602"/>
    <x v="3"/>
    <x v="1"/>
    <x v="8"/>
    <x v="1622"/>
    <x v="4850"/>
    <n v="3"/>
    <n v="41.45"/>
  </r>
  <r>
    <n v="8307"/>
    <d v="2017-08-31T00:00:00"/>
    <x v="3"/>
    <x v="7"/>
    <x v="467"/>
    <x v="12"/>
    <x v="0"/>
    <x v="2"/>
    <x v="1314"/>
    <x v="1864"/>
    <n v="1"/>
    <n v="0.81"/>
  </r>
  <r>
    <n v="8308"/>
    <d v="2017-08-31T00:00:00"/>
    <x v="3"/>
    <x v="7"/>
    <x v="467"/>
    <x v="12"/>
    <x v="0"/>
    <x v="7"/>
    <x v="995"/>
    <x v="1243"/>
    <n v="3"/>
    <n v="2.72"/>
  </r>
  <r>
    <n v="8309"/>
    <d v="2017-08-31T00:00:00"/>
    <x v="3"/>
    <x v="7"/>
    <x v="556"/>
    <x v="25"/>
    <x v="0"/>
    <x v="0"/>
    <x v="290"/>
    <x v="4851"/>
    <n v="7"/>
    <n v="83.21"/>
  </r>
  <r>
    <n v="8310"/>
    <d v="2017-08-31T00:00:00"/>
    <x v="3"/>
    <x v="7"/>
    <x v="63"/>
    <x v="18"/>
    <x v="0"/>
    <x v="12"/>
    <x v="1349"/>
    <x v="4852"/>
    <n v="9"/>
    <n v="166.07"/>
  </r>
  <r>
    <n v="8311"/>
    <d v="2017-08-31T00:00:00"/>
    <x v="3"/>
    <x v="7"/>
    <x v="299"/>
    <x v="3"/>
    <x v="0"/>
    <x v="3"/>
    <x v="816"/>
    <x v="4122"/>
    <n v="3"/>
    <n v="2.17"/>
  </r>
  <r>
    <n v="8312"/>
    <d v="2017-08-31T00:00:00"/>
    <x v="3"/>
    <x v="7"/>
    <x v="299"/>
    <x v="3"/>
    <x v="2"/>
    <x v="6"/>
    <x v="1529"/>
    <x v="4853"/>
    <n v="4"/>
    <n v="77.56"/>
  </r>
  <r>
    <n v="8313"/>
    <d v="2017-08-31T00:00:00"/>
    <x v="3"/>
    <x v="7"/>
    <x v="497"/>
    <x v="8"/>
    <x v="2"/>
    <x v="9"/>
    <x v="1146"/>
    <x v="2404"/>
    <n v="2"/>
    <n v="217.77"/>
  </r>
  <r>
    <n v="8314"/>
    <d v="2017-08-31T00:00:00"/>
    <x v="3"/>
    <x v="7"/>
    <x v="620"/>
    <x v="22"/>
    <x v="1"/>
    <x v="5"/>
    <x v="47"/>
    <x v="4854"/>
    <n v="2"/>
    <n v="7.12"/>
  </r>
  <r>
    <n v="8315"/>
    <d v="2017-08-31T00:00:00"/>
    <x v="3"/>
    <x v="7"/>
    <x v="620"/>
    <x v="22"/>
    <x v="0"/>
    <x v="2"/>
    <x v="929"/>
    <x v="4855"/>
    <n v="7"/>
    <n v="43.42"/>
  </r>
  <r>
    <n v="8316"/>
    <d v="2017-08-31T00:00:00"/>
    <x v="3"/>
    <x v="7"/>
    <x v="588"/>
    <x v="11"/>
    <x v="0"/>
    <x v="14"/>
    <x v="532"/>
    <x v="2071"/>
    <n v="2"/>
    <n v="0.7"/>
  </r>
  <r>
    <n v="8317"/>
    <d v="2017-08-31T00:00:00"/>
    <x v="3"/>
    <x v="7"/>
    <x v="282"/>
    <x v="3"/>
    <x v="0"/>
    <x v="2"/>
    <x v="242"/>
    <x v="1366"/>
    <n v="3"/>
    <n v="9.6999999999999993"/>
  </r>
  <r>
    <n v="8318"/>
    <d v="2017-09-01T00:00:00"/>
    <x v="3"/>
    <x v="8"/>
    <x v="84"/>
    <x v="20"/>
    <x v="1"/>
    <x v="8"/>
    <x v="1790"/>
    <x v="536"/>
    <n v="5"/>
    <n v="39.07"/>
  </r>
  <r>
    <n v="8319"/>
    <d v="2017-09-01T00:00:00"/>
    <x v="3"/>
    <x v="8"/>
    <x v="567"/>
    <x v="22"/>
    <x v="2"/>
    <x v="9"/>
    <x v="1474"/>
    <x v="2357"/>
    <n v="1"/>
    <n v="6.8"/>
  </r>
  <r>
    <n v="8320"/>
    <d v="2017-09-01T00:00:00"/>
    <x v="3"/>
    <x v="8"/>
    <x v="567"/>
    <x v="22"/>
    <x v="0"/>
    <x v="3"/>
    <x v="31"/>
    <x v="1129"/>
    <n v="5"/>
    <n v="8.02"/>
  </r>
  <r>
    <n v="8321"/>
    <d v="2017-09-01T00:00:00"/>
    <x v="3"/>
    <x v="8"/>
    <x v="79"/>
    <x v="22"/>
    <x v="0"/>
    <x v="4"/>
    <x v="108"/>
    <x v="1830"/>
    <n v="1"/>
    <n v="2.96"/>
  </r>
  <r>
    <n v="8322"/>
    <d v="2017-09-01T00:00:00"/>
    <x v="3"/>
    <x v="8"/>
    <x v="273"/>
    <x v="14"/>
    <x v="1"/>
    <x v="5"/>
    <x v="1168"/>
    <x v="4856"/>
    <n v="7"/>
    <n v="134.53"/>
  </r>
  <r>
    <n v="8323"/>
    <d v="2017-09-01T00:00:00"/>
    <x v="3"/>
    <x v="8"/>
    <x v="602"/>
    <x v="22"/>
    <x v="0"/>
    <x v="12"/>
    <x v="447"/>
    <x v="4857"/>
    <n v="4"/>
    <n v="103.82"/>
  </r>
  <r>
    <n v="8324"/>
    <d v="2017-09-01T00:00:00"/>
    <x v="3"/>
    <x v="8"/>
    <x v="602"/>
    <x v="22"/>
    <x v="1"/>
    <x v="13"/>
    <x v="436"/>
    <x v="4858"/>
    <n v="4"/>
    <n v="45.37"/>
  </r>
  <r>
    <n v="8325"/>
    <d v="2017-09-02T00:00:00"/>
    <x v="3"/>
    <x v="8"/>
    <x v="112"/>
    <x v="10"/>
    <x v="1"/>
    <x v="8"/>
    <x v="1084"/>
    <x v="1088"/>
    <n v="3"/>
    <n v="4.1399999999999997"/>
  </r>
  <r>
    <n v="8326"/>
    <d v="2017-09-02T00:00:00"/>
    <x v="3"/>
    <x v="8"/>
    <x v="734"/>
    <x v="14"/>
    <x v="2"/>
    <x v="6"/>
    <x v="1313"/>
    <x v="4859"/>
    <n v="4"/>
    <n v="323.95"/>
  </r>
  <r>
    <n v="8327"/>
    <d v="2017-09-02T00:00:00"/>
    <x v="3"/>
    <x v="8"/>
    <x v="734"/>
    <x v="14"/>
    <x v="2"/>
    <x v="9"/>
    <x v="1829"/>
    <x v="4860"/>
    <n v="7"/>
    <n v="829.38"/>
  </r>
  <r>
    <n v="8328"/>
    <d v="2017-09-02T00:00:00"/>
    <x v="3"/>
    <x v="8"/>
    <x v="734"/>
    <x v="14"/>
    <x v="0"/>
    <x v="2"/>
    <x v="923"/>
    <x v="4100"/>
    <n v="2"/>
    <n v="81.05"/>
  </r>
  <r>
    <n v="8329"/>
    <d v="2017-09-02T00:00:00"/>
    <x v="3"/>
    <x v="8"/>
    <x v="670"/>
    <x v="2"/>
    <x v="0"/>
    <x v="0"/>
    <x v="976"/>
    <x v="3634"/>
    <n v="3"/>
    <n v="4.1100000000000003"/>
  </r>
  <r>
    <n v="8330"/>
    <d v="2017-09-02T00:00:00"/>
    <x v="3"/>
    <x v="8"/>
    <x v="766"/>
    <x v="3"/>
    <x v="0"/>
    <x v="4"/>
    <x v="1808"/>
    <x v="1010"/>
    <n v="3"/>
    <n v="1.77"/>
  </r>
  <r>
    <n v="8331"/>
    <d v="2017-09-02T00:00:00"/>
    <x v="3"/>
    <x v="8"/>
    <x v="689"/>
    <x v="20"/>
    <x v="0"/>
    <x v="4"/>
    <x v="619"/>
    <x v="542"/>
    <n v="2"/>
    <n v="6.47"/>
  </r>
  <r>
    <n v="8332"/>
    <d v="2017-09-02T00:00:00"/>
    <x v="3"/>
    <x v="8"/>
    <x v="689"/>
    <x v="20"/>
    <x v="1"/>
    <x v="8"/>
    <x v="924"/>
    <x v="4459"/>
    <n v="2"/>
    <n v="3.46"/>
  </r>
  <r>
    <n v="8333"/>
    <d v="2017-09-02T00:00:00"/>
    <x v="3"/>
    <x v="8"/>
    <x v="689"/>
    <x v="20"/>
    <x v="1"/>
    <x v="13"/>
    <x v="233"/>
    <x v="4861"/>
    <n v="1"/>
    <n v="-93.33"/>
  </r>
  <r>
    <n v="8334"/>
    <d v="2017-09-02T00:00:00"/>
    <x v="3"/>
    <x v="8"/>
    <x v="689"/>
    <x v="20"/>
    <x v="0"/>
    <x v="12"/>
    <x v="857"/>
    <x v="1618"/>
    <n v="1"/>
    <n v="3.76"/>
  </r>
  <r>
    <n v="8335"/>
    <d v="2017-09-02T00:00:00"/>
    <x v="3"/>
    <x v="8"/>
    <x v="689"/>
    <x v="20"/>
    <x v="0"/>
    <x v="3"/>
    <x v="333"/>
    <x v="4862"/>
    <n v="8"/>
    <n v="8.92"/>
  </r>
  <r>
    <n v="8336"/>
    <d v="2017-09-02T00:00:00"/>
    <x v="3"/>
    <x v="8"/>
    <x v="689"/>
    <x v="20"/>
    <x v="2"/>
    <x v="6"/>
    <x v="567"/>
    <x v="640"/>
    <n v="3"/>
    <n v="57.41"/>
  </r>
  <r>
    <n v="8337"/>
    <d v="2017-09-02T00:00:00"/>
    <x v="3"/>
    <x v="8"/>
    <x v="689"/>
    <x v="20"/>
    <x v="0"/>
    <x v="1"/>
    <x v="260"/>
    <x v="282"/>
    <n v="6"/>
    <n v="9.07"/>
  </r>
  <r>
    <n v="8338"/>
    <d v="2017-09-02T00:00:00"/>
    <x v="3"/>
    <x v="8"/>
    <x v="689"/>
    <x v="20"/>
    <x v="1"/>
    <x v="5"/>
    <x v="160"/>
    <x v="4863"/>
    <n v="5"/>
    <n v="213.74"/>
  </r>
  <r>
    <n v="8339"/>
    <d v="2017-09-02T00:00:00"/>
    <x v="3"/>
    <x v="8"/>
    <x v="689"/>
    <x v="20"/>
    <x v="0"/>
    <x v="4"/>
    <x v="543"/>
    <x v="2344"/>
    <n v="3"/>
    <n v="2.21"/>
  </r>
  <r>
    <n v="8340"/>
    <d v="2017-09-02T00:00:00"/>
    <x v="3"/>
    <x v="8"/>
    <x v="689"/>
    <x v="20"/>
    <x v="2"/>
    <x v="9"/>
    <x v="640"/>
    <x v="727"/>
    <n v="2"/>
    <n v="38.08"/>
  </r>
  <r>
    <n v="8341"/>
    <d v="2017-09-02T00:00:00"/>
    <x v="3"/>
    <x v="8"/>
    <x v="689"/>
    <x v="20"/>
    <x v="2"/>
    <x v="9"/>
    <x v="378"/>
    <x v="410"/>
    <n v="3"/>
    <n v="40.31"/>
  </r>
  <r>
    <n v="8342"/>
    <d v="2017-09-02T00:00:00"/>
    <x v="3"/>
    <x v="8"/>
    <x v="689"/>
    <x v="20"/>
    <x v="0"/>
    <x v="0"/>
    <x v="1351"/>
    <x v="2446"/>
    <n v="4"/>
    <n v="7.7"/>
  </r>
  <r>
    <n v="8343"/>
    <d v="2017-09-02T00:00:00"/>
    <x v="3"/>
    <x v="8"/>
    <x v="630"/>
    <x v="3"/>
    <x v="0"/>
    <x v="4"/>
    <x v="513"/>
    <x v="4497"/>
    <n v="5"/>
    <n v="2.73"/>
  </r>
  <r>
    <n v="8344"/>
    <d v="2017-09-02T00:00:00"/>
    <x v="3"/>
    <x v="8"/>
    <x v="630"/>
    <x v="3"/>
    <x v="0"/>
    <x v="1"/>
    <x v="210"/>
    <x v="4532"/>
    <n v="5"/>
    <n v="37"/>
  </r>
  <r>
    <n v="8345"/>
    <d v="2017-09-02T00:00:00"/>
    <x v="3"/>
    <x v="8"/>
    <x v="630"/>
    <x v="3"/>
    <x v="2"/>
    <x v="6"/>
    <x v="217"/>
    <x v="472"/>
    <n v="2"/>
    <n v="12.6"/>
  </r>
  <r>
    <n v="8346"/>
    <d v="2017-09-02T00:00:00"/>
    <x v="3"/>
    <x v="8"/>
    <x v="764"/>
    <x v="37"/>
    <x v="0"/>
    <x v="2"/>
    <x v="199"/>
    <x v="389"/>
    <n v="1"/>
    <n v="2.83"/>
  </r>
  <r>
    <n v="8347"/>
    <d v="2017-09-02T00:00:00"/>
    <x v="3"/>
    <x v="8"/>
    <x v="764"/>
    <x v="37"/>
    <x v="0"/>
    <x v="0"/>
    <x v="1449"/>
    <x v="2828"/>
    <n v="4"/>
    <n v="37.56"/>
  </r>
  <r>
    <n v="8348"/>
    <d v="2017-09-02T00:00:00"/>
    <x v="3"/>
    <x v="8"/>
    <x v="764"/>
    <x v="37"/>
    <x v="0"/>
    <x v="0"/>
    <x v="1455"/>
    <x v="1454"/>
    <n v="3"/>
    <n v="73.41"/>
  </r>
  <r>
    <n v="8349"/>
    <d v="2017-09-02T00:00:00"/>
    <x v="3"/>
    <x v="8"/>
    <x v="65"/>
    <x v="1"/>
    <x v="0"/>
    <x v="7"/>
    <x v="790"/>
    <x v="196"/>
    <n v="4"/>
    <n v="5.6"/>
  </r>
  <r>
    <n v="8350"/>
    <d v="2017-09-02T00:00:00"/>
    <x v="3"/>
    <x v="8"/>
    <x v="65"/>
    <x v="1"/>
    <x v="0"/>
    <x v="12"/>
    <x v="1181"/>
    <x v="4864"/>
    <n v="2"/>
    <n v="-15.09"/>
  </r>
  <r>
    <n v="8351"/>
    <d v="2017-09-02T00:00:00"/>
    <x v="3"/>
    <x v="8"/>
    <x v="65"/>
    <x v="1"/>
    <x v="0"/>
    <x v="2"/>
    <x v="1471"/>
    <x v="4865"/>
    <n v="5"/>
    <n v="-44.24"/>
  </r>
  <r>
    <n v="8352"/>
    <d v="2017-09-02T00:00:00"/>
    <x v="3"/>
    <x v="8"/>
    <x v="260"/>
    <x v="1"/>
    <x v="2"/>
    <x v="9"/>
    <x v="281"/>
    <x v="1015"/>
    <n v="3"/>
    <n v="-7.12"/>
  </r>
  <r>
    <n v="8353"/>
    <d v="2017-09-02T00:00:00"/>
    <x v="3"/>
    <x v="8"/>
    <x v="219"/>
    <x v="3"/>
    <x v="0"/>
    <x v="3"/>
    <x v="701"/>
    <x v="4184"/>
    <n v="5"/>
    <n v="6.55"/>
  </r>
  <r>
    <n v="8354"/>
    <d v="2017-09-02T00:00:00"/>
    <x v="3"/>
    <x v="8"/>
    <x v="219"/>
    <x v="3"/>
    <x v="1"/>
    <x v="13"/>
    <x v="848"/>
    <x v="4866"/>
    <n v="2"/>
    <n v="-2.96"/>
  </r>
  <r>
    <n v="8355"/>
    <d v="2017-09-02T00:00:00"/>
    <x v="3"/>
    <x v="8"/>
    <x v="720"/>
    <x v="22"/>
    <x v="1"/>
    <x v="5"/>
    <x v="1322"/>
    <x v="3619"/>
    <n v="3"/>
    <n v="-2.7"/>
  </r>
  <r>
    <n v="8356"/>
    <d v="2017-09-02T00:00:00"/>
    <x v="3"/>
    <x v="8"/>
    <x v="545"/>
    <x v="5"/>
    <x v="0"/>
    <x v="3"/>
    <x v="1140"/>
    <x v="4867"/>
    <n v="3"/>
    <n v="757.41"/>
  </r>
  <r>
    <n v="8357"/>
    <d v="2017-09-02T00:00:00"/>
    <x v="3"/>
    <x v="8"/>
    <x v="399"/>
    <x v="26"/>
    <x v="0"/>
    <x v="1"/>
    <x v="913"/>
    <x v="2717"/>
    <n v="2"/>
    <n v="3.95"/>
  </r>
  <r>
    <n v="8358"/>
    <d v="2017-09-02T00:00:00"/>
    <x v="3"/>
    <x v="8"/>
    <x v="167"/>
    <x v="3"/>
    <x v="0"/>
    <x v="12"/>
    <x v="882"/>
    <x v="3578"/>
    <n v="5"/>
    <n v="11.21"/>
  </r>
  <r>
    <n v="8359"/>
    <d v="2017-09-02T00:00:00"/>
    <x v="3"/>
    <x v="8"/>
    <x v="167"/>
    <x v="3"/>
    <x v="1"/>
    <x v="8"/>
    <x v="889"/>
    <x v="4868"/>
    <n v="5"/>
    <n v="132.99"/>
  </r>
  <r>
    <n v="8360"/>
    <d v="2017-09-02T00:00:00"/>
    <x v="3"/>
    <x v="8"/>
    <x v="167"/>
    <x v="3"/>
    <x v="0"/>
    <x v="3"/>
    <x v="1315"/>
    <x v="4511"/>
    <n v="5"/>
    <n v="46.23"/>
  </r>
  <r>
    <n v="8361"/>
    <d v="2017-09-03T00:00:00"/>
    <x v="3"/>
    <x v="8"/>
    <x v="287"/>
    <x v="1"/>
    <x v="0"/>
    <x v="3"/>
    <x v="812"/>
    <x v="4535"/>
    <n v="7"/>
    <n v="-68.19"/>
  </r>
  <r>
    <n v="8362"/>
    <d v="2017-09-03T00:00:00"/>
    <x v="3"/>
    <x v="8"/>
    <x v="358"/>
    <x v="16"/>
    <x v="0"/>
    <x v="10"/>
    <x v="920"/>
    <x v="2417"/>
    <n v="4"/>
    <n v="8.86"/>
  </r>
  <r>
    <n v="8363"/>
    <d v="2017-09-03T00:00:00"/>
    <x v="3"/>
    <x v="8"/>
    <x v="166"/>
    <x v="3"/>
    <x v="0"/>
    <x v="4"/>
    <x v="614"/>
    <x v="696"/>
    <n v="2"/>
    <n v="1.67"/>
  </r>
  <r>
    <n v="8364"/>
    <d v="2017-09-03T00:00:00"/>
    <x v="3"/>
    <x v="8"/>
    <x v="90"/>
    <x v="3"/>
    <x v="0"/>
    <x v="3"/>
    <x v="739"/>
    <x v="4869"/>
    <n v="5"/>
    <n v="28.9"/>
  </r>
  <r>
    <n v="8365"/>
    <d v="2017-09-03T00:00:00"/>
    <x v="3"/>
    <x v="8"/>
    <x v="90"/>
    <x v="3"/>
    <x v="2"/>
    <x v="9"/>
    <x v="324"/>
    <x v="4870"/>
    <n v="3"/>
    <n v="85.49"/>
  </r>
  <r>
    <n v="8366"/>
    <d v="2017-09-03T00:00:00"/>
    <x v="3"/>
    <x v="8"/>
    <x v="716"/>
    <x v="20"/>
    <x v="0"/>
    <x v="0"/>
    <x v="600"/>
    <x v="3194"/>
    <n v="4"/>
    <n v="201.31"/>
  </r>
  <r>
    <n v="8367"/>
    <d v="2017-09-03T00:00:00"/>
    <x v="3"/>
    <x v="8"/>
    <x v="716"/>
    <x v="20"/>
    <x v="1"/>
    <x v="5"/>
    <x v="946"/>
    <x v="4331"/>
    <n v="1"/>
    <n v="14.12"/>
  </r>
  <r>
    <n v="8368"/>
    <d v="2017-09-03T00:00:00"/>
    <x v="3"/>
    <x v="8"/>
    <x v="716"/>
    <x v="20"/>
    <x v="1"/>
    <x v="5"/>
    <x v="1166"/>
    <x v="4871"/>
    <n v="2"/>
    <n v="-8.08"/>
  </r>
  <r>
    <n v="8369"/>
    <d v="2017-09-03T00:00:00"/>
    <x v="3"/>
    <x v="8"/>
    <x v="716"/>
    <x v="20"/>
    <x v="0"/>
    <x v="4"/>
    <x v="531"/>
    <x v="638"/>
    <n v="2"/>
    <n v="2.2200000000000002"/>
  </r>
  <r>
    <n v="8370"/>
    <d v="2017-09-03T00:00:00"/>
    <x v="3"/>
    <x v="8"/>
    <x v="519"/>
    <x v="3"/>
    <x v="1"/>
    <x v="11"/>
    <x v="194"/>
    <x v="3380"/>
    <n v="2"/>
    <n v="14.1"/>
  </r>
  <r>
    <n v="8371"/>
    <d v="2017-09-03T00:00:00"/>
    <x v="3"/>
    <x v="8"/>
    <x v="316"/>
    <x v="0"/>
    <x v="1"/>
    <x v="8"/>
    <x v="1294"/>
    <x v="1818"/>
    <n v="5"/>
    <n v="-105.69"/>
  </r>
  <r>
    <n v="8372"/>
    <d v="2017-09-03T00:00:00"/>
    <x v="3"/>
    <x v="8"/>
    <x v="168"/>
    <x v="1"/>
    <x v="0"/>
    <x v="0"/>
    <x v="1830"/>
    <x v="3164"/>
    <n v="3"/>
    <n v="3.34"/>
  </r>
  <r>
    <n v="8373"/>
    <d v="2017-09-03T00:00:00"/>
    <x v="3"/>
    <x v="8"/>
    <x v="168"/>
    <x v="1"/>
    <x v="2"/>
    <x v="9"/>
    <x v="128"/>
    <x v="2891"/>
    <n v="2"/>
    <n v="21.42"/>
  </r>
  <r>
    <n v="8374"/>
    <d v="2017-09-04T00:00:00"/>
    <x v="3"/>
    <x v="8"/>
    <x v="628"/>
    <x v="0"/>
    <x v="0"/>
    <x v="4"/>
    <x v="1559"/>
    <x v="4872"/>
    <n v="7"/>
    <n v="3.19"/>
  </r>
  <r>
    <n v="8375"/>
    <d v="2017-09-04T00:00:00"/>
    <x v="3"/>
    <x v="8"/>
    <x v="628"/>
    <x v="0"/>
    <x v="0"/>
    <x v="2"/>
    <x v="1019"/>
    <x v="723"/>
    <n v="1"/>
    <n v="-0.21"/>
  </r>
  <r>
    <n v="8376"/>
    <d v="2017-09-04T00:00:00"/>
    <x v="3"/>
    <x v="8"/>
    <x v="628"/>
    <x v="0"/>
    <x v="0"/>
    <x v="4"/>
    <x v="1565"/>
    <x v="342"/>
    <n v="5"/>
    <n v="3.77"/>
  </r>
  <r>
    <n v="8377"/>
    <d v="2017-09-04T00:00:00"/>
    <x v="3"/>
    <x v="8"/>
    <x v="69"/>
    <x v="20"/>
    <x v="2"/>
    <x v="9"/>
    <x v="1273"/>
    <x v="302"/>
    <n v="4"/>
    <n v="39.54"/>
  </r>
  <r>
    <n v="8378"/>
    <d v="2017-09-04T00:00:00"/>
    <x v="3"/>
    <x v="8"/>
    <x v="129"/>
    <x v="3"/>
    <x v="1"/>
    <x v="13"/>
    <x v="232"/>
    <x v="4873"/>
    <n v="3"/>
    <n v="-99.18"/>
  </r>
  <r>
    <n v="8379"/>
    <d v="2017-09-04T00:00:00"/>
    <x v="3"/>
    <x v="8"/>
    <x v="716"/>
    <x v="3"/>
    <x v="0"/>
    <x v="0"/>
    <x v="114"/>
    <x v="115"/>
    <n v="2"/>
    <n v="6.22"/>
  </r>
  <r>
    <n v="8380"/>
    <d v="2017-09-04T00:00:00"/>
    <x v="3"/>
    <x v="8"/>
    <x v="716"/>
    <x v="3"/>
    <x v="2"/>
    <x v="6"/>
    <x v="764"/>
    <x v="1067"/>
    <n v="3"/>
    <n v="15.11"/>
  </r>
  <r>
    <n v="8381"/>
    <d v="2017-09-04T00:00:00"/>
    <x v="3"/>
    <x v="8"/>
    <x v="698"/>
    <x v="1"/>
    <x v="1"/>
    <x v="11"/>
    <x v="1831"/>
    <x v="4874"/>
    <n v="9"/>
    <n v="-117.88"/>
  </r>
  <r>
    <n v="8382"/>
    <d v="2017-09-04T00:00:00"/>
    <x v="3"/>
    <x v="8"/>
    <x v="698"/>
    <x v="1"/>
    <x v="0"/>
    <x v="0"/>
    <x v="1216"/>
    <x v="4186"/>
    <n v="3"/>
    <n v="5.55"/>
  </r>
  <r>
    <n v="8383"/>
    <d v="2017-09-04T00:00:00"/>
    <x v="3"/>
    <x v="8"/>
    <x v="698"/>
    <x v="1"/>
    <x v="0"/>
    <x v="4"/>
    <x v="1237"/>
    <x v="318"/>
    <n v="3"/>
    <n v="0.86"/>
  </r>
  <r>
    <n v="8384"/>
    <d v="2017-09-04T00:00:00"/>
    <x v="3"/>
    <x v="8"/>
    <x v="496"/>
    <x v="10"/>
    <x v="0"/>
    <x v="4"/>
    <x v="491"/>
    <x v="1985"/>
    <n v="4"/>
    <n v="0.62"/>
  </r>
  <r>
    <n v="8385"/>
    <d v="2017-09-04T00:00:00"/>
    <x v="3"/>
    <x v="8"/>
    <x v="496"/>
    <x v="10"/>
    <x v="0"/>
    <x v="3"/>
    <x v="978"/>
    <x v="4875"/>
    <n v="5"/>
    <n v="-20.45"/>
  </r>
  <r>
    <n v="8386"/>
    <d v="2017-09-04T00:00:00"/>
    <x v="3"/>
    <x v="8"/>
    <x v="496"/>
    <x v="10"/>
    <x v="0"/>
    <x v="3"/>
    <x v="1045"/>
    <x v="621"/>
    <n v="2"/>
    <n v="-3.06"/>
  </r>
  <r>
    <n v="8387"/>
    <d v="2017-09-04T00:00:00"/>
    <x v="3"/>
    <x v="8"/>
    <x v="496"/>
    <x v="10"/>
    <x v="0"/>
    <x v="0"/>
    <x v="1626"/>
    <x v="697"/>
    <n v="4"/>
    <n v="3.74"/>
  </r>
  <r>
    <n v="8388"/>
    <d v="2017-09-04T00:00:00"/>
    <x v="3"/>
    <x v="8"/>
    <x v="565"/>
    <x v="3"/>
    <x v="0"/>
    <x v="3"/>
    <x v="8"/>
    <x v="1544"/>
    <n v="2"/>
    <n v="152.5"/>
  </r>
  <r>
    <n v="8389"/>
    <d v="2017-09-04T00:00:00"/>
    <x v="3"/>
    <x v="8"/>
    <x v="565"/>
    <x v="3"/>
    <x v="2"/>
    <x v="6"/>
    <x v="852"/>
    <x v="638"/>
    <n v="1"/>
    <n v="1.74"/>
  </r>
  <r>
    <n v="8390"/>
    <d v="2017-09-04T00:00:00"/>
    <x v="3"/>
    <x v="8"/>
    <x v="565"/>
    <x v="3"/>
    <x v="0"/>
    <x v="2"/>
    <x v="994"/>
    <x v="4876"/>
    <n v="5"/>
    <n v="65.36"/>
  </r>
  <r>
    <n v="8391"/>
    <d v="2017-09-04T00:00:00"/>
    <x v="3"/>
    <x v="8"/>
    <x v="13"/>
    <x v="2"/>
    <x v="2"/>
    <x v="9"/>
    <x v="1117"/>
    <x v="4106"/>
    <n v="4"/>
    <n v="-1.43"/>
  </r>
  <r>
    <n v="8392"/>
    <d v="2017-09-04T00:00:00"/>
    <x v="3"/>
    <x v="8"/>
    <x v="495"/>
    <x v="3"/>
    <x v="0"/>
    <x v="2"/>
    <x v="1160"/>
    <x v="4877"/>
    <n v="4"/>
    <n v="0.54"/>
  </r>
  <r>
    <n v="8393"/>
    <d v="2017-09-04T00:00:00"/>
    <x v="3"/>
    <x v="8"/>
    <x v="500"/>
    <x v="3"/>
    <x v="0"/>
    <x v="3"/>
    <x v="816"/>
    <x v="3499"/>
    <n v="6"/>
    <n v="4.34"/>
  </r>
  <r>
    <n v="8394"/>
    <d v="2017-09-04T00:00:00"/>
    <x v="3"/>
    <x v="8"/>
    <x v="500"/>
    <x v="3"/>
    <x v="1"/>
    <x v="13"/>
    <x v="1706"/>
    <x v="4878"/>
    <n v="8"/>
    <n v="92.39"/>
  </r>
  <r>
    <n v="8395"/>
    <d v="2017-09-04T00:00:00"/>
    <x v="3"/>
    <x v="8"/>
    <x v="98"/>
    <x v="38"/>
    <x v="0"/>
    <x v="7"/>
    <x v="78"/>
    <x v="3705"/>
    <n v="6"/>
    <n v="6.97"/>
  </r>
  <r>
    <n v="8396"/>
    <d v="2017-09-04T00:00:00"/>
    <x v="3"/>
    <x v="8"/>
    <x v="67"/>
    <x v="3"/>
    <x v="0"/>
    <x v="2"/>
    <x v="954"/>
    <x v="4879"/>
    <n v="2"/>
    <n v="105.28"/>
  </r>
  <r>
    <n v="8397"/>
    <d v="2017-09-04T00:00:00"/>
    <x v="3"/>
    <x v="8"/>
    <x v="712"/>
    <x v="16"/>
    <x v="1"/>
    <x v="5"/>
    <x v="664"/>
    <x v="4880"/>
    <n v="2"/>
    <n v="6.07"/>
  </r>
  <r>
    <n v="8398"/>
    <d v="2017-09-04T00:00:00"/>
    <x v="3"/>
    <x v="8"/>
    <x v="712"/>
    <x v="16"/>
    <x v="0"/>
    <x v="0"/>
    <x v="310"/>
    <x v="320"/>
    <n v="2"/>
    <n v="3.63"/>
  </r>
  <r>
    <n v="8399"/>
    <d v="2017-09-04T00:00:00"/>
    <x v="3"/>
    <x v="8"/>
    <x v="488"/>
    <x v="0"/>
    <x v="0"/>
    <x v="4"/>
    <x v="794"/>
    <x v="4881"/>
    <n v="1"/>
    <n v="3.8"/>
  </r>
  <r>
    <n v="8400"/>
    <d v="2017-09-04T00:00:00"/>
    <x v="3"/>
    <x v="8"/>
    <x v="755"/>
    <x v="3"/>
    <x v="0"/>
    <x v="3"/>
    <x v="1058"/>
    <x v="211"/>
    <n v="3"/>
    <n v="4.13"/>
  </r>
  <r>
    <n v="8401"/>
    <d v="2017-09-04T00:00:00"/>
    <x v="3"/>
    <x v="8"/>
    <x v="322"/>
    <x v="11"/>
    <x v="0"/>
    <x v="3"/>
    <x v="516"/>
    <x v="4882"/>
    <n v="7"/>
    <n v="-58.72"/>
  </r>
  <r>
    <n v="8402"/>
    <d v="2017-09-05T00:00:00"/>
    <x v="3"/>
    <x v="8"/>
    <x v="431"/>
    <x v="22"/>
    <x v="0"/>
    <x v="4"/>
    <x v="182"/>
    <x v="2573"/>
    <n v="1"/>
    <n v="0.72"/>
  </r>
  <r>
    <n v="8403"/>
    <d v="2017-09-05T00:00:00"/>
    <x v="3"/>
    <x v="8"/>
    <x v="53"/>
    <x v="16"/>
    <x v="0"/>
    <x v="2"/>
    <x v="554"/>
    <x v="2391"/>
    <n v="2"/>
    <n v="-29.44"/>
  </r>
  <r>
    <n v="8404"/>
    <d v="2017-09-05T00:00:00"/>
    <x v="3"/>
    <x v="8"/>
    <x v="760"/>
    <x v="15"/>
    <x v="2"/>
    <x v="9"/>
    <x v="973"/>
    <x v="2969"/>
    <n v="4"/>
    <n v="-1.1200000000000001"/>
  </r>
  <r>
    <n v="8405"/>
    <d v="2017-09-05T00:00:00"/>
    <x v="3"/>
    <x v="8"/>
    <x v="760"/>
    <x v="15"/>
    <x v="0"/>
    <x v="4"/>
    <x v="373"/>
    <x v="3197"/>
    <n v="5"/>
    <n v="7.2"/>
  </r>
  <r>
    <n v="8406"/>
    <d v="2017-09-05T00:00:00"/>
    <x v="3"/>
    <x v="8"/>
    <x v="760"/>
    <x v="15"/>
    <x v="0"/>
    <x v="0"/>
    <x v="114"/>
    <x v="143"/>
    <n v="3"/>
    <n v="5.44"/>
  </r>
  <r>
    <n v="8407"/>
    <d v="2017-09-07T00:00:00"/>
    <x v="3"/>
    <x v="8"/>
    <x v="29"/>
    <x v="3"/>
    <x v="1"/>
    <x v="8"/>
    <x v="964"/>
    <x v="4883"/>
    <n v="3"/>
    <n v="2.4"/>
  </r>
  <r>
    <n v="8408"/>
    <d v="2017-09-07T00:00:00"/>
    <x v="3"/>
    <x v="8"/>
    <x v="131"/>
    <x v="11"/>
    <x v="0"/>
    <x v="2"/>
    <x v="1533"/>
    <x v="1859"/>
    <n v="3"/>
    <n v="2.36"/>
  </r>
  <r>
    <n v="8409"/>
    <d v="2017-09-07T00:00:00"/>
    <x v="3"/>
    <x v="8"/>
    <x v="131"/>
    <x v="11"/>
    <x v="2"/>
    <x v="9"/>
    <x v="265"/>
    <x v="3914"/>
    <n v="7"/>
    <n v="80.48"/>
  </r>
  <r>
    <n v="8410"/>
    <d v="2017-09-07T00:00:00"/>
    <x v="3"/>
    <x v="8"/>
    <x v="386"/>
    <x v="20"/>
    <x v="0"/>
    <x v="2"/>
    <x v="1543"/>
    <x v="4884"/>
    <n v="8"/>
    <n v="133.86000000000001"/>
  </r>
  <r>
    <n v="8411"/>
    <d v="2017-09-07T00:00:00"/>
    <x v="3"/>
    <x v="8"/>
    <x v="155"/>
    <x v="1"/>
    <x v="0"/>
    <x v="0"/>
    <x v="371"/>
    <x v="4885"/>
    <n v="9"/>
    <n v="26.47"/>
  </r>
  <r>
    <n v="8412"/>
    <d v="2017-09-07T00:00:00"/>
    <x v="3"/>
    <x v="8"/>
    <x v="629"/>
    <x v="24"/>
    <x v="0"/>
    <x v="3"/>
    <x v="1140"/>
    <x v="4867"/>
    <n v="3"/>
    <n v="757.41"/>
  </r>
  <r>
    <n v="8413"/>
    <d v="2017-09-07T00:00:00"/>
    <x v="3"/>
    <x v="8"/>
    <x v="222"/>
    <x v="12"/>
    <x v="0"/>
    <x v="3"/>
    <x v="93"/>
    <x v="1230"/>
    <n v="3"/>
    <n v="-6.02"/>
  </r>
  <r>
    <n v="8414"/>
    <d v="2017-09-07T00:00:00"/>
    <x v="3"/>
    <x v="8"/>
    <x v="92"/>
    <x v="2"/>
    <x v="0"/>
    <x v="1"/>
    <x v="913"/>
    <x v="1091"/>
    <n v="5"/>
    <n v="9.8699999999999992"/>
  </r>
  <r>
    <n v="8415"/>
    <d v="2017-09-07T00:00:00"/>
    <x v="3"/>
    <x v="8"/>
    <x v="92"/>
    <x v="2"/>
    <x v="0"/>
    <x v="0"/>
    <x v="63"/>
    <x v="143"/>
    <n v="3"/>
    <n v="5.44"/>
  </r>
  <r>
    <n v="8416"/>
    <d v="2017-09-07T00:00:00"/>
    <x v="3"/>
    <x v="8"/>
    <x v="92"/>
    <x v="2"/>
    <x v="0"/>
    <x v="10"/>
    <x v="229"/>
    <x v="1972"/>
    <n v="3"/>
    <n v="1.65"/>
  </r>
  <r>
    <n v="8417"/>
    <d v="2017-09-07T00:00:00"/>
    <x v="3"/>
    <x v="8"/>
    <x v="643"/>
    <x v="21"/>
    <x v="2"/>
    <x v="9"/>
    <x v="802"/>
    <x v="3131"/>
    <n v="1"/>
    <n v="1.89"/>
  </r>
  <r>
    <n v="8418"/>
    <d v="2017-09-07T00:00:00"/>
    <x v="3"/>
    <x v="8"/>
    <x v="176"/>
    <x v="27"/>
    <x v="1"/>
    <x v="8"/>
    <x v="109"/>
    <x v="111"/>
    <n v="2"/>
    <n v="10.57"/>
  </r>
  <r>
    <n v="8419"/>
    <d v="2017-09-07T00:00:00"/>
    <x v="3"/>
    <x v="8"/>
    <x v="176"/>
    <x v="27"/>
    <x v="2"/>
    <x v="6"/>
    <x v="1576"/>
    <x v="4886"/>
    <n v="4"/>
    <n v="47.46"/>
  </r>
  <r>
    <n v="8420"/>
    <d v="2017-09-07T00:00:00"/>
    <x v="3"/>
    <x v="8"/>
    <x v="156"/>
    <x v="3"/>
    <x v="1"/>
    <x v="8"/>
    <x v="1659"/>
    <x v="4887"/>
    <n v="4"/>
    <n v="8.3000000000000007"/>
  </r>
  <r>
    <n v="8421"/>
    <d v="2017-09-07T00:00:00"/>
    <x v="3"/>
    <x v="8"/>
    <x v="120"/>
    <x v="24"/>
    <x v="2"/>
    <x v="9"/>
    <x v="662"/>
    <x v="1749"/>
    <n v="4"/>
    <n v="46.54"/>
  </r>
  <r>
    <n v="8422"/>
    <d v="2017-09-07T00:00:00"/>
    <x v="3"/>
    <x v="8"/>
    <x v="120"/>
    <x v="24"/>
    <x v="1"/>
    <x v="8"/>
    <x v="643"/>
    <x v="4888"/>
    <n v="5"/>
    <n v="37.880000000000003"/>
  </r>
  <r>
    <n v="8423"/>
    <d v="2017-09-07T00:00:00"/>
    <x v="3"/>
    <x v="8"/>
    <x v="409"/>
    <x v="3"/>
    <x v="1"/>
    <x v="5"/>
    <x v="1166"/>
    <x v="1718"/>
    <n v="2"/>
    <n v="-28.27"/>
  </r>
  <r>
    <n v="8424"/>
    <d v="2017-09-07T00:00:00"/>
    <x v="3"/>
    <x v="8"/>
    <x v="441"/>
    <x v="15"/>
    <x v="0"/>
    <x v="12"/>
    <x v="661"/>
    <x v="4889"/>
    <n v="2"/>
    <n v="7.14"/>
  </r>
  <r>
    <n v="8425"/>
    <d v="2017-09-07T00:00:00"/>
    <x v="3"/>
    <x v="8"/>
    <x v="766"/>
    <x v="22"/>
    <x v="1"/>
    <x v="8"/>
    <x v="1634"/>
    <x v="2690"/>
    <n v="4"/>
    <n v="34.81"/>
  </r>
  <r>
    <n v="8426"/>
    <d v="2017-09-07T00:00:00"/>
    <x v="3"/>
    <x v="8"/>
    <x v="766"/>
    <x v="22"/>
    <x v="2"/>
    <x v="6"/>
    <x v="485"/>
    <x v="4890"/>
    <n v="2"/>
    <n v="34.18"/>
  </r>
  <r>
    <n v="8427"/>
    <d v="2017-09-07T00:00:00"/>
    <x v="3"/>
    <x v="8"/>
    <x v="766"/>
    <x v="22"/>
    <x v="0"/>
    <x v="4"/>
    <x v="1819"/>
    <x v="679"/>
    <n v="1"/>
    <n v="7.27"/>
  </r>
  <r>
    <n v="8428"/>
    <d v="2017-09-07T00:00:00"/>
    <x v="3"/>
    <x v="8"/>
    <x v="158"/>
    <x v="43"/>
    <x v="0"/>
    <x v="0"/>
    <x v="742"/>
    <x v="2411"/>
    <n v="5"/>
    <n v="7.77"/>
  </r>
  <r>
    <n v="8429"/>
    <d v="2017-09-07T00:00:00"/>
    <x v="3"/>
    <x v="8"/>
    <x v="158"/>
    <x v="43"/>
    <x v="0"/>
    <x v="0"/>
    <x v="1449"/>
    <x v="418"/>
    <n v="2"/>
    <n v="18.78"/>
  </r>
  <r>
    <n v="8430"/>
    <d v="2017-09-08T00:00:00"/>
    <x v="3"/>
    <x v="8"/>
    <x v="147"/>
    <x v="1"/>
    <x v="1"/>
    <x v="13"/>
    <x v="651"/>
    <x v="4891"/>
    <n v="7"/>
    <n v="-566.55999999999995"/>
  </r>
  <r>
    <n v="8431"/>
    <d v="2017-09-08T00:00:00"/>
    <x v="3"/>
    <x v="8"/>
    <x v="632"/>
    <x v="2"/>
    <x v="2"/>
    <x v="6"/>
    <x v="1529"/>
    <x v="4892"/>
    <n v="2"/>
    <n v="-47.4"/>
  </r>
  <r>
    <n v="8432"/>
    <d v="2017-09-08T00:00:00"/>
    <x v="3"/>
    <x v="8"/>
    <x v="159"/>
    <x v="10"/>
    <x v="2"/>
    <x v="9"/>
    <x v="223"/>
    <x v="4893"/>
    <n v="1"/>
    <n v="1.71"/>
  </r>
  <r>
    <n v="8433"/>
    <d v="2017-09-08T00:00:00"/>
    <x v="3"/>
    <x v="8"/>
    <x v="138"/>
    <x v="10"/>
    <x v="2"/>
    <x v="9"/>
    <x v="1003"/>
    <x v="4894"/>
    <n v="4"/>
    <n v="33.590000000000003"/>
  </r>
  <r>
    <n v="8434"/>
    <d v="2017-09-08T00:00:00"/>
    <x v="3"/>
    <x v="8"/>
    <x v="592"/>
    <x v="0"/>
    <x v="2"/>
    <x v="9"/>
    <x v="1286"/>
    <x v="4895"/>
    <n v="6"/>
    <n v="20.239999999999998"/>
  </r>
  <r>
    <n v="8435"/>
    <d v="2017-09-08T00:00:00"/>
    <x v="3"/>
    <x v="8"/>
    <x v="45"/>
    <x v="0"/>
    <x v="0"/>
    <x v="3"/>
    <x v="812"/>
    <x v="4535"/>
    <n v="7"/>
    <n v="-68.19"/>
  </r>
  <r>
    <n v="8436"/>
    <d v="2017-09-08T00:00:00"/>
    <x v="3"/>
    <x v="8"/>
    <x v="45"/>
    <x v="0"/>
    <x v="2"/>
    <x v="16"/>
    <x v="1308"/>
    <x v="2094"/>
    <n v="2"/>
    <n v="107.99"/>
  </r>
  <r>
    <n v="8437"/>
    <d v="2017-09-08T00:00:00"/>
    <x v="3"/>
    <x v="8"/>
    <x v="45"/>
    <x v="0"/>
    <x v="0"/>
    <x v="7"/>
    <x v="693"/>
    <x v="826"/>
    <n v="5"/>
    <n v="15.5"/>
  </r>
  <r>
    <n v="8438"/>
    <d v="2017-09-08T00:00:00"/>
    <x v="3"/>
    <x v="8"/>
    <x v="45"/>
    <x v="0"/>
    <x v="1"/>
    <x v="8"/>
    <x v="34"/>
    <x v="1039"/>
    <n v="2"/>
    <n v="-11.65"/>
  </r>
  <r>
    <n v="8439"/>
    <d v="2017-09-08T00:00:00"/>
    <x v="3"/>
    <x v="8"/>
    <x v="45"/>
    <x v="0"/>
    <x v="0"/>
    <x v="0"/>
    <x v="454"/>
    <x v="1315"/>
    <n v="4"/>
    <n v="7.26"/>
  </r>
  <r>
    <n v="8440"/>
    <d v="2017-09-08T00:00:00"/>
    <x v="3"/>
    <x v="8"/>
    <x v="45"/>
    <x v="0"/>
    <x v="1"/>
    <x v="5"/>
    <x v="1331"/>
    <x v="4896"/>
    <n v="5"/>
    <n v="-39.64"/>
  </r>
  <r>
    <n v="8441"/>
    <d v="2017-09-08T00:00:00"/>
    <x v="3"/>
    <x v="8"/>
    <x v="658"/>
    <x v="16"/>
    <x v="0"/>
    <x v="2"/>
    <x v="847"/>
    <x v="2785"/>
    <n v="5"/>
    <n v="5.4"/>
  </r>
  <r>
    <n v="8442"/>
    <d v="2017-09-08T00:00:00"/>
    <x v="3"/>
    <x v="8"/>
    <x v="658"/>
    <x v="16"/>
    <x v="2"/>
    <x v="6"/>
    <x v="987"/>
    <x v="1940"/>
    <n v="3"/>
    <n v="13.86"/>
  </r>
  <r>
    <n v="8443"/>
    <d v="2017-09-08T00:00:00"/>
    <x v="3"/>
    <x v="8"/>
    <x v="673"/>
    <x v="20"/>
    <x v="0"/>
    <x v="2"/>
    <x v="272"/>
    <x v="4897"/>
    <n v="4"/>
    <n v="16.93"/>
  </r>
  <r>
    <n v="8444"/>
    <d v="2017-09-09T00:00:00"/>
    <x v="3"/>
    <x v="8"/>
    <x v="386"/>
    <x v="2"/>
    <x v="1"/>
    <x v="5"/>
    <x v="1166"/>
    <x v="4167"/>
    <n v="2"/>
    <n v="-48.47"/>
  </r>
  <r>
    <n v="8445"/>
    <d v="2017-09-09T00:00:00"/>
    <x v="3"/>
    <x v="8"/>
    <x v="386"/>
    <x v="2"/>
    <x v="0"/>
    <x v="3"/>
    <x v="753"/>
    <x v="3751"/>
    <n v="2"/>
    <n v="-2.33"/>
  </r>
  <r>
    <n v="8446"/>
    <d v="2017-09-09T00:00:00"/>
    <x v="3"/>
    <x v="8"/>
    <x v="386"/>
    <x v="2"/>
    <x v="0"/>
    <x v="3"/>
    <x v="520"/>
    <x v="4898"/>
    <n v="1"/>
    <n v="-3.6"/>
  </r>
  <r>
    <n v="8447"/>
    <d v="2017-09-09T00:00:00"/>
    <x v="3"/>
    <x v="8"/>
    <x v="386"/>
    <x v="2"/>
    <x v="0"/>
    <x v="4"/>
    <x v="1451"/>
    <x v="1072"/>
    <n v="1"/>
    <n v="1.58"/>
  </r>
  <r>
    <n v="8448"/>
    <d v="2017-09-09T00:00:00"/>
    <x v="3"/>
    <x v="8"/>
    <x v="386"/>
    <x v="2"/>
    <x v="2"/>
    <x v="9"/>
    <x v="1253"/>
    <x v="4899"/>
    <n v="3"/>
    <n v="28.76"/>
  </r>
  <r>
    <n v="8449"/>
    <d v="2017-09-09T00:00:00"/>
    <x v="3"/>
    <x v="8"/>
    <x v="386"/>
    <x v="2"/>
    <x v="1"/>
    <x v="8"/>
    <x v="1014"/>
    <x v="4900"/>
    <n v="2"/>
    <n v="1.7"/>
  </r>
  <r>
    <n v="8450"/>
    <d v="2017-09-09T00:00:00"/>
    <x v="3"/>
    <x v="8"/>
    <x v="386"/>
    <x v="2"/>
    <x v="2"/>
    <x v="9"/>
    <x v="23"/>
    <x v="3214"/>
    <n v="3"/>
    <n v="64.67"/>
  </r>
  <r>
    <n v="8451"/>
    <d v="2017-09-09T00:00:00"/>
    <x v="3"/>
    <x v="8"/>
    <x v="386"/>
    <x v="2"/>
    <x v="2"/>
    <x v="6"/>
    <x v="1793"/>
    <x v="4901"/>
    <n v="7"/>
    <n v="-386.39"/>
  </r>
  <r>
    <n v="8452"/>
    <d v="2017-09-09T00:00:00"/>
    <x v="3"/>
    <x v="8"/>
    <x v="191"/>
    <x v="9"/>
    <x v="0"/>
    <x v="2"/>
    <x v="437"/>
    <x v="4902"/>
    <n v="7"/>
    <n v="12.58"/>
  </r>
  <r>
    <n v="8453"/>
    <d v="2017-09-09T00:00:00"/>
    <x v="3"/>
    <x v="8"/>
    <x v="191"/>
    <x v="9"/>
    <x v="0"/>
    <x v="2"/>
    <x v="350"/>
    <x v="3004"/>
    <n v="5"/>
    <n v="14.68"/>
  </r>
  <r>
    <n v="8454"/>
    <d v="2017-09-09T00:00:00"/>
    <x v="3"/>
    <x v="8"/>
    <x v="703"/>
    <x v="15"/>
    <x v="0"/>
    <x v="14"/>
    <x v="488"/>
    <x v="4903"/>
    <n v="3"/>
    <n v="-1.99"/>
  </r>
  <r>
    <n v="8455"/>
    <d v="2017-09-09T00:00:00"/>
    <x v="3"/>
    <x v="8"/>
    <x v="703"/>
    <x v="15"/>
    <x v="0"/>
    <x v="0"/>
    <x v="1066"/>
    <x v="615"/>
    <n v="4"/>
    <n v="62.14"/>
  </r>
  <r>
    <n v="8456"/>
    <d v="2017-09-09T00:00:00"/>
    <x v="3"/>
    <x v="8"/>
    <x v="703"/>
    <x v="15"/>
    <x v="0"/>
    <x v="2"/>
    <x v="899"/>
    <x v="4904"/>
    <n v="2"/>
    <n v="-3.23"/>
  </r>
  <r>
    <n v="8457"/>
    <d v="2017-09-09T00:00:00"/>
    <x v="3"/>
    <x v="8"/>
    <x v="703"/>
    <x v="15"/>
    <x v="1"/>
    <x v="8"/>
    <x v="152"/>
    <x v="3661"/>
    <n v="3"/>
    <n v="4.24"/>
  </r>
  <r>
    <n v="8458"/>
    <d v="2017-09-09T00:00:00"/>
    <x v="3"/>
    <x v="8"/>
    <x v="733"/>
    <x v="14"/>
    <x v="0"/>
    <x v="10"/>
    <x v="474"/>
    <x v="1649"/>
    <n v="2"/>
    <n v="8.2200000000000006"/>
  </r>
  <r>
    <n v="8459"/>
    <d v="2017-09-09T00:00:00"/>
    <x v="3"/>
    <x v="8"/>
    <x v="170"/>
    <x v="12"/>
    <x v="0"/>
    <x v="0"/>
    <x v="1803"/>
    <x v="1380"/>
    <n v="2"/>
    <n v="2.39"/>
  </r>
  <r>
    <n v="8460"/>
    <d v="2017-09-09T00:00:00"/>
    <x v="3"/>
    <x v="8"/>
    <x v="31"/>
    <x v="3"/>
    <x v="0"/>
    <x v="4"/>
    <x v="175"/>
    <x v="239"/>
    <n v="2"/>
    <n v="1.9"/>
  </r>
  <r>
    <n v="8461"/>
    <d v="2017-09-09T00:00:00"/>
    <x v="3"/>
    <x v="8"/>
    <x v="31"/>
    <x v="3"/>
    <x v="1"/>
    <x v="5"/>
    <x v="707"/>
    <x v="4905"/>
    <n v="5"/>
    <n v="-15.25"/>
  </r>
  <r>
    <n v="8462"/>
    <d v="2017-09-09T00:00:00"/>
    <x v="3"/>
    <x v="8"/>
    <x v="31"/>
    <x v="3"/>
    <x v="0"/>
    <x v="0"/>
    <x v="1133"/>
    <x v="2340"/>
    <n v="9"/>
    <n v="22.81"/>
  </r>
  <r>
    <n v="8463"/>
    <d v="2017-09-09T00:00:00"/>
    <x v="3"/>
    <x v="8"/>
    <x v="435"/>
    <x v="3"/>
    <x v="0"/>
    <x v="2"/>
    <x v="53"/>
    <x v="3810"/>
    <n v="3"/>
    <n v="23.97"/>
  </r>
  <r>
    <n v="8464"/>
    <d v="2017-09-09T00:00:00"/>
    <x v="3"/>
    <x v="8"/>
    <x v="271"/>
    <x v="0"/>
    <x v="0"/>
    <x v="1"/>
    <x v="1459"/>
    <x v="4906"/>
    <n v="4"/>
    <n v="3.45"/>
  </r>
  <r>
    <n v="8465"/>
    <d v="2017-09-09T00:00:00"/>
    <x v="3"/>
    <x v="8"/>
    <x v="391"/>
    <x v="10"/>
    <x v="0"/>
    <x v="4"/>
    <x v="136"/>
    <x v="499"/>
    <n v="5"/>
    <n v="3.89"/>
  </r>
  <r>
    <n v="8466"/>
    <d v="2017-09-09T00:00:00"/>
    <x v="3"/>
    <x v="8"/>
    <x v="391"/>
    <x v="10"/>
    <x v="1"/>
    <x v="8"/>
    <x v="392"/>
    <x v="424"/>
    <n v="2"/>
    <n v="-9.09"/>
  </r>
  <r>
    <n v="8467"/>
    <d v="2017-09-09T00:00:00"/>
    <x v="3"/>
    <x v="8"/>
    <x v="91"/>
    <x v="3"/>
    <x v="2"/>
    <x v="9"/>
    <x v="1798"/>
    <x v="4779"/>
    <n v="4"/>
    <n v="51.19"/>
  </r>
  <r>
    <n v="8468"/>
    <d v="2017-09-09T00:00:00"/>
    <x v="3"/>
    <x v="8"/>
    <x v="105"/>
    <x v="11"/>
    <x v="0"/>
    <x v="0"/>
    <x v="1595"/>
    <x v="792"/>
    <n v="6"/>
    <n v="11.28"/>
  </r>
  <r>
    <n v="8469"/>
    <d v="2017-09-09T00:00:00"/>
    <x v="3"/>
    <x v="8"/>
    <x v="105"/>
    <x v="11"/>
    <x v="0"/>
    <x v="12"/>
    <x v="1181"/>
    <x v="4642"/>
    <n v="1"/>
    <n v="0.84"/>
  </r>
  <r>
    <n v="8470"/>
    <d v="2017-09-09T00:00:00"/>
    <x v="3"/>
    <x v="8"/>
    <x v="448"/>
    <x v="10"/>
    <x v="0"/>
    <x v="1"/>
    <x v="198"/>
    <x v="3393"/>
    <n v="6"/>
    <n v="5.98"/>
  </r>
  <r>
    <n v="8471"/>
    <d v="2017-09-09T00:00:00"/>
    <x v="3"/>
    <x v="8"/>
    <x v="448"/>
    <x v="10"/>
    <x v="0"/>
    <x v="3"/>
    <x v="1069"/>
    <x v="4907"/>
    <n v="3"/>
    <n v="-3.56"/>
  </r>
  <r>
    <n v="8472"/>
    <d v="2017-09-09T00:00:00"/>
    <x v="3"/>
    <x v="8"/>
    <x v="448"/>
    <x v="10"/>
    <x v="0"/>
    <x v="3"/>
    <x v="345"/>
    <x v="2176"/>
    <n v="2"/>
    <n v="-5.22"/>
  </r>
  <r>
    <n v="8473"/>
    <d v="2017-09-10T00:00:00"/>
    <x v="3"/>
    <x v="8"/>
    <x v="49"/>
    <x v="1"/>
    <x v="2"/>
    <x v="6"/>
    <x v="527"/>
    <x v="4908"/>
    <n v="4"/>
    <n v="16.559999999999999"/>
  </r>
  <r>
    <n v="8474"/>
    <d v="2017-09-10T00:00:00"/>
    <x v="3"/>
    <x v="8"/>
    <x v="136"/>
    <x v="3"/>
    <x v="1"/>
    <x v="5"/>
    <x v="322"/>
    <x v="4758"/>
    <n v="3"/>
    <n v="27.18"/>
  </r>
  <r>
    <n v="8475"/>
    <d v="2017-09-10T00:00:00"/>
    <x v="3"/>
    <x v="8"/>
    <x v="136"/>
    <x v="3"/>
    <x v="0"/>
    <x v="3"/>
    <x v="263"/>
    <x v="285"/>
    <n v="2"/>
    <n v="2.25"/>
  </r>
  <r>
    <n v="8476"/>
    <d v="2017-09-10T00:00:00"/>
    <x v="3"/>
    <x v="8"/>
    <x v="758"/>
    <x v="24"/>
    <x v="0"/>
    <x v="3"/>
    <x v="1069"/>
    <x v="4909"/>
    <n v="3"/>
    <n v="7.78"/>
  </r>
  <r>
    <n v="8477"/>
    <d v="2017-09-10T00:00:00"/>
    <x v="3"/>
    <x v="8"/>
    <x v="758"/>
    <x v="24"/>
    <x v="0"/>
    <x v="12"/>
    <x v="787"/>
    <x v="4910"/>
    <n v="3"/>
    <n v="14.62"/>
  </r>
  <r>
    <n v="8478"/>
    <d v="2017-09-10T00:00:00"/>
    <x v="3"/>
    <x v="8"/>
    <x v="758"/>
    <x v="24"/>
    <x v="2"/>
    <x v="9"/>
    <x v="910"/>
    <x v="4911"/>
    <n v="5"/>
    <n v="53.43"/>
  </r>
  <r>
    <n v="8479"/>
    <d v="2017-09-10T00:00:00"/>
    <x v="3"/>
    <x v="8"/>
    <x v="758"/>
    <x v="24"/>
    <x v="2"/>
    <x v="9"/>
    <x v="401"/>
    <x v="4912"/>
    <n v="6"/>
    <n v="6.77"/>
  </r>
  <r>
    <n v="8480"/>
    <d v="2017-09-10T00:00:00"/>
    <x v="3"/>
    <x v="8"/>
    <x v="758"/>
    <x v="24"/>
    <x v="0"/>
    <x v="3"/>
    <x v="573"/>
    <x v="4196"/>
    <n v="3"/>
    <n v="6.58"/>
  </r>
  <r>
    <n v="8481"/>
    <d v="2017-09-10T00:00:00"/>
    <x v="3"/>
    <x v="8"/>
    <x v="758"/>
    <x v="24"/>
    <x v="0"/>
    <x v="0"/>
    <x v="1097"/>
    <x v="236"/>
    <n v="5"/>
    <n v="11.7"/>
  </r>
  <r>
    <n v="8482"/>
    <d v="2017-09-10T00:00:00"/>
    <x v="3"/>
    <x v="8"/>
    <x v="758"/>
    <x v="24"/>
    <x v="0"/>
    <x v="2"/>
    <x v="25"/>
    <x v="4913"/>
    <n v="3"/>
    <n v="17.18"/>
  </r>
  <r>
    <n v="8483"/>
    <d v="2017-09-10T00:00:00"/>
    <x v="3"/>
    <x v="8"/>
    <x v="758"/>
    <x v="24"/>
    <x v="0"/>
    <x v="12"/>
    <x v="639"/>
    <x v="4914"/>
    <n v="2"/>
    <n v="7.25"/>
  </r>
  <r>
    <n v="8484"/>
    <d v="2017-09-10T00:00:00"/>
    <x v="3"/>
    <x v="8"/>
    <x v="659"/>
    <x v="1"/>
    <x v="0"/>
    <x v="3"/>
    <x v="1030"/>
    <x v="4915"/>
    <n v="3"/>
    <n v="-1143.8900000000001"/>
  </r>
  <r>
    <n v="8485"/>
    <d v="2017-09-10T00:00:00"/>
    <x v="3"/>
    <x v="8"/>
    <x v="489"/>
    <x v="20"/>
    <x v="0"/>
    <x v="0"/>
    <x v="1737"/>
    <x v="4227"/>
    <n v="2"/>
    <n v="9"/>
  </r>
  <r>
    <n v="8486"/>
    <d v="2017-09-10T00:00:00"/>
    <x v="3"/>
    <x v="8"/>
    <x v="592"/>
    <x v="32"/>
    <x v="0"/>
    <x v="4"/>
    <x v="222"/>
    <x v="240"/>
    <n v="2"/>
    <n v="3.72"/>
  </r>
  <r>
    <n v="8487"/>
    <d v="2017-09-10T00:00:00"/>
    <x v="3"/>
    <x v="8"/>
    <x v="484"/>
    <x v="10"/>
    <x v="0"/>
    <x v="0"/>
    <x v="1195"/>
    <x v="2016"/>
    <n v="3"/>
    <n v="28.71"/>
  </r>
  <r>
    <n v="8488"/>
    <d v="2017-09-10T00:00:00"/>
    <x v="3"/>
    <x v="8"/>
    <x v="228"/>
    <x v="4"/>
    <x v="0"/>
    <x v="3"/>
    <x v="334"/>
    <x v="2573"/>
    <n v="1"/>
    <n v="1.36"/>
  </r>
  <r>
    <n v="8489"/>
    <d v="2017-09-10T00:00:00"/>
    <x v="3"/>
    <x v="8"/>
    <x v="276"/>
    <x v="10"/>
    <x v="2"/>
    <x v="9"/>
    <x v="1234"/>
    <x v="1597"/>
    <n v="4"/>
    <n v="8.8000000000000007"/>
  </r>
  <r>
    <n v="8490"/>
    <d v="2017-09-10T00:00:00"/>
    <x v="3"/>
    <x v="8"/>
    <x v="276"/>
    <x v="10"/>
    <x v="2"/>
    <x v="6"/>
    <x v="1443"/>
    <x v="3550"/>
    <n v="2"/>
    <n v="-56.31"/>
  </r>
  <r>
    <n v="8491"/>
    <d v="2017-09-11T00:00:00"/>
    <x v="3"/>
    <x v="8"/>
    <x v="361"/>
    <x v="16"/>
    <x v="1"/>
    <x v="8"/>
    <x v="562"/>
    <x v="1027"/>
    <n v="1"/>
    <n v="6.04"/>
  </r>
  <r>
    <n v="8492"/>
    <d v="2017-09-11T00:00:00"/>
    <x v="3"/>
    <x v="8"/>
    <x v="474"/>
    <x v="4"/>
    <x v="0"/>
    <x v="0"/>
    <x v="1584"/>
    <x v="2794"/>
    <n v="7"/>
    <n v="84.94"/>
  </r>
  <r>
    <n v="8493"/>
    <d v="2017-09-11T00:00:00"/>
    <x v="3"/>
    <x v="8"/>
    <x v="432"/>
    <x v="3"/>
    <x v="0"/>
    <x v="0"/>
    <x v="1499"/>
    <x v="115"/>
    <n v="2"/>
    <n v="6.22"/>
  </r>
  <r>
    <n v="8494"/>
    <d v="2017-09-11T00:00:00"/>
    <x v="3"/>
    <x v="8"/>
    <x v="432"/>
    <x v="3"/>
    <x v="0"/>
    <x v="10"/>
    <x v="1658"/>
    <x v="4916"/>
    <n v="2"/>
    <n v="10.87"/>
  </r>
  <r>
    <n v="8495"/>
    <d v="2017-09-11T00:00:00"/>
    <x v="3"/>
    <x v="8"/>
    <x v="432"/>
    <x v="3"/>
    <x v="1"/>
    <x v="5"/>
    <x v="389"/>
    <x v="4917"/>
    <n v="8"/>
    <n v="256.77999999999997"/>
  </r>
  <r>
    <n v="8496"/>
    <d v="2017-09-11T00:00:00"/>
    <x v="3"/>
    <x v="8"/>
    <x v="454"/>
    <x v="1"/>
    <x v="0"/>
    <x v="7"/>
    <x v="779"/>
    <x v="3738"/>
    <n v="4"/>
    <n v="3.29"/>
  </r>
  <r>
    <n v="8497"/>
    <d v="2017-09-11T00:00:00"/>
    <x v="3"/>
    <x v="8"/>
    <x v="454"/>
    <x v="1"/>
    <x v="0"/>
    <x v="0"/>
    <x v="1186"/>
    <x v="4918"/>
    <n v="6"/>
    <n v="6.42"/>
  </r>
  <r>
    <n v="8498"/>
    <d v="2017-09-11T00:00:00"/>
    <x v="3"/>
    <x v="8"/>
    <x v="92"/>
    <x v="3"/>
    <x v="1"/>
    <x v="8"/>
    <x v="1746"/>
    <x v="4919"/>
    <n v="4"/>
    <n v="11.65"/>
  </r>
  <r>
    <n v="8499"/>
    <d v="2017-09-11T00:00:00"/>
    <x v="3"/>
    <x v="8"/>
    <x v="92"/>
    <x v="3"/>
    <x v="0"/>
    <x v="12"/>
    <x v="1305"/>
    <x v="1849"/>
    <n v="5"/>
    <n v="113.85"/>
  </r>
  <r>
    <n v="8500"/>
    <d v="2017-09-11T00:00:00"/>
    <x v="3"/>
    <x v="8"/>
    <x v="259"/>
    <x v="22"/>
    <x v="1"/>
    <x v="5"/>
    <x v="1395"/>
    <x v="376"/>
    <n v="2"/>
    <n v="8.8800000000000008"/>
  </r>
  <r>
    <n v="8501"/>
    <d v="2017-09-11T00:00:00"/>
    <x v="3"/>
    <x v="8"/>
    <x v="259"/>
    <x v="22"/>
    <x v="0"/>
    <x v="0"/>
    <x v="5"/>
    <x v="5"/>
    <n v="3"/>
    <n v="9.33"/>
  </r>
  <r>
    <n v="8502"/>
    <d v="2017-09-11T00:00:00"/>
    <x v="3"/>
    <x v="8"/>
    <x v="259"/>
    <x v="22"/>
    <x v="0"/>
    <x v="0"/>
    <x v="1365"/>
    <x v="351"/>
    <n v="11"/>
    <n v="34.21"/>
  </r>
  <r>
    <n v="8503"/>
    <d v="2017-09-11T00:00:00"/>
    <x v="3"/>
    <x v="8"/>
    <x v="259"/>
    <x v="22"/>
    <x v="0"/>
    <x v="3"/>
    <x v="688"/>
    <x v="4920"/>
    <n v="5"/>
    <n v="459.99"/>
  </r>
  <r>
    <n v="8504"/>
    <d v="2017-09-11T00:00:00"/>
    <x v="3"/>
    <x v="8"/>
    <x v="259"/>
    <x v="22"/>
    <x v="2"/>
    <x v="6"/>
    <x v="1832"/>
    <x v="1813"/>
    <n v="5"/>
    <n v="-17.989999999999998"/>
  </r>
  <r>
    <n v="8505"/>
    <d v="2017-09-11T00:00:00"/>
    <x v="3"/>
    <x v="8"/>
    <x v="204"/>
    <x v="0"/>
    <x v="0"/>
    <x v="0"/>
    <x v="1352"/>
    <x v="1207"/>
    <n v="3"/>
    <n v="3.21"/>
  </r>
  <r>
    <n v="8506"/>
    <d v="2017-09-11T00:00:00"/>
    <x v="3"/>
    <x v="8"/>
    <x v="204"/>
    <x v="0"/>
    <x v="1"/>
    <x v="13"/>
    <x v="582"/>
    <x v="4921"/>
    <n v="5"/>
    <n v="-65.849999999999994"/>
  </r>
  <r>
    <n v="8507"/>
    <d v="2017-09-11T00:00:00"/>
    <x v="3"/>
    <x v="8"/>
    <x v="204"/>
    <x v="0"/>
    <x v="0"/>
    <x v="12"/>
    <x v="468"/>
    <x v="4922"/>
    <n v="2"/>
    <n v="-4.2"/>
  </r>
  <r>
    <n v="8508"/>
    <d v="2017-09-11T00:00:00"/>
    <x v="3"/>
    <x v="8"/>
    <x v="484"/>
    <x v="3"/>
    <x v="2"/>
    <x v="6"/>
    <x v="1511"/>
    <x v="1036"/>
    <n v="6"/>
    <n v="17.989999999999998"/>
  </r>
  <r>
    <n v="8509"/>
    <d v="2017-09-11T00:00:00"/>
    <x v="3"/>
    <x v="8"/>
    <x v="484"/>
    <x v="3"/>
    <x v="0"/>
    <x v="0"/>
    <x v="1040"/>
    <x v="5"/>
    <n v="3"/>
    <n v="9.33"/>
  </r>
  <r>
    <n v="8510"/>
    <d v="2017-09-11T00:00:00"/>
    <x v="3"/>
    <x v="8"/>
    <x v="92"/>
    <x v="6"/>
    <x v="0"/>
    <x v="12"/>
    <x v="1794"/>
    <x v="3687"/>
    <n v="5"/>
    <n v="20.37"/>
  </r>
  <r>
    <n v="8511"/>
    <d v="2017-09-11T00:00:00"/>
    <x v="3"/>
    <x v="8"/>
    <x v="228"/>
    <x v="5"/>
    <x v="0"/>
    <x v="12"/>
    <x v="155"/>
    <x v="4923"/>
    <n v="4"/>
    <n v="50.88"/>
  </r>
  <r>
    <n v="8512"/>
    <d v="2017-09-11T00:00:00"/>
    <x v="3"/>
    <x v="8"/>
    <x v="228"/>
    <x v="5"/>
    <x v="0"/>
    <x v="7"/>
    <x v="648"/>
    <x v="3427"/>
    <n v="4"/>
    <n v="6.67"/>
  </r>
  <r>
    <n v="8513"/>
    <d v="2017-09-12T00:00:00"/>
    <x v="3"/>
    <x v="8"/>
    <x v="401"/>
    <x v="3"/>
    <x v="1"/>
    <x v="8"/>
    <x v="1141"/>
    <x v="4924"/>
    <n v="2"/>
    <n v="3.01"/>
  </r>
  <r>
    <n v="8514"/>
    <d v="2017-09-12T00:00:00"/>
    <x v="3"/>
    <x v="8"/>
    <x v="540"/>
    <x v="36"/>
    <x v="0"/>
    <x v="0"/>
    <x v="452"/>
    <x v="1646"/>
    <n v="5"/>
    <n v="19.95"/>
  </r>
  <r>
    <n v="8515"/>
    <d v="2017-09-12T00:00:00"/>
    <x v="3"/>
    <x v="8"/>
    <x v="540"/>
    <x v="36"/>
    <x v="0"/>
    <x v="12"/>
    <x v="857"/>
    <x v="4357"/>
    <n v="7"/>
    <n v="26.35"/>
  </r>
  <r>
    <n v="8516"/>
    <d v="2017-09-12T00:00:00"/>
    <x v="3"/>
    <x v="8"/>
    <x v="540"/>
    <x v="36"/>
    <x v="0"/>
    <x v="0"/>
    <x v="1656"/>
    <x v="1273"/>
    <n v="5"/>
    <n v="45.53"/>
  </r>
  <r>
    <n v="8517"/>
    <d v="2017-09-12T00:00:00"/>
    <x v="3"/>
    <x v="8"/>
    <x v="351"/>
    <x v="43"/>
    <x v="0"/>
    <x v="0"/>
    <x v="266"/>
    <x v="413"/>
    <n v="7"/>
    <n v="21.77"/>
  </r>
  <r>
    <n v="8518"/>
    <d v="2017-09-12T00:00:00"/>
    <x v="3"/>
    <x v="8"/>
    <x v="351"/>
    <x v="43"/>
    <x v="0"/>
    <x v="3"/>
    <x v="1292"/>
    <x v="4925"/>
    <n v="3"/>
    <n v="22.89"/>
  </r>
  <r>
    <n v="8519"/>
    <d v="2017-09-12T00:00:00"/>
    <x v="3"/>
    <x v="8"/>
    <x v="522"/>
    <x v="3"/>
    <x v="0"/>
    <x v="0"/>
    <x v="267"/>
    <x v="920"/>
    <n v="3"/>
    <n v="79.89"/>
  </r>
  <r>
    <n v="8520"/>
    <d v="2017-09-13T00:00:00"/>
    <x v="3"/>
    <x v="8"/>
    <x v="25"/>
    <x v="25"/>
    <x v="0"/>
    <x v="4"/>
    <x v="581"/>
    <x v="3024"/>
    <n v="5"/>
    <n v="2.79"/>
  </r>
  <r>
    <n v="8521"/>
    <d v="2017-09-14T00:00:00"/>
    <x v="3"/>
    <x v="8"/>
    <x v="463"/>
    <x v="14"/>
    <x v="0"/>
    <x v="0"/>
    <x v="1700"/>
    <x v="53"/>
    <n v="3"/>
    <n v="8.76"/>
  </r>
  <r>
    <n v="8522"/>
    <d v="2017-09-14T00:00:00"/>
    <x v="3"/>
    <x v="8"/>
    <x v="235"/>
    <x v="23"/>
    <x v="0"/>
    <x v="4"/>
    <x v="286"/>
    <x v="304"/>
    <n v="3"/>
    <n v="18.45"/>
  </r>
  <r>
    <n v="8523"/>
    <d v="2017-09-14T00:00:00"/>
    <x v="3"/>
    <x v="8"/>
    <x v="733"/>
    <x v="3"/>
    <x v="0"/>
    <x v="1"/>
    <x v="897"/>
    <x v="2221"/>
    <n v="9"/>
    <n v="26.08"/>
  </r>
  <r>
    <n v="8524"/>
    <d v="2017-09-14T00:00:00"/>
    <x v="3"/>
    <x v="8"/>
    <x v="255"/>
    <x v="2"/>
    <x v="0"/>
    <x v="3"/>
    <x v="871"/>
    <x v="2777"/>
    <n v="2"/>
    <n v="-2.59"/>
  </r>
  <r>
    <n v="8525"/>
    <d v="2017-09-14T00:00:00"/>
    <x v="3"/>
    <x v="8"/>
    <x v="255"/>
    <x v="2"/>
    <x v="2"/>
    <x v="15"/>
    <x v="1560"/>
    <x v="3891"/>
    <n v="1"/>
    <n v="-18.04"/>
  </r>
  <r>
    <n v="8526"/>
    <d v="2017-09-14T00:00:00"/>
    <x v="3"/>
    <x v="8"/>
    <x v="255"/>
    <x v="2"/>
    <x v="1"/>
    <x v="5"/>
    <x v="591"/>
    <x v="4926"/>
    <n v="2"/>
    <n v="-29.15"/>
  </r>
  <r>
    <n v="8527"/>
    <d v="2017-09-14T00:00:00"/>
    <x v="3"/>
    <x v="8"/>
    <x v="255"/>
    <x v="2"/>
    <x v="0"/>
    <x v="3"/>
    <x v="1292"/>
    <x v="2038"/>
    <n v="4"/>
    <n v="-12.21"/>
  </r>
  <r>
    <n v="8528"/>
    <d v="2017-09-14T00:00:00"/>
    <x v="3"/>
    <x v="8"/>
    <x v="255"/>
    <x v="2"/>
    <x v="1"/>
    <x v="8"/>
    <x v="586"/>
    <x v="4927"/>
    <n v="8"/>
    <n v="4.8"/>
  </r>
  <r>
    <n v="8529"/>
    <d v="2017-09-14T00:00:00"/>
    <x v="3"/>
    <x v="8"/>
    <x v="255"/>
    <x v="2"/>
    <x v="2"/>
    <x v="15"/>
    <x v="1582"/>
    <x v="4928"/>
    <n v="2"/>
    <n v="-168.82"/>
  </r>
  <r>
    <n v="8530"/>
    <d v="2017-09-14T00:00:00"/>
    <x v="3"/>
    <x v="8"/>
    <x v="159"/>
    <x v="25"/>
    <x v="0"/>
    <x v="12"/>
    <x v="133"/>
    <x v="4929"/>
    <n v="4"/>
    <n v="94.28"/>
  </r>
  <r>
    <n v="8531"/>
    <d v="2017-09-14T00:00:00"/>
    <x v="3"/>
    <x v="8"/>
    <x v="159"/>
    <x v="25"/>
    <x v="0"/>
    <x v="0"/>
    <x v="728"/>
    <x v="230"/>
    <n v="3"/>
    <n v="23.24"/>
  </r>
  <r>
    <n v="8532"/>
    <d v="2017-09-14T00:00:00"/>
    <x v="3"/>
    <x v="8"/>
    <x v="680"/>
    <x v="20"/>
    <x v="2"/>
    <x v="6"/>
    <x v="548"/>
    <x v="4930"/>
    <n v="3"/>
    <n v="323.95999999999998"/>
  </r>
  <r>
    <n v="8533"/>
    <d v="2017-09-14T00:00:00"/>
    <x v="3"/>
    <x v="8"/>
    <x v="680"/>
    <x v="20"/>
    <x v="0"/>
    <x v="2"/>
    <x v="135"/>
    <x v="2130"/>
    <n v="1"/>
    <n v="3.55"/>
  </r>
  <r>
    <n v="8534"/>
    <d v="2017-09-14T00:00:00"/>
    <x v="3"/>
    <x v="8"/>
    <x v="680"/>
    <x v="20"/>
    <x v="0"/>
    <x v="4"/>
    <x v="1813"/>
    <x v="4931"/>
    <n v="5"/>
    <n v="8.69"/>
  </r>
  <r>
    <n v="8535"/>
    <d v="2017-09-14T00:00:00"/>
    <x v="3"/>
    <x v="8"/>
    <x v="680"/>
    <x v="20"/>
    <x v="1"/>
    <x v="5"/>
    <x v="914"/>
    <x v="1092"/>
    <n v="5"/>
    <n v="-6.55"/>
  </r>
  <r>
    <n v="8536"/>
    <d v="2017-09-14T00:00:00"/>
    <x v="3"/>
    <x v="8"/>
    <x v="742"/>
    <x v="20"/>
    <x v="0"/>
    <x v="0"/>
    <x v="1801"/>
    <x v="507"/>
    <n v="2"/>
    <n v="3.85"/>
  </r>
  <r>
    <n v="8537"/>
    <d v="2017-09-14T00:00:00"/>
    <x v="3"/>
    <x v="8"/>
    <x v="742"/>
    <x v="20"/>
    <x v="0"/>
    <x v="0"/>
    <x v="1132"/>
    <x v="825"/>
    <n v="2"/>
    <n v="5.66"/>
  </r>
  <r>
    <n v="8538"/>
    <d v="2017-09-14T00:00:00"/>
    <x v="3"/>
    <x v="8"/>
    <x v="563"/>
    <x v="10"/>
    <x v="2"/>
    <x v="9"/>
    <x v="138"/>
    <x v="4932"/>
    <n v="7"/>
    <n v="190.39"/>
  </r>
  <r>
    <n v="8539"/>
    <d v="2017-09-15T00:00:00"/>
    <x v="3"/>
    <x v="8"/>
    <x v="653"/>
    <x v="0"/>
    <x v="0"/>
    <x v="0"/>
    <x v="602"/>
    <x v="4933"/>
    <n v="8"/>
    <n v="11.55"/>
  </r>
  <r>
    <n v="8540"/>
    <d v="2017-09-15T00:00:00"/>
    <x v="3"/>
    <x v="8"/>
    <x v="690"/>
    <x v="20"/>
    <x v="1"/>
    <x v="8"/>
    <x v="112"/>
    <x v="3731"/>
    <n v="7"/>
    <n v="12.09"/>
  </r>
  <r>
    <n v="8541"/>
    <d v="2017-09-15T00:00:00"/>
    <x v="3"/>
    <x v="8"/>
    <x v="56"/>
    <x v="1"/>
    <x v="2"/>
    <x v="6"/>
    <x v="1775"/>
    <x v="210"/>
    <n v="3"/>
    <n v="20.25"/>
  </r>
  <r>
    <n v="8542"/>
    <d v="2017-09-15T00:00:00"/>
    <x v="3"/>
    <x v="8"/>
    <x v="319"/>
    <x v="32"/>
    <x v="2"/>
    <x v="6"/>
    <x v="577"/>
    <x v="3076"/>
    <n v="1"/>
    <n v="11.6"/>
  </r>
  <r>
    <n v="8543"/>
    <d v="2017-09-15T00:00:00"/>
    <x v="3"/>
    <x v="8"/>
    <x v="319"/>
    <x v="32"/>
    <x v="0"/>
    <x v="4"/>
    <x v="4"/>
    <x v="232"/>
    <n v="2"/>
    <n v="6.51"/>
  </r>
  <r>
    <n v="8544"/>
    <d v="2017-09-15T00:00:00"/>
    <x v="3"/>
    <x v="8"/>
    <x v="319"/>
    <x v="32"/>
    <x v="1"/>
    <x v="11"/>
    <x v="1028"/>
    <x v="4934"/>
    <n v="3"/>
    <n v="203.56"/>
  </r>
  <r>
    <n v="8545"/>
    <d v="2017-09-15T00:00:00"/>
    <x v="3"/>
    <x v="8"/>
    <x v="319"/>
    <x v="32"/>
    <x v="0"/>
    <x v="3"/>
    <x v="459"/>
    <x v="4935"/>
    <n v="7"/>
    <n v="116.39"/>
  </r>
  <r>
    <n v="8546"/>
    <d v="2017-09-15T00:00:00"/>
    <x v="3"/>
    <x v="8"/>
    <x v="414"/>
    <x v="3"/>
    <x v="0"/>
    <x v="3"/>
    <x v="243"/>
    <x v="4936"/>
    <n v="7"/>
    <n v="884.06"/>
  </r>
  <r>
    <n v="8547"/>
    <d v="2017-09-15T00:00:00"/>
    <x v="3"/>
    <x v="8"/>
    <x v="414"/>
    <x v="3"/>
    <x v="2"/>
    <x v="6"/>
    <x v="1519"/>
    <x v="4937"/>
    <n v="7"/>
    <n v="32.340000000000003"/>
  </r>
  <r>
    <n v="8548"/>
    <d v="2017-09-15T00:00:00"/>
    <x v="3"/>
    <x v="8"/>
    <x v="414"/>
    <x v="3"/>
    <x v="1"/>
    <x v="5"/>
    <x v="415"/>
    <x v="1722"/>
    <n v="3"/>
    <n v="-20.78"/>
  </r>
  <r>
    <n v="8549"/>
    <d v="2017-09-15T00:00:00"/>
    <x v="3"/>
    <x v="8"/>
    <x v="513"/>
    <x v="15"/>
    <x v="0"/>
    <x v="0"/>
    <x v="1025"/>
    <x v="4484"/>
    <n v="5"/>
    <n v="59.44"/>
  </r>
  <r>
    <n v="8550"/>
    <d v="2017-09-15T00:00:00"/>
    <x v="3"/>
    <x v="8"/>
    <x v="247"/>
    <x v="3"/>
    <x v="1"/>
    <x v="5"/>
    <x v="877"/>
    <x v="1584"/>
    <n v="3"/>
    <n v="0"/>
  </r>
  <r>
    <n v="8551"/>
    <d v="2017-09-15T00:00:00"/>
    <x v="3"/>
    <x v="8"/>
    <x v="247"/>
    <x v="3"/>
    <x v="1"/>
    <x v="8"/>
    <x v="1445"/>
    <x v="4938"/>
    <n v="5"/>
    <n v="105.98"/>
  </r>
  <r>
    <n v="8552"/>
    <d v="2017-09-15T00:00:00"/>
    <x v="3"/>
    <x v="8"/>
    <x v="247"/>
    <x v="3"/>
    <x v="0"/>
    <x v="4"/>
    <x v="234"/>
    <x v="4939"/>
    <n v="10"/>
    <n v="41.71"/>
  </r>
  <r>
    <n v="8553"/>
    <d v="2017-09-15T00:00:00"/>
    <x v="3"/>
    <x v="8"/>
    <x v="247"/>
    <x v="3"/>
    <x v="0"/>
    <x v="12"/>
    <x v="1217"/>
    <x v="4940"/>
    <n v="2"/>
    <n v="30.51"/>
  </r>
  <r>
    <n v="8554"/>
    <d v="2017-09-15T00:00:00"/>
    <x v="3"/>
    <x v="8"/>
    <x v="247"/>
    <x v="3"/>
    <x v="0"/>
    <x v="3"/>
    <x v="544"/>
    <x v="345"/>
    <n v="1"/>
    <n v="0.84"/>
  </r>
  <r>
    <n v="8555"/>
    <d v="2017-09-15T00:00:00"/>
    <x v="3"/>
    <x v="8"/>
    <x v="789"/>
    <x v="23"/>
    <x v="1"/>
    <x v="8"/>
    <x v="1336"/>
    <x v="3325"/>
    <n v="5"/>
    <n v="18.96"/>
  </r>
  <r>
    <n v="8556"/>
    <d v="2017-09-15T00:00:00"/>
    <x v="3"/>
    <x v="8"/>
    <x v="789"/>
    <x v="23"/>
    <x v="1"/>
    <x v="5"/>
    <x v="1764"/>
    <x v="4941"/>
    <n v="4"/>
    <n v="143.63"/>
  </r>
  <r>
    <n v="8557"/>
    <d v="2017-09-15T00:00:00"/>
    <x v="3"/>
    <x v="8"/>
    <x v="789"/>
    <x v="23"/>
    <x v="2"/>
    <x v="6"/>
    <x v="535"/>
    <x v="4942"/>
    <n v="6"/>
    <n v="102.94"/>
  </r>
  <r>
    <n v="8558"/>
    <d v="2017-09-15T00:00:00"/>
    <x v="3"/>
    <x v="8"/>
    <x v="789"/>
    <x v="23"/>
    <x v="0"/>
    <x v="2"/>
    <x v="147"/>
    <x v="105"/>
    <n v="2"/>
    <n v="0"/>
  </r>
  <r>
    <n v="8559"/>
    <d v="2017-09-15T00:00:00"/>
    <x v="3"/>
    <x v="8"/>
    <x v="309"/>
    <x v="0"/>
    <x v="0"/>
    <x v="4"/>
    <x v="311"/>
    <x v="3635"/>
    <n v="2"/>
    <n v="8.33"/>
  </r>
  <r>
    <n v="8560"/>
    <d v="2017-09-15T00:00:00"/>
    <x v="3"/>
    <x v="8"/>
    <x v="344"/>
    <x v="22"/>
    <x v="0"/>
    <x v="4"/>
    <x v="780"/>
    <x v="67"/>
    <n v="3"/>
    <n v="5.22"/>
  </r>
  <r>
    <n v="8561"/>
    <d v="2017-09-15T00:00:00"/>
    <x v="3"/>
    <x v="8"/>
    <x v="222"/>
    <x v="37"/>
    <x v="0"/>
    <x v="2"/>
    <x v="836"/>
    <x v="4943"/>
    <n v="2"/>
    <n v="10.81"/>
  </r>
  <r>
    <n v="8562"/>
    <d v="2017-09-15T00:00:00"/>
    <x v="3"/>
    <x v="8"/>
    <x v="222"/>
    <x v="37"/>
    <x v="2"/>
    <x v="9"/>
    <x v="1548"/>
    <x v="995"/>
    <n v="2"/>
    <n v="10.8"/>
  </r>
  <r>
    <n v="8563"/>
    <d v="2017-09-15T00:00:00"/>
    <x v="3"/>
    <x v="8"/>
    <x v="712"/>
    <x v="27"/>
    <x v="0"/>
    <x v="3"/>
    <x v="287"/>
    <x v="4944"/>
    <n v="9"/>
    <n v="106.96"/>
  </r>
  <r>
    <n v="8564"/>
    <d v="2017-09-15T00:00:00"/>
    <x v="3"/>
    <x v="8"/>
    <x v="431"/>
    <x v="3"/>
    <x v="1"/>
    <x v="13"/>
    <x v="177"/>
    <x v="4493"/>
    <n v="1"/>
    <n v="11.28"/>
  </r>
  <r>
    <n v="8565"/>
    <d v="2017-09-16T00:00:00"/>
    <x v="3"/>
    <x v="8"/>
    <x v="323"/>
    <x v="3"/>
    <x v="0"/>
    <x v="0"/>
    <x v="1287"/>
    <x v="1946"/>
    <n v="2"/>
    <n v="4.0599999999999996"/>
  </r>
  <r>
    <n v="8566"/>
    <d v="2017-09-16T00:00:00"/>
    <x v="3"/>
    <x v="8"/>
    <x v="323"/>
    <x v="3"/>
    <x v="0"/>
    <x v="4"/>
    <x v="143"/>
    <x v="784"/>
    <n v="1"/>
    <n v="1.55"/>
  </r>
  <r>
    <n v="8567"/>
    <d v="2017-09-16T00:00:00"/>
    <x v="3"/>
    <x v="8"/>
    <x v="705"/>
    <x v="0"/>
    <x v="0"/>
    <x v="10"/>
    <x v="1690"/>
    <x v="1772"/>
    <n v="2"/>
    <n v="6.37"/>
  </r>
  <r>
    <n v="8568"/>
    <d v="2017-09-16T00:00:00"/>
    <x v="3"/>
    <x v="8"/>
    <x v="705"/>
    <x v="0"/>
    <x v="2"/>
    <x v="6"/>
    <x v="1095"/>
    <x v="3480"/>
    <n v="1"/>
    <n v="5.6"/>
  </r>
  <r>
    <n v="8569"/>
    <d v="2017-09-16T00:00:00"/>
    <x v="3"/>
    <x v="8"/>
    <x v="692"/>
    <x v="2"/>
    <x v="0"/>
    <x v="0"/>
    <x v="1388"/>
    <x v="1315"/>
    <n v="4"/>
    <n v="7.26"/>
  </r>
  <r>
    <n v="8570"/>
    <d v="2017-09-16T00:00:00"/>
    <x v="3"/>
    <x v="8"/>
    <x v="423"/>
    <x v="2"/>
    <x v="2"/>
    <x v="9"/>
    <x v="833"/>
    <x v="1553"/>
    <n v="3"/>
    <n v="19.79"/>
  </r>
  <r>
    <n v="8571"/>
    <d v="2017-09-16T00:00:00"/>
    <x v="3"/>
    <x v="8"/>
    <x v="423"/>
    <x v="2"/>
    <x v="1"/>
    <x v="8"/>
    <x v="1278"/>
    <x v="2932"/>
    <n v="3"/>
    <n v="2.25"/>
  </r>
  <r>
    <n v="8572"/>
    <d v="2017-09-16T00:00:00"/>
    <x v="3"/>
    <x v="8"/>
    <x v="423"/>
    <x v="2"/>
    <x v="0"/>
    <x v="3"/>
    <x v="1540"/>
    <x v="31"/>
    <n v="2"/>
    <n v="-2.76"/>
  </r>
  <r>
    <n v="8573"/>
    <d v="2017-09-16T00:00:00"/>
    <x v="3"/>
    <x v="8"/>
    <x v="423"/>
    <x v="2"/>
    <x v="0"/>
    <x v="3"/>
    <x v="717"/>
    <x v="4945"/>
    <n v="2"/>
    <n v="-412.62"/>
  </r>
  <r>
    <n v="8574"/>
    <d v="2017-09-16T00:00:00"/>
    <x v="3"/>
    <x v="8"/>
    <x v="423"/>
    <x v="2"/>
    <x v="2"/>
    <x v="9"/>
    <x v="33"/>
    <x v="972"/>
    <n v="2"/>
    <n v="14.4"/>
  </r>
  <r>
    <n v="8575"/>
    <d v="2017-09-16T00:00:00"/>
    <x v="3"/>
    <x v="8"/>
    <x v="216"/>
    <x v="2"/>
    <x v="0"/>
    <x v="0"/>
    <x v="1186"/>
    <x v="4918"/>
    <n v="6"/>
    <n v="6.42"/>
  </r>
  <r>
    <n v="8576"/>
    <d v="2017-09-16T00:00:00"/>
    <x v="3"/>
    <x v="8"/>
    <x v="563"/>
    <x v="3"/>
    <x v="0"/>
    <x v="7"/>
    <x v="642"/>
    <x v="558"/>
    <n v="5"/>
    <n v="8.77"/>
  </r>
  <r>
    <n v="8577"/>
    <d v="2017-09-16T00:00:00"/>
    <x v="3"/>
    <x v="8"/>
    <x v="750"/>
    <x v="5"/>
    <x v="2"/>
    <x v="9"/>
    <x v="1470"/>
    <x v="2988"/>
    <n v="1"/>
    <n v="3.24"/>
  </r>
  <r>
    <n v="8578"/>
    <d v="2017-09-17T00:00:00"/>
    <x v="3"/>
    <x v="8"/>
    <x v="717"/>
    <x v="22"/>
    <x v="0"/>
    <x v="0"/>
    <x v="1833"/>
    <x v="115"/>
    <n v="2"/>
    <n v="6.35"/>
  </r>
  <r>
    <n v="8579"/>
    <d v="2017-09-17T00:00:00"/>
    <x v="3"/>
    <x v="8"/>
    <x v="690"/>
    <x v="4"/>
    <x v="1"/>
    <x v="5"/>
    <x v="1434"/>
    <x v="4946"/>
    <n v="4"/>
    <n v="188.22"/>
  </r>
  <r>
    <n v="8580"/>
    <d v="2017-09-17T00:00:00"/>
    <x v="3"/>
    <x v="8"/>
    <x v="690"/>
    <x v="4"/>
    <x v="0"/>
    <x v="0"/>
    <x v="371"/>
    <x v="1653"/>
    <n v="3"/>
    <n v="49.97"/>
  </r>
  <r>
    <n v="8581"/>
    <d v="2017-09-17T00:00:00"/>
    <x v="3"/>
    <x v="8"/>
    <x v="464"/>
    <x v="27"/>
    <x v="0"/>
    <x v="3"/>
    <x v="263"/>
    <x v="1142"/>
    <n v="3"/>
    <n v="3.5"/>
  </r>
  <r>
    <n v="8582"/>
    <d v="2017-09-17T00:00:00"/>
    <x v="3"/>
    <x v="8"/>
    <x v="464"/>
    <x v="27"/>
    <x v="0"/>
    <x v="3"/>
    <x v="832"/>
    <x v="1"/>
    <n v="3"/>
    <n v="4.2699999999999996"/>
  </r>
  <r>
    <n v="8583"/>
    <d v="2017-09-17T00:00:00"/>
    <x v="3"/>
    <x v="8"/>
    <x v="464"/>
    <x v="27"/>
    <x v="0"/>
    <x v="0"/>
    <x v="1127"/>
    <x v="1481"/>
    <n v="3"/>
    <n v="80.790000000000006"/>
  </r>
  <r>
    <n v="8584"/>
    <d v="2017-09-17T00:00:00"/>
    <x v="3"/>
    <x v="8"/>
    <x v="464"/>
    <x v="27"/>
    <x v="1"/>
    <x v="11"/>
    <x v="1834"/>
    <x v="4947"/>
    <n v="3"/>
    <n v="77.58"/>
  </r>
  <r>
    <n v="8585"/>
    <d v="2017-09-17T00:00:00"/>
    <x v="3"/>
    <x v="8"/>
    <x v="464"/>
    <x v="27"/>
    <x v="0"/>
    <x v="3"/>
    <x v="445"/>
    <x v="489"/>
    <n v="2"/>
    <n v="8.9499999999999993"/>
  </r>
  <r>
    <n v="8586"/>
    <d v="2017-09-17T00:00:00"/>
    <x v="3"/>
    <x v="8"/>
    <x v="464"/>
    <x v="27"/>
    <x v="0"/>
    <x v="2"/>
    <x v="1575"/>
    <x v="3667"/>
    <n v="2"/>
    <n v="65.44"/>
  </r>
  <r>
    <n v="8587"/>
    <d v="2017-09-17T00:00:00"/>
    <x v="3"/>
    <x v="8"/>
    <x v="464"/>
    <x v="27"/>
    <x v="0"/>
    <x v="1"/>
    <x v="569"/>
    <x v="221"/>
    <n v="5"/>
    <n v="7.06"/>
  </r>
  <r>
    <n v="8588"/>
    <d v="2017-09-17T00:00:00"/>
    <x v="3"/>
    <x v="8"/>
    <x v="694"/>
    <x v="0"/>
    <x v="0"/>
    <x v="4"/>
    <x v="146"/>
    <x v="235"/>
    <n v="3"/>
    <n v="3.22"/>
  </r>
  <r>
    <n v="8589"/>
    <d v="2017-09-17T00:00:00"/>
    <x v="3"/>
    <x v="8"/>
    <x v="694"/>
    <x v="0"/>
    <x v="1"/>
    <x v="5"/>
    <x v="943"/>
    <x v="3974"/>
    <n v="5"/>
    <n v="-77.33"/>
  </r>
  <r>
    <n v="8590"/>
    <d v="2017-09-17T00:00:00"/>
    <x v="3"/>
    <x v="8"/>
    <x v="694"/>
    <x v="0"/>
    <x v="0"/>
    <x v="3"/>
    <x v="1447"/>
    <x v="3033"/>
    <n v="5"/>
    <n v="-10.15"/>
  </r>
  <r>
    <n v="8591"/>
    <d v="2017-09-17T00:00:00"/>
    <x v="3"/>
    <x v="8"/>
    <x v="694"/>
    <x v="0"/>
    <x v="2"/>
    <x v="6"/>
    <x v="173"/>
    <x v="4948"/>
    <n v="6"/>
    <n v="88.49"/>
  </r>
  <r>
    <n v="8592"/>
    <d v="2017-09-17T00:00:00"/>
    <x v="3"/>
    <x v="8"/>
    <x v="333"/>
    <x v="23"/>
    <x v="2"/>
    <x v="15"/>
    <x v="1835"/>
    <x v="4949"/>
    <n v="4"/>
    <n v="225.6"/>
  </r>
  <r>
    <n v="8593"/>
    <d v="2017-09-17T00:00:00"/>
    <x v="3"/>
    <x v="8"/>
    <x v="333"/>
    <x v="23"/>
    <x v="0"/>
    <x v="2"/>
    <x v="939"/>
    <x v="4099"/>
    <n v="3"/>
    <n v="9.5299999999999994"/>
  </r>
  <r>
    <n v="8594"/>
    <d v="2017-09-17T00:00:00"/>
    <x v="3"/>
    <x v="8"/>
    <x v="59"/>
    <x v="34"/>
    <x v="2"/>
    <x v="9"/>
    <x v="833"/>
    <x v="1236"/>
    <n v="3"/>
    <n v="37.79"/>
  </r>
  <r>
    <n v="8595"/>
    <d v="2017-09-18T00:00:00"/>
    <x v="3"/>
    <x v="8"/>
    <x v="562"/>
    <x v="3"/>
    <x v="0"/>
    <x v="4"/>
    <x v="1000"/>
    <x v="1946"/>
    <n v="3"/>
    <n v="2.38"/>
  </r>
  <r>
    <n v="8596"/>
    <d v="2017-09-18T00:00:00"/>
    <x v="3"/>
    <x v="8"/>
    <x v="562"/>
    <x v="3"/>
    <x v="0"/>
    <x v="10"/>
    <x v="909"/>
    <x v="1981"/>
    <n v="3"/>
    <n v="5.0999999999999996"/>
  </r>
  <r>
    <n v="8597"/>
    <d v="2017-09-18T00:00:00"/>
    <x v="3"/>
    <x v="8"/>
    <x v="562"/>
    <x v="3"/>
    <x v="0"/>
    <x v="0"/>
    <x v="1667"/>
    <x v="2240"/>
    <n v="3"/>
    <n v="68.98"/>
  </r>
  <r>
    <n v="8598"/>
    <d v="2017-09-18T00:00:00"/>
    <x v="3"/>
    <x v="8"/>
    <x v="45"/>
    <x v="21"/>
    <x v="0"/>
    <x v="0"/>
    <x v="1243"/>
    <x v="850"/>
    <n v="4"/>
    <n v="10.220000000000001"/>
  </r>
  <r>
    <n v="8599"/>
    <d v="2017-09-18T00:00:00"/>
    <x v="3"/>
    <x v="8"/>
    <x v="284"/>
    <x v="0"/>
    <x v="0"/>
    <x v="4"/>
    <x v="312"/>
    <x v="3720"/>
    <n v="2"/>
    <n v="0.56000000000000005"/>
  </r>
  <r>
    <n v="8600"/>
    <d v="2017-09-18T00:00:00"/>
    <x v="3"/>
    <x v="8"/>
    <x v="284"/>
    <x v="0"/>
    <x v="0"/>
    <x v="2"/>
    <x v="1750"/>
    <x v="4950"/>
    <n v="2"/>
    <n v="-2.97"/>
  </r>
  <r>
    <n v="8601"/>
    <d v="2017-09-18T00:00:00"/>
    <x v="3"/>
    <x v="8"/>
    <x v="22"/>
    <x v="20"/>
    <x v="0"/>
    <x v="0"/>
    <x v="708"/>
    <x v="5"/>
    <n v="3"/>
    <n v="9.33"/>
  </r>
  <r>
    <n v="8602"/>
    <d v="2017-09-18T00:00:00"/>
    <x v="3"/>
    <x v="8"/>
    <x v="22"/>
    <x v="20"/>
    <x v="1"/>
    <x v="8"/>
    <x v="55"/>
    <x v="1445"/>
    <n v="2"/>
    <n v="3.24"/>
  </r>
  <r>
    <n v="8603"/>
    <d v="2017-09-18T00:00:00"/>
    <x v="3"/>
    <x v="8"/>
    <x v="51"/>
    <x v="40"/>
    <x v="0"/>
    <x v="0"/>
    <x v="452"/>
    <x v="763"/>
    <n v="2"/>
    <n v="7.98"/>
  </r>
  <r>
    <n v="8604"/>
    <d v="2017-09-18T00:00:00"/>
    <x v="3"/>
    <x v="8"/>
    <x v="578"/>
    <x v="31"/>
    <x v="0"/>
    <x v="3"/>
    <x v="106"/>
    <x v="3059"/>
    <n v="7"/>
    <n v="3.53"/>
  </r>
  <r>
    <n v="8605"/>
    <d v="2017-09-18T00:00:00"/>
    <x v="3"/>
    <x v="8"/>
    <x v="578"/>
    <x v="31"/>
    <x v="2"/>
    <x v="9"/>
    <x v="1822"/>
    <x v="4639"/>
    <n v="3"/>
    <n v="8.11"/>
  </r>
  <r>
    <n v="8606"/>
    <d v="2017-09-18T00:00:00"/>
    <x v="3"/>
    <x v="8"/>
    <x v="531"/>
    <x v="4"/>
    <x v="2"/>
    <x v="6"/>
    <x v="441"/>
    <x v="4951"/>
    <n v="8"/>
    <n v="26.79"/>
  </r>
  <r>
    <n v="8607"/>
    <d v="2017-09-18T00:00:00"/>
    <x v="3"/>
    <x v="8"/>
    <x v="531"/>
    <x v="4"/>
    <x v="0"/>
    <x v="0"/>
    <x v="1836"/>
    <x v="3854"/>
    <n v="7"/>
    <n v="24.46"/>
  </r>
  <r>
    <n v="8608"/>
    <d v="2017-09-18T00:00:00"/>
    <x v="3"/>
    <x v="8"/>
    <x v="531"/>
    <x v="4"/>
    <x v="0"/>
    <x v="4"/>
    <x v="794"/>
    <x v="3636"/>
    <n v="3"/>
    <n v="34.18"/>
  </r>
  <r>
    <n v="8609"/>
    <d v="2017-09-18T00:00:00"/>
    <x v="3"/>
    <x v="8"/>
    <x v="531"/>
    <x v="4"/>
    <x v="0"/>
    <x v="0"/>
    <x v="1257"/>
    <x v="499"/>
    <n v="4"/>
    <n v="12.44"/>
  </r>
  <r>
    <n v="8610"/>
    <d v="2017-09-18T00:00:00"/>
    <x v="3"/>
    <x v="8"/>
    <x v="531"/>
    <x v="4"/>
    <x v="1"/>
    <x v="8"/>
    <x v="1597"/>
    <x v="114"/>
    <n v="4"/>
    <n v="6.91"/>
  </r>
  <r>
    <n v="8611"/>
    <d v="2017-09-18T00:00:00"/>
    <x v="3"/>
    <x v="8"/>
    <x v="531"/>
    <x v="4"/>
    <x v="2"/>
    <x v="6"/>
    <x v="1749"/>
    <x v="4952"/>
    <n v="2"/>
    <n v="119.47"/>
  </r>
  <r>
    <n v="8612"/>
    <d v="2017-09-18T00:00:00"/>
    <x v="3"/>
    <x v="8"/>
    <x v="531"/>
    <x v="4"/>
    <x v="0"/>
    <x v="14"/>
    <x v="1340"/>
    <x v="4953"/>
    <n v="2"/>
    <n v="10"/>
  </r>
  <r>
    <n v="8613"/>
    <d v="2017-09-18T00:00:00"/>
    <x v="3"/>
    <x v="8"/>
    <x v="531"/>
    <x v="4"/>
    <x v="0"/>
    <x v="0"/>
    <x v="951"/>
    <x v="2636"/>
    <n v="5"/>
    <n v="114.94"/>
  </r>
  <r>
    <n v="8614"/>
    <d v="2017-09-18T00:00:00"/>
    <x v="3"/>
    <x v="8"/>
    <x v="205"/>
    <x v="0"/>
    <x v="0"/>
    <x v="10"/>
    <x v="1353"/>
    <x v="4954"/>
    <n v="4"/>
    <n v="35.89"/>
  </r>
  <r>
    <n v="8615"/>
    <d v="2017-09-19T00:00:00"/>
    <x v="3"/>
    <x v="8"/>
    <x v="442"/>
    <x v="16"/>
    <x v="0"/>
    <x v="2"/>
    <x v="1543"/>
    <x v="4955"/>
    <n v="2"/>
    <n v="9.56"/>
  </r>
  <r>
    <n v="8616"/>
    <d v="2017-09-19T00:00:00"/>
    <x v="3"/>
    <x v="8"/>
    <x v="691"/>
    <x v="11"/>
    <x v="2"/>
    <x v="6"/>
    <x v="463"/>
    <x v="1611"/>
    <n v="3"/>
    <n v="19.2"/>
  </r>
  <r>
    <n v="8617"/>
    <d v="2017-09-19T00:00:00"/>
    <x v="3"/>
    <x v="8"/>
    <x v="691"/>
    <x v="11"/>
    <x v="0"/>
    <x v="4"/>
    <x v="234"/>
    <x v="1924"/>
    <n v="3"/>
    <n v="6.55"/>
  </r>
  <r>
    <n v="8618"/>
    <d v="2017-09-19T00:00:00"/>
    <x v="3"/>
    <x v="8"/>
    <x v="691"/>
    <x v="11"/>
    <x v="1"/>
    <x v="8"/>
    <x v="14"/>
    <x v="4956"/>
    <n v="8"/>
    <n v="61.38"/>
  </r>
  <r>
    <n v="8619"/>
    <d v="2017-09-19T00:00:00"/>
    <x v="3"/>
    <x v="8"/>
    <x v="691"/>
    <x v="11"/>
    <x v="1"/>
    <x v="11"/>
    <x v="42"/>
    <x v="2465"/>
    <n v="2"/>
    <n v="-128.24"/>
  </r>
  <r>
    <n v="8620"/>
    <d v="2017-09-19T00:00:00"/>
    <x v="3"/>
    <x v="8"/>
    <x v="401"/>
    <x v="20"/>
    <x v="0"/>
    <x v="0"/>
    <x v="1424"/>
    <x v="331"/>
    <n v="5"/>
    <n v="15.55"/>
  </r>
  <r>
    <n v="8621"/>
    <d v="2017-09-19T00:00:00"/>
    <x v="3"/>
    <x v="8"/>
    <x v="679"/>
    <x v="3"/>
    <x v="2"/>
    <x v="9"/>
    <x v="1503"/>
    <x v="33"/>
    <n v="5"/>
    <n v="31.49"/>
  </r>
  <r>
    <n v="8622"/>
    <d v="2017-09-19T00:00:00"/>
    <x v="3"/>
    <x v="8"/>
    <x v="679"/>
    <x v="3"/>
    <x v="0"/>
    <x v="4"/>
    <x v="1728"/>
    <x v="4125"/>
    <n v="2"/>
    <n v="6.06"/>
  </r>
  <r>
    <n v="8623"/>
    <d v="2017-09-19T00:00:00"/>
    <x v="3"/>
    <x v="8"/>
    <x v="679"/>
    <x v="3"/>
    <x v="0"/>
    <x v="4"/>
    <x v="1650"/>
    <x v="677"/>
    <n v="3"/>
    <n v="4.8499999999999996"/>
  </r>
  <r>
    <n v="8624"/>
    <d v="2017-09-19T00:00:00"/>
    <x v="3"/>
    <x v="8"/>
    <x v="425"/>
    <x v="4"/>
    <x v="0"/>
    <x v="4"/>
    <x v="760"/>
    <x v="3699"/>
    <n v="5"/>
    <n v="13.45"/>
  </r>
  <r>
    <n v="8625"/>
    <d v="2017-09-19T00:00:00"/>
    <x v="3"/>
    <x v="8"/>
    <x v="579"/>
    <x v="12"/>
    <x v="0"/>
    <x v="2"/>
    <x v="110"/>
    <x v="112"/>
    <n v="2"/>
    <n v="-2.52"/>
  </r>
  <r>
    <n v="8626"/>
    <d v="2017-09-19T00:00:00"/>
    <x v="3"/>
    <x v="8"/>
    <x v="579"/>
    <x v="12"/>
    <x v="2"/>
    <x v="9"/>
    <x v="378"/>
    <x v="1641"/>
    <n v="2"/>
    <n v="4.4800000000000004"/>
  </r>
  <r>
    <n v="8627"/>
    <d v="2017-09-19T00:00:00"/>
    <x v="3"/>
    <x v="8"/>
    <x v="579"/>
    <x v="12"/>
    <x v="2"/>
    <x v="6"/>
    <x v="173"/>
    <x v="181"/>
    <n v="2"/>
    <n v="29.5"/>
  </r>
  <r>
    <n v="8628"/>
    <d v="2017-09-19T00:00:00"/>
    <x v="3"/>
    <x v="8"/>
    <x v="579"/>
    <x v="12"/>
    <x v="0"/>
    <x v="3"/>
    <x v="958"/>
    <x v="2724"/>
    <n v="4"/>
    <n v="-13.94"/>
  </r>
  <r>
    <n v="8629"/>
    <d v="2017-09-19T00:00:00"/>
    <x v="3"/>
    <x v="8"/>
    <x v="215"/>
    <x v="2"/>
    <x v="0"/>
    <x v="3"/>
    <x v="1129"/>
    <x v="726"/>
    <n v="3"/>
    <n v="-3.39"/>
  </r>
  <r>
    <n v="8630"/>
    <d v="2017-09-20T00:00:00"/>
    <x v="3"/>
    <x v="8"/>
    <x v="9"/>
    <x v="20"/>
    <x v="1"/>
    <x v="5"/>
    <x v="1604"/>
    <x v="4957"/>
    <n v="3"/>
    <n v="18.18"/>
  </r>
  <r>
    <n v="8631"/>
    <d v="2017-09-20T00:00:00"/>
    <x v="3"/>
    <x v="8"/>
    <x v="9"/>
    <x v="20"/>
    <x v="2"/>
    <x v="9"/>
    <x v="201"/>
    <x v="4958"/>
    <n v="2"/>
    <n v="95.76"/>
  </r>
  <r>
    <n v="8632"/>
    <d v="2017-09-20T00:00:00"/>
    <x v="3"/>
    <x v="8"/>
    <x v="9"/>
    <x v="20"/>
    <x v="0"/>
    <x v="0"/>
    <x v="1663"/>
    <x v="448"/>
    <n v="9"/>
    <n v="18.100000000000001"/>
  </r>
  <r>
    <n v="8633"/>
    <d v="2017-09-20T00:00:00"/>
    <x v="3"/>
    <x v="8"/>
    <x v="9"/>
    <x v="20"/>
    <x v="2"/>
    <x v="9"/>
    <x v="390"/>
    <x v="4153"/>
    <n v="2"/>
    <n v="21.79"/>
  </r>
  <r>
    <n v="8634"/>
    <d v="2017-09-20T00:00:00"/>
    <x v="3"/>
    <x v="8"/>
    <x v="9"/>
    <x v="20"/>
    <x v="0"/>
    <x v="2"/>
    <x v="939"/>
    <x v="4959"/>
    <n v="4"/>
    <n v="12.71"/>
  </r>
  <r>
    <n v="8635"/>
    <d v="2017-09-20T00:00:00"/>
    <x v="3"/>
    <x v="8"/>
    <x v="9"/>
    <x v="20"/>
    <x v="0"/>
    <x v="0"/>
    <x v="1589"/>
    <x v="4041"/>
    <n v="2"/>
    <n v="6.33"/>
  </r>
  <r>
    <n v="8636"/>
    <d v="2017-09-20T00:00:00"/>
    <x v="3"/>
    <x v="8"/>
    <x v="9"/>
    <x v="20"/>
    <x v="1"/>
    <x v="5"/>
    <x v="1322"/>
    <x v="4960"/>
    <n v="1"/>
    <n v="8.1"/>
  </r>
  <r>
    <n v="8637"/>
    <d v="2017-09-20T00:00:00"/>
    <x v="3"/>
    <x v="8"/>
    <x v="9"/>
    <x v="20"/>
    <x v="0"/>
    <x v="3"/>
    <x v="73"/>
    <x v="1"/>
    <n v="3"/>
    <n v="3.98"/>
  </r>
  <r>
    <n v="8638"/>
    <d v="2017-09-20T00:00:00"/>
    <x v="3"/>
    <x v="8"/>
    <x v="9"/>
    <x v="20"/>
    <x v="0"/>
    <x v="7"/>
    <x v="590"/>
    <x v="2325"/>
    <n v="2"/>
    <n v="1.79"/>
  </r>
  <r>
    <n v="8639"/>
    <d v="2017-09-20T00:00:00"/>
    <x v="3"/>
    <x v="8"/>
    <x v="9"/>
    <x v="20"/>
    <x v="1"/>
    <x v="5"/>
    <x v="1283"/>
    <x v="4961"/>
    <n v="11"/>
    <n v="609.72"/>
  </r>
  <r>
    <n v="8640"/>
    <d v="2017-09-20T00:00:00"/>
    <x v="3"/>
    <x v="8"/>
    <x v="9"/>
    <x v="20"/>
    <x v="2"/>
    <x v="6"/>
    <x v="402"/>
    <x v="4962"/>
    <n v="2"/>
    <n v="350.91"/>
  </r>
  <r>
    <n v="8641"/>
    <d v="2017-09-20T00:00:00"/>
    <x v="3"/>
    <x v="8"/>
    <x v="9"/>
    <x v="20"/>
    <x v="1"/>
    <x v="5"/>
    <x v="610"/>
    <x v="4963"/>
    <n v="5"/>
    <n v="375.74"/>
  </r>
  <r>
    <n v="8642"/>
    <d v="2017-09-20T00:00:00"/>
    <x v="3"/>
    <x v="8"/>
    <x v="9"/>
    <x v="20"/>
    <x v="2"/>
    <x v="6"/>
    <x v="503"/>
    <x v="681"/>
    <n v="3"/>
    <n v="28.31"/>
  </r>
  <r>
    <n v="8643"/>
    <d v="2017-09-20T00:00:00"/>
    <x v="3"/>
    <x v="8"/>
    <x v="9"/>
    <x v="20"/>
    <x v="2"/>
    <x v="9"/>
    <x v="1474"/>
    <x v="2388"/>
    <n v="3"/>
    <n v="20.39"/>
  </r>
  <r>
    <n v="8644"/>
    <d v="2017-09-21T00:00:00"/>
    <x v="3"/>
    <x v="8"/>
    <x v="356"/>
    <x v="28"/>
    <x v="0"/>
    <x v="3"/>
    <x v="549"/>
    <x v="953"/>
    <n v="7"/>
    <n v="9.8800000000000008"/>
  </r>
  <r>
    <n v="8645"/>
    <d v="2017-09-21T00:00:00"/>
    <x v="3"/>
    <x v="8"/>
    <x v="73"/>
    <x v="4"/>
    <x v="0"/>
    <x v="12"/>
    <x v="1051"/>
    <x v="4964"/>
    <n v="1"/>
    <n v="24.14"/>
  </r>
  <r>
    <n v="8646"/>
    <d v="2017-09-21T00:00:00"/>
    <x v="3"/>
    <x v="8"/>
    <x v="185"/>
    <x v="2"/>
    <x v="0"/>
    <x v="3"/>
    <x v="740"/>
    <x v="3681"/>
    <n v="2"/>
    <n v="-1.53"/>
  </r>
  <r>
    <n v="8647"/>
    <d v="2017-09-21T00:00:00"/>
    <x v="3"/>
    <x v="8"/>
    <x v="650"/>
    <x v="22"/>
    <x v="2"/>
    <x v="9"/>
    <x v="530"/>
    <x v="1553"/>
    <n v="2"/>
    <n v="15.12"/>
  </r>
  <r>
    <n v="8648"/>
    <d v="2017-09-21T00:00:00"/>
    <x v="3"/>
    <x v="8"/>
    <x v="650"/>
    <x v="22"/>
    <x v="2"/>
    <x v="9"/>
    <x v="486"/>
    <x v="266"/>
    <n v="2"/>
    <n v="26.39"/>
  </r>
  <r>
    <n v="8649"/>
    <d v="2017-09-21T00:00:00"/>
    <x v="3"/>
    <x v="8"/>
    <x v="275"/>
    <x v="16"/>
    <x v="0"/>
    <x v="3"/>
    <x v="287"/>
    <x v="4328"/>
    <n v="1"/>
    <n v="-8.61"/>
  </r>
  <r>
    <n v="8650"/>
    <d v="2017-09-21T00:00:00"/>
    <x v="3"/>
    <x v="8"/>
    <x v="688"/>
    <x v="3"/>
    <x v="0"/>
    <x v="2"/>
    <x v="1616"/>
    <x v="2478"/>
    <n v="1"/>
    <n v="3.88"/>
  </r>
  <r>
    <n v="8651"/>
    <d v="2017-09-21T00:00:00"/>
    <x v="3"/>
    <x v="8"/>
    <x v="440"/>
    <x v="3"/>
    <x v="0"/>
    <x v="0"/>
    <x v="452"/>
    <x v="4965"/>
    <n v="7"/>
    <n v="27.93"/>
  </r>
  <r>
    <n v="8652"/>
    <d v="2017-09-22T00:00:00"/>
    <x v="3"/>
    <x v="8"/>
    <x v="458"/>
    <x v="21"/>
    <x v="0"/>
    <x v="0"/>
    <x v="749"/>
    <x v="3381"/>
    <n v="4"/>
    <n v="107.72"/>
  </r>
  <r>
    <n v="8653"/>
    <d v="2017-09-22T00:00:00"/>
    <x v="3"/>
    <x v="8"/>
    <x v="458"/>
    <x v="21"/>
    <x v="2"/>
    <x v="9"/>
    <x v="665"/>
    <x v="3833"/>
    <n v="6"/>
    <n v="9.82"/>
  </r>
  <r>
    <n v="8654"/>
    <d v="2017-09-22T00:00:00"/>
    <x v="3"/>
    <x v="8"/>
    <x v="458"/>
    <x v="21"/>
    <x v="0"/>
    <x v="3"/>
    <x v="331"/>
    <x v="4966"/>
    <n v="8"/>
    <n v="15.53"/>
  </r>
  <r>
    <n v="8655"/>
    <d v="2017-09-22T00:00:00"/>
    <x v="3"/>
    <x v="8"/>
    <x v="458"/>
    <x v="21"/>
    <x v="2"/>
    <x v="6"/>
    <x v="87"/>
    <x v="3973"/>
    <n v="3"/>
    <n v="25.22"/>
  </r>
  <r>
    <n v="8656"/>
    <d v="2017-09-22T00:00:00"/>
    <x v="3"/>
    <x v="8"/>
    <x v="409"/>
    <x v="2"/>
    <x v="0"/>
    <x v="3"/>
    <x v="604"/>
    <x v="4967"/>
    <n v="1"/>
    <n v="-4.3"/>
  </r>
  <r>
    <n v="8657"/>
    <d v="2017-09-22T00:00:00"/>
    <x v="3"/>
    <x v="8"/>
    <x v="409"/>
    <x v="2"/>
    <x v="0"/>
    <x v="14"/>
    <x v="270"/>
    <x v="4968"/>
    <n v="7"/>
    <n v="-1049.3399999999999"/>
  </r>
  <r>
    <n v="8658"/>
    <d v="2017-09-22T00:00:00"/>
    <x v="3"/>
    <x v="8"/>
    <x v="409"/>
    <x v="2"/>
    <x v="2"/>
    <x v="9"/>
    <x v="265"/>
    <x v="266"/>
    <n v="2"/>
    <n v="23"/>
  </r>
  <r>
    <n v="8659"/>
    <d v="2017-09-22T00:00:00"/>
    <x v="3"/>
    <x v="8"/>
    <x v="200"/>
    <x v="14"/>
    <x v="1"/>
    <x v="11"/>
    <x v="42"/>
    <x v="3545"/>
    <n v="2"/>
    <n v="41.13"/>
  </r>
  <r>
    <n v="8660"/>
    <d v="2017-09-22T00:00:00"/>
    <x v="3"/>
    <x v="8"/>
    <x v="200"/>
    <x v="14"/>
    <x v="0"/>
    <x v="1"/>
    <x v="1459"/>
    <x v="3265"/>
    <n v="9"/>
    <n v="13.31"/>
  </r>
  <r>
    <n v="8661"/>
    <d v="2017-09-22T00:00:00"/>
    <x v="3"/>
    <x v="8"/>
    <x v="562"/>
    <x v="0"/>
    <x v="0"/>
    <x v="10"/>
    <x v="21"/>
    <x v="478"/>
    <n v="3"/>
    <n v="5.0199999999999996"/>
  </r>
  <r>
    <n v="8662"/>
    <d v="2017-09-22T00:00:00"/>
    <x v="3"/>
    <x v="8"/>
    <x v="562"/>
    <x v="0"/>
    <x v="0"/>
    <x v="3"/>
    <x v="170"/>
    <x v="3332"/>
    <n v="7"/>
    <n v="-18.53"/>
  </r>
  <r>
    <n v="8663"/>
    <d v="2017-09-22T00:00:00"/>
    <x v="3"/>
    <x v="8"/>
    <x v="264"/>
    <x v="13"/>
    <x v="0"/>
    <x v="3"/>
    <x v="1644"/>
    <x v="4969"/>
    <n v="4"/>
    <n v="318.3"/>
  </r>
  <r>
    <n v="8664"/>
    <d v="2017-09-22T00:00:00"/>
    <x v="3"/>
    <x v="8"/>
    <x v="264"/>
    <x v="13"/>
    <x v="2"/>
    <x v="9"/>
    <x v="843"/>
    <x v="4025"/>
    <n v="5"/>
    <n v="15.38"/>
  </r>
  <r>
    <n v="8665"/>
    <d v="2017-09-22T00:00:00"/>
    <x v="3"/>
    <x v="8"/>
    <x v="17"/>
    <x v="31"/>
    <x v="0"/>
    <x v="0"/>
    <x v="1674"/>
    <x v="2365"/>
    <n v="3"/>
    <n v="12.23"/>
  </r>
  <r>
    <n v="8666"/>
    <d v="2017-09-22T00:00:00"/>
    <x v="3"/>
    <x v="8"/>
    <x v="103"/>
    <x v="7"/>
    <x v="2"/>
    <x v="6"/>
    <x v="10"/>
    <x v="10"/>
    <n v="2"/>
    <n v="113.67"/>
  </r>
  <r>
    <n v="8667"/>
    <d v="2017-09-22T00:00:00"/>
    <x v="3"/>
    <x v="8"/>
    <x v="588"/>
    <x v="38"/>
    <x v="0"/>
    <x v="2"/>
    <x v="1369"/>
    <x v="4226"/>
    <n v="5"/>
    <n v="17.52"/>
  </r>
  <r>
    <n v="8668"/>
    <d v="2017-09-22T00:00:00"/>
    <x v="3"/>
    <x v="8"/>
    <x v="678"/>
    <x v="20"/>
    <x v="0"/>
    <x v="3"/>
    <x v="361"/>
    <x v="388"/>
    <n v="3"/>
    <n v="14.56"/>
  </r>
  <r>
    <n v="8669"/>
    <d v="2017-09-22T00:00:00"/>
    <x v="3"/>
    <x v="8"/>
    <x v="510"/>
    <x v="4"/>
    <x v="0"/>
    <x v="0"/>
    <x v="1364"/>
    <x v="115"/>
    <n v="2"/>
    <n v="6.22"/>
  </r>
  <r>
    <n v="8670"/>
    <d v="2017-09-22T00:00:00"/>
    <x v="3"/>
    <x v="8"/>
    <x v="510"/>
    <x v="4"/>
    <x v="0"/>
    <x v="4"/>
    <x v="1837"/>
    <x v="150"/>
    <n v="3"/>
    <n v="6.46"/>
  </r>
  <r>
    <n v="8671"/>
    <d v="2017-09-22T00:00:00"/>
    <x v="3"/>
    <x v="8"/>
    <x v="328"/>
    <x v="3"/>
    <x v="0"/>
    <x v="14"/>
    <x v="1458"/>
    <x v="3864"/>
    <n v="2"/>
    <n v="6.15"/>
  </r>
  <r>
    <n v="8672"/>
    <d v="2017-09-22T00:00:00"/>
    <x v="3"/>
    <x v="8"/>
    <x v="391"/>
    <x v="20"/>
    <x v="2"/>
    <x v="9"/>
    <x v="640"/>
    <x v="4970"/>
    <n v="9"/>
    <n v="171.36"/>
  </r>
  <r>
    <n v="8673"/>
    <d v="2017-09-22T00:00:00"/>
    <x v="3"/>
    <x v="8"/>
    <x v="391"/>
    <x v="20"/>
    <x v="1"/>
    <x v="8"/>
    <x v="1732"/>
    <x v="4971"/>
    <n v="1"/>
    <n v="3.98"/>
  </r>
  <r>
    <n v="8674"/>
    <d v="2017-09-23T00:00:00"/>
    <x v="3"/>
    <x v="8"/>
    <x v="738"/>
    <x v="22"/>
    <x v="0"/>
    <x v="12"/>
    <x v="879"/>
    <x v="1446"/>
    <n v="2"/>
    <n v="33.590000000000003"/>
  </r>
  <r>
    <n v="8675"/>
    <d v="2017-09-23T00:00:00"/>
    <x v="3"/>
    <x v="8"/>
    <x v="738"/>
    <x v="22"/>
    <x v="0"/>
    <x v="2"/>
    <x v="1462"/>
    <x v="2316"/>
    <n v="3"/>
    <n v="8.49"/>
  </r>
  <r>
    <n v="8676"/>
    <d v="2017-09-23T00:00:00"/>
    <x v="3"/>
    <x v="8"/>
    <x v="738"/>
    <x v="22"/>
    <x v="0"/>
    <x v="3"/>
    <x v="1513"/>
    <x v="4972"/>
    <n v="1"/>
    <n v="2.3199999999999998"/>
  </r>
  <r>
    <n v="8677"/>
    <d v="2017-09-23T00:00:00"/>
    <x v="3"/>
    <x v="8"/>
    <x v="196"/>
    <x v="26"/>
    <x v="1"/>
    <x v="8"/>
    <x v="462"/>
    <x v="4973"/>
    <n v="3"/>
    <n v="3.67"/>
  </r>
  <r>
    <n v="8678"/>
    <d v="2017-09-23T00:00:00"/>
    <x v="3"/>
    <x v="8"/>
    <x v="649"/>
    <x v="39"/>
    <x v="2"/>
    <x v="9"/>
    <x v="279"/>
    <x v="3181"/>
    <n v="4"/>
    <n v="102.19"/>
  </r>
  <r>
    <n v="8679"/>
    <d v="2017-09-23T00:00:00"/>
    <x v="3"/>
    <x v="8"/>
    <x v="61"/>
    <x v="26"/>
    <x v="0"/>
    <x v="10"/>
    <x v="1355"/>
    <x v="632"/>
    <n v="3"/>
    <n v="5.2"/>
  </r>
  <r>
    <n v="8680"/>
    <d v="2017-09-23T00:00:00"/>
    <x v="3"/>
    <x v="8"/>
    <x v="358"/>
    <x v="26"/>
    <x v="1"/>
    <x v="11"/>
    <x v="1248"/>
    <x v="4974"/>
    <n v="2"/>
    <n v="-240.78"/>
  </r>
  <r>
    <n v="8681"/>
    <d v="2017-09-23T00:00:00"/>
    <x v="3"/>
    <x v="8"/>
    <x v="358"/>
    <x v="26"/>
    <x v="2"/>
    <x v="9"/>
    <x v="991"/>
    <x v="972"/>
    <n v="2"/>
    <n v="0.6"/>
  </r>
  <r>
    <n v="8682"/>
    <d v="2017-09-23T00:00:00"/>
    <x v="3"/>
    <x v="8"/>
    <x v="206"/>
    <x v="3"/>
    <x v="0"/>
    <x v="3"/>
    <x v="797"/>
    <x v="2739"/>
    <n v="6"/>
    <n v="9.0399999999999991"/>
  </r>
  <r>
    <n v="8683"/>
    <d v="2017-09-23T00:00:00"/>
    <x v="3"/>
    <x v="8"/>
    <x v="206"/>
    <x v="3"/>
    <x v="0"/>
    <x v="12"/>
    <x v="1051"/>
    <x v="4975"/>
    <n v="2"/>
    <n v="48.29"/>
  </r>
  <r>
    <n v="8684"/>
    <d v="2017-09-23T00:00:00"/>
    <x v="3"/>
    <x v="8"/>
    <x v="737"/>
    <x v="16"/>
    <x v="0"/>
    <x v="0"/>
    <x v="539"/>
    <x v="4431"/>
    <n v="3"/>
    <n v="88.07"/>
  </r>
  <r>
    <n v="8685"/>
    <d v="2017-09-23T00:00:00"/>
    <x v="3"/>
    <x v="8"/>
    <x v="641"/>
    <x v="1"/>
    <x v="0"/>
    <x v="12"/>
    <x v="1688"/>
    <x v="4976"/>
    <n v="6"/>
    <n v="-197.58"/>
  </r>
  <r>
    <n v="8686"/>
    <d v="2017-09-23T00:00:00"/>
    <x v="3"/>
    <x v="8"/>
    <x v="641"/>
    <x v="1"/>
    <x v="0"/>
    <x v="0"/>
    <x v="869"/>
    <x v="1315"/>
    <n v="4"/>
    <n v="7.26"/>
  </r>
  <r>
    <n v="8687"/>
    <d v="2017-09-23T00:00:00"/>
    <x v="3"/>
    <x v="8"/>
    <x v="641"/>
    <x v="1"/>
    <x v="2"/>
    <x v="6"/>
    <x v="1048"/>
    <x v="2447"/>
    <n v="2"/>
    <n v="-9"/>
  </r>
  <r>
    <n v="8688"/>
    <d v="2017-09-23T00:00:00"/>
    <x v="3"/>
    <x v="8"/>
    <x v="712"/>
    <x v="13"/>
    <x v="2"/>
    <x v="9"/>
    <x v="1798"/>
    <x v="3246"/>
    <n v="5"/>
    <n v="63.98"/>
  </r>
  <r>
    <n v="8689"/>
    <d v="2017-09-23T00:00:00"/>
    <x v="3"/>
    <x v="8"/>
    <x v="712"/>
    <x v="13"/>
    <x v="0"/>
    <x v="0"/>
    <x v="5"/>
    <x v="115"/>
    <n v="2"/>
    <n v="6.22"/>
  </r>
  <r>
    <n v="8690"/>
    <d v="2017-09-23T00:00:00"/>
    <x v="3"/>
    <x v="8"/>
    <x v="257"/>
    <x v="3"/>
    <x v="0"/>
    <x v="0"/>
    <x v="189"/>
    <x v="4977"/>
    <n v="8"/>
    <n v="97.08"/>
  </r>
  <r>
    <n v="8691"/>
    <d v="2017-09-23T00:00:00"/>
    <x v="3"/>
    <x v="8"/>
    <x v="257"/>
    <x v="3"/>
    <x v="1"/>
    <x v="5"/>
    <x v="341"/>
    <x v="4978"/>
    <n v="2"/>
    <n v="59.48"/>
  </r>
  <r>
    <n v="8692"/>
    <d v="2017-09-23T00:00:00"/>
    <x v="3"/>
    <x v="8"/>
    <x v="257"/>
    <x v="3"/>
    <x v="0"/>
    <x v="3"/>
    <x v="417"/>
    <x v="4979"/>
    <n v="3"/>
    <n v="23.71"/>
  </r>
  <r>
    <n v="8693"/>
    <d v="2017-09-23T00:00:00"/>
    <x v="3"/>
    <x v="8"/>
    <x v="223"/>
    <x v="0"/>
    <x v="0"/>
    <x v="0"/>
    <x v="720"/>
    <x v="3522"/>
    <n v="2"/>
    <n v="3.35"/>
  </r>
  <r>
    <n v="8694"/>
    <d v="2017-09-24T00:00:00"/>
    <x v="3"/>
    <x v="8"/>
    <x v="12"/>
    <x v="16"/>
    <x v="2"/>
    <x v="9"/>
    <x v="579"/>
    <x v="4980"/>
    <n v="3"/>
    <n v="2.46"/>
  </r>
  <r>
    <n v="8695"/>
    <d v="2017-09-24T00:00:00"/>
    <x v="3"/>
    <x v="8"/>
    <x v="12"/>
    <x v="16"/>
    <x v="0"/>
    <x v="1"/>
    <x v="493"/>
    <x v="4981"/>
    <n v="3"/>
    <n v="85.53"/>
  </r>
  <r>
    <n v="8696"/>
    <d v="2017-09-24T00:00:00"/>
    <x v="3"/>
    <x v="8"/>
    <x v="708"/>
    <x v="10"/>
    <x v="1"/>
    <x v="8"/>
    <x v="985"/>
    <x v="4982"/>
    <n v="3"/>
    <n v="24.48"/>
  </r>
  <r>
    <n v="8697"/>
    <d v="2017-09-24T00:00:00"/>
    <x v="3"/>
    <x v="8"/>
    <x v="119"/>
    <x v="28"/>
    <x v="2"/>
    <x v="9"/>
    <x v="1470"/>
    <x v="3878"/>
    <n v="4"/>
    <n v="12.96"/>
  </r>
  <r>
    <n v="8698"/>
    <d v="2017-09-24T00:00:00"/>
    <x v="3"/>
    <x v="8"/>
    <x v="119"/>
    <x v="28"/>
    <x v="2"/>
    <x v="9"/>
    <x v="1561"/>
    <x v="4983"/>
    <n v="5"/>
    <n v="275.48"/>
  </r>
  <r>
    <n v="8699"/>
    <d v="2017-09-24T00:00:00"/>
    <x v="3"/>
    <x v="8"/>
    <x v="119"/>
    <x v="28"/>
    <x v="1"/>
    <x v="5"/>
    <x v="1022"/>
    <x v="1044"/>
    <n v="4"/>
    <n v="181.18"/>
  </r>
  <r>
    <n v="8700"/>
    <d v="2017-09-24T00:00:00"/>
    <x v="3"/>
    <x v="8"/>
    <x v="772"/>
    <x v="10"/>
    <x v="2"/>
    <x v="6"/>
    <x v="402"/>
    <x v="4984"/>
    <n v="3"/>
    <n v="-253.43"/>
  </r>
  <r>
    <n v="8701"/>
    <d v="2017-09-24T00:00:00"/>
    <x v="3"/>
    <x v="8"/>
    <x v="643"/>
    <x v="4"/>
    <x v="0"/>
    <x v="2"/>
    <x v="1062"/>
    <x v="4822"/>
    <n v="3"/>
    <n v="10.07"/>
  </r>
  <r>
    <n v="8702"/>
    <d v="2017-09-24T00:00:00"/>
    <x v="3"/>
    <x v="8"/>
    <x v="643"/>
    <x v="4"/>
    <x v="0"/>
    <x v="3"/>
    <x v="82"/>
    <x v="4985"/>
    <n v="7"/>
    <n v="17.809999999999999"/>
  </r>
  <r>
    <n v="8703"/>
    <d v="2017-09-24T00:00:00"/>
    <x v="3"/>
    <x v="8"/>
    <x v="244"/>
    <x v="32"/>
    <x v="2"/>
    <x v="6"/>
    <x v="156"/>
    <x v="10"/>
    <n v="2"/>
    <n v="109.75"/>
  </r>
  <r>
    <n v="8704"/>
    <d v="2017-09-24T00:00:00"/>
    <x v="3"/>
    <x v="8"/>
    <x v="244"/>
    <x v="32"/>
    <x v="2"/>
    <x v="6"/>
    <x v="1157"/>
    <x v="3694"/>
    <n v="3"/>
    <n v="131.36000000000001"/>
  </r>
  <r>
    <n v="8705"/>
    <d v="2017-09-24T00:00:00"/>
    <x v="3"/>
    <x v="8"/>
    <x v="410"/>
    <x v="3"/>
    <x v="2"/>
    <x v="6"/>
    <x v="387"/>
    <x v="3770"/>
    <n v="3"/>
    <n v="75.180000000000007"/>
  </r>
  <r>
    <n v="8706"/>
    <d v="2017-09-24T00:00:00"/>
    <x v="3"/>
    <x v="8"/>
    <x v="410"/>
    <x v="3"/>
    <x v="2"/>
    <x v="15"/>
    <x v="1838"/>
    <x v="4986"/>
    <n v="3"/>
    <n v="177.2"/>
  </r>
  <r>
    <n v="8707"/>
    <d v="2017-09-24T00:00:00"/>
    <x v="3"/>
    <x v="8"/>
    <x v="367"/>
    <x v="16"/>
    <x v="2"/>
    <x v="6"/>
    <x v="827"/>
    <x v="1176"/>
    <n v="5"/>
    <n v="38.4"/>
  </r>
  <r>
    <n v="8708"/>
    <d v="2017-09-24T00:00:00"/>
    <x v="3"/>
    <x v="8"/>
    <x v="367"/>
    <x v="16"/>
    <x v="0"/>
    <x v="3"/>
    <x v="1385"/>
    <x v="4446"/>
    <n v="3"/>
    <n v="-11.42"/>
  </r>
  <r>
    <n v="8709"/>
    <d v="2017-09-24T00:00:00"/>
    <x v="3"/>
    <x v="8"/>
    <x v="300"/>
    <x v="22"/>
    <x v="1"/>
    <x v="8"/>
    <x v="1113"/>
    <x v="4987"/>
    <n v="10"/>
    <n v="71.930000000000007"/>
  </r>
  <r>
    <n v="8710"/>
    <d v="2017-09-24T00:00:00"/>
    <x v="3"/>
    <x v="8"/>
    <x v="432"/>
    <x v="4"/>
    <x v="0"/>
    <x v="2"/>
    <x v="1616"/>
    <x v="2478"/>
    <n v="1"/>
    <n v="3.88"/>
  </r>
  <r>
    <n v="8711"/>
    <d v="2017-09-24T00:00:00"/>
    <x v="3"/>
    <x v="8"/>
    <x v="432"/>
    <x v="4"/>
    <x v="2"/>
    <x v="6"/>
    <x v="419"/>
    <x v="4988"/>
    <n v="2"/>
    <n v="25.17"/>
  </r>
  <r>
    <n v="8712"/>
    <d v="2017-09-24T00:00:00"/>
    <x v="3"/>
    <x v="8"/>
    <x v="432"/>
    <x v="4"/>
    <x v="0"/>
    <x v="4"/>
    <x v="1321"/>
    <x v="2571"/>
    <n v="4"/>
    <n v="3.71"/>
  </r>
  <r>
    <n v="8713"/>
    <d v="2017-09-24T00:00:00"/>
    <x v="3"/>
    <x v="8"/>
    <x v="432"/>
    <x v="4"/>
    <x v="0"/>
    <x v="4"/>
    <x v="224"/>
    <x v="1314"/>
    <n v="3"/>
    <n v="4.96"/>
  </r>
  <r>
    <n v="8714"/>
    <d v="2017-09-24T00:00:00"/>
    <x v="3"/>
    <x v="8"/>
    <x v="432"/>
    <x v="4"/>
    <x v="0"/>
    <x v="1"/>
    <x v="1358"/>
    <x v="2023"/>
    <n v="5"/>
    <n v="7.56"/>
  </r>
  <r>
    <n v="8715"/>
    <d v="2017-09-24T00:00:00"/>
    <x v="3"/>
    <x v="8"/>
    <x v="644"/>
    <x v="1"/>
    <x v="1"/>
    <x v="5"/>
    <x v="341"/>
    <x v="4989"/>
    <n v="2"/>
    <n v="-14.87"/>
  </r>
  <r>
    <n v="8716"/>
    <d v="2017-09-24T00:00:00"/>
    <x v="3"/>
    <x v="8"/>
    <x v="644"/>
    <x v="1"/>
    <x v="0"/>
    <x v="0"/>
    <x v="955"/>
    <x v="3497"/>
    <n v="3"/>
    <n v="3.71"/>
  </r>
  <r>
    <n v="8717"/>
    <d v="2017-09-24T00:00:00"/>
    <x v="3"/>
    <x v="8"/>
    <x v="646"/>
    <x v="3"/>
    <x v="0"/>
    <x v="0"/>
    <x v="1736"/>
    <x v="2696"/>
    <n v="6"/>
    <n v="15.23"/>
  </r>
  <r>
    <n v="8718"/>
    <d v="2017-09-24T00:00:00"/>
    <x v="3"/>
    <x v="8"/>
    <x v="646"/>
    <x v="3"/>
    <x v="0"/>
    <x v="14"/>
    <x v="817"/>
    <x v="948"/>
    <n v="2"/>
    <n v="2.19"/>
  </r>
  <r>
    <n v="8719"/>
    <d v="2017-09-25T00:00:00"/>
    <x v="3"/>
    <x v="8"/>
    <x v="682"/>
    <x v="20"/>
    <x v="0"/>
    <x v="1"/>
    <x v="1096"/>
    <x v="2363"/>
    <n v="2"/>
    <n v="9.94"/>
  </r>
  <r>
    <n v="8720"/>
    <d v="2017-09-25T00:00:00"/>
    <x v="3"/>
    <x v="8"/>
    <x v="682"/>
    <x v="20"/>
    <x v="1"/>
    <x v="5"/>
    <x v="1434"/>
    <x v="4990"/>
    <n v="3"/>
    <n v="86.87"/>
  </r>
  <r>
    <n v="8721"/>
    <d v="2017-09-25T00:00:00"/>
    <x v="3"/>
    <x v="8"/>
    <x v="682"/>
    <x v="20"/>
    <x v="0"/>
    <x v="4"/>
    <x v="182"/>
    <x v="638"/>
    <n v="2"/>
    <n v="1.45"/>
  </r>
  <r>
    <n v="8722"/>
    <d v="2017-09-25T00:00:00"/>
    <x v="3"/>
    <x v="8"/>
    <x v="682"/>
    <x v="20"/>
    <x v="1"/>
    <x v="8"/>
    <x v="152"/>
    <x v="4991"/>
    <n v="8"/>
    <n v="20.73"/>
  </r>
  <r>
    <n v="8723"/>
    <d v="2017-09-25T00:00:00"/>
    <x v="3"/>
    <x v="8"/>
    <x v="189"/>
    <x v="28"/>
    <x v="0"/>
    <x v="3"/>
    <x v="331"/>
    <x v="1985"/>
    <n v="2"/>
    <n v="3.88"/>
  </r>
  <r>
    <n v="8724"/>
    <d v="2017-09-25T00:00:00"/>
    <x v="3"/>
    <x v="8"/>
    <x v="189"/>
    <x v="28"/>
    <x v="1"/>
    <x v="5"/>
    <x v="1322"/>
    <x v="4177"/>
    <n v="3"/>
    <n v="51.29"/>
  </r>
  <r>
    <n v="8725"/>
    <d v="2017-09-25T00:00:00"/>
    <x v="3"/>
    <x v="8"/>
    <x v="745"/>
    <x v="10"/>
    <x v="2"/>
    <x v="9"/>
    <x v="33"/>
    <x v="1446"/>
    <n v="5"/>
    <n v="35.99"/>
  </r>
  <r>
    <n v="8726"/>
    <d v="2017-09-25T00:00:00"/>
    <x v="3"/>
    <x v="8"/>
    <x v="745"/>
    <x v="10"/>
    <x v="0"/>
    <x v="4"/>
    <x v="1363"/>
    <x v="4992"/>
    <n v="6"/>
    <n v="0.93"/>
  </r>
  <r>
    <n v="8727"/>
    <d v="2017-09-25T00:00:00"/>
    <x v="3"/>
    <x v="8"/>
    <x v="465"/>
    <x v="35"/>
    <x v="0"/>
    <x v="2"/>
    <x v="926"/>
    <x v="1646"/>
    <n v="5"/>
    <n v="10.37"/>
  </r>
  <r>
    <n v="8728"/>
    <d v="2017-09-25T00:00:00"/>
    <x v="3"/>
    <x v="8"/>
    <x v="316"/>
    <x v="6"/>
    <x v="0"/>
    <x v="2"/>
    <x v="1303"/>
    <x v="4993"/>
    <n v="5"/>
    <n v="47.94"/>
  </r>
  <r>
    <n v="8729"/>
    <d v="2017-09-25T00:00:00"/>
    <x v="3"/>
    <x v="8"/>
    <x v="512"/>
    <x v="2"/>
    <x v="0"/>
    <x v="3"/>
    <x v="31"/>
    <x v="3484"/>
    <n v="5"/>
    <n v="-6.3"/>
  </r>
  <r>
    <n v="8730"/>
    <d v="2017-09-25T00:00:00"/>
    <x v="3"/>
    <x v="8"/>
    <x v="512"/>
    <x v="2"/>
    <x v="0"/>
    <x v="14"/>
    <x v="104"/>
    <x v="4994"/>
    <n v="2"/>
    <n v="-42.95"/>
  </r>
  <r>
    <n v="8731"/>
    <d v="2017-09-25T00:00:00"/>
    <x v="3"/>
    <x v="8"/>
    <x v="27"/>
    <x v="10"/>
    <x v="0"/>
    <x v="10"/>
    <x v="464"/>
    <x v="2417"/>
    <n v="4"/>
    <n v="8.86"/>
  </r>
  <r>
    <n v="8732"/>
    <d v="2017-09-26T00:00:00"/>
    <x v="3"/>
    <x v="8"/>
    <x v="694"/>
    <x v="16"/>
    <x v="1"/>
    <x v="5"/>
    <x v="914"/>
    <x v="4261"/>
    <n v="4"/>
    <n v="-57.63"/>
  </r>
  <r>
    <n v="8733"/>
    <d v="2017-09-26T00:00:00"/>
    <x v="3"/>
    <x v="8"/>
    <x v="141"/>
    <x v="3"/>
    <x v="0"/>
    <x v="10"/>
    <x v="21"/>
    <x v="2778"/>
    <n v="6"/>
    <n v="33.06"/>
  </r>
  <r>
    <n v="8734"/>
    <d v="2017-09-26T00:00:00"/>
    <x v="3"/>
    <x v="8"/>
    <x v="141"/>
    <x v="3"/>
    <x v="1"/>
    <x v="8"/>
    <x v="1148"/>
    <x v="703"/>
    <n v="3"/>
    <n v="2.96"/>
  </r>
  <r>
    <n v="8735"/>
    <d v="2017-09-26T00:00:00"/>
    <x v="3"/>
    <x v="8"/>
    <x v="141"/>
    <x v="3"/>
    <x v="0"/>
    <x v="0"/>
    <x v="563"/>
    <x v="186"/>
    <n v="6"/>
    <n v="16.149999999999999"/>
  </r>
  <r>
    <n v="8736"/>
    <d v="2017-09-26T00:00:00"/>
    <x v="3"/>
    <x v="8"/>
    <x v="141"/>
    <x v="3"/>
    <x v="0"/>
    <x v="3"/>
    <x v="745"/>
    <x v="3129"/>
    <n v="3"/>
    <n v="5.54"/>
  </r>
  <r>
    <n v="8737"/>
    <d v="2017-09-26T00:00:00"/>
    <x v="3"/>
    <x v="8"/>
    <x v="141"/>
    <x v="3"/>
    <x v="0"/>
    <x v="3"/>
    <x v="411"/>
    <x v="4995"/>
    <n v="3"/>
    <n v="314.27"/>
  </r>
  <r>
    <n v="8738"/>
    <d v="2017-09-26T00:00:00"/>
    <x v="3"/>
    <x v="8"/>
    <x v="421"/>
    <x v="11"/>
    <x v="0"/>
    <x v="4"/>
    <x v="531"/>
    <x v="4996"/>
    <n v="1"/>
    <n v="0.56000000000000005"/>
  </r>
  <r>
    <n v="8739"/>
    <d v="2017-09-28T00:00:00"/>
    <x v="3"/>
    <x v="8"/>
    <x v="773"/>
    <x v="0"/>
    <x v="0"/>
    <x v="14"/>
    <x v="488"/>
    <x v="4997"/>
    <n v="1"/>
    <n v="-0.35"/>
  </r>
  <r>
    <n v="8740"/>
    <d v="2017-09-28T00:00:00"/>
    <x v="3"/>
    <x v="8"/>
    <x v="293"/>
    <x v="26"/>
    <x v="1"/>
    <x v="8"/>
    <x v="675"/>
    <x v="2122"/>
    <n v="1"/>
    <n v="3.28"/>
  </r>
  <r>
    <n v="8741"/>
    <d v="2017-09-28T00:00:00"/>
    <x v="3"/>
    <x v="8"/>
    <x v="293"/>
    <x v="26"/>
    <x v="0"/>
    <x v="2"/>
    <x v="554"/>
    <x v="2391"/>
    <n v="2"/>
    <n v="-29.44"/>
  </r>
  <r>
    <n v="8742"/>
    <d v="2017-09-28T00:00:00"/>
    <x v="3"/>
    <x v="8"/>
    <x v="293"/>
    <x v="26"/>
    <x v="2"/>
    <x v="9"/>
    <x v="1381"/>
    <x v="2934"/>
    <n v="2"/>
    <n v="1.36"/>
  </r>
  <r>
    <n v="8743"/>
    <d v="2017-09-28T00:00:00"/>
    <x v="3"/>
    <x v="8"/>
    <x v="293"/>
    <x v="26"/>
    <x v="0"/>
    <x v="3"/>
    <x v="713"/>
    <x v="813"/>
    <n v="4"/>
    <n v="-58.86"/>
  </r>
  <r>
    <n v="8744"/>
    <d v="2017-09-28T00:00:00"/>
    <x v="3"/>
    <x v="8"/>
    <x v="293"/>
    <x v="26"/>
    <x v="0"/>
    <x v="0"/>
    <x v="414"/>
    <x v="632"/>
    <n v="3"/>
    <n v="5.2"/>
  </r>
  <r>
    <n v="8745"/>
    <d v="2017-09-28T00:00:00"/>
    <x v="3"/>
    <x v="8"/>
    <x v="293"/>
    <x v="26"/>
    <x v="0"/>
    <x v="12"/>
    <x v="820"/>
    <x v="4998"/>
    <n v="2"/>
    <n v="26.22"/>
  </r>
  <r>
    <n v="8746"/>
    <d v="2017-09-28T00:00:00"/>
    <x v="3"/>
    <x v="8"/>
    <x v="664"/>
    <x v="3"/>
    <x v="1"/>
    <x v="8"/>
    <x v="895"/>
    <x v="703"/>
    <n v="3"/>
    <n v="4.4400000000000004"/>
  </r>
  <r>
    <n v="8747"/>
    <d v="2017-09-28T00:00:00"/>
    <x v="3"/>
    <x v="8"/>
    <x v="569"/>
    <x v="16"/>
    <x v="0"/>
    <x v="0"/>
    <x v="114"/>
    <x v="320"/>
    <n v="2"/>
    <n v="3.63"/>
  </r>
  <r>
    <n v="8748"/>
    <d v="2017-09-28T00:00:00"/>
    <x v="3"/>
    <x v="8"/>
    <x v="472"/>
    <x v="2"/>
    <x v="0"/>
    <x v="3"/>
    <x v="3"/>
    <x v="4999"/>
    <n v="1"/>
    <n v="-1.86"/>
  </r>
  <r>
    <n v="8749"/>
    <d v="2017-09-29T00:00:00"/>
    <x v="3"/>
    <x v="8"/>
    <x v="326"/>
    <x v="0"/>
    <x v="0"/>
    <x v="1"/>
    <x v="849"/>
    <x v="1140"/>
    <n v="2"/>
    <n v="2.59"/>
  </r>
  <r>
    <n v="8750"/>
    <d v="2017-09-29T00:00:00"/>
    <x v="3"/>
    <x v="8"/>
    <x v="326"/>
    <x v="0"/>
    <x v="0"/>
    <x v="10"/>
    <x v="474"/>
    <x v="1623"/>
    <n v="4"/>
    <n v="9.44"/>
  </r>
  <r>
    <n v="8751"/>
    <d v="2017-09-29T00:00:00"/>
    <x v="3"/>
    <x v="8"/>
    <x v="326"/>
    <x v="0"/>
    <x v="2"/>
    <x v="15"/>
    <x v="1839"/>
    <x v="5000"/>
    <n v="3"/>
    <n v="44.87"/>
  </r>
  <r>
    <n v="8752"/>
    <d v="2017-09-29T00:00:00"/>
    <x v="3"/>
    <x v="8"/>
    <x v="473"/>
    <x v="10"/>
    <x v="1"/>
    <x v="5"/>
    <x v="943"/>
    <x v="5001"/>
    <n v="1"/>
    <n v="-15.47"/>
  </r>
  <r>
    <n v="8753"/>
    <d v="2017-09-29T00:00:00"/>
    <x v="3"/>
    <x v="8"/>
    <x v="473"/>
    <x v="10"/>
    <x v="2"/>
    <x v="9"/>
    <x v="671"/>
    <x v="868"/>
    <n v="3"/>
    <n v="65.989999999999995"/>
  </r>
  <r>
    <n v="8754"/>
    <d v="2017-09-29T00:00:00"/>
    <x v="3"/>
    <x v="8"/>
    <x v="473"/>
    <x v="10"/>
    <x v="1"/>
    <x v="13"/>
    <x v="298"/>
    <x v="2398"/>
    <n v="2"/>
    <n v="-189.32"/>
  </r>
  <r>
    <n v="8755"/>
    <d v="2017-09-29T00:00:00"/>
    <x v="3"/>
    <x v="8"/>
    <x v="473"/>
    <x v="10"/>
    <x v="0"/>
    <x v="0"/>
    <x v="1444"/>
    <x v="143"/>
    <n v="3"/>
    <n v="5.44"/>
  </r>
  <r>
    <n v="8756"/>
    <d v="2017-09-29T00:00:00"/>
    <x v="3"/>
    <x v="8"/>
    <x v="473"/>
    <x v="10"/>
    <x v="1"/>
    <x v="8"/>
    <x v="731"/>
    <x v="5002"/>
    <n v="4"/>
    <n v="7.44"/>
  </r>
  <r>
    <n v="8757"/>
    <d v="2017-09-29T00:00:00"/>
    <x v="3"/>
    <x v="8"/>
    <x v="473"/>
    <x v="10"/>
    <x v="0"/>
    <x v="0"/>
    <x v="1373"/>
    <x v="174"/>
    <n v="2"/>
    <n v="2.64"/>
  </r>
  <r>
    <n v="8758"/>
    <d v="2017-09-29T00:00:00"/>
    <x v="3"/>
    <x v="8"/>
    <x v="117"/>
    <x v="15"/>
    <x v="0"/>
    <x v="2"/>
    <x v="1554"/>
    <x v="4905"/>
    <n v="5"/>
    <n v="-54.88"/>
  </r>
  <r>
    <n v="8759"/>
    <d v="2017-09-29T00:00:00"/>
    <x v="3"/>
    <x v="8"/>
    <x v="409"/>
    <x v="20"/>
    <x v="0"/>
    <x v="10"/>
    <x v="21"/>
    <x v="47"/>
    <n v="3"/>
    <n v="10.97"/>
  </r>
  <r>
    <n v="8760"/>
    <d v="2017-09-29T00:00:00"/>
    <x v="3"/>
    <x v="8"/>
    <x v="409"/>
    <x v="20"/>
    <x v="0"/>
    <x v="0"/>
    <x v="1219"/>
    <x v="1656"/>
    <n v="5"/>
    <n v="24.23"/>
  </r>
  <r>
    <n v="8761"/>
    <d v="2017-09-29T00:00:00"/>
    <x v="3"/>
    <x v="8"/>
    <x v="190"/>
    <x v="3"/>
    <x v="0"/>
    <x v="7"/>
    <x v="790"/>
    <x v="555"/>
    <n v="7"/>
    <n v="16.8"/>
  </r>
  <r>
    <n v="8762"/>
    <d v="2017-09-29T00:00:00"/>
    <x v="3"/>
    <x v="8"/>
    <x v="190"/>
    <x v="3"/>
    <x v="1"/>
    <x v="5"/>
    <x v="877"/>
    <x v="1914"/>
    <n v="1"/>
    <n v="0"/>
  </r>
  <r>
    <n v="8763"/>
    <d v="2017-09-29T00:00:00"/>
    <x v="3"/>
    <x v="8"/>
    <x v="190"/>
    <x v="3"/>
    <x v="0"/>
    <x v="12"/>
    <x v="155"/>
    <x v="4802"/>
    <n v="2"/>
    <n v="25.44"/>
  </r>
  <r>
    <n v="8764"/>
    <d v="2017-09-29T00:00:00"/>
    <x v="3"/>
    <x v="8"/>
    <x v="190"/>
    <x v="3"/>
    <x v="1"/>
    <x v="8"/>
    <x v="1412"/>
    <x v="3461"/>
    <n v="1"/>
    <n v="15.53"/>
  </r>
  <r>
    <n v="8765"/>
    <d v="2017-09-29T00:00:00"/>
    <x v="3"/>
    <x v="8"/>
    <x v="190"/>
    <x v="3"/>
    <x v="0"/>
    <x v="3"/>
    <x v="1223"/>
    <x v="5003"/>
    <n v="2"/>
    <n v="16.34"/>
  </r>
  <r>
    <n v="8766"/>
    <d v="2017-09-29T00:00:00"/>
    <x v="3"/>
    <x v="8"/>
    <x v="311"/>
    <x v="10"/>
    <x v="0"/>
    <x v="2"/>
    <x v="555"/>
    <x v="4301"/>
    <n v="2"/>
    <n v="-6.4"/>
  </r>
  <r>
    <n v="8767"/>
    <d v="2017-09-29T00:00:00"/>
    <x v="3"/>
    <x v="8"/>
    <x v="256"/>
    <x v="3"/>
    <x v="0"/>
    <x v="4"/>
    <x v="609"/>
    <x v="689"/>
    <n v="5"/>
    <n v="25.79"/>
  </r>
  <r>
    <n v="8768"/>
    <d v="2017-09-29T00:00:00"/>
    <x v="3"/>
    <x v="8"/>
    <x v="470"/>
    <x v="20"/>
    <x v="0"/>
    <x v="10"/>
    <x v="905"/>
    <x v="166"/>
    <n v="3"/>
    <n v="3.91"/>
  </r>
  <r>
    <n v="8769"/>
    <d v="2017-09-29T00:00:00"/>
    <x v="3"/>
    <x v="8"/>
    <x v="519"/>
    <x v="3"/>
    <x v="0"/>
    <x v="14"/>
    <x v="930"/>
    <x v="5004"/>
    <n v="7"/>
    <n v="28.22"/>
  </r>
  <r>
    <n v="8770"/>
    <d v="2017-09-30T00:00:00"/>
    <x v="3"/>
    <x v="8"/>
    <x v="568"/>
    <x v="22"/>
    <x v="0"/>
    <x v="0"/>
    <x v="903"/>
    <x v="1562"/>
    <n v="2"/>
    <n v="5.76"/>
  </r>
  <r>
    <n v="8771"/>
    <d v="2017-09-30T00:00:00"/>
    <x v="3"/>
    <x v="8"/>
    <x v="568"/>
    <x v="22"/>
    <x v="0"/>
    <x v="0"/>
    <x v="1033"/>
    <x v="1213"/>
    <n v="3"/>
    <n v="82.29"/>
  </r>
  <r>
    <n v="8772"/>
    <d v="2017-09-30T00:00:00"/>
    <x v="3"/>
    <x v="8"/>
    <x v="568"/>
    <x v="22"/>
    <x v="0"/>
    <x v="12"/>
    <x v="468"/>
    <x v="4581"/>
    <n v="1"/>
    <n v="1.01"/>
  </r>
  <r>
    <n v="8773"/>
    <d v="2017-09-30T00:00:00"/>
    <x v="3"/>
    <x v="8"/>
    <x v="204"/>
    <x v="36"/>
    <x v="0"/>
    <x v="0"/>
    <x v="1127"/>
    <x v="1481"/>
    <n v="3"/>
    <n v="80.790000000000006"/>
  </r>
  <r>
    <n v="8774"/>
    <d v="2017-09-30T00:00:00"/>
    <x v="3"/>
    <x v="8"/>
    <x v="214"/>
    <x v="3"/>
    <x v="2"/>
    <x v="9"/>
    <x v="1300"/>
    <x v="281"/>
    <n v="2"/>
    <n v="47.99"/>
  </r>
  <r>
    <n v="8775"/>
    <d v="2017-09-30T00:00:00"/>
    <x v="3"/>
    <x v="8"/>
    <x v="302"/>
    <x v="2"/>
    <x v="0"/>
    <x v="1"/>
    <x v="1389"/>
    <x v="5005"/>
    <n v="7"/>
    <n v="6.97"/>
  </r>
  <r>
    <n v="8776"/>
    <d v="2017-09-30T00:00:00"/>
    <x v="3"/>
    <x v="8"/>
    <x v="90"/>
    <x v="0"/>
    <x v="0"/>
    <x v="3"/>
    <x v="871"/>
    <x v="563"/>
    <n v="9"/>
    <n v="-17.47"/>
  </r>
  <r>
    <n v="8777"/>
    <d v="2017-10-01T00:00:00"/>
    <x v="3"/>
    <x v="9"/>
    <x v="484"/>
    <x v="0"/>
    <x v="0"/>
    <x v="4"/>
    <x v="1524"/>
    <x v="4122"/>
    <n v="6"/>
    <n v="0.5"/>
  </r>
  <r>
    <n v="8778"/>
    <d v="2017-10-01T00:00:00"/>
    <x v="3"/>
    <x v="9"/>
    <x v="227"/>
    <x v="22"/>
    <x v="0"/>
    <x v="0"/>
    <x v="722"/>
    <x v="5006"/>
    <n v="8"/>
    <n v="45"/>
  </r>
  <r>
    <n v="8779"/>
    <d v="2017-10-01T00:00:00"/>
    <x v="3"/>
    <x v="9"/>
    <x v="227"/>
    <x v="22"/>
    <x v="0"/>
    <x v="3"/>
    <x v="1057"/>
    <x v="5007"/>
    <n v="7"/>
    <n v="27.37"/>
  </r>
  <r>
    <n v="8780"/>
    <d v="2017-10-01T00:00:00"/>
    <x v="3"/>
    <x v="9"/>
    <x v="227"/>
    <x v="22"/>
    <x v="0"/>
    <x v="0"/>
    <x v="1378"/>
    <x v="5"/>
    <n v="3"/>
    <n v="9.33"/>
  </r>
  <r>
    <n v="8781"/>
    <d v="2017-10-01T00:00:00"/>
    <x v="3"/>
    <x v="9"/>
    <x v="227"/>
    <x v="22"/>
    <x v="1"/>
    <x v="5"/>
    <x v="612"/>
    <x v="3930"/>
    <n v="3"/>
    <n v="0"/>
  </r>
  <r>
    <n v="8782"/>
    <d v="2017-10-01T00:00:00"/>
    <x v="3"/>
    <x v="9"/>
    <x v="777"/>
    <x v="3"/>
    <x v="0"/>
    <x v="3"/>
    <x v="106"/>
    <x v="5008"/>
    <n v="1"/>
    <n v="0.5"/>
  </r>
  <r>
    <n v="8783"/>
    <d v="2017-10-01T00:00:00"/>
    <x v="3"/>
    <x v="9"/>
    <x v="777"/>
    <x v="3"/>
    <x v="0"/>
    <x v="3"/>
    <x v="56"/>
    <x v="5009"/>
    <n v="13"/>
    <n v="20.85"/>
  </r>
  <r>
    <n v="8784"/>
    <d v="2017-10-01T00:00:00"/>
    <x v="3"/>
    <x v="9"/>
    <x v="777"/>
    <x v="3"/>
    <x v="0"/>
    <x v="12"/>
    <x v="1532"/>
    <x v="3545"/>
    <n v="2"/>
    <n v="60.49"/>
  </r>
  <r>
    <n v="8785"/>
    <d v="2017-10-01T00:00:00"/>
    <x v="3"/>
    <x v="9"/>
    <x v="777"/>
    <x v="3"/>
    <x v="1"/>
    <x v="5"/>
    <x v="633"/>
    <x v="5010"/>
    <n v="4"/>
    <n v="9.5"/>
  </r>
  <r>
    <n v="8786"/>
    <d v="2017-10-01T00:00:00"/>
    <x v="3"/>
    <x v="9"/>
    <x v="619"/>
    <x v="20"/>
    <x v="2"/>
    <x v="15"/>
    <x v="1409"/>
    <x v="5011"/>
    <n v="11"/>
    <n v="767.2"/>
  </r>
  <r>
    <n v="8787"/>
    <d v="2017-10-01T00:00:00"/>
    <x v="3"/>
    <x v="9"/>
    <x v="610"/>
    <x v="40"/>
    <x v="0"/>
    <x v="0"/>
    <x v="1481"/>
    <x v="681"/>
    <n v="1"/>
    <n v="50.33"/>
  </r>
  <r>
    <n v="8788"/>
    <d v="2017-10-01T00:00:00"/>
    <x v="3"/>
    <x v="9"/>
    <x v="451"/>
    <x v="3"/>
    <x v="2"/>
    <x v="9"/>
    <x v="1179"/>
    <x v="5012"/>
    <n v="5"/>
    <n v="22"/>
  </r>
  <r>
    <n v="8789"/>
    <d v="2017-10-02T00:00:00"/>
    <x v="3"/>
    <x v="9"/>
    <x v="334"/>
    <x v="14"/>
    <x v="0"/>
    <x v="3"/>
    <x v="326"/>
    <x v="350"/>
    <n v="3"/>
    <n v="26.7"/>
  </r>
  <r>
    <n v="8790"/>
    <d v="2017-10-02T00:00:00"/>
    <x v="3"/>
    <x v="9"/>
    <x v="334"/>
    <x v="14"/>
    <x v="1"/>
    <x v="8"/>
    <x v="603"/>
    <x v="5013"/>
    <n v="11"/>
    <n v="56.79"/>
  </r>
  <r>
    <n v="8791"/>
    <d v="2017-10-02T00:00:00"/>
    <x v="3"/>
    <x v="9"/>
    <x v="334"/>
    <x v="14"/>
    <x v="0"/>
    <x v="4"/>
    <x v="4"/>
    <x v="5014"/>
    <n v="7"/>
    <n v="22.79"/>
  </r>
  <r>
    <n v="8792"/>
    <d v="2017-10-02T00:00:00"/>
    <x v="3"/>
    <x v="9"/>
    <x v="334"/>
    <x v="14"/>
    <x v="0"/>
    <x v="3"/>
    <x v="549"/>
    <x v="633"/>
    <n v="1"/>
    <n v="1.41"/>
  </r>
  <r>
    <n v="8793"/>
    <d v="2017-10-02T00:00:00"/>
    <x v="3"/>
    <x v="9"/>
    <x v="652"/>
    <x v="20"/>
    <x v="0"/>
    <x v="0"/>
    <x v="1788"/>
    <x v="644"/>
    <n v="4"/>
    <n v="23.09"/>
  </r>
  <r>
    <n v="8794"/>
    <d v="2017-10-02T00:00:00"/>
    <x v="3"/>
    <x v="9"/>
    <x v="274"/>
    <x v="20"/>
    <x v="2"/>
    <x v="6"/>
    <x v="535"/>
    <x v="4635"/>
    <n v="1"/>
    <n v="17.16"/>
  </r>
  <r>
    <n v="8795"/>
    <d v="2017-10-02T00:00:00"/>
    <x v="3"/>
    <x v="9"/>
    <x v="215"/>
    <x v="22"/>
    <x v="0"/>
    <x v="7"/>
    <x v="78"/>
    <x v="1504"/>
    <n v="3"/>
    <n v="4.1100000000000003"/>
  </r>
  <r>
    <n v="8796"/>
    <d v="2017-10-02T00:00:00"/>
    <x v="3"/>
    <x v="9"/>
    <x v="215"/>
    <x v="22"/>
    <x v="2"/>
    <x v="6"/>
    <x v="1244"/>
    <x v="2617"/>
    <n v="2"/>
    <n v="-20.14"/>
  </r>
  <r>
    <n v="8797"/>
    <d v="2017-10-02T00:00:00"/>
    <x v="3"/>
    <x v="9"/>
    <x v="298"/>
    <x v="3"/>
    <x v="0"/>
    <x v="3"/>
    <x v="695"/>
    <x v="5015"/>
    <n v="5"/>
    <n v="42.05"/>
  </r>
  <r>
    <n v="8798"/>
    <d v="2017-10-02T00:00:00"/>
    <x v="3"/>
    <x v="9"/>
    <x v="298"/>
    <x v="3"/>
    <x v="0"/>
    <x v="2"/>
    <x v="1002"/>
    <x v="5016"/>
    <n v="7"/>
    <n v="204.77"/>
  </r>
  <r>
    <n v="8799"/>
    <d v="2017-10-02T00:00:00"/>
    <x v="3"/>
    <x v="9"/>
    <x v="222"/>
    <x v="15"/>
    <x v="1"/>
    <x v="8"/>
    <x v="977"/>
    <x v="211"/>
    <n v="2"/>
    <n v="1.33"/>
  </r>
  <r>
    <n v="8800"/>
    <d v="2017-10-02T00:00:00"/>
    <x v="3"/>
    <x v="9"/>
    <x v="222"/>
    <x v="15"/>
    <x v="1"/>
    <x v="8"/>
    <x v="1732"/>
    <x v="3189"/>
    <n v="1"/>
    <n v="1.57"/>
  </r>
  <r>
    <n v="8801"/>
    <d v="2017-10-02T00:00:00"/>
    <x v="3"/>
    <x v="9"/>
    <x v="222"/>
    <x v="15"/>
    <x v="0"/>
    <x v="0"/>
    <x v="1499"/>
    <x v="1315"/>
    <n v="4"/>
    <n v="7.26"/>
  </r>
  <r>
    <n v="8802"/>
    <d v="2017-10-02T00:00:00"/>
    <x v="3"/>
    <x v="9"/>
    <x v="222"/>
    <x v="15"/>
    <x v="0"/>
    <x v="3"/>
    <x v="417"/>
    <x v="680"/>
    <n v="3"/>
    <n v="-21.89"/>
  </r>
  <r>
    <n v="8803"/>
    <d v="2017-10-02T00:00:00"/>
    <x v="3"/>
    <x v="9"/>
    <x v="222"/>
    <x v="15"/>
    <x v="1"/>
    <x v="13"/>
    <x v="232"/>
    <x v="5017"/>
    <n v="7"/>
    <n v="-1002.78"/>
  </r>
  <r>
    <n v="8804"/>
    <d v="2017-10-02T00:00:00"/>
    <x v="3"/>
    <x v="9"/>
    <x v="222"/>
    <x v="15"/>
    <x v="0"/>
    <x v="3"/>
    <x v="1172"/>
    <x v="85"/>
    <n v="4"/>
    <n v="-26.25"/>
  </r>
  <r>
    <n v="8805"/>
    <d v="2017-10-02T00:00:00"/>
    <x v="3"/>
    <x v="9"/>
    <x v="222"/>
    <x v="15"/>
    <x v="1"/>
    <x v="8"/>
    <x v="691"/>
    <x v="4887"/>
    <n v="2"/>
    <n v="5.93"/>
  </r>
  <r>
    <n v="8806"/>
    <d v="2017-10-02T00:00:00"/>
    <x v="3"/>
    <x v="9"/>
    <x v="638"/>
    <x v="33"/>
    <x v="1"/>
    <x v="8"/>
    <x v="1597"/>
    <x v="1194"/>
    <n v="2"/>
    <n v="3.45"/>
  </r>
  <r>
    <n v="8807"/>
    <d v="2017-10-02T00:00:00"/>
    <x v="3"/>
    <x v="9"/>
    <x v="636"/>
    <x v="11"/>
    <x v="1"/>
    <x v="11"/>
    <x v="42"/>
    <x v="5018"/>
    <n v="6"/>
    <n v="-384.72"/>
  </r>
  <r>
    <n v="8808"/>
    <d v="2017-10-02T00:00:00"/>
    <x v="3"/>
    <x v="9"/>
    <x v="636"/>
    <x v="11"/>
    <x v="0"/>
    <x v="14"/>
    <x v="622"/>
    <x v="340"/>
    <n v="6"/>
    <n v="4.4000000000000004"/>
  </r>
  <r>
    <n v="8809"/>
    <d v="2017-10-02T00:00:00"/>
    <x v="3"/>
    <x v="9"/>
    <x v="636"/>
    <x v="11"/>
    <x v="0"/>
    <x v="3"/>
    <x v="39"/>
    <x v="5019"/>
    <n v="7"/>
    <n v="-16.600000000000001"/>
  </r>
  <r>
    <n v="8810"/>
    <d v="2017-10-02T00:00:00"/>
    <x v="3"/>
    <x v="9"/>
    <x v="636"/>
    <x v="11"/>
    <x v="0"/>
    <x v="4"/>
    <x v="1638"/>
    <x v="5020"/>
    <n v="7"/>
    <n v="10.7"/>
  </r>
  <r>
    <n v="8811"/>
    <d v="2017-10-02T00:00:00"/>
    <x v="3"/>
    <x v="9"/>
    <x v="626"/>
    <x v="3"/>
    <x v="1"/>
    <x v="8"/>
    <x v="353"/>
    <x v="96"/>
    <n v="2"/>
    <n v="5.94"/>
  </r>
  <r>
    <n v="8812"/>
    <d v="2017-10-02T00:00:00"/>
    <x v="3"/>
    <x v="9"/>
    <x v="626"/>
    <x v="3"/>
    <x v="2"/>
    <x v="15"/>
    <x v="1560"/>
    <x v="5021"/>
    <n v="11"/>
    <n v="32.299999999999997"/>
  </r>
  <r>
    <n v="8813"/>
    <d v="2017-10-02T00:00:00"/>
    <x v="3"/>
    <x v="9"/>
    <x v="571"/>
    <x v="0"/>
    <x v="0"/>
    <x v="12"/>
    <x v="672"/>
    <x v="934"/>
    <n v="2"/>
    <n v="-38.82"/>
  </r>
  <r>
    <n v="8814"/>
    <d v="2017-10-02T00:00:00"/>
    <x v="3"/>
    <x v="9"/>
    <x v="571"/>
    <x v="0"/>
    <x v="0"/>
    <x v="12"/>
    <x v="1284"/>
    <x v="1345"/>
    <n v="6"/>
    <n v="-56.06"/>
  </r>
  <r>
    <n v="8815"/>
    <d v="2017-10-03T00:00:00"/>
    <x v="3"/>
    <x v="9"/>
    <x v="482"/>
    <x v="28"/>
    <x v="0"/>
    <x v="3"/>
    <x v="717"/>
    <x v="870"/>
    <n v="2"/>
    <n v="843.17"/>
  </r>
  <r>
    <n v="8816"/>
    <d v="2017-10-03T00:00:00"/>
    <x v="3"/>
    <x v="9"/>
    <x v="19"/>
    <x v="20"/>
    <x v="0"/>
    <x v="2"/>
    <x v="350"/>
    <x v="1264"/>
    <n v="2"/>
    <n v="5.87"/>
  </r>
  <r>
    <n v="8817"/>
    <d v="2017-10-03T00:00:00"/>
    <x v="3"/>
    <x v="9"/>
    <x v="322"/>
    <x v="3"/>
    <x v="1"/>
    <x v="13"/>
    <x v="495"/>
    <x v="4559"/>
    <n v="3"/>
    <n v="-6.42"/>
  </r>
  <r>
    <n v="8818"/>
    <d v="2017-10-03T00:00:00"/>
    <x v="3"/>
    <x v="9"/>
    <x v="487"/>
    <x v="16"/>
    <x v="0"/>
    <x v="0"/>
    <x v="1477"/>
    <x v="143"/>
    <n v="3"/>
    <n v="5.44"/>
  </r>
  <r>
    <n v="8819"/>
    <d v="2017-10-03T00:00:00"/>
    <x v="3"/>
    <x v="9"/>
    <x v="487"/>
    <x v="16"/>
    <x v="0"/>
    <x v="12"/>
    <x v="1242"/>
    <x v="3158"/>
    <n v="5"/>
    <n v="1.1200000000000001"/>
  </r>
  <r>
    <n v="8820"/>
    <d v="2017-10-03T00:00:00"/>
    <x v="3"/>
    <x v="9"/>
    <x v="684"/>
    <x v="20"/>
    <x v="1"/>
    <x v="8"/>
    <x v="1773"/>
    <x v="894"/>
    <n v="4"/>
    <n v="21.82"/>
  </r>
  <r>
    <n v="8821"/>
    <d v="2017-10-03T00:00:00"/>
    <x v="3"/>
    <x v="9"/>
    <x v="684"/>
    <x v="20"/>
    <x v="0"/>
    <x v="4"/>
    <x v="1824"/>
    <x v="46"/>
    <n v="3"/>
    <n v="3.12"/>
  </r>
  <r>
    <n v="8822"/>
    <d v="2017-10-03T00:00:00"/>
    <x v="3"/>
    <x v="9"/>
    <x v="684"/>
    <x v="20"/>
    <x v="2"/>
    <x v="9"/>
    <x v="1464"/>
    <x v="2621"/>
    <n v="3"/>
    <n v="66.95"/>
  </r>
  <r>
    <n v="8823"/>
    <d v="2017-10-03T00:00:00"/>
    <x v="3"/>
    <x v="9"/>
    <x v="230"/>
    <x v="0"/>
    <x v="0"/>
    <x v="4"/>
    <x v="1405"/>
    <x v="5022"/>
    <n v="5"/>
    <n v="2.3199999999999998"/>
  </r>
  <r>
    <n v="8824"/>
    <d v="2017-10-04T00:00:00"/>
    <x v="3"/>
    <x v="9"/>
    <x v="152"/>
    <x v="36"/>
    <x v="1"/>
    <x v="8"/>
    <x v="408"/>
    <x v="381"/>
    <n v="1"/>
    <n v="8.59"/>
  </r>
  <r>
    <n v="8825"/>
    <d v="2017-10-05T00:00:00"/>
    <x v="3"/>
    <x v="9"/>
    <x v="1"/>
    <x v="20"/>
    <x v="2"/>
    <x v="6"/>
    <x v="1502"/>
    <x v="5023"/>
    <n v="7"/>
    <n v="3.22"/>
  </r>
  <r>
    <n v="8826"/>
    <d v="2017-10-05T00:00:00"/>
    <x v="3"/>
    <x v="9"/>
    <x v="1"/>
    <x v="20"/>
    <x v="0"/>
    <x v="3"/>
    <x v="1414"/>
    <x v="4681"/>
    <n v="3"/>
    <n v="25.58"/>
  </r>
  <r>
    <n v="8827"/>
    <d v="2017-10-05T00:00:00"/>
    <x v="3"/>
    <x v="9"/>
    <x v="109"/>
    <x v="3"/>
    <x v="0"/>
    <x v="3"/>
    <x v="970"/>
    <x v="2153"/>
    <n v="5"/>
    <n v="13.47"/>
  </r>
  <r>
    <n v="8828"/>
    <d v="2017-10-05T00:00:00"/>
    <x v="3"/>
    <x v="9"/>
    <x v="109"/>
    <x v="3"/>
    <x v="0"/>
    <x v="0"/>
    <x v="214"/>
    <x v="32"/>
    <n v="2"/>
    <n v="27.88"/>
  </r>
  <r>
    <n v="8829"/>
    <d v="2017-10-05T00:00:00"/>
    <x v="3"/>
    <x v="9"/>
    <x v="109"/>
    <x v="3"/>
    <x v="0"/>
    <x v="3"/>
    <x v="248"/>
    <x v="2907"/>
    <n v="4"/>
    <n v="7.23"/>
  </r>
  <r>
    <n v="8830"/>
    <d v="2017-10-05T00:00:00"/>
    <x v="3"/>
    <x v="9"/>
    <x v="477"/>
    <x v="20"/>
    <x v="2"/>
    <x v="6"/>
    <x v="1130"/>
    <x v="1817"/>
    <n v="4"/>
    <n v="43.9"/>
  </r>
  <r>
    <n v="8831"/>
    <d v="2017-10-05T00:00:00"/>
    <x v="3"/>
    <x v="9"/>
    <x v="477"/>
    <x v="20"/>
    <x v="1"/>
    <x v="5"/>
    <x v="561"/>
    <x v="5024"/>
    <n v="2"/>
    <n v="2.46"/>
  </r>
  <r>
    <n v="8832"/>
    <d v="2017-10-05T00:00:00"/>
    <x v="3"/>
    <x v="9"/>
    <x v="477"/>
    <x v="20"/>
    <x v="2"/>
    <x v="15"/>
    <x v="1668"/>
    <x v="5025"/>
    <n v="4"/>
    <n v="1351.99"/>
  </r>
  <r>
    <n v="8833"/>
    <d v="2017-10-05T00:00:00"/>
    <x v="3"/>
    <x v="9"/>
    <x v="237"/>
    <x v="26"/>
    <x v="2"/>
    <x v="9"/>
    <x v="1617"/>
    <x v="2702"/>
    <n v="2"/>
    <n v="13.56"/>
  </r>
  <r>
    <n v="8834"/>
    <d v="2017-10-05T00:00:00"/>
    <x v="3"/>
    <x v="9"/>
    <x v="480"/>
    <x v="3"/>
    <x v="1"/>
    <x v="5"/>
    <x v="1627"/>
    <x v="2995"/>
    <n v="4"/>
    <n v="-59.84"/>
  </r>
  <r>
    <n v="8835"/>
    <d v="2017-10-05T00:00:00"/>
    <x v="3"/>
    <x v="9"/>
    <x v="480"/>
    <x v="3"/>
    <x v="0"/>
    <x v="7"/>
    <x v="78"/>
    <x v="1119"/>
    <n v="5"/>
    <n v="6.85"/>
  </r>
  <r>
    <n v="8836"/>
    <d v="2017-10-05T00:00:00"/>
    <x v="3"/>
    <x v="9"/>
    <x v="480"/>
    <x v="3"/>
    <x v="0"/>
    <x v="12"/>
    <x v="936"/>
    <x v="2145"/>
    <n v="4"/>
    <n v="4.1100000000000003"/>
  </r>
  <r>
    <n v="8837"/>
    <d v="2017-10-05T00:00:00"/>
    <x v="3"/>
    <x v="9"/>
    <x v="480"/>
    <x v="3"/>
    <x v="1"/>
    <x v="8"/>
    <x v="636"/>
    <x v="5026"/>
    <n v="5"/>
    <n v="26.97"/>
  </r>
  <r>
    <n v="8838"/>
    <d v="2017-10-05T00:00:00"/>
    <x v="3"/>
    <x v="9"/>
    <x v="480"/>
    <x v="3"/>
    <x v="1"/>
    <x v="13"/>
    <x v="278"/>
    <x v="5027"/>
    <n v="3"/>
    <n v="5.16"/>
  </r>
  <r>
    <n v="8839"/>
    <d v="2017-10-05T00:00:00"/>
    <x v="3"/>
    <x v="9"/>
    <x v="480"/>
    <x v="3"/>
    <x v="2"/>
    <x v="6"/>
    <x v="314"/>
    <x v="539"/>
    <n v="1"/>
    <n v="2.7"/>
  </r>
  <r>
    <n v="8840"/>
    <d v="2017-10-06T00:00:00"/>
    <x v="3"/>
    <x v="9"/>
    <x v="327"/>
    <x v="34"/>
    <x v="1"/>
    <x v="8"/>
    <x v="1251"/>
    <x v="2237"/>
    <n v="2"/>
    <n v="2.94"/>
  </r>
  <r>
    <n v="8841"/>
    <d v="2017-10-06T00:00:00"/>
    <x v="3"/>
    <x v="9"/>
    <x v="327"/>
    <x v="34"/>
    <x v="0"/>
    <x v="12"/>
    <x v="1076"/>
    <x v="5028"/>
    <n v="4"/>
    <n v="66.069999999999993"/>
  </r>
  <r>
    <n v="8842"/>
    <d v="2017-10-06T00:00:00"/>
    <x v="3"/>
    <x v="9"/>
    <x v="327"/>
    <x v="34"/>
    <x v="0"/>
    <x v="0"/>
    <x v="1175"/>
    <x v="1956"/>
    <n v="2"/>
    <n v="18.21"/>
  </r>
  <r>
    <n v="8843"/>
    <d v="2017-10-06T00:00:00"/>
    <x v="3"/>
    <x v="9"/>
    <x v="601"/>
    <x v="20"/>
    <x v="2"/>
    <x v="9"/>
    <x v="1164"/>
    <x v="5029"/>
    <n v="4"/>
    <n v="115.19"/>
  </r>
  <r>
    <n v="8844"/>
    <d v="2017-10-06T00:00:00"/>
    <x v="3"/>
    <x v="9"/>
    <x v="601"/>
    <x v="20"/>
    <x v="0"/>
    <x v="0"/>
    <x v="1243"/>
    <x v="3129"/>
    <n v="3"/>
    <n v="7.67"/>
  </r>
  <r>
    <n v="8845"/>
    <d v="2017-10-06T00:00:00"/>
    <x v="3"/>
    <x v="9"/>
    <x v="601"/>
    <x v="20"/>
    <x v="0"/>
    <x v="2"/>
    <x v="75"/>
    <x v="818"/>
    <n v="3"/>
    <n v="10.35"/>
  </r>
  <r>
    <n v="8846"/>
    <d v="2017-10-06T00:00:00"/>
    <x v="3"/>
    <x v="9"/>
    <x v="22"/>
    <x v="20"/>
    <x v="0"/>
    <x v="0"/>
    <x v="1025"/>
    <x v="3171"/>
    <n v="1"/>
    <n v="20.09"/>
  </r>
  <r>
    <n v="8847"/>
    <d v="2017-10-06T00:00:00"/>
    <x v="3"/>
    <x v="9"/>
    <x v="21"/>
    <x v="23"/>
    <x v="0"/>
    <x v="0"/>
    <x v="1437"/>
    <x v="2240"/>
    <n v="3"/>
    <n v="68.98"/>
  </r>
  <r>
    <n v="8848"/>
    <d v="2017-10-06T00:00:00"/>
    <x v="3"/>
    <x v="9"/>
    <x v="21"/>
    <x v="23"/>
    <x v="0"/>
    <x v="0"/>
    <x v="869"/>
    <x v="710"/>
    <n v="1"/>
    <n v="3.11"/>
  </r>
  <r>
    <n v="8849"/>
    <d v="2017-10-06T00:00:00"/>
    <x v="3"/>
    <x v="9"/>
    <x v="294"/>
    <x v="1"/>
    <x v="0"/>
    <x v="2"/>
    <x v="986"/>
    <x v="5030"/>
    <n v="2"/>
    <n v="32.659999999999997"/>
  </r>
  <r>
    <n v="8850"/>
    <d v="2017-10-06T00:00:00"/>
    <x v="3"/>
    <x v="9"/>
    <x v="294"/>
    <x v="1"/>
    <x v="0"/>
    <x v="4"/>
    <x v="108"/>
    <x v="2224"/>
    <n v="2"/>
    <n v="1.2"/>
  </r>
  <r>
    <n v="8851"/>
    <d v="2017-10-06T00:00:00"/>
    <x v="3"/>
    <x v="9"/>
    <x v="63"/>
    <x v="12"/>
    <x v="0"/>
    <x v="4"/>
    <x v="1263"/>
    <x v="16"/>
    <n v="2"/>
    <n v="1.87"/>
  </r>
  <r>
    <n v="8852"/>
    <d v="2017-10-07T00:00:00"/>
    <x v="3"/>
    <x v="9"/>
    <x v="587"/>
    <x v="3"/>
    <x v="1"/>
    <x v="11"/>
    <x v="1429"/>
    <x v="2296"/>
    <n v="2"/>
    <n v="-14.48"/>
  </r>
  <r>
    <n v="8853"/>
    <d v="2017-10-07T00:00:00"/>
    <x v="3"/>
    <x v="9"/>
    <x v="110"/>
    <x v="3"/>
    <x v="2"/>
    <x v="9"/>
    <x v="1464"/>
    <x v="5031"/>
    <n v="9"/>
    <n v="200.86"/>
  </r>
  <r>
    <n v="8854"/>
    <d v="2017-10-07T00:00:00"/>
    <x v="3"/>
    <x v="9"/>
    <x v="110"/>
    <x v="3"/>
    <x v="2"/>
    <x v="6"/>
    <x v="1502"/>
    <x v="2455"/>
    <n v="7"/>
    <n v="-28.97"/>
  </r>
  <r>
    <n v="8855"/>
    <d v="2017-10-07T00:00:00"/>
    <x v="3"/>
    <x v="9"/>
    <x v="110"/>
    <x v="3"/>
    <x v="2"/>
    <x v="6"/>
    <x v="314"/>
    <x v="2828"/>
    <n v="10"/>
    <n v="26.97"/>
  </r>
  <r>
    <n v="8856"/>
    <d v="2017-10-07T00:00:00"/>
    <x v="3"/>
    <x v="9"/>
    <x v="222"/>
    <x v="25"/>
    <x v="0"/>
    <x v="2"/>
    <x v="986"/>
    <x v="5032"/>
    <n v="4"/>
    <n v="65.33"/>
  </r>
  <r>
    <n v="8857"/>
    <d v="2017-10-07T00:00:00"/>
    <x v="3"/>
    <x v="9"/>
    <x v="222"/>
    <x v="25"/>
    <x v="0"/>
    <x v="7"/>
    <x v="78"/>
    <x v="204"/>
    <n v="3"/>
    <n v="5.92"/>
  </r>
  <r>
    <n v="8858"/>
    <d v="2017-10-07T00:00:00"/>
    <x v="3"/>
    <x v="9"/>
    <x v="222"/>
    <x v="25"/>
    <x v="2"/>
    <x v="6"/>
    <x v="1008"/>
    <x v="1966"/>
    <n v="2"/>
    <n v="16.68"/>
  </r>
  <r>
    <n v="8859"/>
    <d v="2017-10-07T00:00:00"/>
    <x v="3"/>
    <x v="9"/>
    <x v="222"/>
    <x v="25"/>
    <x v="0"/>
    <x v="3"/>
    <x v="695"/>
    <x v="5033"/>
    <n v="6"/>
    <n v="-33.64"/>
  </r>
  <r>
    <n v="8860"/>
    <d v="2017-10-07T00:00:00"/>
    <x v="3"/>
    <x v="9"/>
    <x v="222"/>
    <x v="25"/>
    <x v="1"/>
    <x v="13"/>
    <x v="278"/>
    <x v="298"/>
    <n v="3"/>
    <n v="-36.11"/>
  </r>
  <r>
    <n v="8861"/>
    <d v="2017-10-07T00:00:00"/>
    <x v="3"/>
    <x v="9"/>
    <x v="519"/>
    <x v="0"/>
    <x v="0"/>
    <x v="3"/>
    <x v="505"/>
    <x v="5034"/>
    <n v="5"/>
    <n v="-6.36"/>
  </r>
  <r>
    <n v="8862"/>
    <d v="2017-10-07T00:00:00"/>
    <x v="3"/>
    <x v="9"/>
    <x v="622"/>
    <x v="14"/>
    <x v="0"/>
    <x v="2"/>
    <x v="434"/>
    <x v="1642"/>
    <n v="2"/>
    <n v="22.24"/>
  </r>
  <r>
    <n v="8863"/>
    <d v="2017-10-08T00:00:00"/>
    <x v="3"/>
    <x v="9"/>
    <x v="10"/>
    <x v="3"/>
    <x v="2"/>
    <x v="6"/>
    <x v="967"/>
    <x v="5035"/>
    <n v="1"/>
    <n v="11.61"/>
  </r>
  <r>
    <n v="8864"/>
    <d v="2017-10-08T00:00:00"/>
    <x v="3"/>
    <x v="9"/>
    <x v="10"/>
    <x v="3"/>
    <x v="2"/>
    <x v="9"/>
    <x v="1470"/>
    <x v="3926"/>
    <n v="2"/>
    <n v="6.48"/>
  </r>
  <r>
    <n v="8865"/>
    <d v="2017-10-08T00:00:00"/>
    <x v="3"/>
    <x v="9"/>
    <x v="10"/>
    <x v="3"/>
    <x v="2"/>
    <x v="9"/>
    <x v="941"/>
    <x v="5036"/>
    <n v="4"/>
    <n v="115.18"/>
  </r>
  <r>
    <n v="8866"/>
    <d v="2017-10-08T00:00:00"/>
    <x v="3"/>
    <x v="9"/>
    <x v="10"/>
    <x v="3"/>
    <x v="0"/>
    <x v="2"/>
    <x v="204"/>
    <x v="1015"/>
    <n v="2"/>
    <n v="0.41"/>
  </r>
  <r>
    <n v="8867"/>
    <d v="2017-10-08T00:00:00"/>
    <x v="3"/>
    <x v="9"/>
    <x v="455"/>
    <x v="43"/>
    <x v="0"/>
    <x v="2"/>
    <x v="434"/>
    <x v="1655"/>
    <n v="1"/>
    <n v="11.12"/>
  </r>
  <r>
    <n v="8868"/>
    <d v="2017-10-08T00:00:00"/>
    <x v="3"/>
    <x v="9"/>
    <x v="95"/>
    <x v="20"/>
    <x v="1"/>
    <x v="5"/>
    <x v="591"/>
    <x v="2709"/>
    <n v="2"/>
    <n v="3.24"/>
  </r>
  <r>
    <n v="8869"/>
    <d v="2017-10-09T00:00:00"/>
    <x v="3"/>
    <x v="9"/>
    <x v="438"/>
    <x v="25"/>
    <x v="0"/>
    <x v="0"/>
    <x v="742"/>
    <x v="5037"/>
    <n v="4"/>
    <n v="3.52"/>
  </r>
  <r>
    <n v="8870"/>
    <d v="2017-10-09T00:00:00"/>
    <x v="3"/>
    <x v="9"/>
    <x v="38"/>
    <x v="1"/>
    <x v="1"/>
    <x v="13"/>
    <x v="134"/>
    <x v="5038"/>
    <n v="5"/>
    <n v="-430.62"/>
  </r>
  <r>
    <n v="8871"/>
    <d v="2017-10-09T00:00:00"/>
    <x v="3"/>
    <x v="9"/>
    <x v="38"/>
    <x v="1"/>
    <x v="1"/>
    <x v="13"/>
    <x v="1174"/>
    <x v="5039"/>
    <n v="3"/>
    <n v="-42.65"/>
  </r>
  <r>
    <n v="8872"/>
    <d v="2017-10-09T00:00:00"/>
    <x v="3"/>
    <x v="9"/>
    <x v="552"/>
    <x v="10"/>
    <x v="1"/>
    <x v="8"/>
    <x v="603"/>
    <x v="2470"/>
    <n v="4"/>
    <n v="9.18"/>
  </r>
  <r>
    <n v="8873"/>
    <d v="2017-10-09T00:00:00"/>
    <x v="3"/>
    <x v="9"/>
    <x v="173"/>
    <x v="20"/>
    <x v="0"/>
    <x v="3"/>
    <x v="105"/>
    <x v="3473"/>
    <n v="3"/>
    <n v="4.33"/>
  </r>
  <r>
    <n v="8874"/>
    <d v="2017-10-09T00:00:00"/>
    <x v="3"/>
    <x v="9"/>
    <x v="173"/>
    <x v="20"/>
    <x v="1"/>
    <x v="11"/>
    <x v="28"/>
    <x v="231"/>
    <n v="3"/>
    <n v="-15.72"/>
  </r>
  <r>
    <n v="8875"/>
    <d v="2017-10-09T00:00:00"/>
    <x v="3"/>
    <x v="9"/>
    <x v="173"/>
    <x v="20"/>
    <x v="0"/>
    <x v="0"/>
    <x v="117"/>
    <x v="5040"/>
    <n v="2"/>
    <n v="8.92"/>
  </r>
  <r>
    <n v="8876"/>
    <d v="2017-10-09T00:00:00"/>
    <x v="3"/>
    <x v="9"/>
    <x v="173"/>
    <x v="20"/>
    <x v="0"/>
    <x v="3"/>
    <x v="1406"/>
    <x v="459"/>
    <n v="6"/>
    <n v="6.16"/>
  </r>
  <r>
    <n v="8877"/>
    <d v="2017-10-09T00:00:00"/>
    <x v="3"/>
    <x v="9"/>
    <x v="337"/>
    <x v="0"/>
    <x v="0"/>
    <x v="4"/>
    <x v="698"/>
    <x v="3660"/>
    <n v="7"/>
    <n v="5.88"/>
  </r>
  <r>
    <n v="8878"/>
    <d v="2017-10-09T00:00:00"/>
    <x v="3"/>
    <x v="9"/>
    <x v="337"/>
    <x v="0"/>
    <x v="1"/>
    <x v="5"/>
    <x v="1633"/>
    <x v="4148"/>
    <n v="3"/>
    <n v="-32.659999999999997"/>
  </r>
  <r>
    <n v="8879"/>
    <d v="2017-10-09T00:00:00"/>
    <x v="3"/>
    <x v="9"/>
    <x v="21"/>
    <x v="3"/>
    <x v="0"/>
    <x v="0"/>
    <x v="1711"/>
    <x v="5041"/>
    <n v="5"/>
    <n v="16.54"/>
  </r>
  <r>
    <n v="8880"/>
    <d v="2017-10-10T00:00:00"/>
    <x v="3"/>
    <x v="9"/>
    <x v="308"/>
    <x v="1"/>
    <x v="1"/>
    <x v="5"/>
    <x v="1495"/>
    <x v="5042"/>
    <n v="3"/>
    <n v="-47.87"/>
  </r>
  <r>
    <n v="8881"/>
    <d v="2017-10-12T00:00:00"/>
    <x v="3"/>
    <x v="9"/>
    <x v="188"/>
    <x v="1"/>
    <x v="1"/>
    <x v="5"/>
    <x v="241"/>
    <x v="5043"/>
    <n v="14"/>
    <n v="-18.190000000000001"/>
  </r>
  <r>
    <n v="8882"/>
    <d v="2017-10-12T00:00:00"/>
    <x v="3"/>
    <x v="9"/>
    <x v="88"/>
    <x v="25"/>
    <x v="0"/>
    <x v="0"/>
    <x v="1840"/>
    <x v="1140"/>
    <n v="2"/>
    <n v="2.69"/>
  </r>
  <r>
    <n v="8883"/>
    <d v="2017-10-12T00:00:00"/>
    <x v="3"/>
    <x v="9"/>
    <x v="783"/>
    <x v="31"/>
    <x v="2"/>
    <x v="9"/>
    <x v="640"/>
    <x v="3964"/>
    <n v="5"/>
    <n v="95.2"/>
  </r>
  <r>
    <n v="8884"/>
    <d v="2017-10-12T00:00:00"/>
    <x v="3"/>
    <x v="9"/>
    <x v="783"/>
    <x v="31"/>
    <x v="0"/>
    <x v="3"/>
    <x v="1356"/>
    <x v="2386"/>
    <n v="3"/>
    <n v="29.95"/>
  </r>
  <r>
    <n v="8885"/>
    <d v="2017-10-12T00:00:00"/>
    <x v="3"/>
    <x v="9"/>
    <x v="646"/>
    <x v="3"/>
    <x v="2"/>
    <x v="9"/>
    <x v="589"/>
    <x v="5044"/>
    <n v="1"/>
    <n v="0.44"/>
  </r>
  <r>
    <n v="8886"/>
    <d v="2017-10-12T00:00:00"/>
    <x v="3"/>
    <x v="9"/>
    <x v="646"/>
    <x v="3"/>
    <x v="0"/>
    <x v="3"/>
    <x v="1154"/>
    <x v="5045"/>
    <n v="5"/>
    <n v="36.92"/>
  </r>
  <r>
    <n v="8887"/>
    <d v="2017-10-12T00:00:00"/>
    <x v="3"/>
    <x v="9"/>
    <x v="758"/>
    <x v="3"/>
    <x v="2"/>
    <x v="9"/>
    <x v="390"/>
    <x v="5046"/>
    <n v="12"/>
    <n v="130.75"/>
  </r>
  <r>
    <n v="8888"/>
    <d v="2017-10-12T00:00:00"/>
    <x v="3"/>
    <x v="9"/>
    <x v="758"/>
    <x v="3"/>
    <x v="0"/>
    <x v="4"/>
    <x v="1000"/>
    <x v="911"/>
    <n v="2"/>
    <n v="1.59"/>
  </r>
  <r>
    <n v="8889"/>
    <d v="2017-10-12T00:00:00"/>
    <x v="3"/>
    <x v="9"/>
    <x v="569"/>
    <x v="0"/>
    <x v="2"/>
    <x v="9"/>
    <x v="785"/>
    <x v="2447"/>
    <n v="2"/>
    <n v="-1.5"/>
  </r>
  <r>
    <n v="8890"/>
    <d v="2017-10-12T00:00:00"/>
    <x v="3"/>
    <x v="9"/>
    <x v="608"/>
    <x v="23"/>
    <x v="2"/>
    <x v="9"/>
    <x v="623"/>
    <x v="706"/>
    <n v="3"/>
    <n v="4.95"/>
  </r>
  <r>
    <n v="8891"/>
    <d v="2017-10-12T00:00:00"/>
    <x v="3"/>
    <x v="9"/>
    <x v="608"/>
    <x v="23"/>
    <x v="0"/>
    <x v="7"/>
    <x v="642"/>
    <x v="558"/>
    <n v="5"/>
    <n v="8.77"/>
  </r>
  <r>
    <n v="8892"/>
    <d v="2017-10-12T00:00:00"/>
    <x v="3"/>
    <x v="9"/>
    <x v="608"/>
    <x v="23"/>
    <x v="1"/>
    <x v="8"/>
    <x v="1634"/>
    <x v="237"/>
    <n v="2"/>
    <n v="17.41"/>
  </r>
  <r>
    <n v="8893"/>
    <d v="2017-10-12T00:00:00"/>
    <x v="3"/>
    <x v="9"/>
    <x v="608"/>
    <x v="23"/>
    <x v="1"/>
    <x v="11"/>
    <x v="1834"/>
    <x v="5047"/>
    <n v="5"/>
    <n v="129.29"/>
  </r>
  <r>
    <n v="8894"/>
    <d v="2017-10-12T00:00:00"/>
    <x v="3"/>
    <x v="9"/>
    <x v="342"/>
    <x v="0"/>
    <x v="2"/>
    <x v="6"/>
    <x v="1158"/>
    <x v="4937"/>
    <n v="7"/>
    <n v="27.72"/>
  </r>
  <r>
    <n v="8895"/>
    <d v="2017-10-12T00:00:00"/>
    <x v="3"/>
    <x v="9"/>
    <x v="342"/>
    <x v="0"/>
    <x v="0"/>
    <x v="0"/>
    <x v="729"/>
    <x v="320"/>
    <n v="2"/>
    <n v="3.76"/>
  </r>
  <r>
    <n v="8896"/>
    <d v="2017-10-12T00:00:00"/>
    <x v="3"/>
    <x v="9"/>
    <x v="342"/>
    <x v="0"/>
    <x v="2"/>
    <x v="9"/>
    <x v="1146"/>
    <x v="5048"/>
    <n v="3"/>
    <n v="128.68"/>
  </r>
  <r>
    <n v="8897"/>
    <d v="2017-10-12T00:00:00"/>
    <x v="3"/>
    <x v="9"/>
    <x v="40"/>
    <x v="48"/>
    <x v="1"/>
    <x v="13"/>
    <x v="1161"/>
    <x v="5049"/>
    <n v="3"/>
    <n v="-76.95"/>
  </r>
  <r>
    <n v="8898"/>
    <d v="2017-10-12T00:00:00"/>
    <x v="3"/>
    <x v="9"/>
    <x v="103"/>
    <x v="20"/>
    <x v="0"/>
    <x v="0"/>
    <x v="971"/>
    <x v="967"/>
    <n v="2"/>
    <n v="4.68"/>
  </r>
  <r>
    <n v="8899"/>
    <d v="2017-10-13T00:00:00"/>
    <x v="3"/>
    <x v="9"/>
    <x v="597"/>
    <x v="2"/>
    <x v="0"/>
    <x v="0"/>
    <x v="1836"/>
    <x v="563"/>
    <n v="2"/>
    <n v="4.08"/>
  </r>
  <r>
    <n v="8900"/>
    <d v="2017-10-13T00:00:00"/>
    <x v="3"/>
    <x v="9"/>
    <x v="597"/>
    <x v="2"/>
    <x v="0"/>
    <x v="0"/>
    <x v="1039"/>
    <x v="2724"/>
    <n v="4"/>
    <n v="5.91"/>
  </r>
  <r>
    <n v="8901"/>
    <d v="2017-10-13T00:00:00"/>
    <x v="3"/>
    <x v="9"/>
    <x v="597"/>
    <x v="2"/>
    <x v="0"/>
    <x v="2"/>
    <x v="304"/>
    <x v="5050"/>
    <n v="6"/>
    <n v="5.97"/>
  </r>
  <r>
    <n v="8902"/>
    <d v="2017-10-13T00:00:00"/>
    <x v="3"/>
    <x v="9"/>
    <x v="597"/>
    <x v="2"/>
    <x v="0"/>
    <x v="1"/>
    <x v="1101"/>
    <x v="5051"/>
    <n v="3"/>
    <n v="8.69"/>
  </r>
  <r>
    <n v="8903"/>
    <d v="2017-10-13T00:00:00"/>
    <x v="3"/>
    <x v="9"/>
    <x v="353"/>
    <x v="20"/>
    <x v="0"/>
    <x v="12"/>
    <x v="1178"/>
    <x v="5052"/>
    <n v="5"/>
    <n v="253.37"/>
  </r>
  <r>
    <n v="8904"/>
    <d v="2017-10-13T00:00:00"/>
    <x v="3"/>
    <x v="9"/>
    <x v="350"/>
    <x v="1"/>
    <x v="0"/>
    <x v="0"/>
    <x v="371"/>
    <x v="2966"/>
    <n v="3"/>
    <n v="20.58"/>
  </r>
  <r>
    <n v="8905"/>
    <d v="2017-10-13T00:00:00"/>
    <x v="3"/>
    <x v="9"/>
    <x v="350"/>
    <x v="1"/>
    <x v="0"/>
    <x v="3"/>
    <x v="1498"/>
    <x v="5053"/>
    <n v="4"/>
    <n v="-145.18"/>
  </r>
  <r>
    <n v="8906"/>
    <d v="2017-10-13T00:00:00"/>
    <x v="3"/>
    <x v="9"/>
    <x v="350"/>
    <x v="1"/>
    <x v="1"/>
    <x v="8"/>
    <x v="353"/>
    <x v="2458"/>
    <n v="3"/>
    <n v="-6.81"/>
  </r>
  <r>
    <n v="8907"/>
    <d v="2017-10-13T00:00:00"/>
    <x v="3"/>
    <x v="9"/>
    <x v="638"/>
    <x v="3"/>
    <x v="2"/>
    <x v="9"/>
    <x v="1569"/>
    <x v="4222"/>
    <n v="6"/>
    <n v="39.89"/>
  </r>
  <r>
    <n v="8908"/>
    <d v="2017-10-13T00:00:00"/>
    <x v="3"/>
    <x v="9"/>
    <x v="638"/>
    <x v="3"/>
    <x v="2"/>
    <x v="6"/>
    <x v="1482"/>
    <x v="665"/>
    <n v="2"/>
    <n v="-8"/>
  </r>
  <r>
    <n v="8909"/>
    <d v="2017-10-13T00:00:00"/>
    <x v="3"/>
    <x v="9"/>
    <x v="638"/>
    <x v="3"/>
    <x v="0"/>
    <x v="3"/>
    <x v="1030"/>
    <x v="5054"/>
    <n v="5"/>
    <n v="1906.49"/>
  </r>
  <r>
    <n v="8910"/>
    <d v="2017-10-13T00:00:00"/>
    <x v="3"/>
    <x v="9"/>
    <x v="545"/>
    <x v="5"/>
    <x v="0"/>
    <x v="2"/>
    <x v="994"/>
    <x v="5055"/>
    <n v="8"/>
    <n v="104.57"/>
  </r>
  <r>
    <n v="8911"/>
    <d v="2017-10-13T00:00:00"/>
    <x v="3"/>
    <x v="9"/>
    <x v="289"/>
    <x v="8"/>
    <x v="0"/>
    <x v="1"/>
    <x v="1092"/>
    <x v="955"/>
    <n v="3"/>
    <n v="5.2"/>
  </r>
  <r>
    <n v="8912"/>
    <d v="2017-10-13T00:00:00"/>
    <x v="3"/>
    <x v="9"/>
    <x v="289"/>
    <x v="8"/>
    <x v="1"/>
    <x v="13"/>
    <x v="177"/>
    <x v="5056"/>
    <n v="4"/>
    <n v="346.04"/>
  </r>
  <r>
    <n v="8913"/>
    <d v="2017-10-13T00:00:00"/>
    <x v="3"/>
    <x v="9"/>
    <x v="289"/>
    <x v="8"/>
    <x v="0"/>
    <x v="0"/>
    <x v="1388"/>
    <x v="499"/>
    <n v="4"/>
    <n v="12.44"/>
  </r>
  <r>
    <n v="8914"/>
    <d v="2017-10-14T00:00:00"/>
    <x v="3"/>
    <x v="9"/>
    <x v="749"/>
    <x v="36"/>
    <x v="0"/>
    <x v="3"/>
    <x v="374"/>
    <x v="5057"/>
    <n v="7"/>
    <n v="18.45"/>
  </r>
  <r>
    <n v="8915"/>
    <d v="2017-10-14T00:00:00"/>
    <x v="3"/>
    <x v="9"/>
    <x v="677"/>
    <x v="3"/>
    <x v="1"/>
    <x v="8"/>
    <x v="283"/>
    <x v="5058"/>
    <n v="2"/>
    <n v="3.69"/>
  </r>
  <r>
    <n v="8916"/>
    <d v="2017-10-14T00:00:00"/>
    <x v="3"/>
    <x v="9"/>
    <x v="408"/>
    <x v="1"/>
    <x v="0"/>
    <x v="3"/>
    <x v="185"/>
    <x v="3521"/>
    <n v="9"/>
    <n v="-42.46"/>
  </r>
  <r>
    <n v="8917"/>
    <d v="2017-10-14T00:00:00"/>
    <x v="3"/>
    <x v="9"/>
    <x v="408"/>
    <x v="1"/>
    <x v="0"/>
    <x v="3"/>
    <x v="145"/>
    <x v="5059"/>
    <n v="1"/>
    <n v="-23.55"/>
  </r>
  <r>
    <n v="8918"/>
    <d v="2017-10-14T00:00:00"/>
    <x v="3"/>
    <x v="9"/>
    <x v="328"/>
    <x v="3"/>
    <x v="2"/>
    <x v="9"/>
    <x v="1211"/>
    <x v="5060"/>
    <n v="4"/>
    <n v="15.3"/>
  </r>
  <r>
    <n v="8919"/>
    <d v="2017-10-15T00:00:00"/>
    <x v="3"/>
    <x v="9"/>
    <x v="215"/>
    <x v="3"/>
    <x v="0"/>
    <x v="4"/>
    <x v="1841"/>
    <x v="692"/>
    <n v="4"/>
    <n v="26.38"/>
  </r>
  <r>
    <n v="8920"/>
    <d v="2017-10-15T00:00:00"/>
    <x v="3"/>
    <x v="9"/>
    <x v="138"/>
    <x v="3"/>
    <x v="1"/>
    <x v="13"/>
    <x v="328"/>
    <x v="5061"/>
    <n v="3"/>
    <n v="6.38"/>
  </r>
  <r>
    <n v="8921"/>
    <d v="2017-10-15T00:00:00"/>
    <x v="3"/>
    <x v="9"/>
    <x v="138"/>
    <x v="3"/>
    <x v="0"/>
    <x v="0"/>
    <x v="207"/>
    <x v="4030"/>
    <n v="5"/>
    <n v="100.43"/>
  </r>
  <r>
    <n v="8922"/>
    <d v="2017-10-15T00:00:00"/>
    <x v="3"/>
    <x v="9"/>
    <x v="332"/>
    <x v="37"/>
    <x v="0"/>
    <x v="1"/>
    <x v="1046"/>
    <x v="2008"/>
    <n v="5"/>
    <n v="6"/>
  </r>
  <r>
    <n v="8923"/>
    <d v="2017-10-15T00:00:00"/>
    <x v="3"/>
    <x v="9"/>
    <x v="729"/>
    <x v="3"/>
    <x v="0"/>
    <x v="1"/>
    <x v="956"/>
    <x v="5062"/>
    <n v="5"/>
    <n v="70.22"/>
  </r>
  <r>
    <n v="8924"/>
    <d v="2017-10-15T00:00:00"/>
    <x v="3"/>
    <x v="9"/>
    <x v="729"/>
    <x v="3"/>
    <x v="1"/>
    <x v="8"/>
    <x v="1307"/>
    <x v="850"/>
    <n v="1"/>
    <n v="9.32"/>
  </r>
  <r>
    <n v="8925"/>
    <d v="2017-10-15T00:00:00"/>
    <x v="3"/>
    <x v="9"/>
    <x v="387"/>
    <x v="3"/>
    <x v="0"/>
    <x v="1"/>
    <x v="1735"/>
    <x v="57"/>
    <n v="3"/>
    <n v="7.22"/>
  </r>
  <r>
    <n v="8926"/>
    <d v="2017-10-15T00:00:00"/>
    <x v="3"/>
    <x v="9"/>
    <x v="642"/>
    <x v="27"/>
    <x v="0"/>
    <x v="4"/>
    <x v="1263"/>
    <x v="2410"/>
    <n v="2"/>
    <n v="4.2"/>
  </r>
  <r>
    <n v="8927"/>
    <d v="2017-10-16T00:00:00"/>
    <x v="3"/>
    <x v="9"/>
    <x v="686"/>
    <x v="5"/>
    <x v="0"/>
    <x v="3"/>
    <x v="276"/>
    <x v="5063"/>
    <n v="5"/>
    <n v="57.39"/>
  </r>
  <r>
    <n v="8928"/>
    <d v="2017-10-16T00:00:00"/>
    <x v="3"/>
    <x v="9"/>
    <x v="706"/>
    <x v="20"/>
    <x v="1"/>
    <x v="8"/>
    <x v="1306"/>
    <x v="5064"/>
    <n v="13"/>
    <n v="175.14"/>
  </r>
  <r>
    <n v="8929"/>
    <d v="2017-10-16T00:00:00"/>
    <x v="3"/>
    <x v="9"/>
    <x v="8"/>
    <x v="12"/>
    <x v="0"/>
    <x v="0"/>
    <x v="1127"/>
    <x v="5065"/>
    <n v="7"/>
    <n v="111.57"/>
  </r>
  <r>
    <n v="8930"/>
    <d v="2017-10-16T00:00:00"/>
    <x v="3"/>
    <x v="9"/>
    <x v="292"/>
    <x v="12"/>
    <x v="2"/>
    <x v="15"/>
    <x v="196"/>
    <x v="2748"/>
    <n v="5"/>
    <n v="-479.99"/>
  </r>
  <r>
    <n v="8931"/>
    <d v="2017-10-16T00:00:00"/>
    <x v="3"/>
    <x v="9"/>
    <x v="379"/>
    <x v="15"/>
    <x v="2"/>
    <x v="9"/>
    <x v="1234"/>
    <x v="1689"/>
    <n v="2"/>
    <n v="4.4000000000000004"/>
  </r>
  <r>
    <n v="8932"/>
    <d v="2017-10-16T00:00:00"/>
    <x v="3"/>
    <x v="9"/>
    <x v="379"/>
    <x v="15"/>
    <x v="1"/>
    <x v="13"/>
    <x v="178"/>
    <x v="5066"/>
    <n v="7"/>
    <n v="-968.88"/>
  </r>
  <r>
    <n v="8933"/>
    <d v="2017-10-17T00:00:00"/>
    <x v="3"/>
    <x v="9"/>
    <x v="531"/>
    <x v="43"/>
    <x v="0"/>
    <x v="2"/>
    <x v="355"/>
    <x v="5067"/>
    <n v="2"/>
    <n v="9.49"/>
  </r>
  <r>
    <n v="8934"/>
    <d v="2017-10-17T00:00:00"/>
    <x v="3"/>
    <x v="9"/>
    <x v="531"/>
    <x v="43"/>
    <x v="0"/>
    <x v="0"/>
    <x v="1789"/>
    <x v="115"/>
    <n v="2"/>
    <n v="6.22"/>
  </r>
  <r>
    <n v="8935"/>
    <d v="2017-10-17T00:00:00"/>
    <x v="3"/>
    <x v="9"/>
    <x v="404"/>
    <x v="3"/>
    <x v="0"/>
    <x v="4"/>
    <x v="158"/>
    <x v="4302"/>
    <n v="4"/>
    <n v="2.77"/>
  </r>
  <r>
    <n v="8936"/>
    <d v="2017-10-17T00:00:00"/>
    <x v="3"/>
    <x v="9"/>
    <x v="45"/>
    <x v="3"/>
    <x v="2"/>
    <x v="6"/>
    <x v="1519"/>
    <x v="1226"/>
    <n v="1"/>
    <n v="4.62"/>
  </r>
  <r>
    <n v="8937"/>
    <d v="2017-10-19T00:00:00"/>
    <x v="3"/>
    <x v="9"/>
    <x v="338"/>
    <x v="0"/>
    <x v="0"/>
    <x v="0"/>
    <x v="371"/>
    <x v="3219"/>
    <n v="3"/>
    <n v="9.9499999999999993"/>
  </r>
  <r>
    <n v="8938"/>
    <d v="2017-10-19T00:00:00"/>
    <x v="3"/>
    <x v="9"/>
    <x v="634"/>
    <x v="32"/>
    <x v="1"/>
    <x v="8"/>
    <x v="1643"/>
    <x v="4765"/>
    <n v="4"/>
    <n v="14.71"/>
  </r>
  <r>
    <n v="8939"/>
    <d v="2017-10-19T00:00:00"/>
    <x v="3"/>
    <x v="9"/>
    <x v="634"/>
    <x v="32"/>
    <x v="0"/>
    <x v="2"/>
    <x v="199"/>
    <x v="5068"/>
    <n v="3"/>
    <n v="8.5"/>
  </r>
  <r>
    <n v="8940"/>
    <d v="2017-10-19T00:00:00"/>
    <x v="3"/>
    <x v="9"/>
    <x v="312"/>
    <x v="2"/>
    <x v="0"/>
    <x v="4"/>
    <x v="864"/>
    <x v="5069"/>
    <n v="7"/>
    <n v="9.24"/>
  </r>
  <r>
    <n v="8941"/>
    <d v="2017-10-19T00:00:00"/>
    <x v="3"/>
    <x v="9"/>
    <x v="312"/>
    <x v="2"/>
    <x v="0"/>
    <x v="0"/>
    <x v="1216"/>
    <x v="1379"/>
    <n v="4"/>
    <n v="7.4"/>
  </r>
  <r>
    <n v="8942"/>
    <d v="2017-10-19T00:00:00"/>
    <x v="3"/>
    <x v="9"/>
    <x v="312"/>
    <x v="2"/>
    <x v="2"/>
    <x v="6"/>
    <x v="967"/>
    <x v="5070"/>
    <n v="4"/>
    <n v="-56.76"/>
  </r>
  <r>
    <n v="8943"/>
    <d v="2017-10-19T00:00:00"/>
    <x v="3"/>
    <x v="9"/>
    <x v="247"/>
    <x v="0"/>
    <x v="2"/>
    <x v="6"/>
    <x v="852"/>
    <x v="65"/>
    <n v="3"/>
    <n v="5.21"/>
  </r>
  <r>
    <n v="8944"/>
    <d v="2017-10-19T00:00:00"/>
    <x v="3"/>
    <x v="9"/>
    <x v="128"/>
    <x v="25"/>
    <x v="0"/>
    <x v="3"/>
    <x v="501"/>
    <x v="5071"/>
    <n v="4"/>
    <n v="-1306.55"/>
  </r>
  <r>
    <n v="8945"/>
    <d v="2017-10-19T00:00:00"/>
    <x v="3"/>
    <x v="9"/>
    <x v="370"/>
    <x v="3"/>
    <x v="0"/>
    <x v="10"/>
    <x v="1660"/>
    <x v="307"/>
    <n v="2"/>
    <n v="4.3"/>
  </r>
  <r>
    <n v="8946"/>
    <d v="2017-10-19T00:00:00"/>
    <x v="3"/>
    <x v="9"/>
    <x v="370"/>
    <x v="3"/>
    <x v="0"/>
    <x v="1"/>
    <x v="260"/>
    <x v="1979"/>
    <n v="10"/>
    <n v="15.12"/>
  </r>
  <r>
    <n v="8947"/>
    <d v="2017-10-19T00:00:00"/>
    <x v="3"/>
    <x v="9"/>
    <x v="370"/>
    <x v="3"/>
    <x v="1"/>
    <x v="8"/>
    <x v="1112"/>
    <x v="3085"/>
    <n v="2"/>
    <n v="10.39"/>
  </r>
  <r>
    <n v="8948"/>
    <d v="2017-10-19T00:00:00"/>
    <x v="3"/>
    <x v="9"/>
    <x v="370"/>
    <x v="3"/>
    <x v="1"/>
    <x v="13"/>
    <x v="1468"/>
    <x v="5072"/>
    <n v="2"/>
    <n v="-3.35"/>
  </r>
  <r>
    <n v="8949"/>
    <d v="2017-10-19T00:00:00"/>
    <x v="3"/>
    <x v="9"/>
    <x v="541"/>
    <x v="1"/>
    <x v="1"/>
    <x v="13"/>
    <x v="953"/>
    <x v="5073"/>
    <n v="1"/>
    <n v="-67.540000000000006"/>
  </r>
  <r>
    <n v="8950"/>
    <d v="2017-10-19T00:00:00"/>
    <x v="3"/>
    <x v="9"/>
    <x v="103"/>
    <x v="0"/>
    <x v="0"/>
    <x v="3"/>
    <x v="730"/>
    <x v="3559"/>
    <n v="2"/>
    <n v="-3.52"/>
  </r>
  <r>
    <n v="8951"/>
    <d v="2017-10-19T00:00:00"/>
    <x v="3"/>
    <x v="9"/>
    <x v="103"/>
    <x v="0"/>
    <x v="1"/>
    <x v="11"/>
    <x v="1608"/>
    <x v="5074"/>
    <n v="3"/>
    <n v="-91.76"/>
  </r>
  <r>
    <n v="8952"/>
    <d v="2017-10-19T00:00:00"/>
    <x v="3"/>
    <x v="9"/>
    <x v="55"/>
    <x v="3"/>
    <x v="0"/>
    <x v="3"/>
    <x v="1386"/>
    <x v="3674"/>
    <n v="3"/>
    <n v="13.87"/>
  </r>
  <r>
    <n v="8953"/>
    <d v="2017-10-20T00:00:00"/>
    <x v="3"/>
    <x v="9"/>
    <x v="290"/>
    <x v="10"/>
    <x v="1"/>
    <x v="13"/>
    <x v="444"/>
    <x v="2284"/>
    <n v="2"/>
    <n v="-75.83"/>
  </r>
  <r>
    <n v="8954"/>
    <d v="2017-10-20T00:00:00"/>
    <x v="3"/>
    <x v="9"/>
    <x v="290"/>
    <x v="10"/>
    <x v="0"/>
    <x v="2"/>
    <x v="1266"/>
    <x v="5075"/>
    <n v="2"/>
    <n v="66.540000000000006"/>
  </r>
  <r>
    <n v="8955"/>
    <d v="2017-10-20T00:00:00"/>
    <x v="3"/>
    <x v="9"/>
    <x v="466"/>
    <x v="13"/>
    <x v="0"/>
    <x v="4"/>
    <x v="1185"/>
    <x v="518"/>
    <n v="4"/>
    <n v="4.1399999999999997"/>
  </r>
  <r>
    <n v="8956"/>
    <d v="2017-10-20T00:00:00"/>
    <x v="3"/>
    <x v="9"/>
    <x v="466"/>
    <x v="13"/>
    <x v="0"/>
    <x v="0"/>
    <x v="653"/>
    <x v="418"/>
    <n v="2"/>
    <n v="18.78"/>
  </r>
  <r>
    <n v="8957"/>
    <d v="2017-10-20T00:00:00"/>
    <x v="3"/>
    <x v="9"/>
    <x v="466"/>
    <x v="13"/>
    <x v="0"/>
    <x v="3"/>
    <x v="1223"/>
    <x v="5076"/>
    <n v="5"/>
    <n v="70.010000000000005"/>
  </r>
  <r>
    <n v="8958"/>
    <d v="2017-10-20T00:00:00"/>
    <x v="3"/>
    <x v="9"/>
    <x v="780"/>
    <x v="3"/>
    <x v="0"/>
    <x v="1"/>
    <x v="1491"/>
    <x v="2244"/>
    <n v="1"/>
    <n v="1.8"/>
  </r>
  <r>
    <n v="8959"/>
    <d v="2017-10-20T00:00:00"/>
    <x v="3"/>
    <x v="9"/>
    <x v="780"/>
    <x v="3"/>
    <x v="0"/>
    <x v="3"/>
    <x v="558"/>
    <x v="1056"/>
    <n v="4"/>
    <n v="7.59"/>
  </r>
  <r>
    <n v="8960"/>
    <d v="2017-10-20T00:00:00"/>
    <x v="3"/>
    <x v="9"/>
    <x v="338"/>
    <x v="2"/>
    <x v="0"/>
    <x v="0"/>
    <x v="167"/>
    <x v="1569"/>
    <n v="3"/>
    <n v="15.93"/>
  </r>
  <r>
    <n v="8961"/>
    <d v="2017-10-20T00:00:00"/>
    <x v="3"/>
    <x v="9"/>
    <x v="81"/>
    <x v="20"/>
    <x v="0"/>
    <x v="1"/>
    <x v="1735"/>
    <x v="5077"/>
    <n v="5"/>
    <n v="12.03"/>
  </r>
  <r>
    <n v="8962"/>
    <d v="2017-10-20T00:00:00"/>
    <x v="3"/>
    <x v="9"/>
    <x v="397"/>
    <x v="16"/>
    <x v="0"/>
    <x v="2"/>
    <x v="1142"/>
    <x v="3025"/>
    <n v="2"/>
    <n v="-0.77"/>
  </r>
  <r>
    <n v="8963"/>
    <d v="2017-10-20T00:00:00"/>
    <x v="3"/>
    <x v="9"/>
    <x v="397"/>
    <x v="16"/>
    <x v="0"/>
    <x v="0"/>
    <x v="64"/>
    <x v="4122"/>
    <n v="1"/>
    <n v="2.5"/>
  </r>
  <r>
    <n v="8964"/>
    <d v="2017-10-20T00:00:00"/>
    <x v="3"/>
    <x v="9"/>
    <x v="397"/>
    <x v="16"/>
    <x v="0"/>
    <x v="4"/>
    <x v="531"/>
    <x v="192"/>
    <n v="2"/>
    <n v="1.1100000000000001"/>
  </r>
  <r>
    <n v="8965"/>
    <d v="2017-10-20T00:00:00"/>
    <x v="3"/>
    <x v="9"/>
    <x v="397"/>
    <x v="16"/>
    <x v="1"/>
    <x v="8"/>
    <x v="1031"/>
    <x v="5078"/>
    <n v="4"/>
    <n v="6.04"/>
  </r>
  <r>
    <n v="8966"/>
    <d v="2017-10-20T00:00:00"/>
    <x v="3"/>
    <x v="9"/>
    <x v="168"/>
    <x v="25"/>
    <x v="2"/>
    <x v="6"/>
    <x v="1755"/>
    <x v="1721"/>
    <n v="2"/>
    <n v="1.4"/>
  </r>
  <r>
    <n v="8967"/>
    <d v="2017-10-20T00:00:00"/>
    <x v="3"/>
    <x v="9"/>
    <x v="168"/>
    <x v="25"/>
    <x v="0"/>
    <x v="0"/>
    <x v="689"/>
    <x v="632"/>
    <n v="3"/>
    <n v="4.49"/>
  </r>
  <r>
    <n v="8968"/>
    <d v="2017-10-21T00:00:00"/>
    <x v="3"/>
    <x v="9"/>
    <x v="790"/>
    <x v="16"/>
    <x v="1"/>
    <x v="5"/>
    <x v="160"/>
    <x v="5079"/>
    <n v="3"/>
    <n v="42.75"/>
  </r>
  <r>
    <n v="8969"/>
    <d v="2017-10-21T00:00:00"/>
    <x v="3"/>
    <x v="9"/>
    <x v="790"/>
    <x v="16"/>
    <x v="1"/>
    <x v="8"/>
    <x v="169"/>
    <x v="177"/>
    <n v="3"/>
    <n v="5.14"/>
  </r>
  <r>
    <n v="8970"/>
    <d v="2017-10-21T00:00:00"/>
    <x v="3"/>
    <x v="9"/>
    <x v="421"/>
    <x v="39"/>
    <x v="2"/>
    <x v="6"/>
    <x v="570"/>
    <x v="5080"/>
    <n v="8"/>
    <n v="374.38"/>
  </r>
  <r>
    <n v="8971"/>
    <d v="2017-10-21T00:00:00"/>
    <x v="3"/>
    <x v="9"/>
    <x v="421"/>
    <x v="39"/>
    <x v="1"/>
    <x v="13"/>
    <x v="1036"/>
    <x v="5081"/>
    <n v="1"/>
    <n v="62.91"/>
  </r>
  <r>
    <n v="8972"/>
    <d v="2017-10-21T00:00:00"/>
    <x v="3"/>
    <x v="9"/>
    <x v="105"/>
    <x v="11"/>
    <x v="0"/>
    <x v="0"/>
    <x v="1587"/>
    <x v="193"/>
    <n v="1"/>
    <n v="1.81"/>
  </r>
  <r>
    <n v="8973"/>
    <d v="2017-10-21T00:00:00"/>
    <x v="3"/>
    <x v="9"/>
    <x v="105"/>
    <x v="11"/>
    <x v="1"/>
    <x v="5"/>
    <x v="560"/>
    <x v="626"/>
    <n v="2"/>
    <n v="47.85"/>
  </r>
  <r>
    <n v="8974"/>
    <d v="2017-10-21T00:00:00"/>
    <x v="3"/>
    <x v="9"/>
    <x v="105"/>
    <x v="11"/>
    <x v="2"/>
    <x v="9"/>
    <x v="1286"/>
    <x v="1680"/>
    <n v="2"/>
    <n v="6.75"/>
  </r>
  <r>
    <n v="8975"/>
    <d v="2017-10-21T00:00:00"/>
    <x v="3"/>
    <x v="9"/>
    <x v="548"/>
    <x v="18"/>
    <x v="0"/>
    <x v="2"/>
    <x v="2"/>
    <x v="5082"/>
    <n v="8"/>
    <n v="9.09"/>
  </r>
  <r>
    <n v="8976"/>
    <d v="2017-10-21T00:00:00"/>
    <x v="3"/>
    <x v="9"/>
    <x v="646"/>
    <x v="16"/>
    <x v="0"/>
    <x v="4"/>
    <x v="1650"/>
    <x v="333"/>
    <n v="4"/>
    <n v="2.0099999999999998"/>
  </r>
  <r>
    <n v="8977"/>
    <d v="2017-10-21T00:00:00"/>
    <x v="3"/>
    <x v="9"/>
    <x v="530"/>
    <x v="1"/>
    <x v="0"/>
    <x v="12"/>
    <x v="879"/>
    <x v="664"/>
    <n v="2"/>
    <n v="-62.38"/>
  </r>
  <r>
    <n v="8978"/>
    <d v="2017-10-21T00:00:00"/>
    <x v="3"/>
    <x v="9"/>
    <x v="11"/>
    <x v="12"/>
    <x v="0"/>
    <x v="3"/>
    <x v="1172"/>
    <x v="507"/>
    <n v="1"/>
    <n v="-6.56"/>
  </r>
  <r>
    <n v="8979"/>
    <d v="2017-10-21T00:00:00"/>
    <x v="3"/>
    <x v="9"/>
    <x v="658"/>
    <x v="10"/>
    <x v="0"/>
    <x v="12"/>
    <x v="1718"/>
    <x v="1718"/>
    <n v="2"/>
    <n v="16.16"/>
  </r>
  <r>
    <n v="8980"/>
    <d v="2017-10-21T00:00:00"/>
    <x v="3"/>
    <x v="9"/>
    <x v="658"/>
    <x v="10"/>
    <x v="0"/>
    <x v="0"/>
    <x v="976"/>
    <x v="5083"/>
    <n v="1"/>
    <n v="1.37"/>
  </r>
  <r>
    <n v="8981"/>
    <d v="2017-10-21T00:00:00"/>
    <x v="3"/>
    <x v="9"/>
    <x v="658"/>
    <x v="10"/>
    <x v="0"/>
    <x v="3"/>
    <x v="730"/>
    <x v="3990"/>
    <n v="4"/>
    <n v="-4.97"/>
  </r>
  <r>
    <n v="8982"/>
    <d v="2017-10-21T00:00:00"/>
    <x v="3"/>
    <x v="9"/>
    <x v="773"/>
    <x v="2"/>
    <x v="2"/>
    <x v="6"/>
    <x v="1404"/>
    <x v="5084"/>
    <n v="2"/>
    <n v="-77"/>
  </r>
  <r>
    <n v="8983"/>
    <d v="2017-10-21T00:00:00"/>
    <x v="3"/>
    <x v="9"/>
    <x v="773"/>
    <x v="2"/>
    <x v="0"/>
    <x v="2"/>
    <x v="1750"/>
    <x v="5085"/>
    <n v="3"/>
    <n v="-4.46"/>
  </r>
  <r>
    <n v="8984"/>
    <d v="2017-10-21T00:00:00"/>
    <x v="3"/>
    <x v="9"/>
    <x v="403"/>
    <x v="21"/>
    <x v="0"/>
    <x v="3"/>
    <x v="871"/>
    <x v="5086"/>
    <n v="6"/>
    <n v="19.41"/>
  </r>
  <r>
    <n v="8985"/>
    <d v="2017-10-21T00:00:00"/>
    <x v="3"/>
    <x v="9"/>
    <x v="403"/>
    <x v="21"/>
    <x v="0"/>
    <x v="3"/>
    <x v="878"/>
    <x v="5087"/>
    <n v="5"/>
    <n v="10.51"/>
  </r>
  <r>
    <n v="8986"/>
    <d v="2017-10-22T00:00:00"/>
    <x v="3"/>
    <x v="9"/>
    <x v="398"/>
    <x v="20"/>
    <x v="2"/>
    <x v="16"/>
    <x v="1696"/>
    <x v="5088"/>
    <n v="4"/>
    <n v="3919.99"/>
  </r>
  <r>
    <n v="8987"/>
    <d v="2017-10-22T00:00:00"/>
    <x v="3"/>
    <x v="9"/>
    <x v="398"/>
    <x v="20"/>
    <x v="2"/>
    <x v="6"/>
    <x v="1313"/>
    <x v="5089"/>
    <n v="8"/>
    <n v="647.89"/>
  </r>
  <r>
    <n v="8988"/>
    <d v="2017-10-22T00:00:00"/>
    <x v="3"/>
    <x v="9"/>
    <x v="398"/>
    <x v="20"/>
    <x v="0"/>
    <x v="10"/>
    <x v="681"/>
    <x v="3172"/>
    <n v="5"/>
    <n v="28.76"/>
  </r>
  <r>
    <n v="8989"/>
    <d v="2017-10-22T00:00:00"/>
    <x v="3"/>
    <x v="9"/>
    <x v="398"/>
    <x v="20"/>
    <x v="2"/>
    <x v="6"/>
    <x v="1244"/>
    <x v="5090"/>
    <n v="1"/>
    <n v="0.53"/>
  </r>
  <r>
    <n v="8990"/>
    <d v="2017-10-22T00:00:00"/>
    <x v="3"/>
    <x v="9"/>
    <x v="17"/>
    <x v="11"/>
    <x v="1"/>
    <x v="13"/>
    <x v="436"/>
    <x v="3335"/>
    <n v="5"/>
    <n v="-120.51"/>
  </r>
  <r>
    <n v="8991"/>
    <d v="2017-10-22T00:00:00"/>
    <x v="3"/>
    <x v="9"/>
    <x v="280"/>
    <x v="39"/>
    <x v="0"/>
    <x v="2"/>
    <x v="1536"/>
    <x v="5091"/>
    <n v="3"/>
    <n v="23.32"/>
  </r>
  <r>
    <n v="8992"/>
    <d v="2017-10-22T00:00:00"/>
    <x v="3"/>
    <x v="9"/>
    <x v="280"/>
    <x v="39"/>
    <x v="1"/>
    <x v="13"/>
    <x v="296"/>
    <x v="5092"/>
    <n v="2"/>
    <n v="54.78"/>
  </r>
  <r>
    <n v="8993"/>
    <d v="2017-10-22T00:00:00"/>
    <x v="3"/>
    <x v="9"/>
    <x v="152"/>
    <x v="39"/>
    <x v="0"/>
    <x v="4"/>
    <x v="72"/>
    <x v="73"/>
    <n v="4"/>
    <n v="12.03"/>
  </r>
  <r>
    <n v="8994"/>
    <d v="2017-10-22T00:00:00"/>
    <x v="3"/>
    <x v="9"/>
    <x v="276"/>
    <x v="26"/>
    <x v="0"/>
    <x v="3"/>
    <x v="1661"/>
    <x v="599"/>
    <n v="4"/>
    <n v="-2.5299999999999998"/>
  </r>
  <r>
    <n v="8995"/>
    <d v="2017-10-22T00:00:00"/>
    <x v="3"/>
    <x v="9"/>
    <x v="276"/>
    <x v="26"/>
    <x v="1"/>
    <x v="5"/>
    <x v="940"/>
    <x v="3457"/>
    <n v="4"/>
    <n v="-28.96"/>
  </r>
  <r>
    <n v="8996"/>
    <d v="2017-10-22T00:00:00"/>
    <x v="3"/>
    <x v="9"/>
    <x v="44"/>
    <x v="2"/>
    <x v="2"/>
    <x v="6"/>
    <x v="383"/>
    <x v="5068"/>
    <n v="5"/>
    <n v="-6.54"/>
  </r>
  <r>
    <n v="8997"/>
    <d v="2017-10-22T00:00:00"/>
    <x v="3"/>
    <x v="9"/>
    <x v="44"/>
    <x v="2"/>
    <x v="0"/>
    <x v="10"/>
    <x v="1493"/>
    <x v="1214"/>
    <n v="4"/>
    <n v="11.09"/>
  </r>
  <r>
    <n v="8998"/>
    <d v="2017-10-23T00:00:00"/>
    <x v="3"/>
    <x v="9"/>
    <x v="791"/>
    <x v="16"/>
    <x v="2"/>
    <x v="6"/>
    <x v="548"/>
    <x v="5093"/>
    <n v="3"/>
    <n v="107.99"/>
  </r>
  <r>
    <n v="8999"/>
    <d v="2017-10-23T00:00:00"/>
    <x v="3"/>
    <x v="9"/>
    <x v="520"/>
    <x v="20"/>
    <x v="0"/>
    <x v="0"/>
    <x v="1842"/>
    <x v="825"/>
    <n v="2"/>
    <n v="5.66"/>
  </r>
  <r>
    <n v="9000"/>
    <d v="2017-10-23T00:00:00"/>
    <x v="3"/>
    <x v="9"/>
    <x v="520"/>
    <x v="20"/>
    <x v="0"/>
    <x v="0"/>
    <x v="1018"/>
    <x v="2183"/>
    <n v="5"/>
    <n v="11.88"/>
  </r>
  <r>
    <n v="9001"/>
    <d v="2017-10-23T00:00:00"/>
    <x v="3"/>
    <x v="9"/>
    <x v="520"/>
    <x v="20"/>
    <x v="1"/>
    <x v="8"/>
    <x v="734"/>
    <x v="5094"/>
    <n v="11"/>
    <n v="29.01"/>
  </r>
  <r>
    <n v="9002"/>
    <d v="2017-10-23T00:00:00"/>
    <x v="3"/>
    <x v="9"/>
    <x v="520"/>
    <x v="20"/>
    <x v="2"/>
    <x v="6"/>
    <x v="441"/>
    <x v="186"/>
    <n v="3"/>
    <n v="10.050000000000001"/>
  </r>
  <r>
    <n v="9003"/>
    <d v="2017-10-23T00:00:00"/>
    <x v="3"/>
    <x v="9"/>
    <x v="406"/>
    <x v="0"/>
    <x v="0"/>
    <x v="3"/>
    <x v="56"/>
    <x v="2028"/>
    <n v="3"/>
    <n v="-6.24"/>
  </r>
  <r>
    <n v="9004"/>
    <d v="2017-10-23T00:00:00"/>
    <x v="3"/>
    <x v="9"/>
    <x v="406"/>
    <x v="0"/>
    <x v="2"/>
    <x v="6"/>
    <x v="1719"/>
    <x v="3445"/>
    <n v="5"/>
    <n v="51.5"/>
  </r>
  <r>
    <n v="9005"/>
    <d v="2017-10-23T00:00:00"/>
    <x v="3"/>
    <x v="9"/>
    <x v="406"/>
    <x v="0"/>
    <x v="0"/>
    <x v="4"/>
    <x v="806"/>
    <x v="1207"/>
    <n v="3"/>
    <n v="0.9"/>
  </r>
  <r>
    <n v="9006"/>
    <d v="2017-10-23T00:00:00"/>
    <x v="3"/>
    <x v="9"/>
    <x v="516"/>
    <x v="0"/>
    <x v="0"/>
    <x v="3"/>
    <x v="999"/>
    <x v="2326"/>
    <n v="3"/>
    <n v="-15.13"/>
  </r>
  <r>
    <n v="9007"/>
    <d v="2017-10-23T00:00:00"/>
    <x v="3"/>
    <x v="9"/>
    <x v="516"/>
    <x v="0"/>
    <x v="0"/>
    <x v="2"/>
    <x v="1187"/>
    <x v="5095"/>
    <n v="1"/>
    <n v="1.2"/>
  </r>
  <r>
    <n v="9008"/>
    <d v="2017-10-23T00:00:00"/>
    <x v="3"/>
    <x v="9"/>
    <x v="516"/>
    <x v="0"/>
    <x v="2"/>
    <x v="9"/>
    <x v="925"/>
    <x v="5096"/>
    <n v="1"/>
    <n v="-2.0699999999999998"/>
  </r>
  <r>
    <n v="9009"/>
    <d v="2017-10-23T00:00:00"/>
    <x v="3"/>
    <x v="9"/>
    <x v="516"/>
    <x v="0"/>
    <x v="0"/>
    <x v="2"/>
    <x v="144"/>
    <x v="669"/>
    <n v="4"/>
    <n v="-58.31"/>
  </r>
  <r>
    <n v="9010"/>
    <d v="2017-10-23T00:00:00"/>
    <x v="3"/>
    <x v="9"/>
    <x v="512"/>
    <x v="43"/>
    <x v="1"/>
    <x v="13"/>
    <x v="278"/>
    <x v="5097"/>
    <n v="4"/>
    <n v="-13.76"/>
  </r>
  <r>
    <n v="9011"/>
    <d v="2017-10-23T00:00:00"/>
    <x v="3"/>
    <x v="9"/>
    <x v="512"/>
    <x v="43"/>
    <x v="1"/>
    <x v="8"/>
    <x v="1756"/>
    <x v="555"/>
    <n v="4"/>
    <n v="14.7"/>
  </r>
  <r>
    <n v="9012"/>
    <d v="2017-10-23T00:00:00"/>
    <x v="3"/>
    <x v="9"/>
    <x v="512"/>
    <x v="43"/>
    <x v="1"/>
    <x v="8"/>
    <x v="888"/>
    <x v="2355"/>
    <n v="2"/>
    <n v="50.56"/>
  </r>
  <r>
    <n v="9013"/>
    <d v="2017-10-23T00:00:00"/>
    <x v="3"/>
    <x v="9"/>
    <x v="512"/>
    <x v="43"/>
    <x v="1"/>
    <x v="13"/>
    <x v="1637"/>
    <x v="3056"/>
    <n v="3"/>
    <n v="-127.58"/>
  </r>
  <r>
    <n v="9014"/>
    <d v="2017-10-23T00:00:00"/>
    <x v="3"/>
    <x v="9"/>
    <x v="512"/>
    <x v="43"/>
    <x v="0"/>
    <x v="0"/>
    <x v="850"/>
    <x v="5098"/>
    <n v="8"/>
    <n v="21.29"/>
  </r>
  <r>
    <n v="9015"/>
    <d v="2017-10-23T00:00:00"/>
    <x v="3"/>
    <x v="9"/>
    <x v="512"/>
    <x v="43"/>
    <x v="0"/>
    <x v="12"/>
    <x v="1246"/>
    <x v="4996"/>
    <n v="1"/>
    <n v="0.67"/>
  </r>
  <r>
    <n v="9016"/>
    <d v="2017-10-24T00:00:00"/>
    <x v="3"/>
    <x v="9"/>
    <x v="487"/>
    <x v="0"/>
    <x v="1"/>
    <x v="13"/>
    <x v="848"/>
    <x v="5099"/>
    <n v="5"/>
    <n v="-81.31"/>
  </r>
  <r>
    <n v="9017"/>
    <d v="2017-10-24T00:00:00"/>
    <x v="3"/>
    <x v="9"/>
    <x v="246"/>
    <x v="29"/>
    <x v="0"/>
    <x v="7"/>
    <x v="78"/>
    <x v="2410"/>
    <n v="4"/>
    <n v="5.26"/>
  </r>
  <r>
    <n v="9018"/>
    <d v="2017-10-26T00:00:00"/>
    <x v="3"/>
    <x v="9"/>
    <x v="194"/>
    <x v="28"/>
    <x v="2"/>
    <x v="9"/>
    <x v="1474"/>
    <x v="2357"/>
    <n v="1"/>
    <n v="6.8"/>
  </r>
  <r>
    <n v="9019"/>
    <d v="2017-10-26T00:00:00"/>
    <x v="3"/>
    <x v="9"/>
    <x v="194"/>
    <x v="28"/>
    <x v="0"/>
    <x v="1"/>
    <x v="1459"/>
    <x v="1059"/>
    <n v="2"/>
    <n v="2.96"/>
  </r>
  <r>
    <n v="9020"/>
    <d v="2017-10-26T00:00:00"/>
    <x v="3"/>
    <x v="9"/>
    <x v="635"/>
    <x v="6"/>
    <x v="1"/>
    <x v="13"/>
    <x v="495"/>
    <x v="5100"/>
    <n v="5"/>
    <n v="60.66"/>
  </r>
  <r>
    <n v="9021"/>
    <d v="2017-10-26T00:00:00"/>
    <x v="3"/>
    <x v="9"/>
    <x v="635"/>
    <x v="6"/>
    <x v="0"/>
    <x v="10"/>
    <x v="1577"/>
    <x v="5101"/>
    <n v="7"/>
    <n v="113.21"/>
  </r>
  <r>
    <n v="9022"/>
    <d v="2017-10-26T00:00:00"/>
    <x v="3"/>
    <x v="9"/>
    <x v="678"/>
    <x v="2"/>
    <x v="2"/>
    <x v="6"/>
    <x v="1603"/>
    <x v="511"/>
    <n v="1"/>
    <n v="-13.33"/>
  </r>
  <r>
    <n v="9023"/>
    <d v="2017-10-26T00:00:00"/>
    <x v="3"/>
    <x v="9"/>
    <x v="678"/>
    <x v="2"/>
    <x v="0"/>
    <x v="3"/>
    <x v="164"/>
    <x v="5102"/>
    <n v="7"/>
    <n v="-65.150000000000006"/>
  </r>
  <r>
    <n v="9024"/>
    <d v="2017-10-26T00:00:00"/>
    <x v="3"/>
    <x v="9"/>
    <x v="509"/>
    <x v="2"/>
    <x v="0"/>
    <x v="3"/>
    <x v="1315"/>
    <x v="447"/>
    <n v="3"/>
    <n v="-27.74"/>
  </r>
  <r>
    <n v="9025"/>
    <d v="2017-10-26T00:00:00"/>
    <x v="3"/>
    <x v="9"/>
    <x v="509"/>
    <x v="2"/>
    <x v="2"/>
    <x v="6"/>
    <x v="1576"/>
    <x v="5103"/>
    <n v="5"/>
    <n v="19.78"/>
  </r>
  <r>
    <n v="9026"/>
    <d v="2017-10-26T00:00:00"/>
    <x v="3"/>
    <x v="9"/>
    <x v="509"/>
    <x v="2"/>
    <x v="0"/>
    <x v="1"/>
    <x v="1786"/>
    <x v="1195"/>
    <n v="5"/>
    <n v="4.9800000000000004"/>
  </r>
  <r>
    <n v="9027"/>
    <d v="2017-10-26T00:00:00"/>
    <x v="3"/>
    <x v="9"/>
    <x v="499"/>
    <x v="0"/>
    <x v="0"/>
    <x v="2"/>
    <x v="982"/>
    <x v="5104"/>
    <n v="2"/>
    <n v="5.56"/>
  </r>
  <r>
    <n v="9028"/>
    <d v="2017-10-27T00:00:00"/>
    <x v="3"/>
    <x v="9"/>
    <x v="338"/>
    <x v="1"/>
    <x v="0"/>
    <x v="4"/>
    <x v="793"/>
    <x v="1644"/>
    <n v="3"/>
    <n v="2.21"/>
  </r>
  <r>
    <n v="9029"/>
    <d v="2017-10-27T00:00:00"/>
    <x v="3"/>
    <x v="9"/>
    <x v="338"/>
    <x v="1"/>
    <x v="2"/>
    <x v="6"/>
    <x v="826"/>
    <x v="2365"/>
    <n v="2"/>
    <n v="2.04"/>
  </r>
  <r>
    <n v="9030"/>
    <d v="2017-10-27T00:00:00"/>
    <x v="3"/>
    <x v="9"/>
    <x v="4"/>
    <x v="3"/>
    <x v="1"/>
    <x v="11"/>
    <x v="28"/>
    <x v="3163"/>
    <n v="5"/>
    <n v="6.55"/>
  </r>
  <r>
    <n v="9031"/>
    <d v="2017-10-27T00:00:00"/>
    <x v="3"/>
    <x v="9"/>
    <x v="4"/>
    <x v="3"/>
    <x v="2"/>
    <x v="6"/>
    <x v="1249"/>
    <x v="1726"/>
    <n v="4"/>
    <n v="34.74"/>
  </r>
  <r>
    <n v="9032"/>
    <d v="2017-10-27T00:00:00"/>
    <x v="3"/>
    <x v="9"/>
    <x v="562"/>
    <x v="0"/>
    <x v="0"/>
    <x v="10"/>
    <x v="1493"/>
    <x v="254"/>
    <n v="2"/>
    <n v="5.54"/>
  </r>
  <r>
    <n v="9033"/>
    <d v="2017-10-27T00:00:00"/>
    <x v="3"/>
    <x v="9"/>
    <x v="562"/>
    <x v="0"/>
    <x v="0"/>
    <x v="0"/>
    <x v="74"/>
    <x v="174"/>
    <n v="2"/>
    <n v="2.64"/>
  </r>
  <r>
    <n v="9034"/>
    <d v="2017-10-27T00:00:00"/>
    <x v="3"/>
    <x v="9"/>
    <x v="140"/>
    <x v="3"/>
    <x v="1"/>
    <x v="13"/>
    <x v="444"/>
    <x v="5105"/>
    <n v="1"/>
    <n v="9.48"/>
  </r>
  <r>
    <n v="9035"/>
    <d v="2017-10-27T00:00:00"/>
    <x v="3"/>
    <x v="9"/>
    <x v="140"/>
    <x v="3"/>
    <x v="2"/>
    <x v="6"/>
    <x v="227"/>
    <x v="3197"/>
    <n v="5"/>
    <n v="7.2"/>
  </r>
  <r>
    <n v="9036"/>
    <d v="2017-10-27T00:00:00"/>
    <x v="3"/>
    <x v="9"/>
    <x v="581"/>
    <x v="12"/>
    <x v="0"/>
    <x v="0"/>
    <x v="1033"/>
    <x v="3538"/>
    <n v="1"/>
    <n v="16.23"/>
  </r>
  <r>
    <n v="9037"/>
    <d v="2017-10-27T00:00:00"/>
    <x v="3"/>
    <x v="9"/>
    <x v="555"/>
    <x v="16"/>
    <x v="0"/>
    <x v="0"/>
    <x v="371"/>
    <x v="5106"/>
    <n v="7"/>
    <n v="20.58"/>
  </r>
  <r>
    <n v="9038"/>
    <d v="2017-10-27T00:00:00"/>
    <x v="3"/>
    <x v="9"/>
    <x v="555"/>
    <x v="16"/>
    <x v="0"/>
    <x v="3"/>
    <x v="248"/>
    <x v="4967"/>
    <n v="3"/>
    <n v="-3.92"/>
  </r>
  <r>
    <n v="9039"/>
    <d v="2017-10-27T00:00:00"/>
    <x v="3"/>
    <x v="9"/>
    <x v="555"/>
    <x v="16"/>
    <x v="0"/>
    <x v="4"/>
    <x v="9"/>
    <x v="1369"/>
    <n v="3"/>
    <n v="0.57999999999999996"/>
  </r>
  <r>
    <n v="9040"/>
    <d v="2017-10-28T00:00:00"/>
    <x v="3"/>
    <x v="9"/>
    <x v="604"/>
    <x v="20"/>
    <x v="0"/>
    <x v="10"/>
    <x v="1270"/>
    <x v="972"/>
    <n v="2"/>
    <n v="23.99"/>
  </r>
  <r>
    <n v="9041"/>
    <d v="2017-10-28T00:00:00"/>
    <x v="3"/>
    <x v="9"/>
    <x v="348"/>
    <x v="0"/>
    <x v="2"/>
    <x v="9"/>
    <x v="623"/>
    <x v="2499"/>
    <n v="2"/>
    <n v="-2.7"/>
  </r>
  <r>
    <n v="9042"/>
    <d v="2017-10-28T00:00:00"/>
    <x v="3"/>
    <x v="9"/>
    <x v="348"/>
    <x v="0"/>
    <x v="0"/>
    <x v="0"/>
    <x v="684"/>
    <x v="143"/>
    <n v="3"/>
    <n v="5.44"/>
  </r>
  <r>
    <n v="9043"/>
    <d v="2017-10-28T00:00:00"/>
    <x v="3"/>
    <x v="9"/>
    <x v="348"/>
    <x v="0"/>
    <x v="2"/>
    <x v="9"/>
    <x v="665"/>
    <x v="2611"/>
    <n v="2"/>
    <n v="-3.27"/>
  </r>
  <r>
    <n v="9044"/>
    <d v="2017-10-28T00:00:00"/>
    <x v="3"/>
    <x v="9"/>
    <x v="744"/>
    <x v="25"/>
    <x v="1"/>
    <x v="8"/>
    <x v="866"/>
    <x v="2793"/>
    <n v="3"/>
    <n v="15.59"/>
  </r>
  <r>
    <n v="9045"/>
    <d v="2017-10-28T00:00:00"/>
    <x v="3"/>
    <x v="9"/>
    <x v="744"/>
    <x v="25"/>
    <x v="0"/>
    <x v="2"/>
    <x v="554"/>
    <x v="2391"/>
    <n v="2"/>
    <n v="-29.44"/>
  </r>
  <r>
    <n v="9046"/>
    <d v="2017-10-28T00:00:00"/>
    <x v="3"/>
    <x v="9"/>
    <x v="744"/>
    <x v="25"/>
    <x v="0"/>
    <x v="0"/>
    <x v="1564"/>
    <x v="1839"/>
    <n v="3"/>
    <n v="16.18"/>
  </r>
  <r>
    <n v="9047"/>
    <d v="2017-10-28T00:00:00"/>
    <x v="3"/>
    <x v="9"/>
    <x v="52"/>
    <x v="32"/>
    <x v="0"/>
    <x v="1"/>
    <x v="913"/>
    <x v="1888"/>
    <n v="3"/>
    <n v="10.31"/>
  </r>
  <r>
    <n v="9048"/>
    <d v="2017-10-29T00:00:00"/>
    <x v="3"/>
    <x v="9"/>
    <x v="169"/>
    <x v="20"/>
    <x v="0"/>
    <x v="0"/>
    <x v="1357"/>
    <x v="5107"/>
    <n v="8"/>
    <n v="22.54"/>
  </r>
  <r>
    <n v="9049"/>
    <d v="2017-10-30T00:00:00"/>
    <x v="3"/>
    <x v="9"/>
    <x v="638"/>
    <x v="22"/>
    <x v="1"/>
    <x v="8"/>
    <x v="1521"/>
    <x v="99"/>
    <n v="2"/>
    <n v="3.66"/>
  </r>
  <r>
    <n v="9050"/>
    <d v="2017-10-30T00:00:00"/>
    <x v="3"/>
    <x v="9"/>
    <x v="147"/>
    <x v="22"/>
    <x v="0"/>
    <x v="3"/>
    <x v="1315"/>
    <x v="1935"/>
    <n v="3"/>
    <n v="27.74"/>
  </r>
  <r>
    <n v="9051"/>
    <d v="2017-10-30T00:00:00"/>
    <x v="3"/>
    <x v="9"/>
    <x v="147"/>
    <x v="22"/>
    <x v="0"/>
    <x v="3"/>
    <x v="1296"/>
    <x v="670"/>
    <n v="2"/>
    <n v="5.21"/>
  </r>
  <r>
    <n v="9052"/>
    <d v="2017-10-30T00:00:00"/>
    <x v="3"/>
    <x v="9"/>
    <x v="295"/>
    <x v="3"/>
    <x v="0"/>
    <x v="1"/>
    <x v="1225"/>
    <x v="5108"/>
    <n v="6"/>
    <n v="20.61"/>
  </r>
  <r>
    <n v="9053"/>
    <d v="2017-10-30T00:00:00"/>
    <x v="3"/>
    <x v="9"/>
    <x v="295"/>
    <x v="3"/>
    <x v="2"/>
    <x v="6"/>
    <x v="446"/>
    <x v="1289"/>
    <n v="2"/>
    <n v="16.7"/>
  </r>
  <r>
    <n v="9054"/>
    <d v="2017-10-30T00:00:00"/>
    <x v="3"/>
    <x v="9"/>
    <x v="295"/>
    <x v="3"/>
    <x v="0"/>
    <x v="0"/>
    <x v="1830"/>
    <x v="5109"/>
    <n v="2"/>
    <n v="3.71"/>
  </r>
  <r>
    <n v="9055"/>
    <d v="2017-10-30T00:00:00"/>
    <x v="3"/>
    <x v="9"/>
    <x v="295"/>
    <x v="3"/>
    <x v="1"/>
    <x v="5"/>
    <x v="1322"/>
    <x v="5110"/>
    <n v="1"/>
    <n v="-0.9"/>
  </r>
  <r>
    <n v="9056"/>
    <d v="2017-10-30T00:00:00"/>
    <x v="3"/>
    <x v="9"/>
    <x v="295"/>
    <x v="3"/>
    <x v="0"/>
    <x v="4"/>
    <x v="29"/>
    <x v="29"/>
    <n v="5"/>
    <n v="6.57"/>
  </r>
  <r>
    <n v="9057"/>
    <d v="2017-10-30T00:00:00"/>
    <x v="3"/>
    <x v="9"/>
    <x v="295"/>
    <x v="3"/>
    <x v="0"/>
    <x v="12"/>
    <x v="1411"/>
    <x v="5111"/>
    <n v="14"/>
    <n v="510.64"/>
  </r>
  <r>
    <n v="9058"/>
    <d v="2017-10-30T00:00:00"/>
    <x v="3"/>
    <x v="9"/>
    <x v="260"/>
    <x v="2"/>
    <x v="0"/>
    <x v="0"/>
    <x v="1388"/>
    <x v="1315"/>
    <n v="4"/>
    <n v="7.26"/>
  </r>
  <r>
    <n v="9059"/>
    <d v="2017-10-30T00:00:00"/>
    <x v="3"/>
    <x v="9"/>
    <x v="260"/>
    <x v="2"/>
    <x v="1"/>
    <x v="8"/>
    <x v="289"/>
    <x v="5112"/>
    <n v="2"/>
    <n v="0.99"/>
  </r>
  <r>
    <n v="9060"/>
    <d v="2017-10-30T00:00:00"/>
    <x v="3"/>
    <x v="9"/>
    <x v="260"/>
    <x v="2"/>
    <x v="0"/>
    <x v="2"/>
    <x v="132"/>
    <x v="2126"/>
    <n v="2"/>
    <n v="-2.5099999999999998"/>
  </r>
  <r>
    <n v="9061"/>
    <d v="2017-10-30T00:00:00"/>
    <x v="3"/>
    <x v="9"/>
    <x v="260"/>
    <x v="2"/>
    <x v="2"/>
    <x v="9"/>
    <x v="1151"/>
    <x v="5113"/>
    <n v="7"/>
    <n v="-55.3"/>
  </r>
  <r>
    <n v="9062"/>
    <d v="2017-10-30T00:00:00"/>
    <x v="3"/>
    <x v="9"/>
    <x v="232"/>
    <x v="22"/>
    <x v="1"/>
    <x v="5"/>
    <x v="707"/>
    <x v="1975"/>
    <n v="2"/>
    <n v="-6.1"/>
  </r>
  <r>
    <n v="9063"/>
    <d v="2017-10-30T00:00:00"/>
    <x v="3"/>
    <x v="9"/>
    <x v="232"/>
    <x v="22"/>
    <x v="1"/>
    <x v="5"/>
    <x v="796"/>
    <x v="5114"/>
    <n v="8"/>
    <n v="-23.04"/>
  </r>
  <r>
    <n v="9064"/>
    <d v="2017-10-30T00:00:00"/>
    <x v="3"/>
    <x v="9"/>
    <x v="232"/>
    <x v="22"/>
    <x v="1"/>
    <x v="11"/>
    <x v="384"/>
    <x v="766"/>
    <n v="2"/>
    <n v="38"/>
  </r>
  <r>
    <n v="9065"/>
    <d v="2017-10-30T00:00:00"/>
    <x v="3"/>
    <x v="9"/>
    <x v="371"/>
    <x v="0"/>
    <x v="1"/>
    <x v="8"/>
    <x v="1115"/>
    <x v="3049"/>
    <n v="2"/>
    <n v="-8.5"/>
  </r>
  <r>
    <n v="9066"/>
    <d v="2017-10-30T00:00:00"/>
    <x v="3"/>
    <x v="9"/>
    <x v="371"/>
    <x v="0"/>
    <x v="1"/>
    <x v="13"/>
    <x v="476"/>
    <x v="5115"/>
    <n v="2"/>
    <n v="-68.13"/>
  </r>
  <r>
    <n v="9067"/>
    <d v="2017-10-30T00:00:00"/>
    <x v="3"/>
    <x v="9"/>
    <x v="371"/>
    <x v="0"/>
    <x v="0"/>
    <x v="2"/>
    <x v="350"/>
    <x v="5116"/>
    <n v="6"/>
    <n v="4.0599999999999996"/>
  </r>
  <r>
    <n v="9068"/>
    <d v="2017-10-30T00:00:00"/>
    <x v="3"/>
    <x v="9"/>
    <x v="476"/>
    <x v="5"/>
    <x v="0"/>
    <x v="2"/>
    <x v="835"/>
    <x v="1715"/>
    <n v="7"/>
    <n v="4.24"/>
  </r>
  <r>
    <n v="9069"/>
    <d v="2017-10-30T00:00:00"/>
    <x v="3"/>
    <x v="9"/>
    <x v="476"/>
    <x v="5"/>
    <x v="0"/>
    <x v="14"/>
    <x v="1342"/>
    <x v="1938"/>
    <n v="2"/>
    <n v="10.52"/>
  </r>
  <r>
    <n v="9070"/>
    <d v="2017-10-30T00:00:00"/>
    <x v="3"/>
    <x v="9"/>
    <x v="476"/>
    <x v="5"/>
    <x v="1"/>
    <x v="5"/>
    <x v="633"/>
    <x v="5117"/>
    <n v="1"/>
    <n v="9.16"/>
  </r>
  <r>
    <n v="9071"/>
    <d v="2017-10-30T00:00:00"/>
    <x v="3"/>
    <x v="9"/>
    <x v="476"/>
    <x v="5"/>
    <x v="0"/>
    <x v="1"/>
    <x v="228"/>
    <x v="3159"/>
    <n v="8"/>
    <n v="14.4"/>
  </r>
  <r>
    <n v="9072"/>
    <d v="2017-10-31T00:00:00"/>
    <x v="3"/>
    <x v="9"/>
    <x v="303"/>
    <x v="0"/>
    <x v="0"/>
    <x v="4"/>
    <x v="368"/>
    <x v="607"/>
    <n v="2"/>
    <n v="0.59"/>
  </r>
  <r>
    <n v="9073"/>
    <d v="2017-10-31T00:00:00"/>
    <x v="3"/>
    <x v="9"/>
    <x v="563"/>
    <x v="1"/>
    <x v="2"/>
    <x v="6"/>
    <x v="1517"/>
    <x v="5118"/>
    <n v="4"/>
    <n v="38.159999999999997"/>
  </r>
  <r>
    <n v="9074"/>
    <d v="2017-10-31T00:00:00"/>
    <x v="3"/>
    <x v="9"/>
    <x v="563"/>
    <x v="1"/>
    <x v="0"/>
    <x v="10"/>
    <x v="1531"/>
    <x v="235"/>
    <n v="3"/>
    <n v="3.22"/>
  </r>
  <r>
    <n v="9075"/>
    <d v="2017-11-01T00:00:00"/>
    <x v="3"/>
    <x v="10"/>
    <x v="582"/>
    <x v="22"/>
    <x v="0"/>
    <x v="3"/>
    <x v="898"/>
    <x v="3249"/>
    <n v="5"/>
    <n v="7.85"/>
  </r>
  <r>
    <n v="9076"/>
    <d v="2017-11-01T00:00:00"/>
    <x v="3"/>
    <x v="10"/>
    <x v="582"/>
    <x v="22"/>
    <x v="1"/>
    <x v="13"/>
    <x v="230"/>
    <x v="5119"/>
    <n v="9"/>
    <n v="239.91"/>
  </r>
  <r>
    <n v="9077"/>
    <d v="2017-11-01T00:00:00"/>
    <x v="3"/>
    <x v="10"/>
    <x v="394"/>
    <x v="32"/>
    <x v="0"/>
    <x v="0"/>
    <x v="1656"/>
    <x v="4091"/>
    <n v="10"/>
    <n v="91.06"/>
  </r>
  <r>
    <n v="9078"/>
    <d v="2017-11-01T00:00:00"/>
    <x v="3"/>
    <x v="10"/>
    <x v="394"/>
    <x v="32"/>
    <x v="0"/>
    <x v="0"/>
    <x v="1025"/>
    <x v="3171"/>
    <n v="1"/>
    <n v="20.09"/>
  </r>
  <r>
    <n v="9079"/>
    <d v="2017-11-02T00:00:00"/>
    <x v="3"/>
    <x v="10"/>
    <x v="484"/>
    <x v="22"/>
    <x v="0"/>
    <x v="0"/>
    <x v="1236"/>
    <x v="5120"/>
    <n v="5"/>
    <n v="10.73"/>
  </r>
  <r>
    <n v="9080"/>
    <d v="2017-11-02T00:00:00"/>
    <x v="3"/>
    <x v="10"/>
    <x v="666"/>
    <x v="42"/>
    <x v="0"/>
    <x v="7"/>
    <x v="78"/>
    <x v="459"/>
    <n v="3"/>
    <n v="9.1199999999999992"/>
  </r>
  <r>
    <n v="9081"/>
    <d v="2017-11-02T00:00:00"/>
    <x v="3"/>
    <x v="10"/>
    <x v="666"/>
    <x v="42"/>
    <x v="0"/>
    <x v="4"/>
    <x v="202"/>
    <x v="5121"/>
    <n v="6"/>
    <n v="9.17"/>
  </r>
  <r>
    <n v="9082"/>
    <d v="2017-11-02T00:00:00"/>
    <x v="3"/>
    <x v="10"/>
    <x v="483"/>
    <x v="3"/>
    <x v="0"/>
    <x v="10"/>
    <x v="944"/>
    <x v="5122"/>
    <n v="7"/>
    <n v="38.29"/>
  </r>
  <r>
    <n v="9083"/>
    <d v="2017-11-02T00:00:00"/>
    <x v="3"/>
    <x v="10"/>
    <x v="483"/>
    <x v="3"/>
    <x v="0"/>
    <x v="4"/>
    <x v="510"/>
    <x v="4743"/>
    <n v="5"/>
    <n v="4.22"/>
  </r>
  <r>
    <n v="9084"/>
    <d v="2017-11-02T00:00:00"/>
    <x v="3"/>
    <x v="10"/>
    <x v="483"/>
    <x v="3"/>
    <x v="0"/>
    <x v="3"/>
    <x v="1583"/>
    <x v="2791"/>
    <n v="6"/>
    <n v="206.62"/>
  </r>
  <r>
    <n v="9085"/>
    <d v="2017-11-02T00:00:00"/>
    <x v="3"/>
    <x v="10"/>
    <x v="483"/>
    <x v="3"/>
    <x v="0"/>
    <x v="7"/>
    <x v="690"/>
    <x v="614"/>
    <n v="3"/>
    <n v="0.17"/>
  </r>
  <r>
    <n v="9086"/>
    <d v="2017-11-02T00:00:00"/>
    <x v="3"/>
    <x v="10"/>
    <x v="483"/>
    <x v="3"/>
    <x v="1"/>
    <x v="8"/>
    <x v="200"/>
    <x v="4280"/>
    <n v="3"/>
    <n v="10.51"/>
  </r>
  <r>
    <n v="9087"/>
    <d v="2017-11-02T00:00:00"/>
    <x v="3"/>
    <x v="10"/>
    <x v="483"/>
    <x v="3"/>
    <x v="0"/>
    <x v="2"/>
    <x v="242"/>
    <x v="5123"/>
    <n v="7"/>
    <n v="22.63"/>
  </r>
  <r>
    <n v="9088"/>
    <d v="2017-11-02T00:00:00"/>
    <x v="3"/>
    <x v="10"/>
    <x v="559"/>
    <x v="5"/>
    <x v="0"/>
    <x v="10"/>
    <x v="905"/>
    <x v="5124"/>
    <n v="2"/>
    <n v="2.61"/>
  </r>
  <r>
    <n v="9089"/>
    <d v="2017-11-02T00:00:00"/>
    <x v="3"/>
    <x v="10"/>
    <x v="559"/>
    <x v="5"/>
    <x v="1"/>
    <x v="5"/>
    <x v="528"/>
    <x v="912"/>
    <n v="4"/>
    <n v="292.77999999999997"/>
  </r>
  <r>
    <n v="9090"/>
    <d v="2017-11-02T00:00:00"/>
    <x v="3"/>
    <x v="10"/>
    <x v="559"/>
    <x v="5"/>
    <x v="2"/>
    <x v="9"/>
    <x v="1552"/>
    <x v="2888"/>
    <n v="9"/>
    <n v="517.48"/>
  </r>
  <r>
    <n v="9091"/>
    <d v="2017-11-02T00:00:00"/>
    <x v="3"/>
    <x v="10"/>
    <x v="559"/>
    <x v="5"/>
    <x v="0"/>
    <x v="2"/>
    <x v="1677"/>
    <x v="355"/>
    <n v="4"/>
    <n v="16.78"/>
  </r>
  <r>
    <n v="9092"/>
    <d v="2017-11-02T00:00:00"/>
    <x v="3"/>
    <x v="10"/>
    <x v="424"/>
    <x v="2"/>
    <x v="1"/>
    <x v="8"/>
    <x v="66"/>
    <x v="5125"/>
    <n v="1"/>
    <n v="0.66"/>
  </r>
  <r>
    <n v="9093"/>
    <d v="2017-11-02T00:00:00"/>
    <x v="3"/>
    <x v="10"/>
    <x v="424"/>
    <x v="2"/>
    <x v="0"/>
    <x v="12"/>
    <x v="792"/>
    <x v="5126"/>
    <n v="3"/>
    <n v="1.26"/>
  </r>
  <r>
    <n v="9094"/>
    <d v="2017-11-02T00:00:00"/>
    <x v="3"/>
    <x v="10"/>
    <x v="424"/>
    <x v="2"/>
    <x v="0"/>
    <x v="10"/>
    <x v="822"/>
    <x v="1939"/>
    <n v="3"/>
    <n v="2.88"/>
  </r>
  <r>
    <n v="9095"/>
    <d v="2017-11-02T00:00:00"/>
    <x v="3"/>
    <x v="10"/>
    <x v="424"/>
    <x v="2"/>
    <x v="2"/>
    <x v="6"/>
    <x v="387"/>
    <x v="3770"/>
    <n v="4"/>
    <n v="-186.16"/>
  </r>
  <r>
    <n v="9096"/>
    <d v="2017-11-02T00:00:00"/>
    <x v="3"/>
    <x v="10"/>
    <x v="733"/>
    <x v="27"/>
    <x v="0"/>
    <x v="0"/>
    <x v="114"/>
    <x v="5"/>
    <n v="3"/>
    <n v="9.33"/>
  </r>
  <r>
    <n v="9097"/>
    <d v="2017-11-02T00:00:00"/>
    <x v="3"/>
    <x v="10"/>
    <x v="278"/>
    <x v="10"/>
    <x v="0"/>
    <x v="14"/>
    <x v="966"/>
    <x v="5127"/>
    <n v="2"/>
    <n v="-81.73"/>
  </r>
  <r>
    <n v="9098"/>
    <d v="2017-11-02T00:00:00"/>
    <x v="3"/>
    <x v="10"/>
    <x v="106"/>
    <x v="3"/>
    <x v="0"/>
    <x v="12"/>
    <x v="1596"/>
    <x v="4712"/>
    <n v="5"/>
    <n v="43.71"/>
  </r>
  <r>
    <n v="9099"/>
    <d v="2017-11-02T00:00:00"/>
    <x v="3"/>
    <x v="10"/>
    <x v="480"/>
    <x v="1"/>
    <x v="0"/>
    <x v="4"/>
    <x v="1607"/>
    <x v="5128"/>
    <n v="4"/>
    <n v="5.43"/>
  </r>
  <r>
    <n v="9100"/>
    <d v="2017-11-02T00:00:00"/>
    <x v="3"/>
    <x v="10"/>
    <x v="608"/>
    <x v="24"/>
    <x v="0"/>
    <x v="12"/>
    <x v="792"/>
    <x v="2718"/>
    <n v="10"/>
    <n v="20.98"/>
  </r>
  <r>
    <n v="9101"/>
    <d v="2017-11-02T00:00:00"/>
    <x v="3"/>
    <x v="10"/>
    <x v="608"/>
    <x v="24"/>
    <x v="0"/>
    <x v="0"/>
    <x v="903"/>
    <x v="1562"/>
    <n v="2"/>
    <n v="5.76"/>
  </r>
  <r>
    <n v="9102"/>
    <d v="2017-11-02T00:00:00"/>
    <x v="3"/>
    <x v="10"/>
    <x v="253"/>
    <x v="10"/>
    <x v="1"/>
    <x v="5"/>
    <x v="1078"/>
    <x v="1384"/>
    <n v="2"/>
    <n v="-35.51"/>
  </r>
  <r>
    <n v="9103"/>
    <d v="2017-11-02T00:00:00"/>
    <x v="3"/>
    <x v="10"/>
    <x v="497"/>
    <x v="6"/>
    <x v="0"/>
    <x v="4"/>
    <x v="1785"/>
    <x v="638"/>
    <n v="2"/>
    <n v="1.45"/>
  </r>
  <r>
    <n v="9104"/>
    <d v="2017-11-03T00:00:00"/>
    <x v="3"/>
    <x v="10"/>
    <x v="351"/>
    <x v="15"/>
    <x v="1"/>
    <x v="8"/>
    <x v="763"/>
    <x v="1102"/>
    <n v="1"/>
    <n v="1"/>
  </r>
  <r>
    <n v="9105"/>
    <d v="2017-11-03T00:00:00"/>
    <x v="3"/>
    <x v="10"/>
    <x v="566"/>
    <x v="22"/>
    <x v="0"/>
    <x v="0"/>
    <x v="1449"/>
    <x v="449"/>
    <n v="7"/>
    <n v="65.73"/>
  </r>
  <r>
    <n v="9106"/>
    <d v="2017-11-03T00:00:00"/>
    <x v="3"/>
    <x v="10"/>
    <x v="566"/>
    <x v="22"/>
    <x v="1"/>
    <x v="5"/>
    <x v="1182"/>
    <x v="2456"/>
    <n v="4"/>
    <n v="26.87"/>
  </r>
  <r>
    <n v="9107"/>
    <d v="2017-11-03T00:00:00"/>
    <x v="3"/>
    <x v="10"/>
    <x v="520"/>
    <x v="4"/>
    <x v="0"/>
    <x v="1"/>
    <x v="218"/>
    <x v="1192"/>
    <n v="3"/>
    <n v="5.7"/>
  </r>
  <r>
    <n v="9108"/>
    <d v="2017-11-03T00:00:00"/>
    <x v="3"/>
    <x v="10"/>
    <x v="268"/>
    <x v="31"/>
    <x v="1"/>
    <x v="8"/>
    <x v="568"/>
    <x v="3297"/>
    <n v="3"/>
    <n v="17.38"/>
  </r>
  <r>
    <n v="9109"/>
    <d v="2017-11-03T00:00:00"/>
    <x v="3"/>
    <x v="10"/>
    <x v="392"/>
    <x v="28"/>
    <x v="0"/>
    <x v="0"/>
    <x v="127"/>
    <x v="507"/>
    <n v="2"/>
    <n v="3.85"/>
  </r>
  <r>
    <n v="9110"/>
    <d v="2017-11-03T00:00:00"/>
    <x v="3"/>
    <x v="10"/>
    <x v="392"/>
    <x v="28"/>
    <x v="0"/>
    <x v="2"/>
    <x v="1462"/>
    <x v="5129"/>
    <n v="5"/>
    <n v="14.15"/>
  </r>
  <r>
    <n v="9111"/>
    <d v="2017-11-03T00:00:00"/>
    <x v="3"/>
    <x v="10"/>
    <x v="392"/>
    <x v="28"/>
    <x v="0"/>
    <x v="1"/>
    <x v="465"/>
    <x v="98"/>
    <n v="3"/>
    <n v="6.87"/>
  </r>
  <r>
    <n v="9112"/>
    <d v="2017-11-03T00:00:00"/>
    <x v="3"/>
    <x v="10"/>
    <x v="406"/>
    <x v="2"/>
    <x v="0"/>
    <x v="3"/>
    <x v="1827"/>
    <x v="2069"/>
    <n v="3"/>
    <n v="-7.78"/>
  </r>
  <r>
    <n v="9113"/>
    <d v="2017-11-03T00:00:00"/>
    <x v="3"/>
    <x v="10"/>
    <x v="67"/>
    <x v="22"/>
    <x v="2"/>
    <x v="9"/>
    <x v="1065"/>
    <x v="5130"/>
    <n v="3"/>
    <n v="10.88"/>
  </r>
  <r>
    <n v="9114"/>
    <d v="2017-11-03T00:00:00"/>
    <x v="3"/>
    <x v="10"/>
    <x v="225"/>
    <x v="5"/>
    <x v="0"/>
    <x v="0"/>
    <x v="166"/>
    <x v="2183"/>
    <n v="5"/>
    <n v="11.88"/>
  </r>
  <r>
    <n v="9115"/>
    <d v="2017-11-03T00:00:00"/>
    <x v="3"/>
    <x v="10"/>
    <x v="194"/>
    <x v="3"/>
    <x v="0"/>
    <x v="0"/>
    <x v="414"/>
    <x v="186"/>
    <n v="6"/>
    <n v="17.579999999999998"/>
  </r>
  <r>
    <n v="9116"/>
    <d v="2017-11-03T00:00:00"/>
    <x v="3"/>
    <x v="10"/>
    <x v="97"/>
    <x v="16"/>
    <x v="2"/>
    <x v="6"/>
    <x v="803"/>
    <x v="3955"/>
    <n v="2"/>
    <n v="27.1"/>
  </r>
  <r>
    <n v="9117"/>
    <d v="2017-11-03T00:00:00"/>
    <x v="3"/>
    <x v="10"/>
    <x v="510"/>
    <x v="2"/>
    <x v="2"/>
    <x v="9"/>
    <x v="963"/>
    <x v="1174"/>
    <n v="3"/>
    <n v="0.51"/>
  </r>
  <r>
    <n v="9118"/>
    <d v="2017-11-03T00:00:00"/>
    <x v="3"/>
    <x v="10"/>
    <x v="748"/>
    <x v="3"/>
    <x v="2"/>
    <x v="9"/>
    <x v="1253"/>
    <x v="3073"/>
    <n v="5"/>
    <n v="87.89"/>
  </r>
  <r>
    <n v="9119"/>
    <d v="2017-11-03T00:00:00"/>
    <x v="3"/>
    <x v="10"/>
    <x v="748"/>
    <x v="3"/>
    <x v="1"/>
    <x v="13"/>
    <x v="1348"/>
    <x v="5131"/>
    <n v="12"/>
    <n v="20.91"/>
  </r>
  <r>
    <n v="9120"/>
    <d v="2017-11-03T00:00:00"/>
    <x v="3"/>
    <x v="10"/>
    <x v="176"/>
    <x v="25"/>
    <x v="0"/>
    <x v="0"/>
    <x v="1791"/>
    <x v="219"/>
    <n v="3"/>
    <n v="5.29"/>
  </r>
  <r>
    <n v="9121"/>
    <d v="2017-11-03T00:00:00"/>
    <x v="3"/>
    <x v="10"/>
    <x v="4"/>
    <x v="22"/>
    <x v="0"/>
    <x v="3"/>
    <x v="1540"/>
    <x v="4283"/>
    <n v="4"/>
    <n v="5.97"/>
  </r>
  <r>
    <n v="9122"/>
    <d v="2017-11-03T00:00:00"/>
    <x v="3"/>
    <x v="10"/>
    <x v="100"/>
    <x v="3"/>
    <x v="1"/>
    <x v="13"/>
    <x v="295"/>
    <x v="5132"/>
    <n v="4"/>
    <n v="36.479999999999997"/>
  </r>
  <r>
    <n v="9123"/>
    <d v="2017-11-03T00:00:00"/>
    <x v="3"/>
    <x v="10"/>
    <x v="610"/>
    <x v="16"/>
    <x v="2"/>
    <x v="16"/>
    <x v="1796"/>
    <x v="2308"/>
    <n v="2"/>
    <n v="311.99"/>
  </r>
  <r>
    <n v="9124"/>
    <d v="2017-11-03T00:00:00"/>
    <x v="3"/>
    <x v="10"/>
    <x v="610"/>
    <x v="16"/>
    <x v="0"/>
    <x v="3"/>
    <x v="876"/>
    <x v="5133"/>
    <n v="2"/>
    <n v="-3"/>
  </r>
  <r>
    <n v="9125"/>
    <d v="2017-11-03T00:00:00"/>
    <x v="3"/>
    <x v="10"/>
    <x v="610"/>
    <x v="16"/>
    <x v="0"/>
    <x v="4"/>
    <x v="358"/>
    <x v="1081"/>
    <n v="2"/>
    <n v="4.2"/>
  </r>
  <r>
    <n v="9126"/>
    <d v="2017-11-03T00:00:00"/>
    <x v="3"/>
    <x v="10"/>
    <x v="610"/>
    <x v="16"/>
    <x v="0"/>
    <x v="0"/>
    <x v="30"/>
    <x v="1048"/>
    <n v="2"/>
    <n v="3.74"/>
  </r>
  <r>
    <n v="9127"/>
    <d v="2017-11-04T00:00:00"/>
    <x v="3"/>
    <x v="10"/>
    <x v="241"/>
    <x v="25"/>
    <x v="2"/>
    <x v="15"/>
    <x v="1843"/>
    <x v="5134"/>
    <n v="4"/>
    <n v="-3839.99"/>
  </r>
  <r>
    <n v="9128"/>
    <d v="2017-11-04T00:00:00"/>
    <x v="3"/>
    <x v="10"/>
    <x v="241"/>
    <x v="25"/>
    <x v="0"/>
    <x v="12"/>
    <x v="1551"/>
    <x v="5135"/>
    <n v="2"/>
    <n v="14.65"/>
  </r>
  <r>
    <n v="9129"/>
    <d v="2017-11-04T00:00:00"/>
    <x v="3"/>
    <x v="10"/>
    <x v="594"/>
    <x v="15"/>
    <x v="0"/>
    <x v="0"/>
    <x v="416"/>
    <x v="3189"/>
    <n v="2"/>
    <n v="3.26"/>
  </r>
  <r>
    <n v="9130"/>
    <d v="2017-11-04T00:00:00"/>
    <x v="3"/>
    <x v="10"/>
    <x v="381"/>
    <x v="0"/>
    <x v="0"/>
    <x v="1"/>
    <x v="798"/>
    <x v="1379"/>
    <n v="2"/>
    <n v="8.8800000000000008"/>
  </r>
  <r>
    <n v="9131"/>
    <d v="2017-11-04T00:00:00"/>
    <x v="3"/>
    <x v="10"/>
    <x v="254"/>
    <x v="25"/>
    <x v="1"/>
    <x v="13"/>
    <x v="576"/>
    <x v="1625"/>
    <n v="3"/>
    <n v="-192.05"/>
  </r>
  <r>
    <n v="9132"/>
    <d v="2017-11-04T00:00:00"/>
    <x v="3"/>
    <x v="10"/>
    <x v="254"/>
    <x v="25"/>
    <x v="2"/>
    <x v="6"/>
    <x v="1782"/>
    <x v="5136"/>
    <n v="5"/>
    <n v="119"/>
  </r>
  <r>
    <n v="9133"/>
    <d v="2017-11-04T00:00:00"/>
    <x v="3"/>
    <x v="10"/>
    <x v="103"/>
    <x v="15"/>
    <x v="2"/>
    <x v="9"/>
    <x v="486"/>
    <x v="772"/>
    <n v="3"/>
    <n v="15.6"/>
  </r>
  <r>
    <n v="9134"/>
    <d v="2017-11-04T00:00:00"/>
    <x v="3"/>
    <x v="10"/>
    <x v="103"/>
    <x v="15"/>
    <x v="2"/>
    <x v="6"/>
    <x v="1832"/>
    <x v="5137"/>
    <n v="9"/>
    <n v="-32.380000000000003"/>
  </r>
  <r>
    <n v="9135"/>
    <d v="2017-11-04T00:00:00"/>
    <x v="3"/>
    <x v="10"/>
    <x v="103"/>
    <x v="15"/>
    <x v="0"/>
    <x v="3"/>
    <x v="56"/>
    <x v="2028"/>
    <n v="2"/>
    <n v="-2.97"/>
  </r>
  <r>
    <n v="9136"/>
    <d v="2017-11-04T00:00:00"/>
    <x v="3"/>
    <x v="10"/>
    <x v="103"/>
    <x v="15"/>
    <x v="0"/>
    <x v="1"/>
    <x v="360"/>
    <x v="1086"/>
    <n v="2"/>
    <n v="1.72"/>
  </r>
  <r>
    <n v="9137"/>
    <d v="2017-11-04T00:00:00"/>
    <x v="3"/>
    <x v="10"/>
    <x v="365"/>
    <x v="0"/>
    <x v="0"/>
    <x v="3"/>
    <x v="898"/>
    <x v="5138"/>
    <n v="6"/>
    <n v="-13.19"/>
  </r>
  <r>
    <n v="9138"/>
    <d v="2017-11-04T00:00:00"/>
    <x v="3"/>
    <x v="10"/>
    <x v="365"/>
    <x v="0"/>
    <x v="0"/>
    <x v="3"/>
    <x v="538"/>
    <x v="3797"/>
    <n v="2"/>
    <n v="-2.3199999999999998"/>
  </r>
  <r>
    <n v="9139"/>
    <d v="2017-11-04T00:00:00"/>
    <x v="3"/>
    <x v="10"/>
    <x v="365"/>
    <x v="0"/>
    <x v="0"/>
    <x v="3"/>
    <x v="811"/>
    <x v="5139"/>
    <n v="4"/>
    <n v="-6.42"/>
  </r>
  <r>
    <n v="9140"/>
    <d v="2017-11-04T00:00:00"/>
    <x v="3"/>
    <x v="10"/>
    <x v="365"/>
    <x v="0"/>
    <x v="0"/>
    <x v="2"/>
    <x v="1125"/>
    <x v="5140"/>
    <n v="3"/>
    <n v="-12.53"/>
  </r>
  <r>
    <n v="9141"/>
    <d v="2017-11-04T00:00:00"/>
    <x v="3"/>
    <x v="10"/>
    <x v="418"/>
    <x v="10"/>
    <x v="2"/>
    <x v="9"/>
    <x v="225"/>
    <x v="5141"/>
    <n v="4"/>
    <n v="-6.19"/>
  </r>
  <r>
    <n v="9142"/>
    <d v="2017-11-04T00:00:00"/>
    <x v="3"/>
    <x v="10"/>
    <x v="418"/>
    <x v="10"/>
    <x v="0"/>
    <x v="2"/>
    <x v="144"/>
    <x v="3175"/>
    <n v="3"/>
    <n v="-43.73"/>
  </r>
  <r>
    <n v="9143"/>
    <d v="2017-11-04T00:00:00"/>
    <x v="3"/>
    <x v="10"/>
    <x v="307"/>
    <x v="13"/>
    <x v="0"/>
    <x v="4"/>
    <x v="319"/>
    <x v="2773"/>
    <n v="2"/>
    <n v="1.42"/>
  </r>
  <r>
    <n v="9144"/>
    <d v="2017-11-05T00:00:00"/>
    <x v="3"/>
    <x v="10"/>
    <x v="350"/>
    <x v="12"/>
    <x v="0"/>
    <x v="3"/>
    <x v="881"/>
    <x v="1452"/>
    <n v="2"/>
    <n v="-1.83"/>
  </r>
  <r>
    <n v="9145"/>
    <d v="2017-11-05T00:00:00"/>
    <x v="3"/>
    <x v="10"/>
    <x v="350"/>
    <x v="12"/>
    <x v="0"/>
    <x v="2"/>
    <x v="994"/>
    <x v="4270"/>
    <n v="7"/>
    <n v="30.5"/>
  </r>
  <r>
    <n v="9146"/>
    <d v="2017-11-05T00:00:00"/>
    <x v="3"/>
    <x v="10"/>
    <x v="141"/>
    <x v="31"/>
    <x v="2"/>
    <x v="9"/>
    <x v="552"/>
    <x v="5142"/>
    <n v="1"/>
    <n v="54.4"/>
  </r>
  <r>
    <n v="9147"/>
    <d v="2017-11-05T00:00:00"/>
    <x v="3"/>
    <x v="10"/>
    <x v="743"/>
    <x v="20"/>
    <x v="2"/>
    <x v="9"/>
    <x v="77"/>
    <x v="5143"/>
    <n v="5"/>
    <n v="171.93"/>
  </r>
  <r>
    <n v="9148"/>
    <d v="2017-11-05T00:00:00"/>
    <x v="3"/>
    <x v="10"/>
    <x v="611"/>
    <x v="1"/>
    <x v="0"/>
    <x v="3"/>
    <x v="775"/>
    <x v="658"/>
    <n v="5"/>
    <n v="-25.65"/>
  </r>
  <r>
    <n v="9149"/>
    <d v="2017-11-05T00:00:00"/>
    <x v="3"/>
    <x v="10"/>
    <x v="551"/>
    <x v="0"/>
    <x v="2"/>
    <x v="6"/>
    <x v="855"/>
    <x v="5144"/>
    <n v="4"/>
    <n v="55.44"/>
  </r>
  <r>
    <n v="9150"/>
    <d v="2017-11-05T00:00:00"/>
    <x v="3"/>
    <x v="10"/>
    <x v="266"/>
    <x v="3"/>
    <x v="0"/>
    <x v="0"/>
    <x v="1499"/>
    <x v="115"/>
    <n v="2"/>
    <n v="6.22"/>
  </r>
  <r>
    <n v="9151"/>
    <d v="2017-11-05T00:00:00"/>
    <x v="3"/>
    <x v="10"/>
    <x v="792"/>
    <x v="20"/>
    <x v="0"/>
    <x v="3"/>
    <x v="213"/>
    <x v="5145"/>
    <n v="6"/>
    <n v="55.58"/>
  </r>
  <r>
    <n v="9152"/>
    <d v="2017-11-05T00:00:00"/>
    <x v="3"/>
    <x v="10"/>
    <x v="792"/>
    <x v="20"/>
    <x v="1"/>
    <x v="13"/>
    <x v="71"/>
    <x v="2855"/>
    <n v="2"/>
    <n v="-66.599999999999994"/>
  </r>
  <r>
    <n v="9153"/>
    <d v="2017-11-05T00:00:00"/>
    <x v="3"/>
    <x v="10"/>
    <x v="792"/>
    <x v="20"/>
    <x v="0"/>
    <x v="0"/>
    <x v="1382"/>
    <x v="115"/>
    <n v="2"/>
    <n v="6.22"/>
  </r>
  <r>
    <n v="9154"/>
    <d v="2017-11-05T00:00:00"/>
    <x v="3"/>
    <x v="10"/>
    <x v="792"/>
    <x v="20"/>
    <x v="0"/>
    <x v="0"/>
    <x v="267"/>
    <x v="754"/>
    <n v="2"/>
    <n v="53.26"/>
  </r>
  <r>
    <n v="9155"/>
    <d v="2017-11-05T00:00:00"/>
    <x v="3"/>
    <x v="10"/>
    <x v="792"/>
    <x v="20"/>
    <x v="2"/>
    <x v="6"/>
    <x v="1631"/>
    <x v="287"/>
    <n v="2"/>
    <n v="4"/>
  </r>
  <r>
    <n v="9156"/>
    <d v="2017-11-05T00:00:00"/>
    <x v="3"/>
    <x v="10"/>
    <x v="792"/>
    <x v="20"/>
    <x v="0"/>
    <x v="3"/>
    <x v="496"/>
    <x v="3497"/>
    <n v="1"/>
    <n v="3.71"/>
  </r>
  <r>
    <n v="9157"/>
    <d v="2017-11-05T00:00:00"/>
    <x v="3"/>
    <x v="10"/>
    <x v="792"/>
    <x v="20"/>
    <x v="1"/>
    <x v="5"/>
    <x v="1168"/>
    <x v="5146"/>
    <n v="2"/>
    <n v="24.2"/>
  </r>
  <r>
    <n v="9158"/>
    <d v="2017-11-05T00:00:00"/>
    <x v="3"/>
    <x v="10"/>
    <x v="792"/>
    <x v="20"/>
    <x v="1"/>
    <x v="8"/>
    <x v="1802"/>
    <x v="5147"/>
    <n v="5"/>
    <n v="38.53"/>
  </r>
  <r>
    <n v="9159"/>
    <d v="2017-11-05T00:00:00"/>
    <x v="3"/>
    <x v="10"/>
    <x v="692"/>
    <x v="18"/>
    <x v="0"/>
    <x v="0"/>
    <x v="1287"/>
    <x v="5148"/>
    <n v="1"/>
    <n v="2.0299999999999998"/>
  </r>
  <r>
    <n v="9160"/>
    <d v="2017-11-05T00:00:00"/>
    <x v="3"/>
    <x v="10"/>
    <x v="692"/>
    <x v="18"/>
    <x v="0"/>
    <x v="0"/>
    <x v="371"/>
    <x v="1213"/>
    <n v="3"/>
    <n v="82.29"/>
  </r>
  <r>
    <n v="9161"/>
    <d v="2017-11-05T00:00:00"/>
    <x v="3"/>
    <x v="10"/>
    <x v="692"/>
    <x v="18"/>
    <x v="0"/>
    <x v="0"/>
    <x v="1791"/>
    <x v="409"/>
    <n v="10"/>
    <n v="31.19"/>
  </r>
  <r>
    <n v="9162"/>
    <d v="2017-11-06T00:00:00"/>
    <x v="3"/>
    <x v="10"/>
    <x v="680"/>
    <x v="11"/>
    <x v="0"/>
    <x v="3"/>
    <x v="933"/>
    <x v="739"/>
    <n v="1"/>
    <n v="-3.79"/>
  </r>
  <r>
    <n v="9163"/>
    <d v="2017-11-06T00:00:00"/>
    <x v="3"/>
    <x v="10"/>
    <x v="139"/>
    <x v="23"/>
    <x v="0"/>
    <x v="2"/>
    <x v="1844"/>
    <x v="1046"/>
    <n v="3"/>
    <n v="12.03"/>
  </r>
  <r>
    <n v="9164"/>
    <d v="2017-11-06T00:00:00"/>
    <x v="3"/>
    <x v="10"/>
    <x v="668"/>
    <x v="5"/>
    <x v="0"/>
    <x v="0"/>
    <x v="1132"/>
    <x v="402"/>
    <n v="1"/>
    <n v="2.83"/>
  </r>
  <r>
    <n v="9165"/>
    <d v="2017-11-06T00:00:00"/>
    <x v="3"/>
    <x v="10"/>
    <x v="456"/>
    <x v="3"/>
    <x v="0"/>
    <x v="10"/>
    <x v="920"/>
    <x v="510"/>
    <n v="2"/>
    <n v="7.49"/>
  </r>
  <r>
    <n v="9166"/>
    <d v="2017-11-06T00:00:00"/>
    <x v="3"/>
    <x v="10"/>
    <x v="456"/>
    <x v="3"/>
    <x v="1"/>
    <x v="8"/>
    <x v="353"/>
    <x v="3368"/>
    <n v="1"/>
    <n v="2.97"/>
  </r>
  <r>
    <n v="9167"/>
    <d v="2017-11-06T00:00:00"/>
    <x v="3"/>
    <x v="10"/>
    <x v="456"/>
    <x v="3"/>
    <x v="0"/>
    <x v="4"/>
    <x v="959"/>
    <x v="739"/>
    <n v="2"/>
    <n v="1.76"/>
  </r>
  <r>
    <n v="9168"/>
    <d v="2017-11-06T00:00:00"/>
    <x v="3"/>
    <x v="10"/>
    <x v="453"/>
    <x v="25"/>
    <x v="0"/>
    <x v="12"/>
    <x v="425"/>
    <x v="5149"/>
    <n v="3"/>
    <n v="43.71"/>
  </r>
  <r>
    <n v="9169"/>
    <d v="2017-11-06T00:00:00"/>
    <x v="3"/>
    <x v="10"/>
    <x v="453"/>
    <x v="25"/>
    <x v="0"/>
    <x v="0"/>
    <x v="114"/>
    <x v="792"/>
    <n v="6"/>
    <n v="10.89"/>
  </r>
  <r>
    <n v="9170"/>
    <d v="2017-11-06T00:00:00"/>
    <x v="3"/>
    <x v="10"/>
    <x v="453"/>
    <x v="25"/>
    <x v="0"/>
    <x v="3"/>
    <x v="82"/>
    <x v="83"/>
    <n v="8"/>
    <n v="-10.62"/>
  </r>
  <r>
    <n v="9171"/>
    <d v="2017-11-06T00:00:00"/>
    <x v="3"/>
    <x v="10"/>
    <x v="453"/>
    <x v="25"/>
    <x v="1"/>
    <x v="8"/>
    <x v="837"/>
    <x v="5150"/>
    <n v="2"/>
    <n v="6.36"/>
  </r>
  <r>
    <n v="9172"/>
    <d v="2017-11-06T00:00:00"/>
    <x v="3"/>
    <x v="10"/>
    <x v="453"/>
    <x v="25"/>
    <x v="0"/>
    <x v="2"/>
    <x v="161"/>
    <x v="669"/>
    <n v="4"/>
    <n v="-51.83"/>
  </r>
  <r>
    <n v="9173"/>
    <d v="2017-11-06T00:00:00"/>
    <x v="3"/>
    <x v="10"/>
    <x v="684"/>
    <x v="28"/>
    <x v="0"/>
    <x v="4"/>
    <x v="1729"/>
    <x v="670"/>
    <n v="5"/>
    <n v="3.61"/>
  </r>
  <r>
    <n v="9174"/>
    <d v="2017-11-06T00:00:00"/>
    <x v="3"/>
    <x v="10"/>
    <x v="684"/>
    <x v="28"/>
    <x v="0"/>
    <x v="0"/>
    <x v="371"/>
    <x v="1660"/>
    <n v="1"/>
    <n v="12.13"/>
  </r>
  <r>
    <n v="9175"/>
    <d v="2017-11-06T00:00:00"/>
    <x v="3"/>
    <x v="10"/>
    <x v="505"/>
    <x v="2"/>
    <x v="1"/>
    <x v="5"/>
    <x v="943"/>
    <x v="5151"/>
    <n v="2"/>
    <n v="-30.93"/>
  </r>
  <r>
    <n v="9176"/>
    <d v="2017-11-06T00:00:00"/>
    <x v="3"/>
    <x v="10"/>
    <x v="505"/>
    <x v="2"/>
    <x v="0"/>
    <x v="0"/>
    <x v="1449"/>
    <x v="1839"/>
    <n v="3"/>
    <n v="16.18"/>
  </r>
  <r>
    <n v="9177"/>
    <d v="2017-11-06T00:00:00"/>
    <x v="3"/>
    <x v="10"/>
    <x v="365"/>
    <x v="3"/>
    <x v="0"/>
    <x v="0"/>
    <x v="1449"/>
    <x v="2268"/>
    <n v="3"/>
    <n v="28.17"/>
  </r>
  <r>
    <n v="9178"/>
    <d v="2017-11-06T00:00:00"/>
    <x v="3"/>
    <x v="10"/>
    <x v="365"/>
    <x v="3"/>
    <x v="0"/>
    <x v="0"/>
    <x v="371"/>
    <x v="413"/>
    <n v="4"/>
    <n v="22.23"/>
  </r>
  <r>
    <n v="9179"/>
    <d v="2017-11-06T00:00:00"/>
    <x v="3"/>
    <x v="10"/>
    <x v="365"/>
    <x v="3"/>
    <x v="0"/>
    <x v="0"/>
    <x v="1133"/>
    <x v="2183"/>
    <n v="5"/>
    <n v="12.67"/>
  </r>
  <r>
    <n v="9180"/>
    <d v="2017-11-06T00:00:00"/>
    <x v="3"/>
    <x v="10"/>
    <x v="365"/>
    <x v="3"/>
    <x v="0"/>
    <x v="1"/>
    <x v="1476"/>
    <x v="554"/>
    <n v="4"/>
    <n v="19.87"/>
  </r>
  <r>
    <n v="9181"/>
    <d v="2017-11-06T00:00:00"/>
    <x v="3"/>
    <x v="10"/>
    <x v="365"/>
    <x v="3"/>
    <x v="2"/>
    <x v="9"/>
    <x v="281"/>
    <x v="5152"/>
    <n v="1"/>
    <n v="1.02"/>
  </r>
  <r>
    <n v="9182"/>
    <d v="2017-11-06T00:00:00"/>
    <x v="3"/>
    <x v="10"/>
    <x v="778"/>
    <x v="20"/>
    <x v="0"/>
    <x v="0"/>
    <x v="1195"/>
    <x v="5153"/>
    <n v="9"/>
    <n v="149.91"/>
  </r>
  <r>
    <n v="9183"/>
    <d v="2017-11-06T00:00:00"/>
    <x v="3"/>
    <x v="10"/>
    <x v="692"/>
    <x v="22"/>
    <x v="1"/>
    <x v="13"/>
    <x v="576"/>
    <x v="5154"/>
    <n v="7"/>
    <n v="366.63"/>
  </r>
  <r>
    <n v="9184"/>
    <d v="2017-11-06T00:00:00"/>
    <x v="3"/>
    <x v="10"/>
    <x v="692"/>
    <x v="22"/>
    <x v="1"/>
    <x v="5"/>
    <x v="629"/>
    <x v="2917"/>
    <n v="2"/>
    <n v="-73.05"/>
  </r>
  <r>
    <n v="9185"/>
    <d v="2017-11-06T00:00:00"/>
    <x v="3"/>
    <x v="10"/>
    <x v="692"/>
    <x v="22"/>
    <x v="2"/>
    <x v="9"/>
    <x v="390"/>
    <x v="4940"/>
    <n v="3"/>
    <n v="32.69"/>
  </r>
  <r>
    <n v="9186"/>
    <d v="2017-11-06T00:00:00"/>
    <x v="3"/>
    <x v="10"/>
    <x v="31"/>
    <x v="0"/>
    <x v="1"/>
    <x v="8"/>
    <x v="1112"/>
    <x v="3085"/>
    <n v="5"/>
    <n v="-19.86"/>
  </r>
  <r>
    <n v="9187"/>
    <d v="2017-11-06T00:00:00"/>
    <x v="3"/>
    <x v="10"/>
    <x v="757"/>
    <x v="0"/>
    <x v="0"/>
    <x v="3"/>
    <x v="253"/>
    <x v="5155"/>
    <n v="2"/>
    <n v="-1.93"/>
  </r>
  <r>
    <n v="9188"/>
    <d v="2017-11-06T00:00:00"/>
    <x v="3"/>
    <x v="10"/>
    <x v="173"/>
    <x v="0"/>
    <x v="0"/>
    <x v="2"/>
    <x v="939"/>
    <x v="3824"/>
    <n v="2"/>
    <n v="1.82"/>
  </r>
  <r>
    <n v="9189"/>
    <d v="2017-11-07T00:00:00"/>
    <x v="3"/>
    <x v="10"/>
    <x v="35"/>
    <x v="3"/>
    <x v="2"/>
    <x v="9"/>
    <x v="1291"/>
    <x v="2388"/>
    <n v="3"/>
    <n v="13.79"/>
  </r>
  <r>
    <n v="9190"/>
    <d v="2017-11-07T00:00:00"/>
    <x v="3"/>
    <x v="10"/>
    <x v="35"/>
    <x v="3"/>
    <x v="2"/>
    <x v="6"/>
    <x v="669"/>
    <x v="5156"/>
    <n v="7"/>
    <n v="66.64"/>
  </r>
  <r>
    <n v="9191"/>
    <d v="2017-11-07T00:00:00"/>
    <x v="3"/>
    <x v="10"/>
    <x v="287"/>
    <x v="2"/>
    <x v="2"/>
    <x v="6"/>
    <x v="1118"/>
    <x v="3903"/>
    <n v="5"/>
    <n v="-71.989999999999995"/>
  </r>
  <r>
    <n v="9192"/>
    <d v="2017-11-07T00:00:00"/>
    <x v="3"/>
    <x v="10"/>
    <x v="287"/>
    <x v="2"/>
    <x v="1"/>
    <x v="13"/>
    <x v="1053"/>
    <x v="5157"/>
    <n v="4"/>
    <n v="-140.13999999999999"/>
  </r>
  <r>
    <n v="9193"/>
    <d v="2017-11-07T00:00:00"/>
    <x v="3"/>
    <x v="10"/>
    <x v="578"/>
    <x v="3"/>
    <x v="0"/>
    <x v="3"/>
    <x v="876"/>
    <x v="5158"/>
    <n v="4"/>
    <n v="7.63"/>
  </r>
  <r>
    <n v="9194"/>
    <d v="2017-11-07T00:00:00"/>
    <x v="3"/>
    <x v="10"/>
    <x v="578"/>
    <x v="3"/>
    <x v="2"/>
    <x v="9"/>
    <x v="1507"/>
    <x v="5159"/>
    <n v="4"/>
    <n v="145.13"/>
  </r>
  <r>
    <n v="9195"/>
    <d v="2017-11-07T00:00:00"/>
    <x v="3"/>
    <x v="10"/>
    <x v="500"/>
    <x v="7"/>
    <x v="0"/>
    <x v="12"/>
    <x v="366"/>
    <x v="5160"/>
    <n v="7"/>
    <n v="33.31"/>
  </r>
  <r>
    <n v="9196"/>
    <d v="2017-11-07T00:00:00"/>
    <x v="3"/>
    <x v="10"/>
    <x v="558"/>
    <x v="20"/>
    <x v="2"/>
    <x v="9"/>
    <x v="884"/>
    <x v="2291"/>
    <n v="4"/>
    <n v="2.52"/>
  </r>
  <r>
    <n v="9197"/>
    <d v="2017-11-07T00:00:00"/>
    <x v="3"/>
    <x v="10"/>
    <x v="549"/>
    <x v="36"/>
    <x v="1"/>
    <x v="5"/>
    <x v="26"/>
    <x v="5161"/>
    <n v="3"/>
    <n v="43.68"/>
  </r>
  <r>
    <n v="9198"/>
    <d v="2017-11-07T00:00:00"/>
    <x v="3"/>
    <x v="10"/>
    <x v="574"/>
    <x v="39"/>
    <x v="0"/>
    <x v="3"/>
    <x v="505"/>
    <x v="5162"/>
    <n v="9"/>
    <n v="19.079999999999998"/>
  </r>
  <r>
    <n v="9199"/>
    <d v="2017-11-08T00:00:00"/>
    <x v="3"/>
    <x v="10"/>
    <x v="253"/>
    <x v="20"/>
    <x v="0"/>
    <x v="4"/>
    <x v="1841"/>
    <x v="2981"/>
    <n v="5"/>
    <n v="32.97"/>
  </r>
  <r>
    <n v="9200"/>
    <d v="2017-11-08T00:00:00"/>
    <x v="3"/>
    <x v="10"/>
    <x v="148"/>
    <x v="36"/>
    <x v="1"/>
    <x v="8"/>
    <x v="1484"/>
    <x v="5163"/>
    <n v="10"/>
    <n v="112.42"/>
  </r>
  <r>
    <n v="9201"/>
    <d v="2017-11-09T00:00:00"/>
    <x v="3"/>
    <x v="10"/>
    <x v="672"/>
    <x v="20"/>
    <x v="1"/>
    <x v="8"/>
    <x v="568"/>
    <x v="5164"/>
    <n v="7"/>
    <n v="40.54"/>
  </r>
  <r>
    <n v="9202"/>
    <d v="2017-11-09T00:00:00"/>
    <x v="3"/>
    <x v="10"/>
    <x v="403"/>
    <x v="3"/>
    <x v="1"/>
    <x v="5"/>
    <x v="1322"/>
    <x v="3619"/>
    <n v="3"/>
    <n v="-2.7"/>
  </r>
  <r>
    <n v="9203"/>
    <d v="2017-11-09T00:00:00"/>
    <x v="3"/>
    <x v="10"/>
    <x v="212"/>
    <x v="3"/>
    <x v="0"/>
    <x v="2"/>
    <x v="660"/>
    <x v="5165"/>
    <n v="2"/>
    <n v="3.18"/>
  </r>
  <r>
    <n v="9204"/>
    <d v="2017-11-09T00:00:00"/>
    <x v="3"/>
    <x v="10"/>
    <x v="212"/>
    <x v="3"/>
    <x v="2"/>
    <x v="9"/>
    <x v="288"/>
    <x v="482"/>
    <n v="1"/>
    <n v="44"/>
  </r>
  <r>
    <n v="9205"/>
    <d v="2017-11-09T00:00:00"/>
    <x v="3"/>
    <x v="10"/>
    <x v="291"/>
    <x v="36"/>
    <x v="0"/>
    <x v="3"/>
    <x v="96"/>
    <x v="99"/>
    <n v="2"/>
    <n v="4.43"/>
  </r>
  <r>
    <n v="9206"/>
    <d v="2017-11-09T00:00:00"/>
    <x v="3"/>
    <x v="10"/>
    <x v="291"/>
    <x v="36"/>
    <x v="2"/>
    <x v="9"/>
    <x v="1829"/>
    <x v="5166"/>
    <n v="3"/>
    <n v="355.45"/>
  </r>
  <r>
    <n v="9207"/>
    <d v="2017-11-09T00:00:00"/>
    <x v="3"/>
    <x v="10"/>
    <x v="291"/>
    <x v="36"/>
    <x v="0"/>
    <x v="2"/>
    <x v="986"/>
    <x v="5167"/>
    <n v="9"/>
    <n v="473.61"/>
  </r>
  <r>
    <n v="9208"/>
    <d v="2017-11-09T00:00:00"/>
    <x v="3"/>
    <x v="10"/>
    <x v="291"/>
    <x v="36"/>
    <x v="0"/>
    <x v="2"/>
    <x v="986"/>
    <x v="5168"/>
    <n v="3"/>
    <n v="157.87"/>
  </r>
  <r>
    <n v="9209"/>
    <d v="2017-11-09T00:00:00"/>
    <x v="3"/>
    <x v="10"/>
    <x v="264"/>
    <x v="3"/>
    <x v="1"/>
    <x v="8"/>
    <x v="152"/>
    <x v="4991"/>
    <n v="8"/>
    <n v="20.73"/>
  </r>
  <r>
    <n v="9210"/>
    <d v="2017-11-09T00:00:00"/>
    <x v="3"/>
    <x v="10"/>
    <x v="458"/>
    <x v="3"/>
    <x v="1"/>
    <x v="5"/>
    <x v="376"/>
    <x v="5169"/>
    <n v="3"/>
    <n v="52.34"/>
  </r>
  <r>
    <n v="9211"/>
    <d v="2017-11-09T00:00:00"/>
    <x v="3"/>
    <x v="10"/>
    <x v="725"/>
    <x v="16"/>
    <x v="2"/>
    <x v="9"/>
    <x v="615"/>
    <x v="1611"/>
    <n v="3"/>
    <n v="38.4"/>
  </r>
  <r>
    <n v="9212"/>
    <d v="2017-11-09T00:00:00"/>
    <x v="3"/>
    <x v="10"/>
    <x v="725"/>
    <x v="16"/>
    <x v="2"/>
    <x v="6"/>
    <x v="1426"/>
    <x v="5170"/>
    <n v="4"/>
    <n v="31.2"/>
  </r>
  <r>
    <n v="9213"/>
    <d v="2017-11-10T00:00:00"/>
    <x v="3"/>
    <x v="10"/>
    <x v="518"/>
    <x v="12"/>
    <x v="0"/>
    <x v="3"/>
    <x v="997"/>
    <x v="5171"/>
    <n v="14"/>
    <n v="-25.59"/>
  </r>
  <r>
    <n v="9214"/>
    <d v="2017-11-10T00:00:00"/>
    <x v="3"/>
    <x v="10"/>
    <x v="518"/>
    <x v="12"/>
    <x v="2"/>
    <x v="15"/>
    <x v="1197"/>
    <x v="4547"/>
    <n v="2"/>
    <n v="-64"/>
  </r>
  <r>
    <n v="9215"/>
    <d v="2017-11-10T00:00:00"/>
    <x v="3"/>
    <x v="10"/>
    <x v="518"/>
    <x v="12"/>
    <x v="2"/>
    <x v="9"/>
    <x v="621"/>
    <x v="5172"/>
    <n v="6"/>
    <n v="-35.99"/>
  </r>
  <r>
    <n v="9216"/>
    <d v="2017-11-10T00:00:00"/>
    <x v="3"/>
    <x v="10"/>
    <x v="518"/>
    <x v="12"/>
    <x v="2"/>
    <x v="6"/>
    <x v="458"/>
    <x v="472"/>
    <n v="2"/>
    <n v="15.12"/>
  </r>
  <r>
    <n v="9217"/>
    <d v="2017-11-10T00:00:00"/>
    <x v="3"/>
    <x v="10"/>
    <x v="518"/>
    <x v="12"/>
    <x v="1"/>
    <x v="5"/>
    <x v="629"/>
    <x v="2521"/>
    <n v="4"/>
    <n v="-146.11000000000001"/>
  </r>
  <r>
    <n v="9218"/>
    <d v="2017-11-10T00:00:00"/>
    <x v="3"/>
    <x v="10"/>
    <x v="136"/>
    <x v="20"/>
    <x v="0"/>
    <x v="3"/>
    <x v="411"/>
    <x v="4995"/>
    <n v="3"/>
    <n v="314.27"/>
  </r>
  <r>
    <n v="9219"/>
    <d v="2017-11-10T00:00:00"/>
    <x v="3"/>
    <x v="10"/>
    <x v="136"/>
    <x v="20"/>
    <x v="2"/>
    <x v="6"/>
    <x v="1529"/>
    <x v="5173"/>
    <n v="2"/>
    <n v="124.96"/>
  </r>
  <r>
    <n v="9220"/>
    <d v="2017-11-10T00:00:00"/>
    <x v="3"/>
    <x v="10"/>
    <x v="615"/>
    <x v="0"/>
    <x v="1"/>
    <x v="8"/>
    <x v="990"/>
    <x v="1635"/>
    <n v="5"/>
    <n v="-427.45"/>
  </r>
  <r>
    <n v="9221"/>
    <d v="2017-11-10T00:00:00"/>
    <x v="3"/>
    <x v="10"/>
    <x v="317"/>
    <x v="22"/>
    <x v="0"/>
    <x v="3"/>
    <x v="1267"/>
    <x v="3571"/>
    <n v="3"/>
    <n v="9.5500000000000007"/>
  </r>
  <r>
    <n v="9222"/>
    <d v="2017-11-10T00:00:00"/>
    <x v="3"/>
    <x v="10"/>
    <x v="108"/>
    <x v="16"/>
    <x v="0"/>
    <x v="3"/>
    <x v="762"/>
    <x v="697"/>
    <n v="5"/>
    <n v="-7.68"/>
  </r>
  <r>
    <n v="9223"/>
    <d v="2017-11-10T00:00:00"/>
    <x v="3"/>
    <x v="10"/>
    <x v="586"/>
    <x v="3"/>
    <x v="0"/>
    <x v="4"/>
    <x v="337"/>
    <x v="5174"/>
    <n v="3"/>
    <n v="2.11"/>
  </r>
  <r>
    <n v="9224"/>
    <d v="2017-11-10T00:00:00"/>
    <x v="3"/>
    <x v="10"/>
    <x v="283"/>
    <x v="22"/>
    <x v="0"/>
    <x v="12"/>
    <x v="1368"/>
    <x v="5175"/>
    <n v="5"/>
    <n v="112.22"/>
  </r>
  <r>
    <n v="9225"/>
    <d v="2017-11-10T00:00:00"/>
    <x v="3"/>
    <x v="10"/>
    <x v="283"/>
    <x v="22"/>
    <x v="0"/>
    <x v="3"/>
    <x v="171"/>
    <x v="5176"/>
    <n v="1"/>
    <n v="10.08"/>
  </r>
  <r>
    <n v="9226"/>
    <d v="2017-11-10T00:00:00"/>
    <x v="3"/>
    <x v="10"/>
    <x v="258"/>
    <x v="3"/>
    <x v="2"/>
    <x v="9"/>
    <x v="1081"/>
    <x v="1390"/>
    <n v="7"/>
    <n v="43.6"/>
  </r>
  <r>
    <n v="9227"/>
    <d v="2017-11-10T00:00:00"/>
    <x v="3"/>
    <x v="10"/>
    <x v="5"/>
    <x v="3"/>
    <x v="1"/>
    <x v="5"/>
    <x v="1082"/>
    <x v="5177"/>
    <n v="2"/>
    <n v="-36.21"/>
  </r>
  <r>
    <n v="9228"/>
    <d v="2017-11-11T00:00:00"/>
    <x v="3"/>
    <x v="10"/>
    <x v="210"/>
    <x v="0"/>
    <x v="0"/>
    <x v="1"/>
    <x v="1046"/>
    <x v="3510"/>
    <n v="5"/>
    <n v="3.39"/>
  </r>
  <r>
    <n v="9229"/>
    <d v="2017-11-11T00:00:00"/>
    <x v="3"/>
    <x v="10"/>
    <x v="210"/>
    <x v="0"/>
    <x v="0"/>
    <x v="3"/>
    <x v="1461"/>
    <x v="80"/>
    <n v="4"/>
    <n v="-32.090000000000003"/>
  </r>
  <r>
    <n v="9230"/>
    <d v="2017-11-11T00:00:00"/>
    <x v="3"/>
    <x v="10"/>
    <x v="770"/>
    <x v="10"/>
    <x v="0"/>
    <x v="0"/>
    <x v="1378"/>
    <x v="320"/>
    <n v="2"/>
    <n v="3.63"/>
  </r>
  <r>
    <n v="9231"/>
    <d v="2017-11-11T00:00:00"/>
    <x v="3"/>
    <x v="10"/>
    <x v="41"/>
    <x v="3"/>
    <x v="0"/>
    <x v="12"/>
    <x v="188"/>
    <x v="5178"/>
    <n v="1"/>
    <n v="2.83"/>
  </r>
  <r>
    <n v="9232"/>
    <d v="2017-11-11T00:00:00"/>
    <x v="3"/>
    <x v="10"/>
    <x v="41"/>
    <x v="3"/>
    <x v="0"/>
    <x v="0"/>
    <x v="1588"/>
    <x v="5"/>
    <n v="3"/>
    <n v="9.33"/>
  </r>
  <r>
    <n v="9233"/>
    <d v="2017-11-11T00:00:00"/>
    <x v="3"/>
    <x v="10"/>
    <x v="41"/>
    <x v="3"/>
    <x v="0"/>
    <x v="3"/>
    <x v="417"/>
    <x v="3820"/>
    <n v="5"/>
    <n v="39.520000000000003"/>
  </r>
  <r>
    <n v="9234"/>
    <d v="2017-11-11T00:00:00"/>
    <x v="3"/>
    <x v="10"/>
    <x v="287"/>
    <x v="14"/>
    <x v="0"/>
    <x v="4"/>
    <x v="1819"/>
    <x v="4625"/>
    <n v="7"/>
    <n v="50.92"/>
  </r>
  <r>
    <n v="9235"/>
    <d v="2017-11-11T00:00:00"/>
    <x v="3"/>
    <x v="10"/>
    <x v="494"/>
    <x v="30"/>
    <x v="0"/>
    <x v="7"/>
    <x v="693"/>
    <x v="826"/>
    <n v="4"/>
    <n v="21.58"/>
  </r>
  <r>
    <n v="9236"/>
    <d v="2017-11-11T00:00:00"/>
    <x v="3"/>
    <x v="10"/>
    <x v="651"/>
    <x v="21"/>
    <x v="0"/>
    <x v="3"/>
    <x v="756"/>
    <x v="459"/>
    <n v="3"/>
    <n v="8.57"/>
  </r>
  <r>
    <n v="9237"/>
    <d v="2017-11-11T00:00:00"/>
    <x v="3"/>
    <x v="10"/>
    <x v="711"/>
    <x v="20"/>
    <x v="0"/>
    <x v="2"/>
    <x v="1784"/>
    <x v="5179"/>
    <n v="1"/>
    <n v="0"/>
  </r>
  <r>
    <n v="9238"/>
    <d v="2017-11-11T00:00:00"/>
    <x v="3"/>
    <x v="10"/>
    <x v="653"/>
    <x v="16"/>
    <x v="0"/>
    <x v="12"/>
    <x v="1193"/>
    <x v="2442"/>
    <n v="5"/>
    <n v="130.29"/>
  </r>
  <r>
    <n v="9239"/>
    <d v="2017-11-11T00:00:00"/>
    <x v="3"/>
    <x v="10"/>
    <x v="289"/>
    <x v="15"/>
    <x v="1"/>
    <x v="8"/>
    <x v="1150"/>
    <x v="5180"/>
    <n v="5"/>
    <n v="14.45"/>
  </r>
  <r>
    <n v="9240"/>
    <d v="2017-11-11T00:00:00"/>
    <x v="3"/>
    <x v="10"/>
    <x v="586"/>
    <x v="3"/>
    <x v="1"/>
    <x v="8"/>
    <x v="353"/>
    <x v="5181"/>
    <n v="4"/>
    <n v="11.87"/>
  </r>
  <r>
    <n v="9241"/>
    <d v="2017-11-11T00:00:00"/>
    <x v="3"/>
    <x v="10"/>
    <x v="190"/>
    <x v="0"/>
    <x v="2"/>
    <x v="6"/>
    <x v="1304"/>
    <x v="5182"/>
    <n v="2"/>
    <n v="12.31"/>
  </r>
  <r>
    <n v="9242"/>
    <d v="2017-11-11T00:00:00"/>
    <x v="3"/>
    <x v="10"/>
    <x v="506"/>
    <x v="19"/>
    <x v="0"/>
    <x v="14"/>
    <x v="724"/>
    <x v="834"/>
    <n v="3"/>
    <n v="6.63"/>
  </r>
  <r>
    <n v="9243"/>
    <d v="2017-11-12T00:00:00"/>
    <x v="3"/>
    <x v="10"/>
    <x v="639"/>
    <x v="3"/>
    <x v="0"/>
    <x v="0"/>
    <x v="1018"/>
    <x v="75"/>
    <n v="2"/>
    <n v="4.75"/>
  </r>
  <r>
    <n v="9244"/>
    <d v="2017-11-12T00:00:00"/>
    <x v="3"/>
    <x v="10"/>
    <x v="290"/>
    <x v="20"/>
    <x v="0"/>
    <x v="3"/>
    <x v="881"/>
    <x v="3024"/>
    <n v="5"/>
    <n v="5.37"/>
  </r>
  <r>
    <n v="9245"/>
    <d v="2017-11-12T00:00:00"/>
    <x v="3"/>
    <x v="10"/>
    <x v="534"/>
    <x v="0"/>
    <x v="0"/>
    <x v="0"/>
    <x v="1269"/>
    <x v="4696"/>
    <n v="3"/>
    <n v="5.82"/>
  </r>
  <r>
    <n v="9246"/>
    <d v="2017-11-12T00:00:00"/>
    <x v="3"/>
    <x v="10"/>
    <x v="534"/>
    <x v="0"/>
    <x v="0"/>
    <x v="0"/>
    <x v="919"/>
    <x v="831"/>
    <n v="9"/>
    <n v="69.709999999999994"/>
  </r>
  <r>
    <n v="9247"/>
    <d v="2017-11-12T00:00:00"/>
    <x v="3"/>
    <x v="10"/>
    <x v="534"/>
    <x v="0"/>
    <x v="0"/>
    <x v="2"/>
    <x v="1002"/>
    <x v="4171"/>
    <n v="3"/>
    <n v="-47.25"/>
  </r>
  <r>
    <n v="9248"/>
    <d v="2017-11-12T00:00:00"/>
    <x v="3"/>
    <x v="10"/>
    <x v="537"/>
    <x v="10"/>
    <x v="2"/>
    <x v="6"/>
    <x v="1719"/>
    <x v="5183"/>
    <n v="3"/>
    <n v="-92.7"/>
  </r>
  <r>
    <n v="9249"/>
    <d v="2017-11-12T00:00:00"/>
    <x v="3"/>
    <x v="10"/>
    <x v="306"/>
    <x v="12"/>
    <x v="2"/>
    <x v="9"/>
    <x v="17"/>
    <x v="3242"/>
    <n v="4"/>
    <n v="13"/>
  </r>
  <r>
    <n v="9250"/>
    <d v="2017-11-12T00:00:00"/>
    <x v="3"/>
    <x v="10"/>
    <x v="306"/>
    <x v="12"/>
    <x v="0"/>
    <x v="0"/>
    <x v="741"/>
    <x v="3362"/>
    <n v="5"/>
    <n v="8.3800000000000008"/>
  </r>
  <r>
    <n v="9251"/>
    <d v="2017-11-12T00:00:00"/>
    <x v="3"/>
    <x v="10"/>
    <x v="306"/>
    <x v="12"/>
    <x v="1"/>
    <x v="5"/>
    <x v="1168"/>
    <x v="3704"/>
    <n v="2"/>
    <n v="9.9700000000000006"/>
  </r>
  <r>
    <n v="9252"/>
    <d v="2017-11-12T00:00:00"/>
    <x v="3"/>
    <x v="10"/>
    <x v="306"/>
    <x v="12"/>
    <x v="1"/>
    <x v="8"/>
    <x v="1431"/>
    <x v="3987"/>
    <n v="2"/>
    <n v="-5.68"/>
  </r>
  <r>
    <n v="9253"/>
    <d v="2017-11-12T00:00:00"/>
    <x v="3"/>
    <x v="10"/>
    <x v="306"/>
    <x v="12"/>
    <x v="2"/>
    <x v="6"/>
    <x v="1297"/>
    <x v="2890"/>
    <n v="2"/>
    <n v="0.69"/>
  </r>
  <r>
    <n v="9254"/>
    <d v="2017-11-12T00:00:00"/>
    <x v="3"/>
    <x v="10"/>
    <x v="306"/>
    <x v="12"/>
    <x v="2"/>
    <x v="6"/>
    <x v="352"/>
    <x v="5184"/>
    <n v="2"/>
    <n v="50.4"/>
  </r>
  <r>
    <n v="9255"/>
    <d v="2017-11-12T00:00:00"/>
    <x v="3"/>
    <x v="10"/>
    <x v="471"/>
    <x v="0"/>
    <x v="0"/>
    <x v="3"/>
    <x v="79"/>
    <x v="3085"/>
    <n v="5"/>
    <n v="-45.84"/>
  </r>
  <r>
    <n v="9256"/>
    <d v="2017-11-12T00:00:00"/>
    <x v="3"/>
    <x v="10"/>
    <x v="471"/>
    <x v="0"/>
    <x v="0"/>
    <x v="2"/>
    <x v="99"/>
    <x v="2793"/>
    <n v="3"/>
    <n v="-15.59"/>
  </r>
  <r>
    <n v="9257"/>
    <d v="2017-11-12T00:00:00"/>
    <x v="3"/>
    <x v="10"/>
    <x v="471"/>
    <x v="0"/>
    <x v="2"/>
    <x v="6"/>
    <x v="1210"/>
    <x v="1309"/>
    <n v="1"/>
    <n v="8.5"/>
  </r>
  <r>
    <n v="9258"/>
    <d v="2017-11-12T00:00:00"/>
    <x v="3"/>
    <x v="10"/>
    <x v="471"/>
    <x v="0"/>
    <x v="0"/>
    <x v="10"/>
    <x v="920"/>
    <x v="2003"/>
    <n v="2"/>
    <n v="4.43"/>
  </r>
  <r>
    <n v="9259"/>
    <d v="2017-11-12T00:00:00"/>
    <x v="3"/>
    <x v="10"/>
    <x v="471"/>
    <x v="0"/>
    <x v="2"/>
    <x v="9"/>
    <x v="973"/>
    <x v="3538"/>
    <n v="2"/>
    <n v="-0.56000000000000005"/>
  </r>
  <r>
    <n v="9260"/>
    <d v="2017-11-12T00:00:00"/>
    <x v="3"/>
    <x v="10"/>
    <x v="471"/>
    <x v="0"/>
    <x v="1"/>
    <x v="8"/>
    <x v="169"/>
    <x v="2136"/>
    <n v="3"/>
    <n v="-17.71"/>
  </r>
  <r>
    <n v="9261"/>
    <d v="2017-11-12T00:00:00"/>
    <x v="3"/>
    <x v="10"/>
    <x v="472"/>
    <x v="10"/>
    <x v="0"/>
    <x v="0"/>
    <x v="1791"/>
    <x v="5185"/>
    <n v="2"/>
    <n v="3.53"/>
  </r>
  <r>
    <n v="9262"/>
    <d v="2017-11-12T00:00:00"/>
    <x v="3"/>
    <x v="10"/>
    <x v="472"/>
    <x v="10"/>
    <x v="2"/>
    <x v="9"/>
    <x v="1211"/>
    <x v="2414"/>
    <n v="2"/>
    <n v="3.01"/>
  </r>
  <r>
    <n v="9263"/>
    <d v="2017-11-12T00:00:00"/>
    <x v="3"/>
    <x v="10"/>
    <x v="349"/>
    <x v="22"/>
    <x v="0"/>
    <x v="1"/>
    <x v="95"/>
    <x v="967"/>
    <n v="2"/>
    <n v="4.58"/>
  </r>
  <r>
    <n v="9264"/>
    <d v="2017-11-12T00:00:00"/>
    <x v="3"/>
    <x v="10"/>
    <x v="349"/>
    <x v="22"/>
    <x v="0"/>
    <x v="4"/>
    <x v="1625"/>
    <x v="2987"/>
    <n v="3"/>
    <n v="2.2999999999999998"/>
  </r>
  <r>
    <n v="9265"/>
    <d v="2017-11-12T00:00:00"/>
    <x v="3"/>
    <x v="10"/>
    <x v="349"/>
    <x v="22"/>
    <x v="0"/>
    <x v="14"/>
    <x v="139"/>
    <x v="3595"/>
    <n v="3"/>
    <n v="8.1"/>
  </r>
  <r>
    <n v="9266"/>
    <d v="2017-11-12T00:00:00"/>
    <x v="3"/>
    <x v="10"/>
    <x v="458"/>
    <x v="3"/>
    <x v="0"/>
    <x v="3"/>
    <x v="878"/>
    <x v="1473"/>
    <n v="4"/>
    <n v="4.91"/>
  </r>
  <r>
    <n v="9267"/>
    <d v="2017-11-12T00:00:00"/>
    <x v="3"/>
    <x v="10"/>
    <x v="337"/>
    <x v="22"/>
    <x v="0"/>
    <x v="7"/>
    <x v="78"/>
    <x v="459"/>
    <n v="3"/>
    <n v="9.1199999999999992"/>
  </r>
  <r>
    <n v="9268"/>
    <d v="2017-11-12T00:00:00"/>
    <x v="3"/>
    <x v="10"/>
    <x v="337"/>
    <x v="22"/>
    <x v="0"/>
    <x v="12"/>
    <x v="672"/>
    <x v="767"/>
    <n v="2"/>
    <n v="22.07"/>
  </r>
  <r>
    <n v="9269"/>
    <d v="2017-11-12T00:00:00"/>
    <x v="3"/>
    <x v="10"/>
    <x v="768"/>
    <x v="16"/>
    <x v="0"/>
    <x v="0"/>
    <x v="1752"/>
    <x v="277"/>
    <n v="5"/>
    <n v="9.35"/>
  </r>
  <r>
    <n v="9270"/>
    <d v="2017-11-12T00:00:00"/>
    <x v="3"/>
    <x v="10"/>
    <x v="351"/>
    <x v="12"/>
    <x v="2"/>
    <x v="9"/>
    <x v="410"/>
    <x v="5186"/>
    <n v="6"/>
    <n v="-10.91"/>
  </r>
  <r>
    <n v="9271"/>
    <d v="2017-11-12T00:00:00"/>
    <x v="3"/>
    <x v="10"/>
    <x v="287"/>
    <x v="3"/>
    <x v="0"/>
    <x v="0"/>
    <x v="720"/>
    <x v="825"/>
    <n v="2"/>
    <n v="5.66"/>
  </r>
  <r>
    <n v="9272"/>
    <d v="2017-11-12T00:00:00"/>
    <x v="3"/>
    <x v="10"/>
    <x v="380"/>
    <x v="2"/>
    <x v="0"/>
    <x v="2"/>
    <x v="332"/>
    <x v="1909"/>
    <n v="2"/>
    <n v="-55.26"/>
  </r>
  <r>
    <n v="9273"/>
    <d v="2017-11-13T00:00:00"/>
    <x v="3"/>
    <x v="10"/>
    <x v="431"/>
    <x v="1"/>
    <x v="0"/>
    <x v="2"/>
    <x v="1054"/>
    <x v="1076"/>
    <n v="3"/>
    <n v="-48.95"/>
  </r>
  <r>
    <n v="9274"/>
    <d v="2017-11-13T00:00:00"/>
    <x v="3"/>
    <x v="10"/>
    <x v="5"/>
    <x v="0"/>
    <x v="0"/>
    <x v="12"/>
    <x v="1162"/>
    <x v="223"/>
    <n v="6"/>
    <n v="-24.71"/>
  </r>
  <r>
    <n v="9275"/>
    <d v="2017-11-13T00:00:00"/>
    <x v="3"/>
    <x v="10"/>
    <x v="191"/>
    <x v="10"/>
    <x v="2"/>
    <x v="9"/>
    <x v="735"/>
    <x v="5187"/>
    <n v="4"/>
    <n v="9.1300000000000008"/>
  </r>
  <r>
    <n v="9276"/>
    <d v="2017-11-13T00:00:00"/>
    <x v="3"/>
    <x v="10"/>
    <x v="191"/>
    <x v="10"/>
    <x v="2"/>
    <x v="15"/>
    <x v="761"/>
    <x v="5188"/>
    <n v="7"/>
    <n v="-935.96"/>
  </r>
  <r>
    <n v="9277"/>
    <d v="2017-11-13T00:00:00"/>
    <x v="3"/>
    <x v="10"/>
    <x v="191"/>
    <x v="10"/>
    <x v="0"/>
    <x v="3"/>
    <x v="949"/>
    <x v="4296"/>
    <n v="10"/>
    <n v="-7.48"/>
  </r>
  <r>
    <n v="9278"/>
    <d v="2017-11-13T00:00:00"/>
    <x v="3"/>
    <x v="10"/>
    <x v="525"/>
    <x v="20"/>
    <x v="2"/>
    <x v="9"/>
    <x v="524"/>
    <x v="4484"/>
    <n v="4"/>
    <n v="70.5"/>
  </r>
  <r>
    <n v="9279"/>
    <d v="2017-11-13T00:00:00"/>
    <x v="3"/>
    <x v="10"/>
    <x v="46"/>
    <x v="15"/>
    <x v="0"/>
    <x v="0"/>
    <x v="1830"/>
    <x v="3164"/>
    <n v="3"/>
    <n v="3.34"/>
  </r>
  <r>
    <n v="9280"/>
    <d v="2017-11-13T00:00:00"/>
    <x v="3"/>
    <x v="10"/>
    <x v="46"/>
    <x v="15"/>
    <x v="0"/>
    <x v="2"/>
    <x v="1002"/>
    <x v="2433"/>
    <n v="4"/>
    <n v="-63.01"/>
  </r>
  <r>
    <n v="9281"/>
    <d v="2017-11-13T00:00:00"/>
    <x v="3"/>
    <x v="10"/>
    <x v="207"/>
    <x v="22"/>
    <x v="1"/>
    <x v="5"/>
    <x v="610"/>
    <x v="5189"/>
    <n v="6"/>
    <n v="150.29"/>
  </r>
  <r>
    <n v="9282"/>
    <d v="2017-11-13T00:00:00"/>
    <x v="3"/>
    <x v="10"/>
    <x v="207"/>
    <x v="22"/>
    <x v="0"/>
    <x v="3"/>
    <x v="713"/>
    <x v="5190"/>
    <n v="11"/>
    <n v="190.02"/>
  </r>
  <r>
    <n v="9283"/>
    <d v="2017-11-13T00:00:00"/>
    <x v="3"/>
    <x v="10"/>
    <x v="207"/>
    <x v="22"/>
    <x v="0"/>
    <x v="2"/>
    <x v="75"/>
    <x v="818"/>
    <n v="3"/>
    <n v="10.35"/>
  </r>
  <r>
    <n v="9284"/>
    <d v="2017-11-13T00:00:00"/>
    <x v="3"/>
    <x v="10"/>
    <x v="207"/>
    <x v="22"/>
    <x v="0"/>
    <x v="1"/>
    <x v="349"/>
    <x v="406"/>
    <n v="3"/>
    <n v="4.2300000000000004"/>
  </r>
  <r>
    <n v="9285"/>
    <d v="2017-11-13T00:00:00"/>
    <x v="3"/>
    <x v="10"/>
    <x v="460"/>
    <x v="16"/>
    <x v="0"/>
    <x v="4"/>
    <x v="491"/>
    <x v="5191"/>
    <n v="1"/>
    <n v="0.15"/>
  </r>
  <r>
    <n v="9286"/>
    <d v="2017-11-13T00:00:00"/>
    <x v="3"/>
    <x v="10"/>
    <x v="124"/>
    <x v="0"/>
    <x v="0"/>
    <x v="2"/>
    <x v="836"/>
    <x v="2206"/>
    <n v="4"/>
    <n v="6.18"/>
  </r>
  <r>
    <n v="9287"/>
    <d v="2017-11-13T00:00:00"/>
    <x v="3"/>
    <x v="10"/>
    <x v="124"/>
    <x v="0"/>
    <x v="1"/>
    <x v="11"/>
    <x v="1671"/>
    <x v="5192"/>
    <n v="3"/>
    <n v="-27.26"/>
  </r>
  <r>
    <n v="9288"/>
    <d v="2017-11-13T00:00:00"/>
    <x v="3"/>
    <x v="10"/>
    <x v="590"/>
    <x v="20"/>
    <x v="2"/>
    <x v="6"/>
    <x v="1812"/>
    <x v="308"/>
    <n v="5"/>
    <n v="163.79"/>
  </r>
  <r>
    <n v="9289"/>
    <d v="2017-11-13T00:00:00"/>
    <x v="3"/>
    <x v="10"/>
    <x v="386"/>
    <x v="20"/>
    <x v="2"/>
    <x v="6"/>
    <x v="383"/>
    <x v="415"/>
    <n v="4"/>
    <n v="12.21"/>
  </r>
  <r>
    <n v="9290"/>
    <d v="2017-11-13T00:00:00"/>
    <x v="3"/>
    <x v="10"/>
    <x v="386"/>
    <x v="20"/>
    <x v="1"/>
    <x v="8"/>
    <x v="1224"/>
    <x v="5193"/>
    <n v="3"/>
    <n v="30.99"/>
  </r>
  <r>
    <n v="9291"/>
    <d v="2017-11-13T00:00:00"/>
    <x v="3"/>
    <x v="10"/>
    <x v="313"/>
    <x v="20"/>
    <x v="0"/>
    <x v="2"/>
    <x v="329"/>
    <x v="1737"/>
    <n v="1"/>
    <n v="3.36"/>
  </r>
  <r>
    <n v="9292"/>
    <d v="2017-11-13T00:00:00"/>
    <x v="3"/>
    <x v="10"/>
    <x v="92"/>
    <x v="33"/>
    <x v="2"/>
    <x v="9"/>
    <x v="1241"/>
    <x v="5194"/>
    <n v="8"/>
    <n v="23.99"/>
  </r>
  <r>
    <n v="9293"/>
    <d v="2017-11-13T00:00:00"/>
    <x v="3"/>
    <x v="10"/>
    <x v="145"/>
    <x v="3"/>
    <x v="2"/>
    <x v="9"/>
    <x v="1487"/>
    <x v="3868"/>
    <n v="5"/>
    <n v="29.03"/>
  </r>
  <r>
    <n v="9294"/>
    <d v="2017-11-13T00:00:00"/>
    <x v="3"/>
    <x v="10"/>
    <x v="318"/>
    <x v="3"/>
    <x v="2"/>
    <x v="6"/>
    <x v="1740"/>
    <x v="3596"/>
    <n v="5"/>
    <n v="1.38"/>
  </r>
  <r>
    <n v="9295"/>
    <d v="2017-11-14T00:00:00"/>
    <x v="3"/>
    <x v="10"/>
    <x v="584"/>
    <x v="10"/>
    <x v="2"/>
    <x v="6"/>
    <x v="1288"/>
    <x v="5195"/>
    <n v="10"/>
    <n v="15.99"/>
  </r>
  <r>
    <n v="9296"/>
    <d v="2017-11-14T00:00:00"/>
    <x v="3"/>
    <x v="10"/>
    <x v="584"/>
    <x v="10"/>
    <x v="0"/>
    <x v="3"/>
    <x v="756"/>
    <x v="862"/>
    <n v="2"/>
    <n v="-2.8"/>
  </r>
  <r>
    <n v="9297"/>
    <d v="2017-11-14T00:00:00"/>
    <x v="3"/>
    <x v="10"/>
    <x v="754"/>
    <x v="3"/>
    <x v="1"/>
    <x v="5"/>
    <x v="249"/>
    <x v="4108"/>
    <n v="2"/>
    <n v="28.14"/>
  </r>
  <r>
    <n v="9298"/>
    <d v="2017-11-14T00:00:00"/>
    <x v="3"/>
    <x v="10"/>
    <x v="251"/>
    <x v="20"/>
    <x v="0"/>
    <x v="3"/>
    <x v="1069"/>
    <x v="406"/>
    <n v="2"/>
    <n v="3.02"/>
  </r>
  <r>
    <n v="9299"/>
    <d v="2017-11-14T00:00:00"/>
    <x v="3"/>
    <x v="10"/>
    <x v="21"/>
    <x v="0"/>
    <x v="2"/>
    <x v="9"/>
    <x v="1646"/>
    <x v="5196"/>
    <n v="6"/>
    <n v="-27.29"/>
  </r>
  <r>
    <n v="9300"/>
    <d v="2017-11-14T00:00:00"/>
    <x v="3"/>
    <x v="10"/>
    <x v="21"/>
    <x v="0"/>
    <x v="0"/>
    <x v="4"/>
    <x v="1024"/>
    <x v="2807"/>
    <n v="2"/>
    <n v="4.5"/>
  </r>
  <r>
    <n v="9301"/>
    <d v="2017-11-14T00:00:00"/>
    <x v="3"/>
    <x v="10"/>
    <x v="203"/>
    <x v="20"/>
    <x v="0"/>
    <x v="2"/>
    <x v="969"/>
    <x v="5197"/>
    <n v="6"/>
    <n v="25.05"/>
  </r>
  <r>
    <n v="9302"/>
    <d v="2017-11-14T00:00:00"/>
    <x v="3"/>
    <x v="10"/>
    <x v="460"/>
    <x v="0"/>
    <x v="0"/>
    <x v="3"/>
    <x v="372"/>
    <x v="1848"/>
    <n v="5"/>
    <n v="-32.99"/>
  </r>
  <r>
    <n v="9303"/>
    <d v="2017-11-14T00:00:00"/>
    <x v="3"/>
    <x v="10"/>
    <x v="299"/>
    <x v="28"/>
    <x v="0"/>
    <x v="10"/>
    <x v="464"/>
    <x v="510"/>
    <n v="2"/>
    <n v="7.49"/>
  </r>
  <r>
    <n v="9304"/>
    <d v="2017-11-14T00:00:00"/>
    <x v="3"/>
    <x v="10"/>
    <x v="364"/>
    <x v="3"/>
    <x v="0"/>
    <x v="4"/>
    <x v="344"/>
    <x v="85"/>
    <n v="8"/>
    <n v="9.93"/>
  </r>
  <r>
    <n v="9305"/>
    <d v="2017-11-15T00:00:00"/>
    <x v="3"/>
    <x v="10"/>
    <x v="613"/>
    <x v="16"/>
    <x v="1"/>
    <x v="8"/>
    <x v="1063"/>
    <x v="5198"/>
    <n v="4"/>
    <n v="55.02"/>
  </r>
  <r>
    <n v="9306"/>
    <d v="2017-11-15T00:00:00"/>
    <x v="3"/>
    <x v="10"/>
    <x v="613"/>
    <x v="16"/>
    <x v="1"/>
    <x v="8"/>
    <x v="1445"/>
    <x v="5199"/>
    <n v="4"/>
    <n v="0"/>
  </r>
  <r>
    <n v="9307"/>
    <d v="2017-11-16T00:00:00"/>
    <x v="3"/>
    <x v="10"/>
    <x v="710"/>
    <x v="20"/>
    <x v="0"/>
    <x v="0"/>
    <x v="900"/>
    <x v="1454"/>
    <n v="3"/>
    <n v="73.41"/>
  </r>
  <r>
    <n v="9308"/>
    <d v="2017-11-16T00:00:00"/>
    <x v="3"/>
    <x v="10"/>
    <x v="72"/>
    <x v="3"/>
    <x v="0"/>
    <x v="2"/>
    <x v="972"/>
    <x v="5200"/>
    <n v="8"/>
    <n v="24.34"/>
  </r>
  <r>
    <n v="9309"/>
    <d v="2017-11-16T00:00:00"/>
    <x v="3"/>
    <x v="10"/>
    <x v="213"/>
    <x v="3"/>
    <x v="2"/>
    <x v="15"/>
    <x v="1229"/>
    <x v="1678"/>
    <n v="3"/>
    <n v="216"/>
  </r>
  <r>
    <n v="9310"/>
    <d v="2017-11-16T00:00:00"/>
    <x v="3"/>
    <x v="10"/>
    <x v="144"/>
    <x v="3"/>
    <x v="0"/>
    <x v="2"/>
    <x v="132"/>
    <x v="532"/>
    <n v="7"/>
    <n v="0.98"/>
  </r>
  <r>
    <n v="9311"/>
    <d v="2017-11-16T00:00:00"/>
    <x v="3"/>
    <x v="10"/>
    <x v="89"/>
    <x v="3"/>
    <x v="0"/>
    <x v="4"/>
    <x v="1759"/>
    <x v="3001"/>
    <n v="4"/>
    <n v="6.07"/>
  </r>
  <r>
    <n v="9312"/>
    <d v="2017-11-16T00:00:00"/>
    <x v="3"/>
    <x v="10"/>
    <x v="772"/>
    <x v="20"/>
    <x v="2"/>
    <x v="15"/>
    <x v="1816"/>
    <x v="5201"/>
    <n v="4"/>
    <n v="24.12"/>
  </r>
  <r>
    <n v="9313"/>
    <d v="2017-11-16T00:00:00"/>
    <x v="3"/>
    <x v="10"/>
    <x v="393"/>
    <x v="22"/>
    <x v="0"/>
    <x v="0"/>
    <x v="369"/>
    <x v="5202"/>
    <n v="6"/>
    <n v="34.630000000000003"/>
  </r>
  <r>
    <n v="9314"/>
    <d v="2017-11-16T00:00:00"/>
    <x v="3"/>
    <x v="10"/>
    <x v="393"/>
    <x v="22"/>
    <x v="1"/>
    <x v="8"/>
    <x v="1330"/>
    <x v="3807"/>
    <n v="2"/>
    <n v="23.79"/>
  </r>
  <r>
    <n v="9315"/>
    <d v="2017-11-16T00:00:00"/>
    <x v="3"/>
    <x v="10"/>
    <x v="393"/>
    <x v="22"/>
    <x v="2"/>
    <x v="6"/>
    <x v="419"/>
    <x v="4823"/>
    <n v="3"/>
    <n v="10.79"/>
  </r>
  <r>
    <n v="9316"/>
    <d v="2017-11-16T00:00:00"/>
    <x v="3"/>
    <x v="10"/>
    <x v="393"/>
    <x v="22"/>
    <x v="0"/>
    <x v="2"/>
    <x v="53"/>
    <x v="1613"/>
    <n v="1"/>
    <n v="7.99"/>
  </r>
  <r>
    <n v="9317"/>
    <d v="2017-11-16T00:00:00"/>
    <x v="3"/>
    <x v="10"/>
    <x v="693"/>
    <x v="20"/>
    <x v="2"/>
    <x v="6"/>
    <x v="585"/>
    <x v="5195"/>
    <n v="6"/>
    <n v="6"/>
  </r>
  <r>
    <n v="9318"/>
    <d v="2017-11-16T00:00:00"/>
    <x v="3"/>
    <x v="10"/>
    <x v="2"/>
    <x v="3"/>
    <x v="1"/>
    <x v="8"/>
    <x v="924"/>
    <x v="4044"/>
    <n v="3"/>
    <n v="5.19"/>
  </r>
  <r>
    <n v="9319"/>
    <d v="2017-11-16T00:00:00"/>
    <x v="3"/>
    <x v="10"/>
    <x v="291"/>
    <x v="10"/>
    <x v="0"/>
    <x v="3"/>
    <x v="756"/>
    <x v="4560"/>
    <n v="1"/>
    <n v="-1.4"/>
  </r>
  <r>
    <n v="9320"/>
    <d v="2017-11-16T00:00:00"/>
    <x v="3"/>
    <x v="10"/>
    <x v="544"/>
    <x v="10"/>
    <x v="2"/>
    <x v="16"/>
    <x v="937"/>
    <x v="5203"/>
    <n v="3"/>
    <n v="75"/>
  </r>
  <r>
    <n v="9321"/>
    <d v="2017-11-16T00:00:00"/>
    <x v="3"/>
    <x v="10"/>
    <x v="544"/>
    <x v="10"/>
    <x v="0"/>
    <x v="4"/>
    <x v="1341"/>
    <x v="3223"/>
    <n v="3"/>
    <n v="5.4"/>
  </r>
  <r>
    <n v="9322"/>
    <d v="2017-11-16T00:00:00"/>
    <x v="3"/>
    <x v="10"/>
    <x v="544"/>
    <x v="10"/>
    <x v="2"/>
    <x v="9"/>
    <x v="1569"/>
    <x v="3419"/>
    <n v="5"/>
    <n v="-1.75"/>
  </r>
  <r>
    <n v="9323"/>
    <d v="2017-11-16T00:00:00"/>
    <x v="3"/>
    <x v="10"/>
    <x v="164"/>
    <x v="3"/>
    <x v="1"/>
    <x v="8"/>
    <x v="1098"/>
    <x v="5195"/>
    <n v="3"/>
    <n v="23.99"/>
  </r>
  <r>
    <n v="9324"/>
    <d v="2017-11-16T00:00:00"/>
    <x v="3"/>
    <x v="10"/>
    <x v="164"/>
    <x v="3"/>
    <x v="1"/>
    <x v="8"/>
    <x v="66"/>
    <x v="67"/>
    <n v="3"/>
    <n v="4.47"/>
  </r>
  <r>
    <n v="9325"/>
    <d v="2017-11-17T00:00:00"/>
    <x v="3"/>
    <x v="10"/>
    <x v="349"/>
    <x v="6"/>
    <x v="0"/>
    <x v="12"/>
    <x v="1123"/>
    <x v="1475"/>
    <n v="2"/>
    <n v="12.26"/>
  </r>
  <r>
    <n v="9326"/>
    <d v="2017-11-17T00:00:00"/>
    <x v="3"/>
    <x v="10"/>
    <x v="21"/>
    <x v="32"/>
    <x v="0"/>
    <x v="4"/>
    <x v="1607"/>
    <x v="22"/>
    <n v="3"/>
    <n v="14.26"/>
  </r>
  <r>
    <n v="9327"/>
    <d v="2017-11-17T00:00:00"/>
    <x v="3"/>
    <x v="10"/>
    <x v="733"/>
    <x v="0"/>
    <x v="1"/>
    <x v="11"/>
    <x v="1647"/>
    <x v="5204"/>
    <n v="2"/>
    <n v="-14.46"/>
  </r>
  <r>
    <n v="9328"/>
    <d v="2017-11-17T00:00:00"/>
    <x v="3"/>
    <x v="10"/>
    <x v="19"/>
    <x v="7"/>
    <x v="2"/>
    <x v="16"/>
    <x v="1696"/>
    <x v="5205"/>
    <n v="3"/>
    <n v="5039.99"/>
  </r>
  <r>
    <n v="9329"/>
    <d v="2017-11-17T00:00:00"/>
    <x v="3"/>
    <x v="10"/>
    <x v="709"/>
    <x v="1"/>
    <x v="2"/>
    <x v="9"/>
    <x v="941"/>
    <x v="5036"/>
    <n v="5"/>
    <n v="83.99"/>
  </r>
  <r>
    <n v="9330"/>
    <d v="2017-11-17T00:00:00"/>
    <x v="3"/>
    <x v="10"/>
    <x v="197"/>
    <x v="20"/>
    <x v="0"/>
    <x v="2"/>
    <x v="1266"/>
    <x v="1769"/>
    <n v="3"/>
    <n v="349.34"/>
  </r>
  <r>
    <n v="9331"/>
    <d v="2017-11-17T00:00:00"/>
    <x v="3"/>
    <x v="10"/>
    <x v="480"/>
    <x v="22"/>
    <x v="0"/>
    <x v="3"/>
    <x v="592"/>
    <x v="670"/>
    <n v="2"/>
    <n v="4.5199999999999996"/>
  </r>
  <r>
    <n v="9332"/>
    <d v="2017-11-17T00:00:00"/>
    <x v="3"/>
    <x v="10"/>
    <x v="121"/>
    <x v="11"/>
    <x v="0"/>
    <x v="0"/>
    <x v="1825"/>
    <x v="5206"/>
    <n v="3"/>
    <n v="6.62"/>
  </r>
  <r>
    <n v="9333"/>
    <d v="2017-11-17T00:00:00"/>
    <x v="3"/>
    <x v="10"/>
    <x v="121"/>
    <x v="11"/>
    <x v="0"/>
    <x v="3"/>
    <x v="1508"/>
    <x v="2299"/>
    <n v="7"/>
    <n v="-3.47"/>
  </r>
  <r>
    <n v="9334"/>
    <d v="2017-11-17T00:00:00"/>
    <x v="3"/>
    <x v="10"/>
    <x v="584"/>
    <x v="25"/>
    <x v="0"/>
    <x v="0"/>
    <x v="1845"/>
    <x v="5207"/>
    <n v="7"/>
    <n v="93.88"/>
  </r>
  <r>
    <n v="9335"/>
    <d v="2017-11-17T00:00:00"/>
    <x v="3"/>
    <x v="10"/>
    <x v="584"/>
    <x v="25"/>
    <x v="2"/>
    <x v="9"/>
    <x v="23"/>
    <x v="5208"/>
    <n v="5"/>
    <n v="107.79"/>
  </r>
  <r>
    <n v="9336"/>
    <d v="2017-11-17T00:00:00"/>
    <x v="3"/>
    <x v="10"/>
    <x v="757"/>
    <x v="20"/>
    <x v="0"/>
    <x v="0"/>
    <x v="1757"/>
    <x v="2167"/>
    <n v="6"/>
    <n v="18.66"/>
  </r>
  <r>
    <n v="9337"/>
    <d v="2017-11-17T00:00:00"/>
    <x v="3"/>
    <x v="10"/>
    <x v="757"/>
    <x v="20"/>
    <x v="1"/>
    <x v="8"/>
    <x v="317"/>
    <x v="339"/>
    <n v="4"/>
    <n v="76.98"/>
  </r>
  <r>
    <n v="9338"/>
    <d v="2017-11-17T00:00:00"/>
    <x v="3"/>
    <x v="10"/>
    <x v="335"/>
    <x v="36"/>
    <x v="0"/>
    <x v="3"/>
    <x v="772"/>
    <x v="1313"/>
    <n v="6"/>
    <n v="20.59"/>
  </r>
  <r>
    <n v="9339"/>
    <d v="2017-11-17T00:00:00"/>
    <x v="3"/>
    <x v="10"/>
    <x v="141"/>
    <x v="4"/>
    <x v="2"/>
    <x v="9"/>
    <x v="1164"/>
    <x v="2232"/>
    <n v="1"/>
    <n v="28.8"/>
  </r>
  <r>
    <n v="9340"/>
    <d v="2017-11-17T00:00:00"/>
    <x v="3"/>
    <x v="10"/>
    <x v="141"/>
    <x v="4"/>
    <x v="2"/>
    <x v="6"/>
    <x v="1804"/>
    <x v="4387"/>
    <n v="5"/>
    <n v="55.65"/>
  </r>
  <r>
    <n v="9341"/>
    <d v="2017-11-18T00:00:00"/>
    <x v="3"/>
    <x v="10"/>
    <x v="792"/>
    <x v="22"/>
    <x v="0"/>
    <x v="2"/>
    <x v="370"/>
    <x v="5209"/>
    <n v="6"/>
    <n v="45.81"/>
  </r>
  <r>
    <n v="9342"/>
    <d v="2017-11-18T00:00:00"/>
    <x v="3"/>
    <x v="10"/>
    <x v="792"/>
    <x v="22"/>
    <x v="2"/>
    <x v="9"/>
    <x v="1037"/>
    <x v="3231"/>
    <n v="4"/>
    <n v="54.33"/>
  </r>
  <r>
    <n v="9343"/>
    <d v="2017-11-18T00:00:00"/>
    <x v="3"/>
    <x v="10"/>
    <x v="792"/>
    <x v="22"/>
    <x v="0"/>
    <x v="7"/>
    <x v="293"/>
    <x v="2790"/>
    <n v="2"/>
    <n v="1.42"/>
  </r>
  <r>
    <n v="9344"/>
    <d v="2017-11-18T00:00:00"/>
    <x v="3"/>
    <x v="10"/>
    <x v="792"/>
    <x v="22"/>
    <x v="0"/>
    <x v="3"/>
    <x v="515"/>
    <x v="174"/>
    <n v="2"/>
    <n v="2.96"/>
  </r>
  <r>
    <n v="9345"/>
    <d v="2017-11-18T00:00:00"/>
    <x v="3"/>
    <x v="10"/>
    <x v="792"/>
    <x v="22"/>
    <x v="0"/>
    <x v="2"/>
    <x v="555"/>
    <x v="859"/>
    <n v="3"/>
    <n v="9.59"/>
  </r>
  <r>
    <n v="9346"/>
    <d v="2017-11-18T00:00:00"/>
    <x v="3"/>
    <x v="10"/>
    <x v="638"/>
    <x v="10"/>
    <x v="0"/>
    <x v="4"/>
    <x v="1697"/>
    <x v="4807"/>
    <n v="7"/>
    <n v="7.77"/>
  </r>
  <r>
    <n v="9347"/>
    <d v="2017-11-18T00:00:00"/>
    <x v="3"/>
    <x v="10"/>
    <x v="5"/>
    <x v="14"/>
    <x v="1"/>
    <x v="8"/>
    <x v="1659"/>
    <x v="4887"/>
    <n v="4"/>
    <n v="8.3000000000000007"/>
  </r>
  <r>
    <n v="9348"/>
    <d v="2017-11-18T00:00:00"/>
    <x v="3"/>
    <x v="10"/>
    <x v="721"/>
    <x v="16"/>
    <x v="0"/>
    <x v="0"/>
    <x v="285"/>
    <x v="4345"/>
    <n v="1"/>
    <n v="15.53"/>
  </r>
  <r>
    <n v="9349"/>
    <d v="2017-11-18T00:00:00"/>
    <x v="3"/>
    <x v="10"/>
    <x v="721"/>
    <x v="16"/>
    <x v="0"/>
    <x v="14"/>
    <x v="488"/>
    <x v="1250"/>
    <n v="1"/>
    <n v="-0.66"/>
  </r>
  <r>
    <n v="9350"/>
    <d v="2017-11-18T00:00:00"/>
    <x v="3"/>
    <x v="10"/>
    <x v="610"/>
    <x v="20"/>
    <x v="2"/>
    <x v="6"/>
    <x v="1456"/>
    <x v="5210"/>
    <n v="5"/>
    <n v="36.729999999999997"/>
  </r>
  <r>
    <n v="9351"/>
    <d v="2017-11-18T00:00:00"/>
    <x v="3"/>
    <x v="10"/>
    <x v="763"/>
    <x v="16"/>
    <x v="0"/>
    <x v="2"/>
    <x v="204"/>
    <x v="5211"/>
    <n v="5"/>
    <n v="-19.32"/>
  </r>
  <r>
    <n v="9352"/>
    <d v="2017-11-18T00:00:00"/>
    <x v="3"/>
    <x v="10"/>
    <x v="763"/>
    <x v="16"/>
    <x v="0"/>
    <x v="3"/>
    <x v="250"/>
    <x v="992"/>
    <n v="8"/>
    <n v="-16.190000000000001"/>
  </r>
  <r>
    <n v="9353"/>
    <d v="2017-11-18T00:00:00"/>
    <x v="3"/>
    <x v="10"/>
    <x v="763"/>
    <x v="16"/>
    <x v="0"/>
    <x v="12"/>
    <x v="1411"/>
    <x v="5212"/>
    <n v="4"/>
    <n v="48.63"/>
  </r>
  <r>
    <n v="9354"/>
    <d v="2017-11-18T00:00:00"/>
    <x v="3"/>
    <x v="10"/>
    <x v="763"/>
    <x v="16"/>
    <x v="0"/>
    <x v="0"/>
    <x v="1038"/>
    <x v="1315"/>
    <n v="4"/>
    <n v="7.26"/>
  </r>
  <r>
    <n v="9355"/>
    <d v="2017-11-18T00:00:00"/>
    <x v="3"/>
    <x v="10"/>
    <x v="763"/>
    <x v="16"/>
    <x v="0"/>
    <x v="0"/>
    <x v="284"/>
    <x v="598"/>
    <n v="8"/>
    <n v="14.52"/>
  </r>
  <r>
    <n v="9356"/>
    <d v="2017-11-18T00:00:00"/>
    <x v="3"/>
    <x v="10"/>
    <x v="446"/>
    <x v="1"/>
    <x v="0"/>
    <x v="10"/>
    <x v="1068"/>
    <x v="5213"/>
    <n v="6"/>
    <n v="20.84"/>
  </r>
  <r>
    <n v="9357"/>
    <d v="2017-11-18T00:00:00"/>
    <x v="3"/>
    <x v="10"/>
    <x v="446"/>
    <x v="1"/>
    <x v="1"/>
    <x v="5"/>
    <x v="26"/>
    <x v="5214"/>
    <n v="2"/>
    <n v="-25.48"/>
  </r>
  <r>
    <n v="9358"/>
    <d v="2017-11-18T00:00:00"/>
    <x v="3"/>
    <x v="10"/>
    <x v="555"/>
    <x v="21"/>
    <x v="0"/>
    <x v="2"/>
    <x v="847"/>
    <x v="860"/>
    <n v="6"/>
    <n v="24.98"/>
  </r>
  <r>
    <n v="9359"/>
    <d v="2017-11-18T00:00:00"/>
    <x v="3"/>
    <x v="10"/>
    <x v="555"/>
    <x v="21"/>
    <x v="0"/>
    <x v="2"/>
    <x v="1128"/>
    <x v="3602"/>
    <n v="1"/>
    <n v="10.57"/>
  </r>
  <r>
    <n v="9360"/>
    <d v="2017-11-18T00:00:00"/>
    <x v="3"/>
    <x v="10"/>
    <x v="555"/>
    <x v="21"/>
    <x v="0"/>
    <x v="1"/>
    <x v="1165"/>
    <x v="1764"/>
    <n v="2"/>
    <n v="3.47"/>
  </r>
  <r>
    <n v="9361"/>
    <d v="2017-11-18T00:00:00"/>
    <x v="3"/>
    <x v="10"/>
    <x v="555"/>
    <x v="21"/>
    <x v="1"/>
    <x v="8"/>
    <x v="1670"/>
    <x v="5215"/>
    <n v="2"/>
    <n v="2.74"/>
  </r>
  <r>
    <n v="9362"/>
    <d v="2017-11-19T00:00:00"/>
    <x v="3"/>
    <x v="10"/>
    <x v="657"/>
    <x v="1"/>
    <x v="1"/>
    <x v="13"/>
    <x v="1060"/>
    <x v="5216"/>
    <n v="3"/>
    <n v="-131.44999999999999"/>
  </r>
  <r>
    <n v="9363"/>
    <d v="2017-11-19T00:00:00"/>
    <x v="3"/>
    <x v="10"/>
    <x v="775"/>
    <x v="20"/>
    <x v="0"/>
    <x v="3"/>
    <x v="1513"/>
    <x v="2838"/>
    <n v="6"/>
    <n v="13.93"/>
  </r>
  <r>
    <n v="9364"/>
    <d v="2017-11-19T00:00:00"/>
    <x v="3"/>
    <x v="10"/>
    <x v="775"/>
    <x v="20"/>
    <x v="0"/>
    <x v="0"/>
    <x v="257"/>
    <x v="518"/>
    <n v="2"/>
    <n v="6.41"/>
  </r>
  <r>
    <n v="9365"/>
    <d v="2017-11-19T00:00:00"/>
    <x v="3"/>
    <x v="10"/>
    <x v="375"/>
    <x v="3"/>
    <x v="2"/>
    <x v="6"/>
    <x v="356"/>
    <x v="4238"/>
    <n v="4"/>
    <n v="2.4"/>
  </r>
  <r>
    <n v="9366"/>
    <d v="2017-11-19T00:00:00"/>
    <x v="3"/>
    <x v="10"/>
    <x v="69"/>
    <x v="0"/>
    <x v="0"/>
    <x v="0"/>
    <x v="1846"/>
    <x v="2411"/>
    <n v="4"/>
    <n v="5.28"/>
  </r>
  <r>
    <n v="9367"/>
    <d v="2017-11-19T00:00:00"/>
    <x v="3"/>
    <x v="10"/>
    <x v="69"/>
    <x v="0"/>
    <x v="0"/>
    <x v="14"/>
    <x v="1268"/>
    <x v="4122"/>
    <n v="1"/>
    <n v="0.5"/>
  </r>
  <r>
    <n v="9368"/>
    <d v="2017-11-19T00:00:00"/>
    <x v="3"/>
    <x v="10"/>
    <x v="69"/>
    <x v="0"/>
    <x v="0"/>
    <x v="4"/>
    <x v="1192"/>
    <x v="1603"/>
    <n v="4"/>
    <n v="8.67"/>
  </r>
  <r>
    <n v="9369"/>
    <d v="2017-11-19T00:00:00"/>
    <x v="3"/>
    <x v="10"/>
    <x v="69"/>
    <x v="0"/>
    <x v="1"/>
    <x v="8"/>
    <x v="763"/>
    <x v="1102"/>
    <n v="2"/>
    <n v="-13.99"/>
  </r>
  <r>
    <n v="9370"/>
    <d v="2017-11-19T00:00:00"/>
    <x v="3"/>
    <x v="10"/>
    <x v="721"/>
    <x v="0"/>
    <x v="1"/>
    <x v="5"/>
    <x v="1078"/>
    <x v="5217"/>
    <n v="3"/>
    <n v="-53.27"/>
  </r>
  <r>
    <n v="9371"/>
    <d v="2017-11-19T00:00:00"/>
    <x v="3"/>
    <x v="10"/>
    <x v="49"/>
    <x v="0"/>
    <x v="1"/>
    <x v="5"/>
    <x v="376"/>
    <x v="5218"/>
    <n v="2"/>
    <n v="-8.7200000000000006"/>
  </r>
  <r>
    <n v="9372"/>
    <d v="2017-11-19T00:00:00"/>
    <x v="3"/>
    <x v="10"/>
    <x v="579"/>
    <x v="5"/>
    <x v="1"/>
    <x v="8"/>
    <x v="769"/>
    <x v="882"/>
    <n v="6"/>
    <n v="213.69"/>
  </r>
  <r>
    <n v="9373"/>
    <d v="2017-11-19T00:00:00"/>
    <x v="3"/>
    <x v="10"/>
    <x v="579"/>
    <x v="5"/>
    <x v="0"/>
    <x v="3"/>
    <x v="1267"/>
    <x v="3864"/>
    <n v="2"/>
    <n v="10.76"/>
  </r>
  <r>
    <n v="9374"/>
    <d v="2017-11-19T00:00:00"/>
    <x v="3"/>
    <x v="10"/>
    <x v="260"/>
    <x v="3"/>
    <x v="0"/>
    <x v="2"/>
    <x v="865"/>
    <x v="2992"/>
    <n v="9"/>
    <n v="76.25"/>
  </r>
  <r>
    <n v="9375"/>
    <d v="2017-11-19T00:00:00"/>
    <x v="3"/>
    <x v="10"/>
    <x v="260"/>
    <x v="3"/>
    <x v="1"/>
    <x v="8"/>
    <x v="492"/>
    <x v="5219"/>
    <n v="1"/>
    <n v="7.11"/>
  </r>
  <r>
    <n v="9376"/>
    <d v="2017-11-19T00:00:00"/>
    <x v="3"/>
    <x v="10"/>
    <x v="514"/>
    <x v="20"/>
    <x v="0"/>
    <x v="10"/>
    <x v="21"/>
    <x v="677"/>
    <n v="3"/>
    <n v="8.3699999999999992"/>
  </r>
  <r>
    <n v="9377"/>
    <d v="2017-11-19T00:00:00"/>
    <x v="3"/>
    <x v="10"/>
    <x v="514"/>
    <x v="20"/>
    <x v="0"/>
    <x v="12"/>
    <x v="1295"/>
    <x v="5220"/>
    <n v="7"/>
    <n v="626.19000000000005"/>
  </r>
  <r>
    <n v="9378"/>
    <d v="2017-11-19T00:00:00"/>
    <x v="3"/>
    <x v="10"/>
    <x v="660"/>
    <x v="0"/>
    <x v="1"/>
    <x v="13"/>
    <x v="1600"/>
    <x v="5221"/>
    <n v="6"/>
    <n v="-71.81"/>
  </r>
  <r>
    <n v="9379"/>
    <d v="2017-11-19T00:00:00"/>
    <x v="3"/>
    <x v="10"/>
    <x v="660"/>
    <x v="0"/>
    <x v="0"/>
    <x v="4"/>
    <x v="234"/>
    <x v="1085"/>
    <n v="4"/>
    <n v="8.74"/>
  </r>
  <r>
    <n v="9380"/>
    <d v="2017-11-19T00:00:00"/>
    <x v="3"/>
    <x v="10"/>
    <x v="118"/>
    <x v="6"/>
    <x v="0"/>
    <x v="7"/>
    <x v="500"/>
    <x v="1432"/>
    <n v="7"/>
    <n v="12.53"/>
  </r>
  <r>
    <n v="9381"/>
    <d v="2017-11-19T00:00:00"/>
    <x v="3"/>
    <x v="10"/>
    <x v="180"/>
    <x v="0"/>
    <x v="1"/>
    <x v="5"/>
    <x v="943"/>
    <x v="5222"/>
    <n v="3"/>
    <n v="-46.4"/>
  </r>
  <r>
    <n v="9382"/>
    <d v="2017-11-19T00:00:00"/>
    <x v="3"/>
    <x v="10"/>
    <x v="180"/>
    <x v="0"/>
    <x v="0"/>
    <x v="4"/>
    <x v="867"/>
    <x v="1017"/>
    <n v="5"/>
    <n v="3.91"/>
  </r>
  <r>
    <n v="9383"/>
    <d v="2017-11-19T00:00:00"/>
    <x v="3"/>
    <x v="10"/>
    <x v="180"/>
    <x v="0"/>
    <x v="0"/>
    <x v="3"/>
    <x v="1030"/>
    <x v="5223"/>
    <n v="6"/>
    <n v="-2287.7800000000002"/>
  </r>
  <r>
    <n v="9384"/>
    <d v="2017-11-19T00:00:00"/>
    <x v="3"/>
    <x v="10"/>
    <x v="54"/>
    <x v="10"/>
    <x v="0"/>
    <x v="3"/>
    <x v="1172"/>
    <x v="5224"/>
    <n v="7"/>
    <n v="-45.93"/>
  </r>
  <r>
    <n v="9385"/>
    <d v="2017-11-19T00:00:00"/>
    <x v="3"/>
    <x v="10"/>
    <x v="77"/>
    <x v="6"/>
    <x v="0"/>
    <x v="4"/>
    <x v="1568"/>
    <x v="44"/>
    <n v="7"/>
    <n v="6.66"/>
  </r>
  <r>
    <n v="9386"/>
    <d v="2017-11-19T00:00:00"/>
    <x v="3"/>
    <x v="10"/>
    <x v="64"/>
    <x v="20"/>
    <x v="0"/>
    <x v="3"/>
    <x v="345"/>
    <x v="5225"/>
    <n v="7"/>
    <n v="18.25"/>
  </r>
  <r>
    <n v="9387"/>
    <d v="2017-11-19T00:00:00"/>
    <x v="3"/>
    <x v="10"/>
    <x v="64"/>
    <x v="20"/>
    <x v="1"/>
    <x v="13"/>
    <x v="1174"/>
    <x v="1326"/>
    <n v="3"/>
    <n v="-29.32"/>
  </r>
  <r>
    <n v="9388"/>
    <d v="2017-11-20T00:00:00"/>
    <x v="3"/>
    <x v="10"/>
    <x v="269"/>
    <x v="3"/>
    <x v="1"/>
    <x v="8"/>
    <x v="1231"/>
    <x v="2602"/>
    <n v="3"/>
    <n v="16.61"/>
  </r>
  <r>
    <n v="9389"/>
    <d v="2017-11-20T00:00:00"/>
    <x v="3"/>
    <x v="10"/>
    <x v="269"/>
    <x v="3"/>
    <x v="0"/>
    <x v="3"/>
    <x v="520"/>
    <x v="5226"/>
    <n v="7"/>
    <n v="27.32"/>
  </r>
  <r>
    <n v="9390"/>
    <d v="2017-11-20T00:00:00"/>
    <x v="3"/>
    <x v="10"/>
    <x v="54"/>
    <x v="25"/>
    <x v="0"/>
    <x v="4"/>
    <x v="1448"/>
    <x v="1293"/>
    <n v="7"/>
    <n v="2.7"/>
  </r>
  <r>
    <n v="9391"/>
    <d v="2017-11-20T00:00:00"/>
    <x v="3"/>
    <x v="10"/>
    <x v="54"/>
    <x v="25"/>
    <x v="0"/>
    <x v="4"/>
    <x v="108"/>
    <x v="5227"/>
    <n v="3"/>
    <n v="1.8"/>
  </r>
  <r>
    <n v="9392"/>
    <d v="2017-11-20T00:00:00"/>
    <x v="3"/>
    <x v="10"/>
    <x v="542"/>
    <x v="10"/>
    <x v="1"/>
    <x v="8"/>
    <x v="1108"/>
    <x v="1664"/>
    <n v="5"/>
    <n v="28.13"/>
  </r>
  <r>
    <n v="9393"/>
    <d v="2017-11-20T00:00:00"/>
    <x v="3"/>
    <x v="10"/>
    <x v="542"/>
    <x v="10"/>
    <x v="1"/>
    <x v="8"/>
    <x v="1670"/>
    <x v="2649"/>
    <n v="2"/>
    <n v="1.57"/>
  </r>
  <r>
    <n v="9394"/>
    <d v="2017-11-20T00:00:00"/>
    <x v="3"/>
    <x v="10"/>
    <x v="75"/>
    <x v="3"/>
    <x v="1"/>
    <x v="5"/>
    <x v="1400"/>
    <x v="1687"/>
    <n v="5"/>
    <n v="-46.14"/>
  </r>
  <r>
    <n v="9395"/>
    <d v="2017-11-20T00:00:00"/>
    <x v="3"/>
    <x v="10"/>
    <x v="459"/>
    <x v="28"/>
    <x v="0"/>
    <x v="4"/>
    <x v="545"/>
    <x v="3596"/>
    <n v="10"/>
    <n v="9.68"/>
  </r>
  <r>
    <n v="9396"/>
    <d v="2017-11-20T00:00:00"/>
    <x v="3"/>
    <x v="10"/>
    <x v="101"/>
    <x v="20"/>
    <x v="0"/>
    <x v="0"/>
    <x v="1752"/>
    <x v="3392"/>
    <n v="7"/>
    <n v="22.44"/>
  </r>
  <r>
    <n v="9397"/>
    <d v="2017-11-20T00:00:00"/>
    <x v="3"/>
    <x v="10"/>
    <x v="101"/>
    <x v="20"/>
    <x v="1"/>
    <x v="11"/>
    <x v="1093"/>
    <x v="5228"/>
    <n v="2"/>
    <n v="-25.3"/>
  </r>
  <r>
    <n v="9398"/>
    <d v="2017-11-20T00:00:00"/>
    <x v="3"/>
    <x v="10"/>
    <x v="101"/>
    <x v="20"/>
    <x v="2"/>
    <x v="6"/>
    <x v="352"/>
    <x v="5229"/>
    <n v="3"/>
    <n v="327.58999999999997"/>
  </r>
  <r>
    <n v="9399"/>
    <d v="2017-11-20T00:00:00"/>
    <x v="3"/>
    <x v="10"/>
    <x v="101"/>
    <x v="20"/>
    <x v="0"/>
    <x v="4"/>
    <x v="666"/>
    <x v="5230"/>
    <n v="3"/>
    <n v="19.309999999999999"/>
  </r>
  <r>
    <n v="9400"/>
    <d v="2017-11-20T00:00:00"/>
    <x v="3"/>
    <x v="10"/>
    <x v="414"/>
    <x v="15"/>
    <x v="1"/>
    <x v="5"/>
    <x v="215"/>
    <x v="5231"/>
    <n v="2"/>
    <n v="-23.58"/>
  </r>
  <r>
    <n v="9401"/>
    <d v="2017-11-20T00:00:00"/>
    <x v="3"/>
    <x v="10"/>
    <x v="90"/>
    <x v="5"/>
    <x v="1"/>
    <x v="8"/>
    <x v="568"/>
    <x v="5232"/>
    <n v="2"/>
    <n v="11.58"/>
  </r>
  <r>
    <n v="9402"/>
    <d v="2017-11-20T00:00:00"/>
    <x v="3"/>
    <x v="10"/>
    <x v="121"/>
    <x v="20"/>
    <x v="2"/>
    <x v="9"/>
    <x v="968"/>
    <x v="668"/>
    <n v="3"/>
    <n v="1.34"/>
  </r>
  <r>
    <n v="9403"/>
    <d v="2017-11-20T00:00:00"/>
    <x v="3"/>
    <x v="10"/>
    <x v="121"/>
    <x v="20"/>
    <x v="2"/>
    <x v="6"/>
    <x v="628"/>
    <x v="5233"/>
    <n v="1"/>
    <n v="171"/>
  </r>
  <r>
    <n v="9404"/>
    <d v="2017-11-20T00:00:00"/>
    <x v="3"/>
    <x v="10"/>
    <x v="121"/>
    <x v="20"/>
    <x v="1"/>
    <x v="8"/>
    <x v="1465"/>
    <x v="2660"/>
    <n v="3"/>
    <n v="9.17"/>
  </r>
  <r>
    <n v="9405"/>
    <d v="2017-11-21T00:00:00"/>
    <x v="3"/>
    <x v="10"/>
    <x v="157"/>
    <x v="22"/>
    <x v="1"/>
    <x v="13"/>
    <x v="618"/>
    <x v="2130"/>
    <n v="1"/>
    <n v="20.58"/>
  </r>
  <r>
    <n v="9406"/>
    <d v="2017-11-21T00:00:00"/>
    <x v="3"/>
    <x v="10"/>
    <x v="72"/>
    <x v="20"/>
    <x v="1"/>
    <x v="8"/>
    <x v="1484"/>
    <x v="2100"/>
    <n v="1"/>
    <n v="11.24"/>
  </r>
  <r>
    <n v="9407"/>
    <d v="2017-11-21T00:00:00"/>
    <x v="3"/>
    <x v="10"/>
    <x v="429"/>
    <x v="3"/>
    <x v="0"/>
    <x v="2"/>
    <x v="370"/>
    <x v="4765"/>
    <n v="2"/>
    <n v="15.27"/>
  </r>
  <r>
    <n v="9408"/>
    <d v="2017-11-21T00:00:00"/>
    <x v="3"/>
    <x v="10"/>
    <x v="429"/>
    <x v="3"/>
    <x v="0"/>
    <x v="4"/>
    <x v="1259"/>
    <x v="638"/>
    <n v="2"/>
    <n v="1.45"/>
  </r>
  <r>
    <n v="9409"/>
    <d v="2017-11-21T00:00:00"/>
    <x v="3"/>
    <x v="10"/>
    <x v="429"/>
    <x v="3"/>
    <x v="0"/>
    <x v="7"/>
    <x v="1156"/>
    <x v="5234"/>
    <n v="2"/>
    <n v="3.52"/>
  </r>
  <r>
    <n v="9410"/>
    <d v="2017-11-21T00:00:00"/>
    <x v="3"/>
    <x v="10"/>
    <x v="429"/>
    <x v="3"/>
    <x v="0"/>
    <x v="12"/>
    <x v="882"/>
    <x v="1527"/>
    <n v="1"/>
    <n v="2.2400000000000002"/>
  </r>
  <r>
    <n v="9411"/>
    <d v="2017-11-21T00:00:00"/>
    <x v="3"/>
    <x v="10"/>
    <x v="429"/>
    <x v="3"/>
    <x v="2"/>
    <x v="6"/>
    <x v="1404"/>
    <x v="4343"/>
    <n v="3"/>
    <n v="49.5"/>
  </r>
  <r>
    <n v="9412"/>
    <d v="2017-11-21T00:00:00"/>
    <x v="3"/>
    <x v="10"/>
    <x v="204"/>
    <x v="2"/>
    <x v="0"/>
    <x v="0"/>
    <x v="74"/>
    <x v="174"/>
    <n v="2"/>
    <n v="2.64"/>
  </r>
  <r>
    <n v="9413"/>
    <d v="2017-11-21T00:00:00"/>
    <x v="3"/>
    <x v="10"/>
    <x v="204"/>
    <x v="2"/>
    <x v="0"/>
    <x v="2"/>
    <x v="512"/>
    <x v="5235"/>
    <n v="4"/>
    <n v="3.93"/>
  </r>
  <r>
    <n v="9414"/>
    <d v="2017-11-21T00:00:00"/>
    <x v="3"/>
    <x v="10"/>
    <x v="225"/>
    <x v="3"/>
    <x v="0"/>
    <x v="4"/>
    <x v="1169"/>
    <x v="1562"/>
    <n v="4"/>
    <n v="3.18"/>
  </r>
  <r>
    <n v="9415"/>
    <d v="2017-11-21T00:00:00"/>
    <x v="3"/>
    <x v="10"/>
    <x v="225"/>
    <x v="3"/>
    <x v="0"/>
    <x v="3"/>
    <x v="1154"/>
    <x v="1854"/>
    <n v="2"/>
    <n v="14.77"/>
  </r>
  <r>
    <n v="9416"/>
    <d v="2017-11-21T00:00:00"/>
    <x v="3"/>
    <x v="10"/>
    <x v="74"/>
    <x v="22"/>
    <x v="0"/>
    <x v="3"/>
    <x v="556"/>
    <x v="5236"/>
    <n v="5"/>
    <n v="56.55"/>
  </r>
  <r>
    <n v="9417"/>
    <d v="2017-11-21T00:00:00"/>
    <x v="3"/>
    <x v="10"/>
    <x v="74"/>
    <x v="22"/>
    <x v="2"/>
    <x v="15"/>
    <x v="804"/>
    <x v="5237"/>
    <n v="1"/>
    <n v="104"/>
  </r>
  <r>
    <n v="9418"/>
    <d v="2017-11-21T00:00:00"/>
    <x v="3"/>
    <x v="10"/>
    <x v="74"/>
    <x v="22"/>
    <x v="0"/>
    <x v="0"/>
    <x v="266"/>
    <x v="1778"/>
    <n v="8"/>
    <n v="24.88"/>
  </r>
  <r>
    <n v="9419"/>
    <d v="2017-11-21T00:00:00"/>
    <x v="3"/>
    <x v="10"/>
    <x v="742"/>
    <x v="0"/>
    <x v="2"/>
    <x v="6"/>
    <x v="1502"/>
    <x v="2983"/>
    <n v="3"/>
    <n v="-12.41"/>
  </r>
  <r>
    <n v="9420"/>
    <d v="2017-11-22T00:00:00"/>
    <x v="3"/>
    <x v="10"/>
    <x v="251"/>
    <x v="0"/>
    <x v="0"/>
    <x v="4"/>
    <x v="312"/>
    <x v="5238"/>
    <n v="8"/>
    <n v="2.23"/>
  </r>
  <r>
    <n v="9421"/>
    <d v="2017-11-23T00:00:00"/>
    <x v="3"/>
    <x v="10"/>
    <x v="744"/>
    <x v="25"/>
    <x v="2"/>
    <x v="9"/>
    <x v="1234"/>
    <x v="5239"/>
    <n v="8"/>
    <n v="17.600000000000001"/>
  </r>
  <r>
    <n v="9422"/>
    <d v="2017-11-23T00:00:00"/>
    <x v="3"/>
    <x v="10"/>
    <x v="744"/>
    <x v="25"/>
    <x v="2"/>
    <x v="6"/>
    <x v="1213"/>
    <x v="5240"/>
    <n v="1"/>
    <n v="2.1"/>
  </r>
  <r>
    <n v="9423"/>
    <d v="2017-11-23T00:00:00"/>
    <x v="3"/>
    <x v="10"/>
    <x v="744"/>
    <x v="25"/>
    <x v="0"/>
    <x v="4"/>
    <x v="146"/>
    <x v="2223"/>
    <n v="1"/>
    <n v="1.07"/>
  </r>
  <r>
    <n v="9424"/>
    <d v="2017-11-23T00:00:00"/>
    <x v="3"/>
    <x v="10"/>
    <x v="362"/>
    <x v="14"/>
    <x v="1"/>
    <x v="8"/>
    <x v="1231"/>
    <x v="1680"/>
    <n v="2"/>
    <n v="11.08"/>
  </r>
  <r>
    <n v="9425"/>
    <d v="2017-11-23T00:00:00"/>
    <x v="3"/>
    <x v="10"/>
    <x v="362"/>
    <x v="14"/>
    <x v="0"/>
    <x v="3"/>
    <x v="171"/>
    <x v="5241"/>
    <n v="8"/>
    <n v="138.19999999999999"/>
  </r>
  <r>
    <n v="9426"/>
    <d v="2017-11-23T00:00:00"/>
    <x v="3"/>
    <x v="10"/>
    <x v="210"/>
    <x v="2"/>
    <x v="1"/>
    <x v="8"/>
    <x v="1001"/>
    <x v="5242"/>
    <n v="9"/>
    <n v="7.21"/>
  </r>
  <r>
    <n v="9427"/>
    <d v="2017-11-23T00:00:00"/>
    <x v="3"/>
    <x v="10"/>
    <x v="136"/>
    <x v="2"/>
    <x v="0"/>
    <x v="3"/>
    <x v="461"/>
    <x v="5243"/>
    <n v="1"/>
    <n v="-5.98"/>
  </r>
  <r>
    <n v="9428"/>
    <d v="2017-11-23T00:00:00"/>
    <x v="3"/>
    <x v="10"/>
    <x v="616"/>
    <x v="1"/>
    <x v="1"/>
    <x v="8"/>
    <x v="1527"/>
    <x v="1484"/>
    <n v="1"/>
    <n v="-4.04"/>
  </r>
  <r>
    <n v="9429"/>
    <d v="2017-11-23T00:00:00"/>
    <x v="3"/>
    <x v="10"/>
    <x v="616"/>
    <x v="1"/>
    <x v="0"/>
    <x v="1"/>
    <x v="349"/>
    <x v="697"/>
    <n v="5"/>
    <n v="4.18"/>
  </r>
  <r>
    <n v="9430"/>
    <d v="2017-11-23T00:00:00"/>
    <x v="3"/>
    <x v="10"/>
    <x v="616"/>
    <x v="1"/>
    <x v="2"/>
    <x v="6"/>
    <x v="1008"/>
    <x v="1966"/>
    <n v="2"/>
    <n v="16.68"/>
  </r>
  <r>
    <n v="9431"/>
    <d v="2017-11-23T00:00:00"/>
    <x v="3"/>
    <x v="10"/>
    <x v="545"/>
    <x v="0"/>
    <x v="2"/>
    <x v="6"/>
    <x v="952"/>
    <x v="4574"/>
    <n v="5"/>
    <n v="19.600000000000001"/>
  </r>
  <r>
    <n v="9432"/>
    <d v="2017-11-23T00:00:00"/>
    <x v="3"/>
    <x v="10"/>
    <x v="284"/>
    <x v="14"/>
    <x v="0"/>
    <x v="14"/>
    <x v="488"/>
    <x v="2325"/>
    <n v="2"/>
    <n v="0.17"/>
  </r>
  <r>
    <n v="9433"/>
    <d v="2017-11-23T00:00:00"/>
    <x v="3"/>
    <x v="10"/>
    <x v="10"/>
    <x v="1"/>
    <x v="0"/>
    <x v="0"/>
    <x v="1215"/>
    <x v="1048"/>
    <n v="2"/>
    <n v="3.74"/>
  </r>
  <r>
    <n v="9434"/>
    <d v="2017-11-23T00:00:00"/>
    <x v="3"/>
    <x v="10"/>
    <x v="359"/>
    <x v="0"/>
    <x v="0"/>
    <x v="0"/>
    <x v="1240"/>
    <x v="1308"/>
    <n v="7"/>
    <n v="12.7"/>
  </r>
  <r>
    <n v="9435"/>
    <d v="2017-11-23T00:00:00"/>
    <x v="3"/>
    <x v="10"/>
    <x v="359"/>
    <x v="0"/>
    <x v="0"/>
    <x v="0"/>
    <x v="819"/>
    <x v="737"/>
    <n v="2"/>
    <n v="29.36"/>
  </r>
  <r>
    <n v="9436"/>
    <d v="2017-11-23T00:00:00"/>
    <x v="3"/>
    <x v="10"/>
    <x v="359"/>
    <x v="0"/>
    <x v="1"/>
    <x v="13"/>
    <x v="953"/>
    <x v="5244"/>
    <n v="1"/>
    <n v="-31.03"/>
  </r>
  <r>
    <n v="9437"/>
    <d v="2017-11-23T00:00:00"/>
    <x v="3"/>
    <x v="10"/>
    <x v="359"/>
    <x v="0"/>
    <x v="0"/>
    <x v="3"/>
    <x v="1292"/>
    <x v="675"/>
    <n v="2"/>
    <n v="-9.16"/>
  </r>
  <r>
    <n v="9438"/>
    <d v="2017-11-24T00:00:00"/>
    <x v="3"/>
    <x v="10"/>
    <x v="217"/>
    <x v="0"/>
    <x v="0"/>
    <x v="7"/>
    <x v="1156"/>
    <x v="5037"/>
    <n v="3"/>
    <n v="2.57"/>
  </r>
  <r>
    <n v="9439"/>
    <d v="2017-11-24T00:00:00"/>
    <x v="3"/>
    <x v="10"/>
    <x v="477"/>
    <x v="20"/>
    <x v="0"/>
    <x v="0"/>
    <x v="903"/>
    <x v="911"/>
    <n v="1"/>
    <n v="2.88"/>
  </r>
  <r>
    <n v="9440"/>
    <d v="2017-11-24T00:00:00"/>
    <x v="3"/>
    <x v="10"/>
    <x v="477"/>
    <x v="20"/>
    <x v="1"/>
    <x v="5"/>
    <x v="1434"/>
    <x v="5245"/>
    <n v="6"/>
    <n v="173.74"/>
  </r>
  <r>
    <n v="9441"/>
    <d v="2017-11-24T00:00:00"/>
    <x v="3"/>
    <x v="10"/>
    <x v="138"/>
    <x v="9"/>
    <x v="2"/>
    <x v="6"/>
    <x v="1576"/>
    <x v="5246"/>
    <n v="2"/>
    <n v="39.549999999999997"/>
  </r>
  <r>
    <n v="9442"/>
    <d v="2017-11-24T00:00:00"/>
    <x v="3"/>
    <x v="10"/>
    <x v="138"/>
    <x v="9"/>
    <x v="0"/>
    <x v="3"/>
    <x v="209"/>
    <x v="5247"/>
    <n v="8"/>
    <n v="157.36000000000001"/>
  </r>
  <r>
    <n v="9443"/>
    <d v="2017-11-24T00:00:00"/>
    <x v="3"/>
    <x v="10"/>
    <x v="365"/>
    <x v="5"/>
    <x v="0"/>
    <x v="3"/>
    <x v="549"/>
    <x v="633"/>
    <n v="1"/>
    <n v="1.41"/>
  </r>
  <r>
    <n v="9444"/>
    <d v="2017-11-24T00:00:00"/>
    <x v="3"/>
    <x v="10"/>
    <x v="365"/>
    <x v="5"/>
    <x v="0"/>
    <x v="2"/>
    <x v="1407"/>
    <x v="5248"/>
    <n v="12"/>
    <n v="375.43"/>
  </r>
  <r>
    <n v="9445"/>
    <d v="2017-11-24T00:00:00"/>
    <x v="3"/>
    <x v="10"/>
    <x v="20"/>
    <x v="12"/>
    <x v="0"/>
    <x v="3"/>
    <x v="83"/>
    <x v="3216"/>
    <n v="2"/>
    <n v="-15.2"/>
  </r>
  <r>
    <n v="9446"/>
    <d v="2017-11-24T00:00:00"/>
    <x v="3"/>
    <x v="10"/>
    <x v="20"/>
    <x v="12"/>
    <x v="0"/>
    <x v="2"/>
    <x v="1567"/>
    <x v="5249"/>
    <n v="8"/>
    <n v="-41.59"/>
  </r>
  <r>
    <n v="9447"/>
    <d v="2017-11-24T00:00:00"/>
    <x v="3"/>
    <x v="10"/>
    <x v="548"/>
    <x v="25"/>
    <x v="0"/>
    <x v="3"/>
    <x v="1649"/>
    <x v="312"/>
    <n v="8"/>
    <n v="-12.67"/>
  </r>
  <r>
    <n v="9448"/>
    <d v="2017-11-24T00:00:00"/>
    <x v="3"/>
    <x v="10"/>
    <x v="75"/>
    <x v="20"/>
    <x v="0"/>
    <x v="4"/>
    <x v="1559"/>
    <x v="5250"/>
    <n v="9"/>
    <n v="7.37"/>
  </r>
  <r>
    <n v="9449"/>
    <d v="2017-11-24T00:00:00"/>
    <x v="3"/>
    <x v="10"/>
    <x v="75"/>
    <x v="20"/>
    <x v="0"/>
    <x v="10"/>
    <x v="1042"/>
    <x v="3012"/>
    <n v="2"/>
    <n v="78.94"/>
  </r>
  <r>
    <n v="9450"/>
    <d v="2017-11-24T00:00:00"/>
    <x v="3"/>
    <x v="10"/>
    <x v="75"/>
    <x v="20"/>
    <x v="1"/>
    <x v="11"/>
    <x v="1446"/>
    <x v="4108"/>
    <n v="2"/>
    <n v="-16.079999999999998"/>
  </r>
  <r>
    <n v="9451"/>
    <d v="2017-11-24T00:00:00"/>
    <x v="3"/>
    <x v="10"/>
    <x v="75"/>
    <x v="20"/>
    <x v="0"/>
    <x v="0"/>
    <x v="1110"/>
    <x v="115"/>
    <n v="2"/>
    <n v="6.22"/>
  </r>
  <r>
    <n v="9452"/>
    <d v="2017-11-24T00:00:00"/>
    <x v="3"/>
    <x v="10"/>
    <x v="190"/>
    <x v="3"/>
    <x v="0"/>
    <x v="4"/>
    <x v="1697"/>
    <x v="5251"/>
    <n v="4"/>
    <n v="9.99"/>
  </r>
  <r>
    <n v="9453"/>
    <d v="2017-11-24T00:00:00"/>
    <x v="3"/>
    <x v="10"/>
    <x v="678"/>
    <x v="2"/>
    <x v="2"/>
    <x v="6"/>
    <x v="1721"/>
    <x v="1886"/>
    <n v="2"/>
    <n v="-15"/>
  </r>
  <r>
    <n v="9454"/>
    <d v="2017-11-24T00:00:00"/>
    <x v="3"/>
    <x v="10"/>
    <x v="678"/>
    <x v="2"/>
    <x v="0"/>
    <x v="0"/>
    <x v="207"/>
    <x v="4851"/>
    <n v="7"/>
    <n v="83.21"/>
  </r>
  <r>
    <n v="9455"/>
    <d v="2017-11-24T00:00:00"/>
    <x v="3"/>
    <x v="10"/>
    <x v="196"/>
    <x v="42"/>
    <x v="0"/>
    <x v="2"/>
    <x v="53"/>
    <x v="1613"/>
    <n v="1"/>
    <n v="7.99"/>
  </r>
  <r>
    <n v="9456"/>
    <d v="2017-11-24T00:00:00"/>
    <x v="3"/>
    <x v="10"/>
    <x v="378"/>
    <x v="3"/>
    <x v="0"/>
    <x v="0"/>
    <x v="154"/>
    <x v="1296"/>
    <n v="1"/>
    <n v="3.5"/>
  </r>
  <r>
    <n v="9457"/>
    <d v="2017-11-24T00:00:00"/>
    <x v="3"/>
    <x v="10"/>
    <x v="739"/>
    <x v="0"/>
    <x v="0"/>
    <x v="12"/>
    <x v="52"/>
    <x v="4041"/>
    <n v="1"/>
    <n v="-24.77"/>
  </r>
  <r>
    <n v="9458"/>
    <d v="2017-11-24T00:00:00"/>
    <x v="3"/>
    <x v="10"/>
    <x v="706"/>
    <x v="15"/>
    <x v="0"/>
    <x v="3"/>
    <x v="1827"/>
    <x v="2069"/>
    <n v="3"/>
    <n v="-7.78"/>
  </r>
  <r>
    <n v="9459"/>
    <d v="2017-11-24T00:00:00"/>
    <x v="3"/>
    <x v="10"/>
    <x v="706"/>
    <x v="15"/>
    <x v="0"/>
    <x v="10"/>
    <x v="1068"/>
    <x v="5252"/>
    <n v="7"/>
    <n v="24.32"/>
  </r>
  <r>
    <n v="9460"/>
    <d v="2017-11-24T00:00:00"/>
    <x v="3"/>
    <x v="10"/>
    <x v="443"/>
    <x v="3"/>
    <x v="1"/>
    <x v="13"/>
    <x v="957"/>
    <x v="5253"/>
    <n v="2"/>
    <n v="9.1"/>
  </r>
  <r>
    <n v="9461"/>
    <d v="2017-11-24T00:00:00"/>
    <x v="3"/>
    <x v="10"/>
    <x v="443"/>
    <x v="3"/>
    <x v="1"/>
    <x v="13"/>
    <x v="1174"/>
    <x v="3236"/>
    <n v="2"/>
    <n v="-1.78"/>
  </r>
  <r>
    <n v="9462"/>
    <d v="2017-11-24T00:00:00"/>
    <x v="3"/>
    <x v="10"/>
    <x v="154"/>
    <x v="3"/>
    <x v="2"/>
    <x v="9"/>
    <x v="1081"/>
    <x v="5254"/>
    <n v="14"/>
    <n v="87.2"/>
  </r>
  <r>
    <n v="9463"/>
    <d v="2017-11-25T00:00:00"/>
    <x v="3"/>
    <x v="10"/>
    <x v="381"/>
    <x v="14"/>
    <x v="0"/>
    <x v="2"/>
    <x v="525"/>
    <x v="582"/>
    <n v="3"/>
    <n v="0"/>
  </r>
  <r>
    <n v="9464"/>
    <d v="2017-11-25T00:00:00"/>
    <x v="3"/>
    <x v="10"/>
    <x v="32"/>
    <x v="3"/>
    <x v="1"/>
    <x v="11"/>
    <x v="1425"/>
    <x v="2792"/>
    <n v="3"/>
    <n v="-29.61"/>
  </r>
  <r>
    <n v="9465"/>
    <d v="2017-11-25T00:00:00"/>
    <x v="3"/>
    <x v="10"/>
    <x v="32"/>
    <x v="3"/>
    <x v="0"/>
    <x v="2"/>
    <x v="1462"/>
    <x v="2458"/>
    <n v="1"/>
    <n v="2.83"/>
  </r>
  <r>
    <n v="9466"/>
    <d v="2017-11-25T00:00:00"/>
    <x v="3"/>
    <x v="10"/>
    <x v="615"/>
    <x v="3"/>
    <x v="2"/>
    <x v="6"/>
    <x v="1755"/>
    <x v="418"/>
    <n v="5"/>
    <n v="3.5"/>
  </r>
  <r>
    <n v="9467"/>
    <d v="2017-11-25T00:00:00"/>
    <x v="3"/>
    <x v="10"/>
    <x v="615"/>
    <x v="3"/>
    <x v="0"/>
    <x v="0"/>
    <x v="1243"/>
    <x v="1196"/>
    <n v="6"/>
    <n v="15.34"/>
  </r>
  <r>
    <n v="9468"/>
    <d v="2017-11-25T00:00:00"/>
    <x v="3"/>
    <x v="10"/>
    <x v="16"/>
    <x v="4"/>
    <x v="0"/>
    <x v="0"/>
    <x v="850"/>
    <x v="5255"/>
    <n v="9"/>
    <n v="23.95"/>
  </r>
  <r>
    <n v="9469"/>
    <d v="2017-11-25T00:00:00"/>
    <x v="3"/>
    <x v="10"/>
    <x v="742"/>
    <x v="16"/>
    <x v="1"/>
    <x v="11"/>
    <x v="1429"/>
    <x v="4946"/>
    <n v="5"/>
    <n v="-81.44"/>
  </r>
  <r>
    <n v="9470"/>
    <d v="2017-11-25T00:00:00"/>
    <x v="3"/>
    <x v="10"/>
    <x v="501"/>
    <x v="3"/>
    <x v="0"/>
    <x v="4"/>
    <x v="491"/>
    <x v="2144"/>
    <n v="2"/>
    <n v="1.34"/>
  </r>
  <r>
    <n v="9471"/>
    <d v="2017-11-25T00:00:00"/>
    <x v="3"/>
    <x v="10"/>
    <x v="644"/>
    <x v="0"/>
    <x v="2"/>
    <x v="6"/>
    <x v="1721"/>
    <x v="5256"/>
    <n v="5"/>
    <n v="37.5"/>
  </r>
  <r>
    <n v="9472"/>
    <d v="2017-11-25T00:00:00"/>
    <x v="3"/>
    <x v="10"/>
    <x v="644"/>
    <x v="0"/>
    <x v="0"/>
    <x v="12"/>
    <x v="1562"/>
    <x v="3962"/>
    <n v="5"/>
    <n v="-179.78"/>
  </r>
  <r>
    <n v="9473"/>
    <d v="2017-11-25T00:00:00"/>
    <x v="3"/>
    <x v="10"/>
    <x v="644"/>
    <x v="0"/>
    <x v="1"/>
    <x v="5"/>
    <x v="580"/>
    <x v="586"/>
    <n v="5"/>
    <n v="-24.4"/>
  </r>
  <r>
    <n v="9474"/>
    <d v="2017-11-25T00:00:00"/>
    <x v="3"/>
    <x v="10"/>
    <x v="644"/>
    <x v="0"/>
    <x v="0"/>
    <x v="4"/>
    <x v="1263"/>
    <x v="3007"/>
    <n v="4"/>
    <n v="3.74"/>
  </r>
  <r>
    <n v="9475"/>
    <d v="2017-11-25T00:00:00"/>
    <x v="3"/>
    <x v="10"/>
    <x v="14"/>
    <x v="5"/>
    <x v="1"/>
    <x v="5"/>
    <x v="1107"/>
    <x v="5257"/>
    <n v="2"/>
    <n v="168.47"/>
  </r>
  <r>
    <n v="9476"/>
    <d v="2017-11-26T00:00:00"/>
    <x v="3"/>
    <x v="10"/>
    <x v="462"/>
    <x v="24"/>
    <x v="1"/>
    <x v="8"/>
    <x v="1306"/>
    <x v="4674"/>
    <n v="3"/>
    <n v="40.42"/>
  </r>
  <r>
    <n v="9477"/>
    <d v="2017-11-26T00:00:00"/>
    <x v="3"/>
    <x v="10"/>
    <x v="462"/>
    <x v="24"/>
    <x v="2"/>
    <x v="9"/>
    <x v="735"/>
    <x v="5258"/>
    <n v="2"/>
    <n v="12.17"/>
  </r>
  <r>
    <n v="9478"/>
    <d v="2017-11-26T00:00:00"/>
    <x v="3"/>
    <x v="10"/>
    <x v="235"/>
    <x v="10"/>
    <x v="2"/>
    <x v="6"/>
    <x v="422"/>
    <x v="5259"/>
    <n v="8"/>
    <n v="-40.47"/>
  </r>
  <r>
    <n v="9479"/>
    <d v="2017-11-26T00:00:00"/>
    <x v="3"/>
    <x v="10"/>
    <x v="512"/>
    <x v="4"/>
    <x v="0"/>
    <x v="4"/>
    <x v="344"/>
    <x v="1282"/>
    <n v="3"/>
    <n v="3.72"/>
  </r>
  <r>
    <n v="9480"/>
    <d v="2017-11-26T00:00:00"/>
    <x v="3"/>
    <x v="10"/>
    <x v="369"/>
    <x v="10"/>
    <x v="0"/>
    <x v="12"/>
    <x v="1500"/>
    <x v="2623"/>
    <n v="3"/>
    <n v="9.8000000000000007"/>
  </r>
  <r>
    <n v="9481"/>
    <d v="2017-11-26T00:00:00"/>
    <x v="3"/>
    <x v="10"/>
    <x v="369"/>
    <x v="10"/>
    <x v="0"/>
    <x v="12"/>
    <x v="672"/>
    <x v="5260"/>
    <n v="7"/>
    <n v="23.98"/>
  </r>
  <r>
    <n v="9482"/>
    <d v="2017-11-26T00:00:00"/>
    <x v="3"/>
    <x v="10"/>
    <x v="606"/>
    <x v="1"/>
    <x v="0"/>
    <x v="3"/>
    <x v="637"/>
    <x v="213"/>
    <n v="8"/>
    <n v="-53.71"/>
  </r>
  <r>
    <n v="9483"/>
    <d v="2017-11-26T00:00:00"/>
    <x v="3"/>
    <x v="10"/>
    <x v="215"/>
    <x v="20"/>
    <x v="0"/>
    <x v="12"/>
    <x v="792"/>
    <x v="5261"/>
    <n v="7"/>
    <n v="14.68"/>
  </r>
  <r>
    <n v="9484"/>
    <d v="2017-11-26T00:00:00"/>
    <x v="3"/>
    <x v="10"/>
    <x v="215"/>
    <x v="20"/>
    <x v="0"/>
    <x v="3"/>
    <x v="1223"/>
    <x v="5262"/>
    <n v="4"/>
    <n v="32.67"/>
  </r>
  <r>
    <n v="9485"/>
    <d v="2017-11-26T00:00:00"/>
    <x v="3"/>
    <x v="10"/>
    <x v="722"/>
    <x v="18"/>
    <x v="1"/>
    <x v="13"/>
    <x v="278"/>
    <x v="5263"/>
    <n v="3"/>
    <n v="67.06"/>
  </r>
  <r>
    <n v="9486"/>
    <d v="2017-11-26T00:00:00"/>
    <x v="3"/>
    <x v="10"/>
    <x v="722"/>
    <x v="18"/>
    <x v="2"/>
    <x v="6"/>
    <x v="1442"/>
    <x v="2257"/>
    <n v="4"/>
    <n v="545.19000000000005"/>
  </r>
  <r>
    <n v="9487"/>
    <d v="2017-11-26T00:00:00"/>
    <x v="3"/>
    <x v="10"/>
    <x v="722"/>
    <x v="18"/>
    <x v="1"/>
    <x v="8"/>
    <x v="211"/>
    <x v="391"/>
    <n v="2"/>
    <n v="9.89"/>
  </r>
  <r>
    <n v="9488"/>
    <d v="2017-11-26T00:00:00"/>
    <x v="3"/>
    <x v="10"/>
    <x v="722"/>
    <x v="18"/>
    <x v="2"/>
    <x v="6"/>
    <x v="240"/>
    <x v="2658"/>
    <n v="2"/>
    <n v="43.19"/>
  </r>
  <r>
    <n v="9489"/>
    <d v="2017-11-26T00:00:00"/>
    <x v="3"/>
    <x v="10"/>
    <x v="722"/>
    <x v="18"/>
    <x v="1"/>
    <x v="5"/>
    <x v="782"/>
    <x v="5264"/>
    <n v="3"/>
    <n v="240.29"/>
  </r>
  <r>
    <n v="9490"/>
    <d v="2017-11-26T00:00:00"/>
    <x v="3"/>
    <x v="10"/>
    <x v="46"/>
    <x v="20"/>
    <x v="2"/>
    <x v="6"/>
    <x v="1319"/>
    <x v="2239"/>
    <n v="5"/>
    <n v="264.58999999999997"/>
  </r>
  <r>
    <n v="9491"/>
    <d v="2017-11-26T00:00:00"/>
    <x v="3"/>
    <x v="10"/>
    <x v="46"/>
    <x v="20"/>
    <x v="1"/>
    <x v="8"/>
    <x v="643"/>
    <x v="4888"/>
    <n v="5"/>
    <n v="37.880000000000003"/>
  </r>
  <r>
    <n v="9492"/>
    <d v="2017-11-27T00:00:00"/>
    <x v="3"/>
    <x v="10"/>
    <x v="291"/>
    <x v="21"/>
    <x v="1"/>
    <x v="8"/>
    <x v="317"/>
    <x v="5265"/>
    <n v="1"/>
    <n v="19.25"/>
  </r>
  <r>
    <n v="9493"/>
    <d v="2017-11-27T00:00:00"/>
    <x v="3"/>
    <x v="10"/>
    <x v="291"/>
    <x v="21"/>
    <x v="2"/>
    <x v="9"/>
    <x v="1081"/>
    <x v="4371"/>
    <n v="9"/>
    <n v="56.05"/>
  </r>
  <r>
    <n v="9494"/>
    <d v="2017-11-27T00:00:00"/>
    <x v="3"/>
    <x v="10"/>
    <x v="754"/>
    <x v="3"/>
    <x v="0"/>
    <x v="0"/>
    <x v="1422"/>
    <x v="2636"/>
    <n v="5"/>
    <n v="114.94"/>
  </r>
  <r>
    <n v="9495"/>
    <d v="2017-11-27T00:00:00"/>
    <x v="3"/>
    <x v="10"/>
    <x v="754"/>
    <x v="3"/>
    <x v="2"/>
    <x v="9"/>
    <x v="111"/>
    <x v="5266"/>
    <n v="8"/>
    <n v="59.82"/>
  </r>
  <r>
    <n v="9496"/>
    <d v="2017-11-27T00:00:00"/>
    <x v="3"/>
    <x v="10"/>
    <x v="440"/>
    <x v="25"/>
    <x v="0"/>
    <x v="4"/>
    <x v="1808"/>
    <x v="4442"/>
    <n v="5"/>
    <n v="0.77"/>
  </r>
  <r>
    <n v="9497"/>
    <d v="2017-11-27T00:00:00"/>
    <x v="3"/>
    <x v="10"/>
    <x v="440"/>
    <x v="25"/>
    <x v="0"/>
    <x v="12"/>
    <x v="1217"/>
    <x v="3875"/>
    <n v="1"/>
    <n v="4.3600000000000003"/>
  </r>
  <r>
    <n v="9498"/>
    <d v="2017-11-27T00:00:00"/>
    <x v="3"/>
    <x v="10"/>
    <x v="649"/>
    <x v="3"/>
    <x v="0"/>
    <x v="3"/>
    <x v="702"/>
    <x v="2595"/>
    <n v="7"/>
    <n v="41.12"/>
  </r>
  <r>
    <n v="9499"/>
    <d v="2017-11-27T00:00:00"/>
    <x v="3"/>
    <x v="10"/>
    <x v="649"/>
    <x v="3"/>
    <x v="1"/>
    <x v="8"/>
    <x v="1387"/>
    <x v="125"/>
    <n v="3"/>
    <n v="6.03"/>
  </r>
  <r>
    <n v="9500"/>
    <d v="2017-11-27T00:00:00"/>
    <x v="3"/>
    <x v="10"/>
    <x v="712"/>
    <x v="3"/>
    <x v="2"/>
    <x v="6"/>
    <x v="227"/>
    <x v="5267"/>
    <n v="4"/>
    <n v="5.76"/>
  </r>
  <r>
    <n v="9501"/>
    <d v="2017-11-27T00:00:00"/>
    <x v="3"/>
    <x v="10"/>
    <x v="218"/>
    <x v="20"/>
    <x v="0"/>
    <x v="4"/>
    <x v="208"/>
    <x v="1795"/>
    <n v="3"/>
    <n v="2.0299999999999998"/>
  </r>
  <r>
    <n v="9502"/>
    <d v="2017-11-27T00:00:00"/>
    <x v="3"/>
    <x v="10"/>
    <x v="218"/>
    <x v="20"/>
    <x v="0"/>
    <x v="3"/>
    <x v="88"/>
    <x v="4810"/>
    <n v="6"/>
    <n v="36.26"/>
  </r>
  <r>
    <n v="9503"/>
    <d v="2017-11-27T00:00:00"/>
    <x v="3"/>
    <x v="10"/>
    <x v="691"/>
    <x v="18"/>
    <x v="0"/>
    <x v="0"/>
    <x v="189"/>
    <x v="5268"/>
    <n v="6"/>
    <n v="72.81"/>
  </r>
  <r>
    <n v="9504"/>
    <d v="2017-11-27T00:00:00"/>
    <x v="3"/>
    <x v="10"/>
    <x v="691"/>
    <x v="18"/>
    <x v="0"/>
    <x v="3"/>
    <x v="398"/>
    <x v="5269"/>
    <n v="3"/>
    <n v="224.07"/>
  </r>
  <r>
    <n v="9505"/>
    <d v="2017-11-28T00:00:00"/>
    <x v="3"/>
    <x v="10"/>
    <x v="237"/>
    <x v="2"/>
    <x v="1"/>
    <x v="8"/>
    <x v="1630"/>
    <x v="5270"/>
    <n v="7"/>
    <n v="-12.91"/>
  </r>
  <r>
    <n v="9506"/>
    <d v="2017-11-28T00:00:00"/>
    <x v="3"/>
    <x v="10"/>
    <x v="237"/>
    <x v="2"/>
    <x v="1"/>
    <x v="8"/>
    <x v="1579"/>
    <x v="5271"/>
    <n v="6"/>
    <n v="75.540000000000006"/>
  </r>
  <r>
    <n v="9507"/>
    <d v="2017-11-28T00:00:00"/>
    <x v="3"/>
    <x v="10"/>
    <x v="237"/>
    <x v="2"/>
    <x v="1"/>
    <x v="13"/>
    <x v="773"/>
    <x v="5272"/>
    <n v="12"/>
    <n v="-619.6"/>
  </r>
  <r>
    <n v="9508"/>
    <d v="2017-11-28T00:00:00"/>
    <x v="3"/>
    <x v="10"/>
    <x v="237"/>
    <x v="2"/>
    <x v="0"/>
    <x v="0"/>
    <x v="801"/>
    <x v="143"/>
    <n v="3"/>
    <n v="5.44"/>
  </r>
  <r>
    <n v="9509"/>
    <d v="2017-11-28T00:00:00"/>
    <x v="3"/>
    <x v="10"/>
    <x v="237"/>
    <x v="2"/>
    <x v="0"/>
    <x v="0"/>
    <x v="1018"/>
    <x v="2156"/>
    <n v="6"/>
    <n v="7.92"/>
  </r>
  <r>
    <n v="9510"/>
    <d v="2017-11-28T00:00:00"/>
    <x v="3"/>
    <x v="10"/>
    <x v="356"/>
    <x v="26"/>
    <x v="0"/>
    <x v="0"/>
    <x v="267"/>
    <x v="1100"/>
    <n v="2"/>
    <n v="31.07"/>
  </r>
  <r>
    <n v="9511"/>
    <d v="2017-11-28T00:00:00"/>
    <x v="3"/>
    <x v="10"/>
    <x v="486"/>
    <x v="20"/>
    <x v="2"/>
    <x v="6"/>
    <x v="1238"/>
    <x v="5273"/>
    <n v="11"/>
    <n v="494.97"/>
  </r>
  <r>
    <n v="9512"/>
    <d v="2017-11-28T00:00:00"/>
    <x v="3"/>
    <x v="10"/>
    <x v="486"/>
    <x v="20"/>
    <x v="0"/>
    <x v="10"/>
    <x v="1494"/>
    <x v="1813"/>
    <n v="2"/>
    <n v="35.979999999999997"/>
  </r>
  <r>
    <n v="9513"/>
    <d v="2017-11-28T00:00:00"/>
    <x v="3"/>
    <x v="10"/>
    <x v="471"/>
    <x v="36"/>
    <x v="0"/>
    <x v="4"/>
    <x v="543"/>
    <x v="5274"/>
    <n v="1"/>
    <n v="0.74"/>
  </r>
  <r>
    <n v="9514"/>
    <d v="2017-11-28T00:00:00"/>
    <x v="3"/>
    <x v="10"/>
    <x v="471"/>
    <x v="36"/>
    <x v="1"/>
    <x v="8"/>
    <x v="1579"/>
    <x v="3278"/>
    <n v="5"/>
    <n v="272.79000000000002"/>
  </r>
  <r>
    <n v="9515"/>
    <d v="2017-11-28T00:00:00"/>
    <x v="3"/>
    <x v="10"/>
    <x v="471"/>
    <x v="36"/>
    <x v="1"/>
    <x v="8"/>
    <x v="1141"/>
    <x v="5275"/>
    <n v="5"/>
    <n v="7.52"/>
  </r>
  <r>
    <n v="9516"/>
    <d v="2017-11-28T00:00:00"/>
    <x v="3"/>
    <x v="10"/>
    <x v="287"/>
    <x v="3"/>
    <x v="0"/>
    <x v="1"/>
    <x v="37"/>
    <x v="1272"/>
    <n v="5"/>
    <n v="29.45"/>
  </r>
  <r>
    <n v="9517"/>
    <d v="2017-11-29T00:00:00"/>
    <x v="3"/>
    <x v="10"/>
    <x v="207"/>
    <x v="15"/>
    <x v="1"/>
    <x v="5"/>
    <x v="528"/>
    <x v="5276"/>
    <n v="2"/>
    <n v="48.8"/>
  </r>
  <r>
    <n v="9518"/>
    <d v="2017-11-29T00:00:00"/>
    <x v="3"/>
    <x v="10"/>
    <x v="207"/>
    <x v="15"/>
    <x v="1"/>
    <x v="8"/>
    <x v="325"/>
    <x v="5277"/>
    <n v="5"/>
    <n v="19.04"/>
  </r>
  <r>
    <n v="9519"/>
    <d v="2017-11-30T00:00:00"/>
    <x v="3"/>
    <x v="10"/>
    <x v="187"/>
    <x v="20"/>
    <x v="0"/>
    <x v="3"/>
    <x v="1172"/>
    <x v="5278"/>
    <n v="3"/>
    <n v="23.11"/>
  </r>
  <r>
    <n v="9520"/>
    <d v="2017-11-30T00:00:00"/>
    <x v="3"/>
    <x v="10"/>
    <x v="187"/>
    <x v="20"/>
    <x v="1"/>
    <x v="5"/>
    <x v="782"/>
    <x v="5279"/>
    <n v="5"/>
    <n v="262.39"/>
  </r>
  <r>
    <n v="9521"/>
    <d v="2017-11-30T00:00:00"/>
    <x v="3"/>
    <x v="10"/>
    <x v="72"/>
    <x v="29"/>
    <x v="0"/>
    <x v="2"/>
    <x v="1549"/>
    <x v="5280"/>
    <n v="5"/>
    <n v="43.45"/>
  </r>
  <r>
    <n v="9522"/>
    <d v="2017-11-30T00:00:00"/>
    <x v="3"/>
    <x v="10"/>
    <x v="297"/>
    <x v="7"/>
    <x v="0"/>
    <x v="4"/>
    <x v="151"/>
    <x v="5281"/>
    <n v="6"/>
    <n v="45.22"/>
  </r>
  <r>
    <n v="9523"/>
    <d v="2017-11-30T00:00:00"/>
    <x v="3"/>
    <x v="10"/>
    <x v="770"/>
    <x v="10"/>
    <x v="0"/>
    <x v="12"/>
    <x v="1335"/>
    <x v="5282"/>
    <n v="4"/>
    <n v="82.99"/>
  </r>
  <r>
    <n v="9524"/>
    <d v="2017-11-30T00:00:00"/>
    <x v="3"/>
    <x v="10"/>
    <x v="672"/>
    <x v="16"/>
    <x v="2"/>
    <x v="6"/>
    <x v="1511"/>
    <x v="1553"/>
    <n v="3"/>
    <n v="9"/>
  </r>
  <r>
    <n v="9525"/>
    <d v="2017-11-30T00:00:00"/>
    <x v="3"/>
    <x v="10"/>
    <x v="723"/>
    <x v="0"/>
    <x v="0"/>
    <x v="7"/>
    <x v="293"/>
    <x v="311"/>
    <n v="2"/>
    <n v="0.83"/>
  </r>
  <r>
    <n v="9526"/>
    <d v="2017-11-30T00:00:00"/>
    <x v="3"/>
    <x v="10"/>
    <x v="59"/>
    <x v="25"/>
    <x v="2"/>
    <x v="9"/>
    <x v="138"/>
    <x v="319"/>
    <n v="3"/>
    <n v="81.59"/>
  </r>
  <r>
    <n v="9527"/>
    <d v="2017-11-30T00:00:00"/>
    <x v="3"/>
    <x v="10"/>
    <x v="59"/>
    <x v="25"/>
    <x v="1"/>
    <x v="13"/>
    <x v="233"/>
    <x v="5283"/>
    <n v="7"/>
    <n v="-653.28"/>
  </r>
  <r>
    <n v="9528"/>
    <d v="2017-11-30T00:00:00"/>
    <x v="3"/>
    <x v="10"/>
    <x v="665"/>
    <x v="20"/>
    <x v="0"/>
    <x v="2"/>
    <x v="1276"/>
    <x v="5284"/>
    <n v="4"/>
    <n v="1.67"/>
  </r>
  <r>
    <n v="9529"/>
    <d v="2017-11-30T00:00:00"/>
    <x v="3"/>
    <x v="10"/>
    <x v="665"/>
    <x v="20"/>
    <x v="2"/>
    <x v="6"/>
    <x v="1847"/>
    <x v="5285"/>
    <n v="3"/>
    <n v="163.82"/>
  </r>
  <r>
    <n v="9530"/>
    <d v="2017-11-30T00:00:00"/>
    <x v="3"/>
    <x v="10"/>
    <x v="665"/>
    <x v="20"/>
    <x v="0"/>
    <x v="2"/>
    <x v="437"/>
    <x v="2378"/>
    <n v="3"/>
    <n v="5.39"/>
  </r>
  <r>
    <n v="9531"/>
    <d v="2017-11-30T00:00:00"/>
    <x v="3"/>
    <x v="10"/>
    <x v="713"/>
    <x v="3"/>
    <x v="1"/>
    <x v="8"/>
    <x v="409"/>
    <x v="3404"/>
    <n v="3"/>
    <n v="9.56"/>
  </r>
  <r>
    <n v="9532"/>
    <d v="2017-11-30T00:00:00"/>
    <x v="3"/>
    <x v="10"/>
    <x v="244"/>
    <x v="0"/>
    <x v="2"/>
    <x v="9"/>
    <x v="677"/>
    <x v="772"/>
    <n v="3"/>
    <n v="-10.8"/>
  </r>
  <r>
    <n v="9533"/>
    <d v="2017-11-30T00:00:00"/>
    <x v="3"/>
    <x v="10"/>
    <x v="335"/>
    <x v="2"/>
    <x v="1"/>
    <x v="5"/>
    <x v="435"/>
    <x v="5286"/>
    <n v="6"/>
    <n v="-15.42"/>
  </r>
  <r>
    <n v="9534"/>
    <d v="2017-12-01T00:00:00"/>
    <x v="3"/>
    <x v="11"/>
    <x v="343"/>
    <x v="14"/>
    <x v="0"/>
    <x v="2"/>
    <x v="916"/>
    <x v="894"/>
    <n v="4"/>
    <n v="5.87"/>
  </r>
  <r>
    <n v="9535"/>
    <d v="2017-12-01T00:00:00"/>
    <x v="3"/>
    <x v="11"/>
    <x v="343"/>
    <x v="14"/>
    <x v="2"/>
    <x v="6"/>
    <x v="1519"/>
    <x v="2302"/>
    <n v="2"/>
    <n v="35.630000000000003"/>
  </r>
  <r>
    <n v="9536"/>
    <d v="2017-12-01T00:00:00"/>
    <x v="3"/>
    <x v="11"/>
    <x v="343"/>
    <x v="14"/>
    <x v="0"/>
    <x v="3"/>
    <x v="881"/>
    <x v="3024"/>
    <n v="4"/>
    <n v="7.48"/>
  </r>
  <r>
    <n v="9537"/>
    <d v="2017-12-01T00:00:00"/>
    <x v="3"/>
    <x v="11"/>
    <x v="343"/>
    <x v="14"/>
    <x v="0"/>
    <x v="7"/>
    <x v="320"/>
    <x v="5287"/>
    <n v="9"/>
    <n v="16.21"/>
  </r>
  <r>
    <n v="9538"/>
    <d v="2017-12-01T00:00:00"/>
    <x v="3"/>
    <x v="11"/>
    <x v="343"/>
    <x v="14"/>
    <x v="0"/>
    <x v="2"/>
    <x v="554"/>
    <x v="5288"/>
    <n v="1"/>
    <n v="3.68"/>
  </r>
  <r>
    <n v="9539"/>
    <d v="2017-12-01T00:00:00"/>
    <x v="3"/>
    <x v="11"/>
    <x v="583"/>
    <x v="20"/>
    <x v="2"/>
    <x v="9"/>
    <x v="1206"/>
    <x v="3915"/>
    <n v="3"/>
    <n v="6.93"/>
  </r>
  <r>
    <n v="9540"/>
    <d v="2017-12-01T00:00:00"/>
    <x v="3"/>
    <x v="11"/>
    <x v="583"/>
    <x v="20"/>
    <x v="0"/>
    <x v="2"/>
    <x v="1191"/>
    <x v="5289"/>
    <n v="3"/>
    <n v="6.65"/>
  </r>
  <r>
    <n v="9541"/>
    <d v="2017-12-01T00:00:00"/>
    <x v="3"/>
    <x v="11"/>
    <x v="583"/>
    <x v="20"/>
    <x v="0"/>
    <x v="3"/>
    <x v="878"/>
    <x v="1765"/>
    <n v="5"/>
    <n v="6.13"/>
  </r>
  <r>
    <n v="9542"/>
    <d v="2017-12-01T00:00:00"/>
    <x v="3"/>
    <x v="11"/>
    <x v="265"/>
    <x v="26"/>
    <x v="2"/>
    <x v="6"/>
    <x v="10"/>
    <x v="4376"/>
    <n v="3"/>
    <n v="52.92"/>
  </r>
  <r>
    <n v="9543"/>
    <d v="2017-12-01T00:00:00"/>
    <x v="3"/>
    <x v="11"/>
    <x v="265"/>
    <x v="26"/>
    <x v="2"/>
    <x v="6"/>
    <x v="305"/>
    <x v="325"/>
    <n v="2"/>
    <n v="9.24"/>
  </r>
  <r>
    <n v="9544"/>
    <d v="2017-12-01T00:00:00"/>
    <x v="3"/>
    <x v="11"/>
    <x v="265"/>
    <x v="26"/>
    <x v="0"/>
    <x v="12"/>
    <x v="857"/>
    <x v="5290"/>
    <n v="3"/>
    <n v="3.5"/>
  </r>
  <r>
    <n v="9545"/>
    <d v="2017-12-01T00:00:00"/>
    <x v="3"/>
    <x v="11"/>
    <x v="265"/>
    <x v="26"/>
    <x v="0"/>
    <x v="3"/>
    <x v="309"/>
    <x v="5291"/>
    <n v="7"/>
    <n v="-4.75"/>
  </r>
  <r>
    <n v="9546"/>
    <d v="2017-12-01T00:00:00"/>
    <x v="3"/>
    <x v="11"/>
    <x v="265"/>
    <x v="26"/>
    <x v="2"/>
    <x v="6"/>
    <x v="1553"/>
    <x v="5292"/>
    <n v="4"/>
    <n v="30.48"/>
  </r>
  <r>
    <n v="9547"/>
    <d v="2017-12-01T00:00:00"/>
    <x v="3"/>
    <x v="11"/>
    <x v="200"/>
    <x v="2"/>
    <x v="0"/>
    <x v="10"/>
    <x v="1077"/>
    <x v="5293"/>
    <n v="5"/>
    <n v="35.33"/>
  </r>
  <r>
    <n v="9548"/>
    <d v="2017-12-01T00:00:00"/>
    <x v="3"/>
    <x v="11"/>
    <x v="200"/>
    <x v="2"/>
    <x v="2"/>
    <x v="6"/>
    <x v="1456"/>
    <x v="3030"/>
    <n v="7"/>
    <n v="9.44"/>
  </r>
  <r>
    <n v="9549"/>
    <d v="2017-12-01T00:00:00"/>
    <x v="3"/>
    <x v="11"/>
    <x v="605"/>
    <x v="0"/>
    <x v="2"/>
    <x v="6"/>
    <x v="574"/>
    <x v="5294"/>
    <n v="5"/>
    <n v="24.73"/>
  </r>
  <r>
    <n v="9550"/>
    <d v="2017-12-01T00:00:00"/>
    <x v="3"/>
    <x v="11"/>
    <x v="605"/>
    <x v="0"/>
    <x v="1"/>
    <x v="5"/>
    <x v="322"/>
    <x v="346"/>
    <n v="3"/>
    <n v="-18.12"/>
  </r>
  <r>
    <n v="9551"/>
    <d v="2017-12-01T00:00:00"/>
    <x v="3"/>
    <x v="11"/>
    <x v="786"/>
    <x v="3"/>
    <x v="0"/>
    <x v="0"/>
    <x v="1757"/>
    <x v="413"/>
    <n v="7"/>
    <n v="21.77"/>
  </r>
  <r>
    <n v="9552"/>
    <d v="2017-12-01T00:00:00"/>
    <x v="3"/>
    <x v="11"/>
    <x v="786"/>
    <x v="3"/>
    <x v="0"/>
    <x v="3"/>
    <x v="130"/>
    <x v="5295"/>
    <n v="2"/>
    <n v="3.67"/>
  </r>
  <r>
    <n v="9553"/>
    <d v="2017-12-01T00:00:00"/>
    <x v="3"/>
    <x v="11"/>
    <x v="565"/>
    <x v="2"/>
    <x v="0"/>
    <x v="2"/>
    <x v="1260"/>
    <x v="5296"/>
    <n v="3"/>
    <n v="2.34"/>
  </r>
  <r>
    <n v="9554"/>
    <d v="2017-12-01T00:00:00"/>
    <x v="3"/>
    <x v="11"/>
    <x v="565"/>
    <x v="2"/>
    <x v="1"/>
    <x v="8"/>
    <x v="1672"/>
    <x v="3188"/>
    <n v="5"/>
    <n v="13.85"/>
  </r>
  <r>
    <n v="9555"/>
    <d v="2017-12-01T00:00:00"/>
    <x v="3"/>
    <x v="11"/>
    <x v="525"/>
    <x v="37"/>
    <x v="0"/>
    <x v="0"/>
    <x v="1110"/>
    <x v="5"/>
    <n v="3"/>
    <n v="9.33"/>
  </r>
  <r>
    <n v="9556"/>
    <d v="2017-12-01T00:00:00"/>
    <x v="3"/>
    <x v="11"/>
    <x v="525"/>
    <x v="37"/>
    <x v="1"/>
    <x v="5"/>
    <x v="560"/>
    <x v="5297"/>
    <n v="3"/>
    <n v="251.2"/>
  </r>
  <r>
    <n v="9557"/>
    <d v="2017-12-01T00:00:00"/>
    <x v="3"/>
    <x v="11"/>
    <x v="342"/>
    <x v="10"/>
    <x v="1"/>
    <x v="8"/>
    <x v="1521"/>
    <x v="647"/>
    <n v="2"/>
    <n v="1.74"/>
  </r>
  <r>
    <n v="9558"/>
    <d v="2017-12-01T00:00:00"/>
    <x v="3"/>
    <x v="11"/>
    <x v="706"/>
    <x v="0"/>
    <x v="0"/>
    <x v="0"/>
    <x v="1588"/>
    <x v="320"/>
    <n v="2"/>
    <n v="3.63"/>
  </r>
  <r>
    <n v="9559"/>
    <d v="2017-12-01T00:00:00"/>
    <x v="3"/>
    <x v="11"/>
    <x v="703"/>
    <x v="22"/>
    <x v="0"/>
    <x v="0"/>
    <x v="258"/>
    <x v="2821"/>
    <n v="7"/>
    <n v="18.84"/>
  </r>
  <r>
    <n v="9560"/>
    <d v="2017-12-01T00:00:00"/>
    <x v="3"/>
    <x v="11"/>
    <x v="703"/>
    <x v="22"/>
    <x v="1"/>
    <x v="11"/>
    <x v="1233"/>
    <x v="70"/>
    <n v="2"/>
    <n v="41.17"/>
  </r>
  <r>
    <n v="9561"/>
    <d v="2017-12-01T00:00:00"/>
    <x v="3"/>
    <x v="11"/>
    <x v="562"/>
    <x v="22"/>
    <x v="0"/>
    <x v="3"/>
    <x v="1428"/>
    <x v="3024"/>
    <n v="5"/>
    <n v="5.37"/>
  </r>
  <r>
    <n v="9562"/>
    <d v="2017-12-01T00:00:00"/>
    <x v="3"/>
    <x v="11"/>
    <x v="562"/>
    <x v="22"/>
    <x v="1"/>
    <x v="8"/>
    <x v="152"/>
    <x v="5298"/>
    <n v="12"/>
    <n v="31.1"/>
  </r>
  <r>
    <n v="9563"/>
    <d v="2017-12-01T00:00:00"/>
    <x v="3"/>
    <x v="11"/>
    <x v="562"/>
    <x v="22"/>
    <x v="0"/>
    <x v="2"/>
    <x v="1324"/>
    <x v="2694"/>
    <n v="4"/>
    <n v="5.41"/>
  </r>
  <r>
    <n v="9564"/>
    <d v="2017-12-01T00:00:00"/>
    <x v="3"/>
    <x v="11"/>
    <x v="770"/>
    <x v="3"/>
    <x v="1"/>
    <x v="8"/>
    <x v="1330"/>
    <x v="5299"/>
    <n v="9"/>
    <n v="107.04"/>
  </r>
  <r>
    <n v="9565"/>
    <d v="2017-12-01T00:00:00"/>
    <x v="3"/>
    <x v="11"/>
    <x v="573"/>
    <x v="2"/>
    <x v="0"/>
    <x v="1"/>
    <x v="95"/>
    <x v="443"/>
    <n v="4"/>
    <n v="5.18"/>
  </r>
  <r>
    <n v="9566"/>
    <d v="2017-12-01T00:00:00"/>
    <x v="3"/>
    <x v="11"/>
    <x v="573"/>
    <x v="2"/>
    <x v="0"/>
    <x v="3"/>
    <x v="596"/>
    <x v="436"/>
    <n v="7"/>
    <n v="-5.6"/>
  </r>
  <r>
    <n v="9567"/>
    <d v="2017-12-01T00:00:00"/>
    <x v="3"/>
    <x v="11"/>
    <x v="573"/>
    <x v="2"/>
    <x v="1"/>
    <x v="5"/>
    <x v="160"/>
    <x v="5300"/>
    <n v="2"/>
    <n v="-28.5"/>
  </r>
  <r>
    <n v="9568"/>
    <d v="2017-12-02T00:00:00"/>
    <x v="3"/>
    <x v="11"/>
    <x v="197"/>
    <x v="3"/>
    <x v="0"/>
    <x v="2"/>
    <x v="892"/>
    <x v="5301"/>
    <n v="9"/>
    <n v="151.1"/>
  </r>
  <r>
    <n v="9569"/>
    <d v="2017-12-02T00:00:00"/>
    <x v="3"/>
    <x v="11"/>
    <x v="197"/>
    <x v="3"/>
    <x v="0"/>
    <x v="0"/>
    <x v="749"/>
    <x v="854"/>
    <n v="2"/>
    <n v="53.86"/>
  </r>
  <r>
    <n v="9570"/>
    <d v="2017-12-02T00:00:00"/>
    <x v="3"/>
    <x v="11"/>
    <x v="197"/>
    <x v="3"/>
    <x v="0"/>
    <x v="0"/>
    <x v="1351"/>
    <x v="507"/>
    <n v="2"/>
    <n v="3.85"/>
  </r>
  <r>
    <n v="9571"/>
    <d v="2017-12-02T00:00:00"/>
    <x v="3"/>
    <x v="11"/>
    <x v="423"/>
    <x v="6"/>
    <x v="0"/>
    <x v="4"/>
    <x v="1439"/>
    <x v="1929"/>
    <n v="3"/>
    <n v="10.4"/>
  </r>
  <r>
    <n v="9572"/>
    <d v="2017-12-02T00:00:00"/>
    <x v="3"/>
    <x v="11"/>
    <x v="55"/>
    <x v="0"/>
    <x v="0"/>
    <x v="12"/>
    <x v="133"/>
    <x v="5302"/>
    <n v="5"/>
    <n v="-766.01"/>
  </r>
  <r>
    <n v="9573"/>
    <d v="2017-12-02T00:00:00"/>
    <x v="3"/>
    <x v="11"/>
    <x v="55"/>
    <x v="0"/>
    <x v="1"/>
    <x v="8"/>
    <x v="261"/>
    <x v="3871"/>
    <n v="4"/>
    <n v="-3.72"/>
  </r>
  <r>
    <n v="9574"/>
    <d v="2017-12-02T00:00:00"/>
    <x v="3"/>
    <x v="11"/>
    <x v="521"/>
    <x v="16"/>
    <x v="0"/>
    <x v="4"/>
    <x v="698"/>
    <x v="793"/>
    <n v="5"/>
    <n v="4.2"/>
  </r>
  <r>
    <n v="9575"/>
    <d v="2017-12-02T00:00:00"/>
    <x v="3"/>
    <x v="11"/>
    <x v="450"/>
    <x v="3"/>
    <x v="0"/>
    <x v="3"/>
    <x v="24"/>
    <x v="5234"/>
    <n v="6"/>
    <n v="3.16"/>
  </r>
  <r>
    <n v="9576"/>
    <d v="2017-12-02T00:00:00"/>
    <x v="3"/>
    <x v="11"/>
    <x v="450"/>
    <x v="3"/>
    <x v="0"/>
    <x v="3"/>
    <x v="715"/>
    <x v="817"/>
    <n v="2"/>
    <n v="22.57"/>
  </r>
  <r>
    <n v="9577"/>
    <d v="2017-12-02T00:00:00"/>
    <x v="3"/>
    <x v="11"/>
    <x v="450"/>
    <x v="3"/>
    <x v="0"/>
    <x v="0"/>
    <x v="850"/>
    <x v="1981"/>
    <n v="2"/>
    <n v="5.32"/>
  </r>
  <r>
    <n v="9578"/>
    <d v="2017-12-02T00:00:00"/>
    <x v="3"/>
    <x v="11"/>
    <x v="450"/>
    <x v="3"/>
    <x v="0"/>
    <x v="12"/>
    <x v="244"/>
    <x v="759"/>
    <n v="3"/>
    <n v="22.25"/>
  </r>
  <r>
    <n v="9579"/>
    <d v="2017-12-02T00:00:00"/>
    <x v="3"/>
    <x v="11"/>
    <x v="450"/>
    <x v="3"/>
    <x v="0"/>
    <x v="4"/>
    <x v="321"/>
    <x v="3059"/>
    <n v="6"/>
    <n v="5.04"/>
  </r>
  <r>
    <n v="9580"/>
    <d v="2017-12-02T00:00:00"/>
    <x v="3"/>
    <x v="11"/>
    <x v="474"/>
    <x v="16"/>
    <x v="0"/>
    <x v="3"/>
    <x v="812"/>
    <x v="1426"/>
    <n v="5"/>
    <n v="-33.479999999999997"/>
  </r>
  <r>
    <n v="9581"/>
    <d v="2017-12-02T00:00:00"/>
    <x v="3"/>
    <x v="11"/>
    <x v="60"/>
    <x v="2"/>
    <x v="0"/>
    <x v="3"/>
    <x v="1140"/>
    <x v="5303"/>
    <n v="4"/>
    <n v="-462.86"/>
  </r>
  <r>
    <n v="9582"/>
    <d v="2017-12-02T00:00:00"/>
    <x v="3"/>
    <x v="11"/>
    <x v="636"/>
    <x v="40"/>
    <x v="2"/>
    <x v="6"/>
    <x v="979"/>
    <x v="5304"/>
    <n v="4"/>
    <n v="743.99"/>
  </r>
  <r>
    <n v="9583"/>
    <d v="2017-12-02T00:00:00"/>
    <x v="3"/>
    <x v="11"/>
    <x v="653"/>
    <x v="3"/>
    <x v="2"/>
    <x v="6"/>
    <x v="1631"/>
    <x v="3076"/>
    <n v="1"/>
    <n v="-8"/>
  </r>
  <r>
    <n v="9584"/>
    <d v="2017-12-02T00:00:00"/>
    <x v="3"/>
    <x v="11"/>
    <x v="653"/>
    <x v="3"/>
    <x v="1"/>
    <x v="5"/>
    <x v="868"/>
    <x v="5305"/>
    <n v="9"/>
    <n v="43.46"/>
  </r>
  <r>
    <n v="9585"/>
    <d v="2017-12-02T00:00:00"/>
    <x v="3"/>
    <x v="11"/>
    <x v="653"/>
    <x v="3"/>
    <x v="0"/>
    <x v="4"/>
    <x v="1341"/>
    <x v="5306"/>
    <n v="5"/>
    <n v="44.98"/>
  </r>
  <r>
    <n v="9586"/>
    <d v="2017-12-02T00:00:00"/>
    <x v="3"/>
    <x v="11"/>
    <x v="297"/>
    <x v="6"/>
    <x v="1"/>
    <x v="5"/>
    <x v="1107"/>
    <x v="5257"/>
    <n v="2"/>
    <n v="168.47"/>
  </r>
  <r>
    <n v="9587"/>
    <d v="2017-12-02T00:00:00"/>
    <x v="3"/>
    <x v="11"/>
    <x v="132"/>
    <x v="0"/>
    <x v="0"/>
    <x v="4"/>
    <x v="1472"/>
    <x v="5307"/>
    <n v="5"/>
    <n v="2.13"/>
  </r>
  <r>
    <n v="9588"/>
    <d v="2017-12-02T00:00:00"/>
    <x v="3"/>
    <x v="11"/>
    <x v="497"/>
    <x v="25"/>
    <x v="0"/>
    <x v="4"/>
    <x v="692"/>
    <x v="2122"/>
    <n v="1"/>
    <n v="2.46"/>
  </r>
  <r>
    <n v="9589"/>
    <d v="2017-12-02T00:00:00"/>
    <x v="3"/>
    <x v="11"/>
    <x v="544"/>
    <x v="26"/>
    <x v="0"/>
    <x v="2"/>
    <x v="597"/>
    <x v="5308"/>
    <n v="1"/>
    <n v="12.86"/>
  </r>
  <r>
    <n v="9590"/>
    <d v="2017-12-02T00:00:00"/>
    <x v="3"/>
    <x v="11"/>
    <x v="544"/>
    <x v="26"/>
    <x v="0"/>
    <x v="3"/>
    <x v="1292"/>
    <x v="2060"/>
    <n v="8"/>
    <n v="-24.42"/>
  </r>
  <r>
    <n v="9591"/>
    <d v="2017-12-02T00:00:00"/>
    <x v="3"/>
    <x v="11"/>
    <x v="544"/>
    <x v="26"/>
    <x v="1"/>
    <x v="11"/>
    <x v="1061"/>
    <x v="1554"/>
    <n v="8"/>
    <n v="-363.53"/>
  </r>
  <r>
    <n v="9592"/>
    <d v="2017-12-02T00:00:00"/>
    <x v="3"/>
    <x v="11"/>
    <x v="544"/>
    <x v="26"/>
    <x v="2"/>
    <x v="6"/>
    <x v="1177"/>
    <x v="4341"/>
    <n v="2"/>
    <n v="4.96"/>
  </r>
  <r>
    <n v="9593"/>
    <d v="2017-12-02T00:00:00"/>
    <x v="3"/>
    <x v="11"/>
    <x v="544"/>
    <x v="26"/>
    <x v="1"/>
    <x v="8"/>
    <x v="1445"/>
    <x v="5309"/>
    <n v="6"/>
    <n v="0"/>
  </r>
  <r>
    <n v="9594"/>
    <d v="2017-12-02T00:00:00"/>
    <x v="3"/>
    <x v="11"/>
    <x v="544"/>
    <x v="26"/>
    <x v="2"/>
    <x v="6"/>
    <x v="65"/>
    <x v="5310"/>
    <n v="6"/>
    <n v="-14.34"/>
  </r>
  <r>
    <n v="9595"/>
    <d v="2017-12-02T00:00:00"/>
    <x v="3"/>
    <x v="11"/>
    <x v="544"/>
    <x v="26"/>
    <x v="1"/>
    <x v="5"/>
    <x v="668"/>
    <x v="5311"/>
    <n v="5"/>
    <n v="68"/>
  </r>
  <r>
    <n v="9596"/>
    <d v="2017-12-02T00:00:00"/>
    <x v="3"/>
    <x v="11"/>
    <x v="743"/>
    <x v="12"/>
    <x v="0"/>
    <x v="3"/>
    <x v="556"/>
    <x v="5312"/>
    <n v="6"/>
    <n v="-45.24"/>
  </r>
  <r>
    <n v="9597"/>
    <d v="2017-12-02T00:00:00"/>
    <x v="3"/>
    <x v="11"/>
    <x v="442"/>
    <x v="10"/>
    <x v="0"/>
    <x v="4"/>
    <x v="9"/>
    <x v="5313"/>
    <n v="9"/>
    <n v="1.73"/>
  </r>
  <r>
    <n v="9598"/>
    <d v="2017-12-02T00:00:00"/>
    <x v="3"/>
    <x v="11"/>
    <x v="442"/>
    <x v="10"/>
    <x v="2"/>
    <x v="6"/>
    <x v="338"/>
    <x v="3977"/>
    <n v="2"/>
    <n v="-25.2"/>
  </r>
  <r>
    <n v="9599"/>
    <d v="2017-12-02T00:00:00"/>
    <x v="3"/>
    <x v="11"/>
    <x v="111"/>
    <x v="32"/>
    <x v="0"/>
    <x v="12"/>
    <x v="103"/>
    <x v="5314"/>
    <n v="7"/>
    <n v="80.319999999999993"/>
  </r>
  <r>
    <n v="9600"/>
    <d v="2017-12-02T00:00:00"/>
    <x v="3"/>
    <x v="11"/>
    <x v="111"/>
    <x v="32"/>
    <x v="2"/>
    <x v="6"/>
    <x v="10"/>
    <x v="2239"/>
    <n v="5"/>
    <n v="284.19"/>
  </r>
  <r>
    <n v="9601"/>
    <d v="2017-12-02T00:00:00"/>
    <x v="3"/>
    <x v="11"/>
    <x v="111"/>
    <x v="32"/>
    <x v="0"/>
    <x v="14"/>
    <x v="488"/>
    <x v="2325"/>
    <n v="2"/>
    <n v="0.17"/>
  </r>
  <r>
    <n v="9602"/>
    <d v="2017-12-03T00:00:00"/>
    <x v="3"/>
    <x v="11"/>
    <x v="787"/>
    <x v="20"/>
    <x v="0"/>
    <x v="3"/>
    <x v="637"/>
    <x v="894"/>
    <n v="5"/>
    <n v="29.37"/>
  </r>
  <r>
    <n v="9603"/>
    <d v="2017-12-03T00:00:00"/>
    <x v="3"/>
    <x v="11"/>
    <x v="787"/>
    <x v="20"/>
    <x v="0"/>
    <x v="3"/>
    <x v="529"/>
    <x v="471"/>
    <n v="2"/>
    <n v="5.12"/>
  </r>
  <r>
    <n v="9604"/>
    <d v="2017-12-03T00:00:00"/>
    <x v="3"/>
    <x v="11"/>
    <x v="787"/>
    <x v="20"/>
    <x v="2"/>
    <x v="6"/>
    <x v="308"/>
    <x v="5315"/>
    <n v="1"/>
    <n v="36.99"/>
  </r>
  <r>
    <n v="9605"/>
    <d v="2017-12-03T00:00:00"/>
    <x v="3"/>
    <x v="11"/>
    <x v="787"/>
    <x v="20"/>
    <x v="0"/>
    <x v="1"/>
    <x v="1090"/>
    <x v="374"/>
    <n v="1"/>
    <n v="1.51"/>
  </r>
  <r>
    <n v="9606"/>
    <d v="2017-12-03T00:00:00"/>
    <x v="3"/>
    <x v="11"/>
    <x v="460"/>
    <x v="3"/>
    <x v="0"/>
    <x v="0"/>
    <x v="1066"/>
    <x v="920"/>
    <n v="3"/>
    <n v="79.89"/>
  </r>
  <r>
    <n v="9607"/>
    <d v="2017-12-03T00:00:00"/>
    <x v="3"/>
    <x v="11"/>
    <x v="11"/>
    <x v="16"/>
    <x v="2"/>
    <x v="9"/>
    <x v="1416"/>
    <x v="1435"/>
    <n v="1"/>
    <n v="7.2"/>
  </r>
  <r>
    <n v="9608"/>
    <d v="2017-12-03T00:00:00"/>
    <x v="3"/>
    <x v="11"/>
    <x v="550"/>
    <x v="25"/>
    <x v="0"/>
    <x v="12"/>
    <x v="1173"/>
    <x v="1867"/>
    <n v="3"/>
    <n v="4.5199999999999996"/>
  </r>
  <r>
    <n v="9609"/>
    <d v="2017-12-03T00:00:00"/>
    <x v="3"/>
    <x v="11"/>
    <x v="550"/>
    <x v="25"/>
    <x v="0"/>
    <x v="3"/>
    <x v="445"/>
    <x v="246"/>
    <n v="6"/>
    <n v="-21.11"/>
  </r>
  <r>
    <n v="9610"/>
    <d v="2017-12-03T00:00:00"/>
    <x v="3"/>
    <x v="11"/>
    <x v="550"/>
    <x v="25"/>
    <x v="0"/>
    <x v="0"/>
    <x v="1636"/>
    <x v="2417"/>
    <n v="4"/>
    <n v="8.86"/>
  </r>
  <r>
    <n v="9611"/>
    <d v="2017-12-03T00:00:00"/>
    <x v="3"/>
    <x v="11"/>
    <x v="619"/>
    <x v="22"/>
    <x v="1"/>
    <x v="13"/>
    <x v="134"/>
    <x v="1294"/>
    <n v="2"/>
    <n v="88.73"/>
  </r>
  <r>
    <n v="9612"/>
    <d v="2017-12-03T00:00:00"/>
    <x v="3"/>
    <x v="11"/>
    <x v="20"/>
    <x v="0"/>
    <x v="1"/>
    <x v="8"/>
    <x v="1465"/>
    <x v="4583"/>
    <n v="2"/>
    <n v="-14.27"/>
  </r>
  <r>
    <n v="9613"/>
    <d v="2017-12-03T00:00:00"/>
    <x v="3"/>
    <x v="11"/>
    <x v="786"/>
    <x v="0"/>
    <x v="0"/>
    <x v="0"/>
    <x v="1826"/>
    <x v="320"/>
    <n v="2"/>
    <n v="3.63"/>
  </r>
  <r>
    <n v="9614"/>
    <d v="2017-12-03T00:00:00"/>
    <x v="3"/>
    <x v="11"/>
    <x v="641"/>
    <x v="26"/>
    <x v="0"/>
    <x v="4"/>
    <x v="1259"/>
    <x v="3499"/>
    <n v="6"/>
    <n v="1"/>
  </r>
  <r>
    <n v="9615"/>
    <d v="2017-12-03T00:00:00"/>
    <x v="3"/>
    <x v="11"/>
    <x v="641"/>
    <x v="26"/>
    <x v="2"/>
    <x v="9"/>
    <x v="632"/>
    <x v="1945"/>
    <n v="6"/>
    <n v="10.55"/>
  </r>
  <r>
    <n v="9616"/>
    <d v="2017-12-03T00:00:00"/>
    <x v="3"/>
    <x v="11"/>
    <x v="641"/>
    <x v="26"/>
    <x v="2"/>
    <x v="9"/>
    <x v="632"/>
    <x v="3200"/>
    <n v="8"/>
    <n v="14.07"/>
  </r>
  <r>
    <n v="9617"/>
    <d v="2017-12-03T00:00:00"/>
    <x v="3"/>
    <x v="11"/>
    <x v="641"/>
    <x v="26"/>
    <x v="0"/>
    <x v="0"/>
    <x v="861"/>
    <x v="5316"/>
    <n v="2"/>
    <n v="3.74"/>
  </r>
  <r>
    <n v="9618"/>
    <d v="2017-12-03T00:00:00"/>
    <x v="3"/>
    <x v="11"/>
    <x v="641"/>
    <x v="26"/>
    <x v="0"/>
    <x v="14"/>
    <x v="1486"/>
    <x v="5317"/>
    <n v="7"/>
    <n v="5.92"/>
  </r>
  <r>
    <n v="9619"/>
    <d v="2017-12-03T00:00:00"/>
    <x v="3"/>
    <x v="11"/>
    <x v="641"/>
    <x v="26"/>
    <x v="1"/>
    <x v="8"/>
    <x v="626"/>
    <x v="5318"/>
    <n v="3"/>
    <n v="7.01"/>
  </r>
  <r>
    <n v="9620"/>
    <d v="2017-12-03T00:00:00"/>
    <x v="3"/>
    <x v="11"/>
    <x v="641"/>
    <x v="26"/>
    <x v="1"/>
    <x v="8"/>
    <x v="1141"/>
    <x v="3235"/>
    <n v="5"/>
    <n v="3.34"/>
  </r>
  <r>
    <n v="9621"/>
    <d v="2017-12-03T00:00:00"/>
    <x v="3"/>
    <x v="11"/>
    <x v="641"/>
    <x v="26"/>
    <x v="1"/>
    <x v="8"/>
    <x v="1634"/>
    <x v="3049"/>
    <n v="1"/>
    <n v="4.66"/>
  </r>
  <r>
    <n v="9622"/>
    <d v="2017-12-04T00:00:00"/>
    <x v="3"/>
    <x v="11"/>
    <x v="773"/>
    <x v="2"/>
    <x v="0"/>
    <x v="3"/>
    <x v="56"/>
    <x v="3711"/>
    <n v="3"/>
    <n v="-4.46"/>
  </r>
  <r>
    <n v="9623"/>
    <d v="2017-12-04T00:00:00"/>
    <x v="3"/>
    <x v="11"/>
    <x v="762"/>
    <x v="2"/>
    <x v="1"/>
    <x v="5"/>
    <x v="578"/>
    <x v="5319"/>
    <n v="7"/>
    <n v="-2.69"/>
  </r>
  <r>
    <n v="9624"/>
    <d v="2017-12-04T00:00:00"/>
    <x v="3"/>
    <x v="11"/>
    <x v="279"/>
    <x v="2"/>
    <x v="1"/>
    <x v="5"/>
    <x v="1350"/>
    <x v="5036"/>
    <n v="10"/>
    <n v="-10.28"/>
  </r>
  <r>
    <n v="9625"/>
    <d v="2017-12-04T00:00:00"/>
    <x v="3"/>
    <x v="11"/>
    <x v="279"/>
    <x v="2"/>
    <x v="1"/>
    <x v="8"/>
    <x v="1232"/>
    <x v="5320"/>
    <n v="2"/>
    <n v="6.85"/>
  </r>
  <r>
    <n v="9626"/>
    <d v="2017-12-04T00:00:00"/>
    <x v="3"/>
    <x v="11"/>
    <x v="279"/>
    <x v="2"/>
    <x v="0"/>
    <x v="4"/>
    <x v="385"/>
    <x v="478"/>
    <n v="3"/>
    <n v="3.18"/>
  </r>
  <r>
    <n v="9627"/>
    <d v="2017-12-04T00:00:00"/>
    <x v="3"/>
    <x v="11"/>
    <x v="279"/>
    <x v="2"/>
    <x v="0"/>
    <x v="0"/>
    <x v="641"/>
    <x v="635"/>
    <n v="5"/>
    <n v="8.67"/>
  </r>
  <r>
    <n v="9628"/>
    <d v="2017-12-04T00:00:00"/>
    <x v="3"/>
    <x v="11"/>
    <x v="279"/>
    <x v="2"/>
    <x v="2"/>
    <x v="9"/>
    <x v="1699"/>
    <x v="1977"/>
    <n v="4"/>
    <n v="-28.8"/>
  </r>
  <r>
    <n v="9629"/>
    <d v="2017-12-04T00:00:00"/>
    <x v="3"/>
    <x v="11"/>
    <x v="710"/>
    <x v="1"/>
    <x v="0"/>
    <x v="2"/>
    <x v="678"/>
    <x v="1079"/>
    <n v="2"/>
    <n v="4.62"/>
  </r>
  <r>
    <n v="9630"/>
    <d v="2017-12-04T00:00:00"/>
    <x v="3"/>
    <x v="11"/>
    <x v="633"/>
    <x v="28"/>
    <x v="0"/>
    <x v="4"/>
    <x v="1041"/>
    <x v="4743"/>
    <n v="5"/>
    <n v="2.5499999999999998"/>
  </r>
  <r>
    <n v="9631"/>
    <d v="2017-12-04T00:00:00"/>
    <x v="3"/>
    <x v="11"/>
    <x v="633"/>
    <x v="28"/>
    <x v="2"/>
    <x v="9"/>
    <x v="1724"/>
    <x v="5321"/>
    <n v="1"/>
    <n v="29.99"/>
  </r>
  <r>
    <n v="9632"/>
    <d v="2017-12-04T00:00:00"/>
    <x v="3"/>
    <x v="11"/>
    <x v="633"/>
    <x v="28"/>
    <x v="2"/>
    <x v="9"/>
    <x v="1164"/>
    <x v="4751"/>
    <n v="5"/>
    <n v="143.97999999999999"/>
  </r>
  <r>
    <n v="9633"/>
    <d v="2017-12-04T00:00:00"/>
    <x v="3"/>
    <x v="11"/>
    <x v="336"/>
    <x v="15"/>
    <x v="2"/>
    <x v="15"/>
    <x v="1742"/>
    <x v="5322"/>
    <n v="2"/>
    <n v="-272.58"/>
  </r>
  <r>
    <n v="9634"/>
    <d v="2017-12-04T00:00:00"/>
    <x v="3"/>
    <x v="11"/>
    <x v="374"/>
    <x v="10"/>
    <x v="0"/>
    <x v="0"/>
    <x v="1708"/>
    <x v="230"/>
    <n v="3"/>
    <n v="23.24"/>
  </r>
  <r>
    <n v="9635"/>
    <d v="2017-12-04T00:00:00"/>
    <x v="3"/>
    <x v="11"/>
    <x v="10"/>
    <x v="3"/>
    <x v="0"/>
    <x v="0"/>
    <x v="903"/>
    <x v="1562"/>
    <n v="2"/>
    <n v="5.76"/>
  </r>
  <r>
    <n v="9636"/>
    <d v="2017-12-04T00:00:00"/>
    <x v="3"/>
    <x v="11"/>
    <x v="712"/>
    <x v="23"/>
    <x v="1"/>
    <x v="8"/>
    <x v="1366"/>
    <x v="3038"/>
    <n v="1"/>
    <n v="1.56"/>
  </r>
  <r>
    <n v="9637"/>
    <d v="2017-12-04T00:00:00"/>
    <x v="3"/>
    <x v="11"/>
    <x v="712"/>
    <x v="23"/>
    <x v="1"/>
    <x v="5"/>
    <x v="664"/>
    <x v="5323"/>
    <n v="3"/>
    <n v="45.56"/>
  </r>
  <r>
    <n v="9638"/>
    <d v="2017-12-04T00:00:00"/>
    <x v="3"/>
    <x v="11"/>
    <x v="712"/>
    <x v="23"/>
    <x v="1"/>
    <x v="5"/>
    <x v="1166"/>
    <x v="2874"/>
    <n v="3"/>
    <n v="18.18"/>
  </r>
  <r>
    <n v="9639"/>
    <d v="2017-12-04T00:00:00"/>
    <x v="3"/>
    <x v="11"/>
    <x v="124"/>
    <x v="2"/>
    <x v="1"/>
    <x v="8"/>
    <x v="283"/>
    <x v="1007"/>
    <n v="3"/>
    <n v="2.7"/>
  </r>
  <r>
    <n v="9640"/>
    <d v="2017-12-05T00:00:00"/>
    <x v="3"/>
    <x v="11"/>
    <x v="751"/>
    <x v="18"/>
    <x v="0"/>
    <x v="12"/>
    <x v="808"/>
    <x v="2437"/>
    <n v="3"/>
    <n v="16.59"/>
  </r>
  <r>
    <n v="9641"/>
    <d v="2017-12-05T00:00:00"/>
    <x v="3"/>
    <x v="11"/>
    <x v="751"/>
    <x v="18"/>
    <x v="0"/>
    <x v="0"/>
    <x v="154"/>
    <x v="5324"/>
    <n v="5"/>
    <n v="17.510000000000002"/>
  </r>
  <r>
    <n v="9642"/>
    <d v="2017-12-05T00:00:00"/>
    <x v="3"/>
    <x v="11"/>
    <x v="751"/>
    <x v="18"/>
    <x v="2"/>
    <x v="9"/>
    <x v="1037"/>
    <x v="3952"/>
    <n v="3"/>
    <n v="40.75"/>
  </r>
  <r>
    <n v="9643"/>
    <d v="2017-12-05T00:00:00"/>
    <x v="3"/>
    <x v="11"/>
    <x v="201"/>
    <x v="3"/>
    <x v="0"/>
    <x v="0"/>
    <x v="842"/>
    <x v="805"/>
    <n v="3"/>
    <n v="41.82"/>
  </r>
  <r>
    <n v="9644"/>
    <d v="2017-12-05T00:00:00"/>
    <x v="3"/>
    <x v="11"/>
    <x v="87"/>
    <x v="45"/>
    <x v="2"/>
    <x v="9"/>
    <x v="393"/>
    <x v="5325"/>
    <n v="7"/>
    <n v="67.66"/>
  </r>
  <r>
    <n v="9645"/>
    <d v="2017-12-05T00:00:00"/>
    <x v="3"/>
    <x v="11"/>
    <x v="436"/>
    <x v="20"/>
    <x v="1"/>
    <x v="8"/>
    <x v="480"/>
    <x v="753"/>
    <n v="3"/>
    <n v="6.07"/>
  </r>
  <r>
    <n v="9646"/>
    <d v="2017-12-05T00:00:00"/>
    <x v="3"/>
    <x v="11"/>
    <x v="436"/>
    <x v="20"/>
    <x v="1"/>
    <x v="8"/>
    <x v="896"/>
    <x v="5326"/>
    <n v="2"/>
    <n v="18.190000000000001"/>
  </r>
  <r>
    <n v="9647"/>
    <d v="2017-12-05T00:00:00"/>
    <x v="3"/>
    <x v="11"/>
    <x v="436"/>
    <x v="20"/>
    <x v="0"/>
    <x v="12"/>
    <x v="661"/>
    <x v="930"/>
    <n v="5"/>
    <n v="68.819999999999993"/>
  </r>
  <r>
    <n v="9648"/>
    <d v="2017-12-05T00:00:00"/>
    <x v="3"/>
    <x v="11"/>
    <x v="513"/>
    <x v="22"/>
    <x v="0"/>
    <x v="3"/>
    <x v="140"/>
    <x v="1461"/>
    <n v="3"/>
    <n v="8.3800000000000008"/>
  </r>
  <r>
    <n v="9649"/>
    <d v="2017-12-05T00:00:00"/>
    <x v="3"/>
    <x v="11"/>
    <x v="513"/>
    <x v="22"/>
    <x v="0"/>
    <x v="3"/>
    <x v="253"/>
    <x v="1746"/>
    <n v="6"/>
    <n v="5.43"/>
  </r>
  <r>
    <n v="9650"/>
    <d v="2017-12-05T00:00:00"/>
    <x v="3"/>
    <x v="11"/>
    <x v="246"/>
    <x v="20"/>
    <x v="1"/>
    <x v="8"/>
    <x v="1773"/>
    <x v="2237"/>
    <n v="2"/>
    <n v="10.91"/>
  </r>
  <r>
    <n v="9651"/>
    <d v="2017-12-05T00:00:00"/>
    <x v="3"/>
    <x v="11"/>
    <x v="246"/>
    <x v="20"/>
    <x v="0"/>
    <x v="1"/>
    <x v="1358"/>
    <x v="412"/>
    <n v="3"/>
    <n v="4.54"/>
  </r>
  <r>
    <n v="9652"/>
    <d v="2017-12-05T00:00:00"/>
    <x v="3"/>
    <x v="11"/>
    <x v="715"/>
    <x v="22"/>
    <x v="0"/>
    <x v="3"/>
    <x v="637"/>
    <x v="894"/>
    <n v="5"/>
    <n v="29.37"/>
  </r>
  <r>
    <n v="9653"/>
    <d v="2017-12-05T00:00:00"/>
    <x v="3"/>
    <x v="11"/>
    <x v="715"/>
    <x v="22"/>
    <x v="1"/>
    <x v="8"/>
    <x v="1098"/>
    <x v="1423"/>
    <n v="5"/>
    <n v="39.979999999999997"/>
  </r>
  <r>
    <n v="9654"/>
    <d v="2017-12-05T00:00:00"/>
    <x v="3"/>
    <x v="11"/>
    <x v="715"/>
    <x v="22"/>
    <x v="2"/>
    <x v="6"/>
    <x v="1621"/>
    <x v="2260"/>
    <n v="3"/>
    <n v="-7.01"/>
  </r>
  <r>
    <n v="9655"/>
    <d v="2017-12-05T00:00:00"/>
    <x v="3"/>
    <x v="11"/>
    <x v="715"/>
    <x v="22"/>
    <x v="0"/>
    <x v="3"/>
    <x v="171"/>
    <x v="5327"/>
    <n v="6"/>
    <n v="60.46"/>
  </r>
  <r>
    <n v="9656"/>
    <d v="2017-12-05T00:00:00"/>
    <x v="3"/>
    <x v="11"/>
    <x v="715"/>
    <x v="22"/>
    <x v="0"/>
    <x v="3"/>
    <x v="246"/>
    <x v="3876"/>
    <n v="2"/>
    <n v="3.02"/>
  </r>
  <r>
    <n v="9657"/>
    <d v="2017-12-05T00:00:00"/>
    <x v="3"/>
    <x v="11"/>
    <x v="540"/>
    <x v="20"/>
    <x v="0"/>
    <x v="0"/>
    <x v="1626"/>
    <x v="5328"/>
    <n v="6"/>
    <n v="9.94"/>
  </r>
  <r>
    <n v="9658"/>
    <d v="2017-12-05T00:00:00"/>
    <x v="3"/>
    <x v="11"/>
    <x v="540"/>
    <x v="20"/>
    <x v="0"/>
    <x v="1"/>
    <x v="1092"/>
    <x v="955"/>
    <n v="3"/>
    <n v="5.2"/>
  </r>
  <r>
    <n v="9659"/>
    <d v="2017-12-06T00:00:00"/>
    <x v="3"/>
    <x v="11"/>
    <x v="396"/>
    <x v="3"/>
    <x v="0"/>
    <x v="2"/>
    <x v="163"/>
    <x v="69"/>
    <n v="1"/>
    <n v="2.88"/>
  </r>
  <r>
    <n v="9660"/>
    <d v="2017-12-07T00:00:00"/>
    <x v="3"/>
    <x v="11"/>
    <x v="558"/>
    <x v="3"/>
    <x v="2"/>
    <x v="6"/>
    <x v="1379"/>
    <x v="5329"/>
    <n v="3"/>
    <n v="46.8"/>
  </r>
  <r>
    <n v="9661"/>
    <d v="2017-12-07T00:00:00"/>
    <x v="3"/>
    <x v="11"/>
    <x v="171"/>
    <x v="0"/>
    <x v="0"/>
    <x v="7"/>
    <x v="293"/>
    <x v="1723"/>
    <n v="3"/>
    <n v="1.24"/>
  </r>
  <r>
    <n v="9662"/>
    <d v="2017-12-07T00:00:00"/>
    <x v="3"/>
    <x v="11"/>
    <x v="171"/>
    <x v="0"/>
    <x v="0"/>
    <x v="0"/>
    <x v="537"/>
    <x v="143"/>
    <n v="3"/>
    <n v="5.44"/>
  </r>
  <r>
    <n v="9663"/>
    <d v="2017-12-07T00:00:00"/>
    <x v="3"/>
    <x v="11"/>
    <x v="489"/>
    <x v="10"/>
    <x v="2"/>
    <x v="9"/>
    <x v="615"/>
    <x v="1311"/>
    <n v="2"/>
    <n v="25.6"/>
  </r>
  <r>
    <n v="9664"/>
    <d v="2017-12-07T00:00:00"/>
    <x v="3"/>
    <x v="11"/>
    <x v="587"/>
    <x v="6"/>
    <x v="1"/>
    <x v="8"/>
    <x v="1031"/>
    <x v="5330"/>
    <n v="6"/>
    <n v="25.54"/>
  </r>
  <r>
    <n v="9665"/>
    <d v="2017-12-07T00:00:00"/>
    <x v="3"/>
    <x v="11"/>
    <x v="418"/>
    <x v="1"/>
    <x v="0"/>
    <x v="3"/>
    <x v="870"/>
    <x v="5331"/>
    <n v="5"/>
    <n v="-2929.48"/>
  </r>
  <r>
    <n v="9666"/>
    <d v="2017-12-07T00:00:00"/>
    <x v="3"/>
    <x v="11"/>
    <x v="248"/>
    <x v="29"/>
    <x v="0"/>
    <x v="12"/>
    <x v="1368"/>
    <x v="5332"/>
    <n v="4"/>
    <n v="89.78"/>
  </r>
  <r>
    <n v="9667"/>
    <d v="2017-12-07T00:00:00"/>
    <x v="3"/>
    <x v="11"/>
    <x v="248"/>
    <x v="29"/>
    <x v="2"/>
    <x v="9"/>
    <x v="17"/>
    <x v="5333"/>
    <n v="4"/>
    <n v="23.4"/>
  </r>
  <r>
    <n v="9668"/>
    <d v="2017-12-07T00:00:00"/>
    <x v="3"/>
    <x v="11"/>
    <x v="492"/>
    <x v="3"/>
    <x v="0"/>
    <x v="0"/>
    <x v="64"/>
    <x v="5334"/>
    <n v="6"/>
    <n v="25.02"/>
  </r>
  <r>
    <n v="9669"/>
    <d v="2017-12-08T00:00:00"/>
    <x v="3"/>
    <x v="11"/>
    <x v="348"/>
    <x v="3"/>
    <x v="2"/>
    <x v="9"/>
    <x v="530"/>
    <x v="5335"/>
    <n v="5"/>
    <n v="37.79"/>
  </r>
  <r>
    <n v="9670"/>
    <d v="2017-12-08T00:00:00"/>
    <x v="3"/>
    <x v="11"/>
    <x v="348"/>
    <x v="3"/>
    <x v="2"/>
    <x v="16"/>
    <x v="673"/>
    <x v="768"/>
    <n v="3"/>
    <n v="434.99"/>
  </r>
  <r>
    <n v="9671"/>
    <d v="2017-12-08T00:00:00"/>
    <x v="3"/>
    <x v="11"/>
    <x v="348"/>
    <x v="3"/>
    <x v="0"/>
    <x v="0"/>
    <x v="850"/>
    <x v="5336"/>
    <n v="5"/>
    <n v="13.3"/>
  </r>
  <r>
    <n v="9672"/>
    <d v="2017-12-08T00:00:00"/>
    <x v="3"/>
    <x v="11"/>
    <x v="348"/>
    <x v="3"/>
    <x v="1"/>
    <x v="13"/>
    <x v="476"/>
    <x v="5337"/>
    <n v="7"/>
    <n v="-112.95"/>
  </r>
  <r>
    <n v="9673"/>
    <d v="2017-12-08T00:00:00"/>
    <x v="3"/>
    <x v="11"/>
    <x v="348"/>
    <x v="3"/>
    <x v="0"/>
    <x v="0"/>
    <x v="48"/>
    <x v="2908"/>
    <n v="1"/>
    <n v="4.6500000000000004"/>
  </r>
  <r>
    <n v="9674"/>
    <d v="2017-12-08T00:00:00"/>
    <x v="3"/>
    <x v="11"/>
    <x v="348"/>
    <x v="3"/>
    <x v="0"/>
    <x v="1"/>
    <x v="1358"/>
    <x v="3774"/>
    <n v="9"/>
    <n v="13.61"/>
  </r>
  <r>
    <n v="9675"/>
    <d v="2017-12-08T00:00:00"/>
    <x v="3"/>
    <x v="11"/>
    <x v="348"/>
    <x v="3"/>
    <x v="0"/>
    <x v="0"/>
    <x v="1463"/>
    <x v="1081"/>
    <n v="1"/>
    <n v="27.43"/>
  </r>
  <r>
    <n v="9676"/>
    <d v="2017-12-08T00:00:00"/>
    <x v="3"/>
    <x v="11"/>
    <x v="348"/>
    <x v="3"/>
    <x v="1"/>
    <x v="11"/>
    <x v="42"/>
    <x v="5338"/>
    <n v="13"/>
    <n v="31.45"/>
  </r>
  <r>
    <n v="9677"/>
    <d v="2017-12-08T00:00:00"/>
    <x v="3"/>
    <x v="11"/>
    <x v="348"/>
    <x v="3"/>
    <x v="1"/>
    <x v="5"/>
    <x v="1400"/>
    <x v="3987"/>
    <n v="2"/>
    <n v="-18.45"/>
  </r>
  <r>
    <n v="9678"/>
    <d v="2017-12-08T00:00:00"/>
    <x v="3"/>
    <x v="11"/>
    <x v="16"/>
    <x v="20"/>
    <x v="1"/>
    <x v="8"/>
    <x v="851"/>
    <x v="3703"/>
    <n v="2"/>
    <n v="33.94"/>
  </r>
  <r>
    <n v="9679"/>
    <d v="2017-12-08T00:00:00"/>
    <x v="3"/>
    <x v="11"/>
    <x v="16"/>
    <x v="20"/>
    <x v="0"/>
    <x v="2"/>
    <x v="509"/>
    <x v="52"/>
    <n v="3"/>
    <n v="0"/>
  </r>
  <r>
    <n v="9680"/>
    <d v="2017-12-08T00:00:00"/>
    <x v="3"/>
    <x v="11"/>
    <x v="16"/>
    <x v="20"/>
    <x v="0"/>
    <x v="0"/>
    <x v="1499"/>
    <x v="5"/>
    <n v="3"/>
    <n v="9.33"/>
  </r>
  <r>
    <n v="9681"/>
    <d v="2017-12-08T00:00:00"/>
    <x v="3"/>
    <x v="11"/>
    <x v="16"/>
    <x v="20"/>
    <x v="0"/>
    <x v="2"/>
    <x v="926"/>
    <x v="1115"/>
    <n v="4"/>
    <n v="8.3000000000000007"/>
  </r>
  <r>
    <n v="9682"/>
    <d v="2017-12-08T00:00:00"/>
    <x v="3"/>
    <x v="11"/>
    <x v="321"/>
    <x v="3"/>
    <x v="0"/>
    <x v="2"/>
    <x v="776"/>
    <x v="2245"/>
    <n v="3"/>
    <n v="8.64"/>
  </r>
  <r>
    <n v="9683"/>
    <d v="2017-12-08T00:00:00"/>
    <x v="3"/>
    <x v="11"/>
    <x v="321"/>
    <x v="3"/>
    <x v="1"/>
    <x v="8"/>
    <x v="1372"/>
    <x v="5339"/>
    <n v="2"/>
    <n v="15.47"/>
  </r>
  <r>
    <n v="9684"/>
    <d v="2017-12-08T00:00:00"/>
    <x v="3"/>
    <x v="11"/>
    <x v="321"/>
    <x v="3"/>
    <x v="0"/>
    <x v="0"/>
    <x v="1752"/>
    <x v="2973"/>
    <n v="9"/>
    <n v="28.86"/>
  </r>
  <r>
    <n v="9685"/>
    <d v="2017-12-08T00:00:00"/>
    <x v="3"/>
    <x v="11"/>
    <x v="464"/>
    <x v="3"/>
    <x v="0"/>
    <x v="12"/>
    <x v="1814"/>
    <x v="5340"/>
    <n v="1"/>
    <n v="20.84"/>
  </r>
  <r>
    <n v="9686"/>
    <d v="2017-12-08T00:00:00"/>
    <x v="3"/>
    <x v="11"/>
    <x v="491"/>
    <x v="3"/>
    <x v="0"/>
    <x v="0"/>
    <x v="1669"/>
    <x v="692"/>
    <n v="4"/>
    <n v="40.44"/>
  </r>
  <r>
    <n v="9687"/>
    <d v="2017-12-08T00:00:00"/>
    <x v="3"/>
    <x v="11"/>
    <x v="491"/>
    <x v="3"/>
    <x v="0"/>
    <x v="3"/>
    <x v="695"/>
    <x v="5341"/>
    <n v="1"/>
    <n v="8.41"/>
  </r>
  <r>
    <n v="9688"/>
    <d v="2017-12-08T00:00:00"/>
    <x v="3"/>
    <x v="11"/>
    <x v="491"/>
    <x v="3"/>
    <x v="0"/>
    <x v="3"/>
    <x v="556"/>
    <x v="3010"/>
    <n v="3"/>
    <n v="33.93"/>
  </r>
  <r>
    <n v="9689"/>
    <d v="2017-12-08T00:00:00"/>
    <x v="3"/>
    <x v="11"/>
    <x v="491"/>
    <x v="3"/>
    <x v="0"/>
    <x v="2"/>
    <x v="434"/>
    <x v="1655"/>
    <n v="1"/>
    <n v="11.12"/>
  </r>
  <r>
    <n v="9690"/>
    <d v="2017-12-08T00:00:00"/>
    <x v="3"/>
    <x v="11"/>
    <x v="355"/>
    <x v="21"/>
    <x v="2"/>
    <x v="9"/>
    <x v="910"/>
    <x v="5342"/>
    <n v="3"/>
    <n v="32.06"/>
  </r>
  <r>
    <n v="9691"/>
    <d v="2017-12-08T00:00:00"/>
    <x v="3"/>
    <x v="11"/>
    <x v="355"/>
    <x v="21"/>
    <x v="0"/>
    <x v="12"/>
    <x v="656"/>
    <x v="746"/>
    <n v="3"/>
    <n v="305.13"/>
  </r>
  <r>
    <n v="9692"/>
    <d v="2017-12-08T00:00:00"/>
    <x v="3"/>
    <x v="11"/>
    <x v="355"/>
    <x v="21"/>
    <x v="0"/>
    <x v="1"/>
    <x v="956"/>
    <x v="1709"/>
    <n v="2"/>
    <n v="28.09"/>
  </r>
  <r>
    <n v="9693"/>
    <d v="2017-12-08T00:00:00"/>
    <x v="3"/>
    <x v="11"/>
    <x v="355"/>
    <x v="21"/>
    <x v="1"/>
    <x v="11"/>
    <x v="1093"/>
    <x v="5343"/>
    <n v="4"/>
    <n v="41.39"/>
  </r>
  <r>
    <n v="9694"/>
    <d v="2017-12-08T00:00:00"/>
    <x v="3"/>
    <x v="11"/>
    <x v="355"/>
    <x v="21"/>
    <x v="0"/>
    <x v="0"/>
    <x v="1589"/>
    <x v="5344"/>
    <n v="4"/>
    <n v="12.66"/>
  </r>
  <r>
    <n v="9695"/>
    <d v="2017-12-08T00:00:00"/>
    <x v="3"/>
    <x v="11"/>
    <x v="249"/>
    <x v="43"/>
    <x v="0"/>
    <x v="2"/>
    <x v="1080"/>
    <x v="5345"/>
    <n v="6"/>
    <n v="160.04"/>
  </r>
  <r>
    <n v="9696"/>
    <d v="2017-12-08T00:00:00"/>
    <x v="3"/>
    <x v="11"/>
    <x v="709"/>
    <x v="2"/>
    <x v="1"/>
    <x v="5"/>
    <x v="415"/>
    <x v="5346"/>
    <n v="4"/>
    <n v="-58.5"/>
  </r>
  <r>
    <n v="9697"/>
    <d v="2017-12-08T00:00:00"/>
    <x v="3"/>
    <x v="11"/>
    <x v="655"/>
    <x v="2"/>
    <x v="0"/>
    <x v="4"/>
    <x v="780"/>
    <x v="5347"/>
    <n v="4"/>
    <n v="3.64"/>
  </r>
  <r>
    <n v="9698"/>
    <d v="2017-12-08T00:00:00"/>
    <x v="3"/>
    <x v="11"/>
    <x v="655"/>
    <x v="2"/>
    <x v="2"/>
    <x v="6"/>
    <x v="1727"/>
    <x v="5348"/>
    <n v="2"/>
    <n v="-21"/>
  </r>
  <r>
    <n v="9699"/>
    <d v="2017-12-09T00:00:00"/>
    <x v="3"/>
    <x v="11"/>
    <x v="590"/>
    <x v="0"/>
    <x v="0"/>
    <x v="3"/>
    <x v="1420"/>
    <x v="5155"/>
    <n v="3"/>
    <n v="-1.93"/>
  </r>
  <r>
    <n v="9700"/>
    <d v="2017-12-09T00:00:00"/>
    <x v="3"/>
    <x v="11"/>
    <x v="590"/>
    <x v="0"/>
    <x v="1"/>
    <x v="8"/>
    <x v="1746"/>
    <x v="5349"/>
    <n v="3"/>
    <n v="-5.82"/>
  </r>
  <r>
    <n v="9701"/>
    <d v="2017-12-09T00:00:00"/>
    <x v="3"/>
    <x v="11"/>
    <x v="590"/>
    <x v="0"/>
    <x v="0"/>
    <x v="2"/>
    <x v="939"/>
    <x v="3769"/>
    <n v="3"/>
    <n v="2.72"/>
  </r>
  <r>
    <n v="9702"/>
    <d v="2017-12-09T00:00:00"/>
    <x v="3"/>
    <x v="11"/>
    <x v="224"/>
    <x v="3"/>
    <x v="2"/>
    <x v="6"/>
    <x v="1695"/>
    <x v="5350"/>
    <n v="4"/>
    <n v="44.48"/>
  </r>
  <r>
    <n v="9703"/>
    <d v="2017-12-09T00:00:00"/>
    <x v="3"/>
    <x v="11"/>
    <x v="305"/>
    <x v="10"/>
    <x v="0"/>
    <x v="2"/>
    <x v="264"/>
    <x v="5351"/>
    <n v="1"/>
    <n v="-7.44"/>
  </r>
  <r>
    <n v="9704"/>
    <d v="2017-12-09T00:00:00"/>
    <x v="3"/>
    <x v="11"/>
    <x v="305"/>
    <x v="10"/>
    <x v="0"/>
    <x v="10"/>
    <x v="1270"/>
    <x v="3046"/>
    <n v="3"/>
    <n v="21.59"/>
  </r>
  <r>
    <n v="9705"/>
    <d v="2017-12-09T00:00:00"/>
    <x v="3"/>
    <x v="11"/>
    <x v="105"/>
    <x v="14"/>
    <x v="1"/>
    <x v="5"/>
    <x v="1083"/>
    <x v="4725"/>
    <n v="3"/>
    <n v="226.96"/>
  </r>
  <r>
    <n v="9706"/>
    <d v="2017-12-09T00:00:00"/>
    <x v="3"/>
    <x v="11"/>
    <x v="105"/>
    <x v="14"/>
    <x v="0"/>
    <x v="3"/>
    <x v="471"/>
    <x v="5352"/>
    <n v="2"/>
    <n v="19.52"/>
  </r>
  <r>
    <n v="9707"/>
    <d v="2017-12-09T00:00:00"/>
    <x v="3"/>
    <x v="11"/>
    <x v="105"/>
    <x v="14"/>
    <x v="0"/>
    <x v="0"/>
    <x v="1504"/>
    <x v="115"/>
    <n v="2"/>
    <n v="6.22"/>
  </r>
  <r>
    <n v="9708"/>
    <d v="2017-12-09T00:00:00"/>
    <x v="3"/>
    <x v="11"/>
    <x v="221"/>
    <x v="18"/>
    <x v="0"/>
    <x v="0"/>
    <x v="1089"/>
    <x v="5353"/>
    <n v="5"/>
    <n v="15.39"/>
  </r>
  <r>
    <n v="9709"/>
    <d v="2017-12-09T00:00:00"/>
    <x v="3"/>
    <x v="11"/>
    <x v="221"/>
    <x v="18"/>
    <x v="0"/>
    <x v="3"/>
    <x v="1420"/>
    <x v="5354"/>
    <n v="5"/>
    <n v="5.0999999999999996"/>
  </r>
  <r>
    <n v="9710"/>
    <d v="2017-12-09T00:00:00"/>
    <x v="3"/>
    <x v="11"/>
    <x v="666"/>
    <x v="2"/>
    <x v="0"/>
    <x v="4"/>
    <x v="268"/>
    <x v="1386"/>
    <n v="1"/>
    <n v="0.43"/>
  </r>
  <r>
    <n v="9711"/>
    <d v="2017-12-09T00:00:00"/>
    <x v="3"/>
    <x v="11"/>
    <x v="622"/>
    <x v="14"/>
    <x v="2"/>
    <x v="9"/>
    <x v="885"/>
    <x v="5355"/>
    <n v="6"/>
    <n v="41.95"/>
  </r>
  <r>
    <n v="9712"/>
    <d v="2017-12-09T00:00:00"/>
    <x v="3"/>
    <x v="11"/>
    <x v="622"/>
    <x v="14"/>
    <x v="0"/>
    <x v="4"/>
    <x v="1697"/>
    <x v="3809"/>
    <n v="5"/>
    <n v="12.49"/>
  </r>
  <r>
    <n v="9713"/>
    <d v="2017-12-09T00:00:00"/>
    <x v="3"/>
    <x v="11"/>
    <x v="622"/>
    <x v="14"/>
    <x v="0"/>
    <x v="3"/>
    <x v="250"/>
    <x v="5356"/>
    <n v="4"/>
    <n v="15.51"/>
  </r>
  <r>
    <n v="9714"/>
    <d v="2017-12-09T00:00:00"/>
    <x v="3"/>
    <x v="11"/>
    <x v="622"/>
    <x v="14"/>
    <x v="0"/>
    <x v="0"/>
    <x v="371"/>
    <x v="98"/>
    <n v="3"/>
    <n v="7.02"/>
  </r>
  <r>
    <n v="9715"/>
    <d v="2017-12-09T00:00:00"/>
    <x v="3"/>
    <x v="11"/>
    <x v="475"/>
    <x v="1"/>
    <x v="0"/>
    <x v="0"/>
    <x v="733"/>
    <x v="1721"/>
    <n v="2"/>
    <n v="5"/>
  </r>
  <r>
    <n v="9716"/>
    <d v="2017-12-09T00:00:00"/>
    <x v="3"/>
    <x v="11"/>
    <x v="538"/>
    <x v="3"/>
    <x v="0"/>
    <x v="4"/>
    <x v="312"/>
    <x v="280"/>
    <n v="2"/>
    <n v="2.79"/>
  </r>
  <r>
    <n v="9717"/>
    <d v="2017-12-09T00:00:00"/>
    <x v="3"/>
    <x v="11"/>
    <x v="538"/>
    <x v="3"/>
    <x v="1"/>
    <x v="13"/>
    <x v="296"/>
    <x v="5357"/>
    <n v="9"/>
    <n v="22.41"/>
  </r>
  <r>
    <n v="9718"/>
    <d v="2017-12-09T00:00:00"/>
    <x v="3"/>
    <x v="11"/>
    <x v="538"/>
    <x v="3"/>
    <x v="0"/>
    <x v="12"/>
    <x v="427"/>
    <x v="5358"/>
    <n v="1"/>
    <n v="68.040000000000006"/>
  </r>
  <r>
    <n v="9719"/>
    <d v="2017-12-09T00:00:00"/>
    <x v="3"/>
    <x v="11"/>
    <x v="352"/>
    <x v="1"/>
    <x v="0"/>
    <x v="0"/>
    <x v="653"/>
    <x v="1232"/>
    <n v="9"/>
    <n v="48.55"/>
  </r>
  <r>
    <n v="9720"/>
    <d v="2017-12-09T00:00:00"/>
    <x v="3"/>
    <x v="11"/>
    <x v="317"/>
    <x v="12"/>
    <x v="0"/>
    <x v="0"/>
    <x v="1070"/>
    <x v="3194"/>
    <n v="5"/>
    <n v="146.79"/>
  </r>
  <r>
    <n v="9721"/>
    <d v="2017-12-09T00:00:00"/>
    <x v="3"/>
    <x v="11"/>
    <x v="317"/>
    <x v="12"/>
    <x v="0"/>
    <x v="3"/>
    <x v="1693"/>
    <x v="5359"/>
    <n v="3"/>
    <n v="-9.9700000000000006"/>
  </r>
  <r>
    <n v="9722"/>
    <d v="2017-12-09T00:00:00"/>
    <x v="3"/>
    <x v="11"/>
    <x v="474"/>
    <x v="3"/>
    <x v="1"/>
    <x v="11"/>
    <x v="1317"/>
    <x v="5360"/>
    <n v="3"/>
    <n v="15.7"/>
  </r>
  <r>
    <n v="9723"/>
    <d v="2017-12-09T00:00:00"/>
    <x v="3"/>
    <x v="11"/>
    <x v="154"/>
    <x v="5"/>
    <x v="0"/>
    <x v="3"/>
    <x v="1245"/>
    <x v="5361"/>
    <n v="2"/>
    <n v="13.51"/>
  </r>
  <r>
    <n v="9724"/>
    <d v="2017-12-09T00:00:00"/>
    <x v="3"/>
    <x v="11"/>
    <x v="154"/>
    <x v="5"/>
    <x v="0"/>
    <x v="12"/>
    <x v="1743"/>
    <x v="5362"/>
    <n v="5"/>
    <n v="62.32"/>
  </r>
  <r>
    <n v="9725"/>
    <d v="2017-12-09T00:00:00"/>
    <x v="3"/>
    <x v="11"/>
    <x v="154"/>
    <x v="5"/>
    <x v="0"/>
    <x v="3"/>
    <x v="881"/>
    <x v="3024"/>
    <n v="4"/>
    <n v="7.48"/>
  </r>
  <r>
    <n v="9726"/>
    <d v="2017-12-09T00:00:00"/>
    <x v="3"/>
    <x v="11"/>
    <x v="154"/>
    <x v="5"/>
    <x v="2"/>
    <x v="9"/>
    <x v="393"/>
    <x v="5363"/>
    <n v="5"/>
    <n v="48.33"/>
  </r>
  <r>
    <n v="9727"/>
    <d v="2017-12-09T00:00:00"/>
    <x v="3"/>
    <x v="11"/>
    <x v="154"/>
    <x v="5"/>
    <x v="0"/>
    <x v="2"/>
    <x v="835"/>
    <x v="3684"/>
    <n v="1"/>
    <n v="0.61"/>
  </r>
  <r>
    <n v="9728"/>
    <d v="2017-12-09T00:00:00"/>
    <x v="3"/>
    <x v="11"/>
    <x v="154"/>
    <x v="5"/>
    <x v="0"/>
    <x v="1"/>
    <x v="206"/>
    <x v="1235"/>
    <n v="2"/>
    <n v="2.65"/>
  </r>
  <r>
    <n v="9729"/>
    <d v="2017-12-09T00:00:00"/>
    <x v="3"/>
    <x v="11"/>
    <x v="154"/>
    <x v="5"/>
    <x v="2"/>
    <x v="16"/>
    <x v="559"/>
    <x v="5364"/>
    <n v="2"/>
    <n v="629.99"/>
  </r>
  <r>
    <n v="9730"/>
    <d v="2017-12-09T00:00:00"/>
    <x v="3"/>
    <x v="11"/>
    <x v="310"/>
    <x v="2"/>
    <x v="0"/>
    <x v="3"/>
    <x v="515"/>
    <x v="573"/>
    <n v="7"/>
    <n v="-8.1300000000000008"/>
  </r>
  <r>
    <n v="9731"/>
    <d v="2017-12-09T00:00:00"/>
    <x v="3"/>
    <x v="11"/>
    <x v="399"/>
    <x v="14"/>
    <x v="0"/>
    <x v="3"/>
    <x v="1267"/>
    <x v="3198"/>
    <n v="5"/>
    <n v="26.9"/>
  </r>
  <r>
    <n v="9732"/>
    <d v="2017-12-10T00:00:00"/>
    <x v="3"/>
    <x v="11"/>
    <x v="624"/>
    <x v="3"/>
    <x v="0"/>
    <x v="3"/>
    <x v="248"/>
    <x v="2907"/>
    <n v="4"/>
    <n v="7.23"/>
  </r>
  <r>
    <n v="9733"/>
    <d v="2017-12-10T00:00:00"/>
    <x v="3"/>
    <x v="11"/>
    <x v="624"/>
    <x v="3"/>
    <x v="0"/>
    <x v="3"/>
    <x v="209"/>
    <x v="305"/>
    <n v="2"/>
    <n v="22.95"/>
  </r>
  <r>
    <n v="9734"/>
    <d v="2017-12-10T00:00:00"/>
    <x v="3"/>
    <x v="11"/>
    <x v="454"/>
    <x v="2"/>
    <x v="2"/>
    <x v="9"/>
    <x v="1286"/>
    <x v="3427"/>
    <n v="1"/>
    <n v="3.37"/>
  </r>
  <r>
    <n v="9735"/>
    <d v="2017-12-10T00:00:00"/>
    <x v="3"/>
    <x v="11"/>
    <x v="471"/>
    <x v="40"/>
    <x v="0"/>
    <x v="3"/>
    <x v="873"/>
    <x v="1027"/>
    <n v="3"/>
    <n v="15.53"/>
  </r>
  <r>
    <n v="9736"/>
    <d v="2017-12-10T00:00:00"/>
    <x v="3"/>
    <x v="11"/>
    <x v="283"/>
    <x v="17"/>
    <x v="1"/>
    <x v="13"/>
    <x v="1629"/>
    <x v="5365"/>
    <n v="4"/>
    <n v="116.87"/>
  </r>
  <r>
    <n v="9737"/>
    <d v="2017-12-10T00:00:00"/>
    <x v="3"/>
    <x v="11"/>
    <x v="630"/>
    <x v="2"/>
    <x v="0"/>
    <x v="0"/>
    <x v="801"/>
    <x v="320"/>
    <n v="2"/>
    <n v="3.63"/>
  </r>
  <r>
    <n v="9738"/>
    <d v="2017-12-10T00:00:00"/>
    <x v="3"/>
    <x v="11"/>
    <x v="630"/>
    <x v="2"/>
    <x v="1"/>
    <x v="8"/>
    <x v="400"/>
    <x v="437"/>
    <n v="2"/>
    <n v="23.32"/>
  </r>
  <r>
    <n v="9739"/>
    <d v="2017-12-10T00:00:00"/>
    <x v="3"/>
    <x v="11"/>
    <x v="393"/>
    <x v="37"/>
    <x v="0"/>
    <x v="10"/>
    <x v="909"/>
    <x v="1981"/>
    <n v="3"/>
    <n v="5.0999999999999996"/>
  </r>
  <r>
    <n v="9740"/>
    <d v="2017-12-10T00:00:00"/>
    <x v="3"/>
    <x v="11"/>
    <x v="393"/>
    <x v="37"/>
    <x v="0"/>
    <x v="12"/>
    <x v="1510"/>
    <x v="5366"/>
    <n v="7"/>
    <n v="123.77"/>
  </r>
  <r>
    <n v="9741"/>
    <d v="2017-12-10T00:00:00"/>
    <x v="3"/>
    <x v="11"/>
    <x v="542"/>
    <x v="16"/>
    <x v="1"/>
    <x v="8"/>
    <x v="626"/>
    <x v="3971"/>
    <n v="3"/>
    <n v="5.73"/>
  </r>
  <r>
    <n v="9742"/>
    <d v="2017-12-10T00:00:00"/>
    <x v="3"/>
    <x v="11"/>
    <x v="624"/>
    <x v="22"/>
    <x v="2"/>
    <x v="9"/>
    <x v="665"/>
    <x v="4321"/>
    <n v="3"/>
    <n v="4.91"/>
  </r>
  <r>
    <n v="9743"/>
    <d v="2017-12-10T00:00:00"/>
    <x v="3"/>
    <x v="11"/>
    <x v="624"/>
    <x v="22"/>
    <x v="0"/>
    <x v="2"/>
    <x v="1567"/>
    <x v="3400"/>
    <n v="5"/>
    <n v="38.99"/>
  </r>
  <r>
    <n v="9744"/>
    <d v="2017-12-10T00:00:00"/>
    <x v="3"/>
    <x v="11"/>
    <x v="624"/>
    <x v="22"/>
    <x v="0"/>
    <x v="4"/>
    <x v="1800"/>
    <x v="459"/>
    <n v="3"/>
    <n v="5.29"/>
  </r>
  <r>
    <n v="9745"/>
    <d v="2017-12-10T00:00:00"/>
    <x v="3"/>
    <x v="11"/>
    <x v="720"/>
    <x v="29"/>
    <x v="2"/>
    <x v="9"/>
    <x v="1390"/>
    <x v="4732"/>
    <n v="3"/>
    <n v="257.99"/>
  </r>
  <r>
    <n v="9746"/>
    <d v="2017-12-10T00:00:00"/>
    <x v="3"/>
    <x v="11"/>
    <x v="720"/>
    <x v="29"/>
    <x v="2"/>
    <x v="6"/>
    <x v="1621"/>
    <x v="2757"/>
    <n v="3"/>
    <n v="0.78"/>
  </r>
  <r>
    <n v="9747"/>
    <d v="2017-12-10T00:00:00"/>
    <x v="3"/>
    <x v="11"/>
    <x v="720"/>
    <x v="29"/>
    <x v="0"/>
    <x v="3"/>
    <x v="31"/>
    <x v="1444"/>
    <n v="8"/>
    <n v="22"/>
  </r>
  <r>
    <n v="9748"/>
    <d v="2017-12-10T00:00:00"/>
    <x v="3"/>
    <x v="11"/>
    <x v="769"/>
    <x v="3"/>
    <x v="2"/>
    <x v="6"/>
    <x v="1249"/>
    <x v="1726"/>
    <n v="4"/>
    <n v="34.74"/>
  </r>
  <r>
    <n v="9749"/>
    <d v="2017-12-10T00:00:00"/>
    <x v="3"/>
    <x v="11"/>
    <x v="769"/>
    <x v="3"/>
    <x v="0"/>
    <x v="0"/>
    <x v="5"/>
    <x v="115"/>
    <n v="2"/>
    <n v="6.22"/>
  </r>
  <r>
    <n v="9750"/>
    <d v="2017-12-10T00:00:00"/>
    <x v="3"/>
    <x v="11"/>
    <x v="780"/>
    <x v="9"/>
    <x v="1"/>
    <x v="8"/>
    <x v="977"/>
    <x v="1195"/>
    <n v="2"/>
    <n v="4.28"/>
  </r>
  <r>
    <n v="9751"/>
    <d v="2017-12-10T00:00:00"/>
    <x v="3"/>
    <x v="11"/>
    <x v="494"/>
    <x v="2"/>
    <x v="0"/>
    <x v="3"/>
    <x v="1480"/>
    <x v="5367"/>
    <n v="1"/>
    <n v="-2.5099999999999998"/>
  </r>
  <r>
    <n v="9752"/>
    <d v="2017-12-10T00:00:00"/>
    <x v="3"/>
    <x v="11"/>
    <x v="494"/>
    <x v="2"/>
    <x v="1"/>
    <x v="8"/>
    <x v="466"/>
    <x v="692"/>
    <n v="5"/>
    <n v="15.39"/>
  </r>
  <r>
    <n v="9753"/>
    <d v="2017-12-11T00:00:00"/>
    <x v="3"/>
    <x v="11"/>
    <x v="30"/>
    <x v="20"/>
    <x v="0"/>
    <x v="3"/>
    <x v="772"/>
    <x v="3001"/>
    <n v="4"/>
    <n v="7.88"/>
  </r>
  <r>
    <n v="9754"/>
    <d v="2017-12-11T00:00:00"/>
    <x v="3"/>
    <x v="11"/>
    <x v="30"/>
    <x v="20"/>
    <x v="2"/>
    <x v="9"/>
    <x v="1474"/>
    <x v="2447"/>
    <n v="2"/>
    <n v="13.59"/>
  </r>
  <r>
    <n v="9755"/>
    <d v="2017-12-11T00:00:00"/>
    <x v="3"/>
    <x v="11"/>
    <x v="170"/>
    <x v="2"/>
    <x v="1"/>
    <x v="5"/>
    <x v="877"/>
    <x v="5001"/>
    <n v="1"/>
    <n v="-9.1"/>
  </r>
  <r>
    <n v="9756"/>
    <d v="2017-12-11T00:00:00"/>
    <x v="3"/>
    <x v="11"/>
    <x v="776"/>
    <x v="1"/>
    <x v="0"/>
    <x v="0"/>
    <x v="684"/>
    <x v="320"/>
    <n v="2"/>
    <n v="3.63"/>
  </r>
  <r>
    <n v="9757"/>
    <d v="2017-12-11T00:00:00"/>
    <x v="3"/>
    <x v="11"/>
    <x v="776"/>
    <x v="1"/>
    <x v="1"/>
    <x v="8"/>
    <x v="400"/>
    <x v="5368"/>
    <n v="1"/>
    <n v="-66.06"/>
  </r>
  <r>
    <n v="9758"/>
    <d v="2017-12-11T00:00:00"/>
    <x v="3"/>
    <x v="11"/>
    <x v="776"/>
    <x v="1"/>
    <x v="1"/>
    <x v="5"/>
    <x v="341"/>
    <x v="4989"/>
    <n v="2"/>
    <n v="-14.87"/>
  </r>
  <r>
    <n v="9759"/>
    <d v="2017-12-11T00:00:00"/>
    <x v="3"/>
    <x v="11"/>
    <x v="549"/>
    <x v="32"/>
    <x v="2"/>
    <x v="6"/>
    <x v="1262"/>
    <x v="2018"/>
    <n v="3"/>
    <n v="3.87"/>
  </r>
  <r>
    <n v="9760"/>
    <d v="2017-12-11T00:00:00"/>
    <x v="3"/>
    <x v="11"/>
    <x v="756"/>
    <x v="1"/>
    <x v="2"/>
    <x v="9"/>
    <x v="111"/>
    <x v="5369"/>
    <n v="7"/>
    <n v="23.26"/>
  </r>
  <r>
    <n v="9761"/>
    <d v="2017-12-11T00:00:00"/>
    <x v="3"/>
    <x v="11"/>
    <x v="158"/>
    <x v="20"/>
    <x v="0"/>
    <x v="3"/>
    <x v="604"/>
    <x v="1700"/>
    <n v="1"/>
    <n v="5.05"/>
  </r>
  <r>
    <n v="9762"/>
    <d v="2017-12-11T00:00:00"/>
    <x v="3"/>
    <x v="11"/>
    <x v="158"/>
    <x v="20"/>
    <x v="0"/>
    <x v="0"/>
    <x v="563"/>
    <x v="150"/>
    <n v="3"/>
    <n v="8.07"/>
  </r>
  <r>
    <n v="9763"/>
    <d v="2017-12-11T00:00:00"/>
    <x v="3"/>
    <x v="11"/>
    <x v="158"/>
    <x v="20"/>
    <x v="2"/>
    <x v="6"/>
    <x v="1377"/>
    <x v="5370"/>
    <n v="2"/>
    <n v="29.25"/>
  </r>
  <r>
    <n v="9764"/>
    <d v="2017-12-11T00:00:00"/>
    <x v="3"/>
    <x v="11"/>
    <x v="380"/>
    <x v="0"/>
    <x v="0"/>
    <x v="12"/>
    <x v="883"/>
    <x v="5371"/>
    <n v="2"/>
    <n v="-3.76"/>
  </r>
  <r>
    <n v="9765"/>
    <d v="2017-12-11T00:00:00"/>
    <x v="3"/>
    <x v="11"/>
    <x v="762"/>
    <x v="16"/>
    <x v="1"/>
    <x v="13"/>
    <x v="651"/>
    <x v="5372"/>
    <n v="6"/>
    <n v="-420"/>
  </r>
  <r>
    <n v="9766"/>
    <d v="2017-12-11T00:00:00"/>
    <x v="3"/>
    <x v="11"/>
    <x v="762"/>
    <x v="16"/>
    <x v="2"/>
    <x v="6"/>
    <x v="1502"/>
    <x v="5373"/>
    <n v="4"/>
    <n v="-16.55"/>
  </r>
  <r>
    <n v="9767"/>
    <d v="2017-12-11T00:00:00"/>
    <x v="3"/>
    <x v="11"/>
    <x v="762"/>
    <x v="16"/>
    <x v="0"/>
    <x v="4"/>
    <x v="1607"/>
    <x v="5374"/>
    <n v="1"/>
    <n v="1.36"/>
  </r>
  <r>
    <n v="9768"/>
    <d v="2017-12-11T00:00:00"/>
    <x v="3"/>
    <x v="11"/>
    <x v="762"/>
    <x v="16"/>
    <x v="1"/>
    <x v="5"/>
    <x v="100"/>
    <x v="876"/>
    <n v="1"/>
    <n v="-12.15"/>
  </r>
  <r>
    <n v="9769"/>
    <d v="2017-12-11T00:00:00"/>
    <x v="3"/>
    <x v="11"/>
    <x v="761"/>
    <x v="30"/>
    <x v="0"/>
    <x v="10"/>
    <x v="934"/>
    <x v="533"/>
    <n v="1"/>
    <n v="3.49"/>
  </r>
  <r>
    <n v="9770"/>
    <d v="2017-12-11T00:00:00"/>
    <x v="3"/>
    <x v="11"/>
    <x v="761"/>
    <x v="30"/>
    <x v="0"/>
    <x v="3"/>
    <x v="106"/>
    <x v="3494"/>
    <n v="3"/>
    <n v="2.59"/>
  </r>
  <r>
    <n v="9771"/>
    <d v="2017-12-11T00:00:00"/>
    <x v="3"/>
    <x v="11"/>
    <x v="555"/>
    <x v="23"/>
    <x v="0"/>
    <x v="7"/>
    <x v="153"/>
    <x v="13"/>
    <n v="3"/>
    <n v="2.16"/>
  </r>
  <r>
    <n v="9772"/>
    <d v="2017-12-11T00:00:00"/>
    <x v="3"/>
    <x v="11"/>
    <x v="77"/>
    <x v="23"/>
    <x v="0"/>
    <x v="3"/>
    <x v="274"/>
    <x v="293"/>
    <n v="5"/>
    <n v="18.09"/>
  </r>
  <r>
    <n v="9773"/>
    <d v="2017-12-11T00:00:00"/>
    <x v="3"/>
    <x v="11"/>
    <x v="77"/>
    <x v="23"/>
    <x v="0"/>
    <x v="3"/>
    <x v="688"/>
    <x v="3779"/>
    <n v="2"/>
    <n v="331.19"/>
  </r>
  <r>
    <n v="9774"/>
    <d v="2017-12-11T00:00:00"/>
    <x v="3"/>
    <x v="11"/>
    <x v="77"/>
    <x v="23"/>
    <x v="0"/>
    <x v="12"/>
    <x v="652"/>
    <x v="3315"/>
    <n v="7"/>
    <n v="6.6"/>
  </r>
  <r>
    <n v="9775"/>
    <d v="2017-12-13T00:00:00"/>
    <x v="3"/>
    <x v="11"/>
    <x v="363"/>
    <x v="22"/>
    <x v="0"/>
    <x v="2"/>
    <x v="1462"/>
    <x v="2316"/>
    <n v="3"/>
    <n v="8.49"/>
  </r>
  <r>
    <n v="9776"/>
    <d v="2017-12-13T00:00:00"/>
    <x v="3"/>
    <x v="11"/>
    <x v="244"/>
    <x v="20"/>
    <x v="1"/>
    <x v="11"/>
    <x v="1049"/>
    <x v="5375"/>
    <n v="3"/>
    <n v="7.2"/>
  </r>
  <r>
    <n v="9777"/>
    <d v="2017-12-13T00:00:00"/>
    <x v="3"/>
    <x v="11"/>
    <x v="287"/>
    <x v="3"/>
    <x v="0"/>
    <x v="1"/>
    <x v="564"/>
    <x v="406"/>
    <n v="3"/>
    <n v="4.2300000000000004"/>
  </r>
  <r>
    <n v="9778"/>
    <d v="2017-12-13T00:00:00"/>
    <x v="3"/>
    <x v="11"/>
    <x v="287"/>
    <x v="3"/>
    <x v="0"/>
    <x v="0"/>
    <x v="1499"/>
    <x v="2167"/>
    <n v="6"/>
    <n v="18.66"/>
  </r>
  <r>
    <n v="9779"/>
    <d v="2017-12-13T00:00:00"/>
    <x v="3"/>
    <x v="11"/>
    <x v="287"/>
    <x v="3"/>
    <x v="1"/>
    <x v="8"/>
    <x v="1055"/>
    <x v="5376"/>
    <n v="8"/>
    <n v="54.28"/>
  </r>
  <r>
    <n v="9780"/>
    <d v="2017-12-13T00:00:00"/>
    <x v="3"/>
    <x v="11"/>
    <x v="287"/>
    <x v="3"/>
    <x v="0"/>
    <x v="0"/>
    <x v="1709"/>
    <x v="115"/>
    <n v="2"/>
    <n v="6.35"/>
  </r>
  <r>
    <n v="9781"/>
    <d v="2017-12-14T00:00:00"/>
    <x v="3"/>
    <x v="11"/>
    <x v="109"/>
    <x v="3"/>
    <x v="1"/>
    <x v="8"/>
    <x v="1756"/>
    <x v="4764"/>
    <n v="3"/>
    <n v="11.03"/>
  </r>
  <r>
    <n v="9782"/>
    <d v="2017-12-14T00:00:00"/>
    <x v="3"/>
    <x v="11"/>
    <x v="109"/>
    <x v="3"/>
    <x v="0"/>
    <x v="3"/>
    <x v="541"/>
    <x v="92"/>
    <n v="14"/>
    <n v="22.74"/>
  </r>
  <r>
    <n v="9783"/>
    <d v="2017-12-14T00:00:00"/>
    <x v="3"/>
    <x v="11"/>
    <x v="109"/>
    <x v="3"/>
    <x v="0"/>
    <x v="10"/>
    <x v="474"/>
    <x v="5377"/>
    <n v="5"/>
    <n v="20.54"/>
  </r>
  <r>
    <n v="9784"/>
    <d v="2017-12-14T00:00:00"/>
    <x v="3"/>
    <x v="11"/>
    <x v="146"/>
    <x v="1"/>
    <x v="2"/>
    <x v="9"/>
    <x v="324"/>
    <x v="348"/>
    <n v="3"/>
    <n v="28.5"/>
  </r>
  <r>
    <n v="9785"/>
    <d v="2017-12-14T00:00:00"/>
    <x v="3"/>
    <x v="11"/>
    <x v="146"/>
    <x v="1"/>
    <x v="2"/>
    <x v="6"/>
    <x v="1130"/>
    <x v="1485"/>
    <n v="3"/>
    <n v="19.760000000000002"/>
  </r>
  <r>
    <n v="9786"/>
    <d v="2017-12-14T00:00:00"/>
    <x v="3"/>
    <x v="11"/>
    <x v="146"/>
    <x v="1"/>
    <x v="1"/>
    <x v="8"/>
    <x v="1597"/>
    <x v="2180"/>
    <n v="1"/>
    <n v="-1.32"/>
  </r>
  <r>
    <n v="9787"/>
    <d v="2017-12-14T00:00:00"/>
    <x v="3"/>
    <x v="11"/>
    <x v="254"/>
    <x v="13"/>
    <x v="2"/>
    <x v="9"/>
    <x v="1253"/>
    <x v="4229"/>
    <n v="4"/>
    <n v="70.31"/>
  </r>
  <r>
    <n v="9788"/>
    <d v="2017-12-14T00:00:00"/>
    <x v="3"/>
    <x v="11"/>
    <x v="254"/>
    <x v="13"/>
    <x v="2"/>
    <x v="9"/>
    <x v="907"/>
    <x v="2839"/>
    <n v="5"/>
    <n v="8.5"/>
  </r>
  <r>
    <n v="9789"/>
    <d v="2017-12-14T00:00:00"/>
    <x v="3"/>
    <x v="11"/>
    <x v="164"/>
    <x v="0"/>
    <x v="1"/>
    <x v="13"/>
    <x v="1091"/>
    <x v="5378"/>
    <n v="4"/>
    <n v="-97.5"/>
  </r>
  <r>
    <n v="9790"/>
    <d v="2017-12-14T00:00:00"/>
    <x v="3"/>
    <x v="11"/>
    <x v="56"/>
    <x v="1"/>
    <x v="1"/>
    <x v="8"/>
    <x v="97"/>
    <x v="2203"/>
    <n v="6"/>
    <n v="-292.99"/>
  </r>
  <r>
    <n v="9791"/>
    <d v="2017-12-14T00:00:00"/>
    <x v="3"/>
    <x v="11"/>
    <x v="56"/>
    <x v="1"/>
    <x v="1"/>
    <x v="8"/>
    <x v="317"/>
    <x v="5379"/>
    <n v="3"/>
    <n v="-26.76"/>
  </r>
  <r>
    <n v="9792"/>
    <d v="2017-12-14T00:00:00"/>
    <x v="3"/>
    <x v="11"/>
    <x v="56"/>
    <x v="1"/>
    <x v="2"/>
    <x v="9"/>
    <x v="665"/>
    <x v="5380"/>
    <n v="3"/>
    <n v="-4.91"/>
  </r>
  <r>
    <n v="9793"/>
    <d v="2017-12-14T00:00:00"/>
    <x v="3"/>
    <x v="11"/>
    <x v="56"/>
    <x v="1"/>
    <x v="0"/>
    <x v="4"/>
    <x v="311"/>
    <x v="5381"/>
    <n v="6"/>
    <n v="25"/>
  </r>
  <r>
    <n v="9794"/>
    <d v="2017-12-14T00:00:00"/>
    <x v="3"/>
    <x v="11"/>
    <x v="151"/>
    <x v="32"/>
    <x v="2"/>
    <x v="16"/>
    <x v="856"/>
    <x v="768"/>
    <n v="2"/>
    <n v="467.99"/>
  </r>
  <r>
    <n v="9795"/>
    <d v="2017-12-14T00:00:00"/>
    <x v="3"/>
    <x v="11"/>
    <x v="151"/>
    <x v="32"/>
    <x v="0"/>
    <x v="2"/>
    <x v="1191"/>
    <x v="5382"/>
    <n v="1"/>
    <n v="2.2200000000000002"/>
  </r>
  <r>
    <n v="9796"/>
    <d v="2017-12-14T00:00:00"/>
    <x v="3"/>
    <x v="11"/>
    <x v="151"/>
    <x v="32"/>
    <x v="0"/>
    <x v="14"/>
    <x v="472"/>
    <x v="720"/>
    <n v="3"/>
    <n v="6.68"/>
  </r>
  <r>
    <n v="9797"/>
    <d v="2017-12-14T00:00:00"/>
    <x v="3"/>
    <x v="11"/>
    <x v="151"/>
    <x v="32"/>
    <x v="0"/>
    <x v="7"/>
    <x v="299"/>
    <x v="1561"/>
    <n v="6"/>
    <n v="8.1199999999999992"/>
  </r>
  <r>
    <n v="9798"/>
    <d v="2017-12-14T00:00:00"/>
    <x v="3"/>
    <x v="11"/>
    <x v="151"/>
    <x v="32"/>
    <x v="1"/>
    <x v="13"/>
    <x v="177"/>
    <x v="5383"/>
    <n v="2"/>
    <n v="-52.66"/>
  </r>
  <r>
    <n v="9799"/>
    <d v="2017-12-15T00:00:00"/>
    <x v="3"/>
    <x v="11"/>
    <x v="485"/>
    <x v="22"/>
    <x v="1"/>
    <x v="8"/>
    <x v="1176"/>
    <x v="5384"/>
    <n v="3"/>
    <n v="9.7899999999999991"/>
  </r>
  <r>
    <n v="9800"/>
    <d v="2017-12-15T00:00:00"/>
    <x v="3"/>
    <x v="11"/>
    <x v="531"/>
    <x v="1"/>
    <x v="0"/>
    <x v="4"/>
    <x v="1581"/>
    <x v="4872"/>
    <n v="7"/>
    <n v="1.02"/>
  </r>
  <r>
    <n v="9801"/>
    <d v="2017-12-15T00:00:00"/>
    <x v="3"/>
    <x v="11"/>
    <x v="580"/>
    <x v="3"/>
    <x v="0"/>
    <x v="0"/>
    <x v="605"/>
    <x v="685"/>
    <n v="3"/>
    <n v="10.73"/>
  </r>
  <r>
    <n v="9802"/>
    <d v="2017-12-15T00:00:00"/>
    <x v="3"/>
    <x v="11"/>
    <x v="580"/>
    <x v="3"/>
    <x v="0"/>
    <x v="12"/>
    <x v="1794"/>
    <x v="4877"/>
    <n v="4"/>
    <n v="16.3"/>
  </r>
  <r>
    <n v="9803"/>
    <d v="2017-12-15T00:00:00"/>
    <x v="3"/>
    <x v="11"/>
    <x v="580"/>
    <x v="3"/>
    <x v="2"/>
    <x v="6"/>
    <x v="771"/>
    <x v="884"/>
    <n v="3"/>
    <n v="14.76"/>
  </r>
  <r>
    <n v="9804"/>
    <d v="2017-12-16T00:00:00"/>
    <x v="3"/>
    <x v="11"/>
    <x v="135"/>
    <x v="3"/>
    <x v="1"/>
    <x v="5"/>
    <x v="908"/>
    <x v="4889"/>
    <n v="2"/>
    <n v="9.18"/>
  </r>
  <r>
    <n v="9805"/>
    <d v="2017-12-16T00:00:00"/>
    <x v="3"/>
    <x v="11"/>
    <x v="135"/>
    <x v="3"/>
    <x v="1"/>
    <x v="5"/>
    <x v="664"/>
    <x v="4880"/>
    <n v="2"/>
    <n v="6.07"/>
  </r>
  <r>
    <n v="9806"/>
    <d v="2017-12-16T00:00:00"/>
    <x v="3"/>
    <x v="11"/>
    <x v="135"/>
    <x v="3"/>
    <x v="0"/>
    <x v="3"/>
    <x v="756"/>
    <x v="2385"/>
    <n v="5"/>
    <n v="8.2100000000000009"/>
  </r>
  <r>
    <n v="9807"/>
    <d v="2017-12-16T00:00:00"/>
    <x v="3"/>
    <x v="11"/>
    <x v="135"/>
    <x v="3"/>
    <x v="1"/>
    <x v="8"/>
    <x v="1336"/>
    <x v="3729"/>
    <n v="2"/>
    <n v="7.58"/>
  </r>
  <r>
    <n v="9808"/>
    <d v="2017-12-16T00:00:00"/>
    <x v="3"/>
    <x v="11"/>
    <x v="177"/>
    <x v="39"/>
    <x v="0"/>
    <x v="3"/>
    <x v="1056"/>
    <x v="5385"/>
    <n v="5"/>
    <n v="5.18"/>
  </r>
  <r>
    <n v="9809"/>
    <d v="2017-12-16T00:00:00"/>
    <x v="3"/>
    <x v="11"/>
    <x v="476"/>
    <x v="20"/>
    <x v="0"/>
    <x v="3"/>
    <x v="345"/>
    <x v="5386"/>
    <n v="4"/>
    <n v="10.43"/>
  </r>
  <r>
    <n v="9810"/>
    <d v="2017-12-16T00:00:00"/>
    <x v="3"/>
    <x v="11"/>
    <x v="81"/>
    <x v="3"/>
    <x v="0"/>
    <x v="0"/>
    <x v="257"/>
    <x v="518"/>
    <n v="2"/>
    <n v="6.41"/>
  </r>
  <r>
    <n v="9811"/>
    <d v="2017-12-16T00:00:00"/>
    <x v="3"/>
    <x v="11"/>
    <x v="81"/>
    <x v="3"/>
    <x v="0"/>
    <x v="2"/>
    <x v="660"/>
    <x v="748"/>
    <n v="5"/>
    <n v="7.95"/>
  </r>
  <r>
    <n v="9812"/>
    <d v="2017-12-16T00:00:00"/>
    <x v="3"/>
    <x v="11"/>
    <x v="666"/>
    <x v="3"/>
    <x v="0"/>
    <x v="3"/>
    <x v="949"/>
    <x v="784"/>
    <n v="2"/>
    <n v="2.2400000000000002"/>
  </r>
  <r>
    <n v="9813"/>
    <d v="2017-12-16T00:00:00"/>
    <x v="3"/>
    <x v="11"/>
    <x v="666"/>
    <x v="3"/>
    <x v="2"/>
    <x v="9"/>
    <x v="1207"/>
    <x v="5387"/>
    <n v="5"/>
    <n v="45.59"/>
  </r>
  <r>
    <n v="9814"/>
    <d v="2017-12-16T00:00:00"/>
    <x v="3"/>
    <x v="11"/>
    <x v="666"/>
    <x v="3"/>
    <x v="2"/>
    <x v="9"/>
    <x v="1503"/>
    <x v="33"/>
    <n v="5"/>
    <n v="31.49"/>
  </r>
  <r>
    <n v="9815"/>
    <d v="2017-12-16T00:00:00"/>
    <x v="3"/>
    <x v="11"/>
    <x v="666"/>
    <x v="3"/>
    <x v="0"/>
    <x v="4"/>
    <x v="1813"/>
    <x v="4931"/>
    <n v="5"/>
    <n v="8.69"/>
  </r>
  <r>
    <n v="9816"/>
    <d v="2017-12-16T00:00:00"/>
    <x v="3"/>
    <x v="11"/>
    <x v="666"/>
    <x v="3"/>
    <x v="0"/>
    <x v="1"/>
    <x v="983"/>
    <x v="255"/>
    <n v="3"/>
    <n v="22.2"/>
  </r>
  <r>
    <n v="9817"/>
    <d v="2017-12-17T00:00:00"/>
    <x v="3"/>
    <x v="11"/>
    <x v="391"/>
    <x v="0"/>
    <x v="0"/>
    <x v="12"/>
    <x v="901"/>
    <x v="5388"/>
    <n v="2"/>
    <n v="-178.97"/>
  </r>
  <r>
    <n v="9818"/>
    <d v="2017-12-17T00:00:00"/>
    <x v="3"/>
    <x v="11"/>
    <x v="391"/>
    <x v="3"/>
    <x v="0"/>
    <x v="3"/>
    <x v="51"/>
    <x v="1068"/>
    <n v="5"/>
    <n v="5.14"/>
  </r>
  <r>
    <n v="9819"/>
    <d v="2017-12-17T00:00:00"/>
    <x v="3"/>
    <x v="11"/>
    <x v="391"/>
    <x v="3"/>
    <x v="0"/>
    <x v="0"/>
    <x v="1287"/>
    <x v="5389"/>
    <n v="3"/>
    <n v="6.09"/>
  </r>
  <r>
    <n v="9820"/>
    <d v="2017-12-17T00:00:00"/>
    <x v="3"/>
    <x v="11"/>
    <x v="57"/>
    <x v="3"/>
    <x v="0"/>
    <x v="3"/>
    <x v="116"/>
    <x v="211"/>
    <n v="2"/>
    <n v="4.28"/>
  </r>
  <r>
    <n v="9821"/>
    <d v="2017-12-17T00:00:00"/>
    <x v="3"/>
    <x v="11"/>
    <x v="58"/>
    <x v="18"/>
    <x v="0"/>
    <x v="0"/>
    <x v="1711"/>
    <x v="5390"/>
    <n v="4"/>
    <n v="13.24"/>
  </r>
  <r>
    <n v="9822"/>
    <d v="2017-12-17T00:00:00"/>
    <x v="3"/>
    <x v="11"/>
    <x v="170"/>
    <x v="6"/>
    <x v="1"/>
    <x v="5"/>
    <x v="1604"/>
    <x v="3485"/>
    <n v="5"/>
    <n v="80.78"/>
  </r>
  <r>
    <n v="9823"/>
    <d v="2017-12-17T00:00:00"/>
    <x v="3"/>
    <x v="11"/>
    <x v="656"/>
    <x v="6"/>
    <x v="0"/>
    <x v="2"/>
    <x v="986"/>
    <x v="5168"/>
    <n v="3"/>
    <n v="157.87"/>
  </r>
  <r>
    <n v="9824"/>
    <d v="2017-12-17T00:00:00"/>
    <x v="3"/>
    <x v="11"/>
    <x v="305"/>
    <x v="3"/>
    <x v="0"/>
    <x v="2"/>
    <x v="1407"/>
    <x v="3082"/>
    <n v="4"/>
    <n v="125.14"/>
  </r>
  <r>
    <n v="9825"/>
    <d v="2017-12-17T00:00:00"/>
    <x v="3"/>
    <x v="11"/>
    <x v="305"/>
    <x v="3"/>
    <x v="0"/>
    <x v="14"/>
    <x v="1360"/>
    <x v="51"/>
    <n v="1"/>
    <n v="3.63"/>
  </r>
  <r>
    <n v="9826"/>
    <d v="2017-12-17T00:00:00"/>
    <x v="3"/>
    <x v="11"/>
    <x v="372"/>
    <x v="20"/>
    <x v="0"/>
    <x v="2"/>
    <x v="451"/>
    <x v="496"/>
    <n v="2"/>
    <n v="41.68"/>
  </r>
  <r>
    <n v="9827"/>
    <d v="2017-12-17T00:00:00"/>
    <x v="3"/>
    <x v="11"/>
    <x v="372"/>
    <x v="20"/>
    <x v="0"/>
    <x v="3"/>
    <x v="140"/>
    <x v="1461"/>
    <n v="3"/>
    <n v="8.3800000000000008"/>
  </r>
  <r>
    <n v="9828"/>
    <d v="2017-12-17T00:00:00"/>
    <x v="3"/>
    <x v="11"/>
    <x v="372"/>
    <x v="20"/>
    <x v="1"/>
    <x v="8"/>
    <x v="403"/>
    <x v="2312"/>
    <n v="2"/>
    <n v="27.36"/>
  </r>
  <r>
    <n v="9829"/>
    <d v="2017-12-17T00:00:00"/>
    <x v="3"/>
    <x v="11"/>
    <x v="679"/>
    <x v="21"/>
    <x v="0"/>
    <x v="2"/>
    <x v="272"/>
    <x v="5391"/>
    <n v="2"/>
    <n v="8.4700000000000006"/>
  </r>
  <r>
    <n v="9830"/>
    <d v="2017-12-18T00:00:00"/>
    <x v="3"/>
    <x v="11"/>
    <x v="277"/>
    <x v="3"/>
    <x v="0"/>
    <x v="3"/>
    <x v="1223"/>
    <x v="5003"/>
    <n v="2"/>
    <n v="16.34"/>
  </r>
  <r>
    <n v="9831"/>
    <d v="2017-12-18T00:00:00"/>
    <x v="3"/>
    <x v="11"/>
    <x v="277"/>
    <x v="3"/>
    <x v="1"/>
    <x v="11"/>
    <x v="1848"/>
    <x v="637"/>
    <n v="1"/>
    <n v="-12.69"/>
  </r>
  <r>
    <n v="9832"/>
    <d v="2017-12-18T00:00:00"/>
    <x v="3"/>
    <x v="11"/>
    <x v="277"/>
    <x v="3"/>
    <x v="2"/>
    <x v="9"/>
    <x v="941"/>
    <x v="1143"/>
    <n v="2"/>
    <n v="57.59"/>
  </r>
  <r>
    <n v="9833"/>
    <d v="2017-12-18T00:00:00"/>
    <x v="3"/>
    <x v="11"/>
    <x v="724"/>
    <x v="20"/>
    <x v="0"/>
    <x v="4"/>
    <x v="108"/>
    <x v="5086"/>
    <n v="6"/>
    <n v="17.47"/>
  </r>
  <r>
    <n v="9834"/>
    <d v="2017-12-18T00:00:00"/>
    <x v="3"/>
    <x v="11"/>
    <x v="724"/>
    <x v="20"/>
    <x v="1"/>
    <x v="5"/>
    <x v="1136"/>
    <x v="5392"/>
    <n v="9"/>
    <n v="139.57"/>
  </r>
  <r>
    <n v="9835"/>
    <d v="2017-12-18T00:00:00"/>
    <x v="3"/>
    <x v="11"/>
    <x v="724"/>
    <x v="20"/>
    <x v="0"/>
    <x v="12"/>
    <x v="820"/>
    <x v="5393"/>
    <n v="13"/>
    <n v="511.37"/>
  </r>
  <r>
    <n v="9836"/>
    <d v="2017-12-18T00:00:00"/>
    <x v="3"/>
    <x v="11"/>
    <x v="724"/>
    <x v="20"/>
    <x v="0"/>
    <x v="4"/>
    <x v="1686"/>
    <x v="2435"/>
    <n v="2"/>
    <n v="1.38"/>
  </r>
  <r>
    <n v="9837"/>
    <d v="2017-12-18T00:00:00"/>
    <x v="3"/>
    <x v="11"/>
    <x v="257"/>
    <x v="20"/>
    <x v="1"/>
    <x v="8"/>
    <x v="1298"/>
    <x v="3729"/>
    <n v="2"/>
    <n v="8.5299999999999994"/>
  </r>
  <r>
    <n v="9838"/>
    <d v="2017-12-18T00:00:00"/>
    <x v="3"/>
    <x v="11"/>
    <x v="287"/>
    <x v="3"/>
    <x v="0"/>
    <x v="4"/>
    <x v="46"/>
    <x v="46"/>
    <n v="3"/>
    <n v="1.79"/>
  </r>
  <r>
    <n v="9839"/>
    <d v="2017-12-18T00:00:00"/>
    <x v="3"/>
    <x v="11"/>
    <x v="287"/>
    <x v="3"/>
    <x v="0"/>
    <x v="0"/>
    <x v="1499"/>
    <x v="115"/>
    <n v="2"/>
    <n v="6.22"/>
  </r>
  <r>
    <n v="9840"/>
    <d v="2017-12-18T00:00:00"/>
    <x v="3"/>
    <x v="11"/>
    <x v="287"/>
    <x v="3"/>
    <x v="0"/>
    <x v="0"/>
    <x v="310"/>
    <x v="331"/>
    <n v="5"/>
    <n v="15.55"/>
  </r>
  <r>
    <n v="9841"/>
    <d v="2017-12-18T00:00:00"/>
    <x v="3"/>
    <x v="11"/>
    <x v="160"/>
    <x v="2"/>
    <x v="0"/>
    <x v="4"/>
    <x v="191"/>
    <x v="5219"/>
    <n v="7"/>
    <n v="2.34"/>
  </r>
  <r>
    <n v="9842"/>
    <d v="2017-12-18T00:00:00"/>
    <x v="3"/>
    <x v="11"/>
    <x v="769"/>
    <x v="25"/>
    <x v="0"/>
    <x v="4"/>
    <x v="1041"/>
    <x v="810"/>
    <n v="9"/>
    <n v="1.43"/>
  </r>
  <r>
    <n v="9843"/>
    <d v="2017-12-18T00:00:00"/>
    <x v="3"/>
    <x v="11"/>
    <x v="722"/>
    <x v="3"/>
    <x v="0"/>
    <x v="4"/>
    <x v="375"/>
    <x v="1235"/>
    <n v="2"/>
    <n v="1.67"/>
  </r>
  <r>
    <n v="9844"/>
    <d v="2017-12-18T00:00:00"/>
    <x v="3"/>
    <x v="11"/>
    <x v="443"/>
    <x v="10"/>
    <x v="0"/>
    <x v="3"/>
    <x v="274"/>
    <x v="2335"/>
    <n v="3"/>
    <n v="-6.03"/>
  </r>
  <r>
    <n v="9845"/>
    <d v="2017-12-18T00:00:00"/>
    <x v="3"/>
    <x v="11"/>
    <x v="443"/>
    <x v="10"/>
    <x v="0"/>
    <x v="7"/>
    <x v="789"/>
    <x v="5394"/>
    <n v="3"/>
    <n v="1.75"/>
  </r>
  <r>
    <n v="9846"/>
    <d v="2017-12-18T00:00:00"/>
    <x v="3"/>
    <x v="11"/>
    <x v="443"/>
    <x v="10"/>
    <x v="0"/>
    <x v="0"/>
    <x v="1137"/>
    <x v="802"/>
    <n v="5"/>
    <n v="29.69"/>
  </r>
  <r>
    <n v="9847"/>
    <d v="2017-12-18T00:00:00"/>
    <x v="3"/>
    <x v="11"/>
    <x v="443"/>
    <x v="10"/>
    <x v="0"/>
    <x v="12"/>
    <x v="1305"/>
    <x v="5395"/>
    <n v="2"/>
    <n v="13.01"/>
  </r>
  <r>
    <n v="9848"/>
    <d v="2017-12-18T00:00:00"/>
    <x v="3"/>
    <x v="11"/>
    <x v="736"/>
    <x v="21"/>
    <x v="1"/>
    <x v="8"/>
    <x v="586"/>
    <x v="5396"/>
    <n v="5"/>
    <n v="22.99"/>
  </r>
  <r>
    <n v="9849"/>
    <d v="2017-12-18T00:00:00"/>
    <x v="3"/>
    <x v="11"/>
    <x v="736"/>
    <x v="21"/>
    <x v="2"/>
    <x v="9"/>
    <x v="918"/>
    <x v="1729"/>
    <n v="3"/>
    <n v="10.86"/>
  </r>
  <r>
    <n v="9850"/>
    <d v="2017-12-19T00:00:00"/>
    <x v="3"/>
    <x v="11"/>
    <x v="13"/>
    <x v="3"/>
    <x v="0"/>
    <x v="3"/>
    <x v="1461"/>
    <x v="4437"/>
    <n v="2"/>
    <n v="11.46"/>
  </r>
  <r>
    <n v="9851"/>
    <d v="2017-12-19T00:00:00"/>
    <x v="3"/>
    <x v="11"/>
    <x v="482"/>
    <x v="8"/>
    <x v="0"/>
    <x v="14"/>
    <x v="270"/>
    <x v="5397"/>
    <n v="2"/>
    <n v="33.31"/>
  </r>
  <r>
    <n v="9852"/>
    <d v="2017-12-19T00:00:00"/>
    <x v="3"/>
    <x v="11"/>
    <x v="578"/>
    <x v="26"/>
    <x v="1"/>
    <x v="8"/>
    <x v="1001"/>
    <x v="518"/>
    <n v="5"/>
    <n v="4.01"/>
  </r>
  <r>
    <n v="9853"/>
    <d v="2017-12-19T00:00:00"/>
    <x v="3"/>
    <x v="11"/>
    <x v="578"/>
    <x v="26"/>
    <x v="0"/>
    <x v="2"/>
    <x v="1204"/>
    <x v="2103"/>
    <n v="2"/>
    <n v="-17.61"/>
  </r>
  <r>
    <n v="9854"/>
    <d v="2017-12-19T00:00:00"/>
    <x v="3"/>
    <x v="11"/>
    <x v="578"/>
    <x v="26"/>
    <x v="1"/>
    <x v="11"/>
    <x v="683"/>
    <x v="5398"/>
    <n v="7"/>
    <n v="-183.63"/>
  </r>
  <r>
    <n v="9855"/>
    <d v="2017-12-20T00:00:00"/>
    <x v="3"/>
    <x v="11"/>
    <x v="78"/>
    <x v="20"/>
    <x v="0"/>
    <x v="0"/>
    <x v="1444"/>
    <x v="710"/>
    <n v="1"/>
    <n v="3.11"/>
  </r>
  <r>
    <n v="9856"/>
    <d v="2017-12-20T00:00:00"/>
    <x v="3"/>
    <x v="11"/>
    <x v="78"/>
    <x v="20"/>
    <x v="0"/>
    <x v="3"/>
    <x v="93"/>
    <x v="3029"/>
    <n v="1"/>
    <n v="2.36"/>
  </r>
  <r>
    <n v="9857"/>
    <d v="2017-12-20T00:00:00"/>
    <x v="3"/>
    <x v="11"/>
    <x v="553"/>
    <x v="20"/>
    <x v="0"/>
    <x v="0"/>
    <x v="1463"/>
    <x v="2323"/>
    <n v="5"/>
    <n v="137.15"/>
  </r>
  <r>
    <n v="9858"/>
    <d v="2017-12-20T00:00:00"/>
    <x v="3"/>
    <x v="11"/>
    <x v="553"/>
    <x v="20"/>
    <x v="0"/>
    <x v="3"/>
    <x v="637"/>
    <x v="1918"/>
    <n v="3"/>
    <n v="17.62"/>
  </r>
  <r>
    <n v="9859"/>
    <d v="2017-12-20T00:00:00"/>
    <x v="3"/>
    <x v="11"/>
    <x v="553"/>
    <x v="20"/>
    <x v="0"/>
    <x v="0"/>
    <x v="1383"/>
    <x v="2834"/>
    <n v="3"/>
    <n v="16.670000000000002"/>
  </r>
  <r>
    <n v="9860"/>
    <d v="2017-12-21T00:00:00"/>
    <x v="3"/>
    <x v="11"/>
    <x v="84"/>
    <x v="3"/>
    <x v="0"/>
    <x v="4"/>
    <x v="46"/>
    <x v="46"/>
    <n v="3"/>
    <n v="1.79"/>
  </r>
  <r>
    <n v="9861"/>
    <d v="2017-12-21T00:00:00"/>
    <x v="3"/>
    <x v="11"/>
    <x v="84"/>
    <x v="3"/>
    <x v="0"/>
    <x v="4"/>
    <x v="421"/>
    <x v="911"/>
    <n v="2"/>
    <n v="1.71"/>
  </r>
  <r>
    <n v="9862"/>
    <d v="2017-12-21T00:00:00"/>
    <x v="3"/>
    <x v="11"/>
    <x v="598"/>
    <x v="3"/>
    <x v="0"/>
    <x v="2"/>
    <x v="597"/>
    <x v="4817"/>
    <n v="7"/>
    <n v="290.01"/>
  </r>
  <r>
    <n v="9863"/>
    <d v="2017-12-21T00:00:00"/>
    <x v="3"/>
    <x v="11"/>
    <x v="622"/>
    <x v="23"/>
    <x v="2"/>
    <x v="6"/>
    <x v="67"/>
    <x v="1361"/>
    <n v="3"/>
    <n v="78.95"/>
  </r>
  <r>
    <n v="9864"/>
    <d v="2017-12-21T00:00:00"/>
    <x v="3"/>
    <x v="11"/>
    <x v="622"/>
    <x v="23"/>
    <x v="0"/>
    <x v="14"/>
    <x v="930"/>
    <x v="3291"/>
    <n v="5"/>
    <n v="20.16"/>
  </r>
  <r>
    <n v="9865"/>
    <d v="2017-12-21T00:00:00"/>
    <x v="3"/>
    <x v="11"/>
    <x v="622"/>
    <x v="23"/>
    <x v="0"/>
    <x v="0"/>
    <x v="546"/>
    <x v="920"/>
    <n v="3"/>
    <n v="79.89"/>
  </r>
  <r>
    <n v="9866"/>
    <d v="2017-12-21T00:00:00"/>
    <x v="3"/>
    <x v="11"/>
    <x v="449"/>
    <x v="5"/>
    <x v="2"/>
    <x v="9"/>
    <x v="1286"/>
    <x v="5399"/>
    <n v="4"/>
    <n v="27.69"/>
  </r>
  <r>
    <n v="9867"/>
    <d v="2017-12-21T00:00:00"/>
    <x v="3"/>
    <x v="11"/>
    <x v="145"/>
    <x v="3"/>
    <x v="0"/>
    <x v="2"/>
    <x v="892"/>
    <x v="2312"/>
    <n v="2"/>
    <n v="33.58"/>
  </r>
  <r>
    <n v="9868"/>
    <d v="2017-12-21T00:00:00"/>
    <x v="3"/>
    <x v="11"/>
    <x v="500"/>
    <x v="9"/>
    <x v="0"/>
    <x v="3"/>
    <x v="1428"/>
    <x v="1403"/>
    <n v="6"/>
    <n v="11.22"/>
  </r>
  <r>
    <n v="9869"/>
    <d v="2017-12-21T00:00:00"/>
    <x v="3"/>
    <x v="11"/>
    <x v="81"/>
    <x v="40"/>
    <x v="1"/>
    <x v="8"/>
    <x v="626"/>
    <x v="3024"/>
    <n v="2"/>
    <n v="7"/>
  </r>
  <r>
    <n v="9870"/>
    <d v="2017-12-21T00:00:00"/>
    <x v="3"/>
    <x v="11"/>
    <x v="760"/>
    <x v="18"/>
    <x v="0"/>
    <x v="2"/>
    <x v="694"/>
    <x v="788"/>
    <n v="1"/>
    <n v="18.77"/>
  </r>
  <r>
    <n v="9871"/>
    <d v="2017-12-22T00:00:00"/>
    <x v="3"/>
    <x v="11"/>
    <x v="707"/>
    <x v="24"/>
    <x v="0"/>
    <x v="12"/>
    <x v="1712"/>
    <x v="5400"/>
    <n v="3"/>
    <n v="218.25"/>
  </r>
  <r>
    <n v="9872"/>
    <d v="2017-12-22T00:00:00"/>
    <x v="3"/>
    <x v="11"/>
    <x v="355"/>
    <x v="16"/>
    <x v="0"/>
    <x v="10"/>
    <x v="21"/>
    <x v="2370"/>
    <n v="1"/>
    <n v="2.93"/>
  </r>
  <r>
    <n v="9873"/>
    <d v="2017-12-22T00:00:00"/>
    <x v="3"/>
    <x v="11"/>
    <x v="633"/>
    <x v="14"/>
    <x v="2"/>
    <x v="9"/>
    <x v="1798"/>
    <x v="3246"/>
    <n v="5"/>
    <n v="63.98"/>
  </r>
  <r>
    <n v="9874"/>
    <d v="2017-12-22T00:00:00"/>
    <x v="3"/>
    <x v="11"/>
    <x v="633"/>
    <x v="14"/>
    <x v="1"/>
    <x v="5"/>
    <x v="668"/>
    <x v="5401"/>
    <n v="7"/>
    <n v="412.54"/>
  </r>
  <r>
    <n v="9875"/>
    <d v="2017-12-22T00:00:00"/>
    <x v="3"/>
    <x v="11"/>
    <x v="633"/>
    <x v="14"/>
    <x v="2"/>
    <x v="9"/>
    <x v="711"/>
    <x v="5402"/>
    <n v="1"/>
    <n v="30.6"/>
  </r>
  <r>
    <n v="9876"/>
    <d v="2017-12-22T00:00:00"/>
    <x v="3"/>
    <x v="11"/>
    <x v="633"/>
    <x v="14"/>
    <x v="1"/>
    <x v="13"/>
    <x v="490"/>
    <x v="4413"/>
    <n v="2"/>
    <n v="70.010000000000005"/>
  </r>
  <r>
    <n v="9877"/>
    <d v="2017-12-22T00:00:00"/>
    <x v="3"/>
    <x v="11"/>
    <x v="140"/>
    <x v="31"/>
    <x v="0"/>
    <x v="4"/>
    <x v="1524"/>
    <x v="5403"/>
    <n v="3"/>
    <n v="1.08"/>
  </r>
  <r>
    <n v="9878"/>
    <d v="2017-12-22T00:00:00"/>
    <x v="3"/>
    <x v="11"/>
    <x v="140"/>
    <x v="31"/>
    <x v="2"/>
    <x v="6"/>
    <x v="1337"/>
    <x v="5404"/>
    <n v="4"/>
    <n v="6.7"/>
  </r>
  <r>
    <n v="9879"/>
    <d v="2017-12-22T00:00:00"/>
    <x v="3"/>
    <x v="11"/>
    <x v="140"/>
    <x v="31"/>
    <x v="0"/>
    <x v="2"/>
    <x v="304"/>
    <x v="1937"/>
    <n v="3"/>
    <n v="10.45"/>
  </r>
  <r>
    <n v="9880"/>
    <d v="2017-12-22T00:00:00"/>
    <x v="3"/>
    <x v="11"/>
    <x v="140"/>
    <x v="31"/>
    <x v="0"/>
    <x v="1"/>
    <x v="1786"/>
    <x v="3399"/>
    <n v="5"/>
    <n v="8.67"/>
  </r>
  <r>
    <n v="9881"/>
    <d v="2017-12-22T00:00:00"/>
    <x v="3"/>
    <x v="11"/>
    <x v="779"/>
    <x v="10"/>
    <x v="0"/>
    <x v="3"/>
    <x v="420"/>
    <x v="5274"/>
    <n v="1"/>
    <n v="-1.31"/>
  </r>
  <r>
    <n v="9882"/>
    <d v="2017-12-22T00:00:00"/>
    <x v="3"/>
    <x v="11"/>
    <x v="779"/>
    <x v="10"/>
    <x v="2"/>
    <x v="6"/>
    <x v="854"/>
    <x v="5405"/>
    <n v="7"/>
    <n v="94.49"/>
  </r>
  <r>
    <n v="9883"/>
    <d v="2017-12-22T00:00:00"/>
    <x v="3"/>
    <x v="11"/>
    <x v="739"/>
    <x v="43"/>
    <x v="0"/>
    <x v="14"/>
    <x v="1673"/>
    <x v="5406"/>
    <n v="6"/>
    <n v="34.76"/>
  </r>
  <r>
    <n v="9884"/>
    <d v="2017-12-22T00:00:00"/>
    <x v="3"/>
    <x v="11"/>
    <x v="739"/>
    <x v="43"/>
    <x v="1"/>
    <x v="11"/>
    <x v="1505"/>
    <x v="5407"/>
    <n v="1"/>
    <n v="50.83"/>
  </r>
  <r>
    <n v="9885"/>
    <d v="2017-12-22T00:00:00"/>
    <x v="3"/>
    <x v="11"/>
    <x v="769"/>
    <x v="0"/>
    <x v="0"/>
    <x v="0"/>
    <x v="727"/>
    <x v="499"/>
    <n v="5"/>
    <n v="9.07"/>
  </r>
  <r>
    <n v="9886"/>
    <d v="2017-12-22T00:00:00"/>
    <x v="3"/>
    <x v="11"/>
    <x v="769"/>
    <x v="0"/>
    <x v="0"/>
    <x v="3"/>
    <x v="130"/>
    <x v="5408"/>
    <n v="5"/>
    <n v="-9.81"/>
  </r>
  <r>
    <n v="9887"/>
    <d v="2017-12-22T00:00:00"/>
    <x v="3"/>
    <x v="11"/>
    <x v="769"/>
    <x v="0"/>
    <x v="0"/>
    <x v="0"/>
    <x v="167"/>
    <x v="1184"/>
    <n v="5"/>
    <n v="26.56"/>
  </r>
  <r>
    <n v="9888"/>
    <d v="2017-12-22T00:00:00"/>
    <x v="3"/>
    <x v="11"/>
    <x v="253"/>
    <x v="33"/>
    <x v="1"/>
    <x v="5"/>
    <x v="478"/>
    <x v="70"/>
    <n v="2"/>
    <n v="35.49"/>
  </r>
  <r>
    <n v="9889"/>
    <d v="2017-12-22T00:00:00"/>
    <x v="3"/>
    <x v="11"/>
    <x v="769"/>
    <x v="12"/>
    <x v="1"/>
    <x v="13"/>
    <x v="953"/>
    <x v="5409"/>
    <n v="2"/>
    <n v="-135.09"/>
  </r>
  <r>
    <n v="9890"/>
    <d v="2017-12-22T00:00:00"/>
    <x v="3"/>
    <x v="11"/>
    <x v="626"/>
    <x v="3"/>
    <x v="2"/>
    <x v="9"/>
    <x v="324"/>
    <x v="5410"/>
    <n v="5"/>
    <n v="142.49"/>
  </r>
  <r>
    <n v="9891"/>
    <d v="2017-12-22T00:00:00"/>
    <x v="3"/>
    <x v="11"/>
    <x v="693"/>
    <x v="28"/>
    <x v="1"/>
    <x v="13"/>
    <x v="1637"/>
    <x v="5411"/>
    <n v="2"/>
    <n v="97.2"/>
  </r>
  <r>
    <n v="9892"/>
    <d v="2017-12-22T00:00:00"/>
    <x v="3"/>
    <x v="11"/>
    <x v="693"/>
    <x v="28"/>
    <x v="0"/>
    <x v="2"/>
    <x v="1260"/>
    <x v="4653"/>
    <n v="2"/>
    <n v="7.79"/>
  </r>
  <r>
    <n v="9893"/>
    <d v="2017-12-22T00:00:00"/>
    <x v="3"/>
    <x v="11"/>
    <x v="304"/>
    <x v="15"/>
    <x v="1"/>
    <x v="13"/>
    <x v="931"/>
    <x v="5412"/>
    <n v="6"/>
    <n v="-249.32"/>
  </r>
  <r>
    <n v="9894"/>
    <d v="2017-12-22T00:00:00"/>
    <x v="3"/>
    <x v="11"/>
    <x v="304"/>
    <x v="15"/>
    <x v="2"/>
    <x v="9"/>
    <x v="393"/>
    <x v="425"/>
    <n v="2"/>
    <n v="7.62"/>
  </r>
  <r>
    <n v="9895"/>
    <d v="2017-12-22T00:00:00"/>
    <x v="3"/>
    <x v="11"/>
    <x v="304"/>
    <x v="15"/>
    <x v="0"/>
    <x v="2"/>
    <x v="199"/>
    <x v="212"/>
    <n v="3"/>
    <n v="1.96"/>
  </r>
  <r>
    <n v="9896"/>
    <d v="2017-12-22T00:00:00"/>
    <x v="3"/>
    <x v="11"/>
    <x v="304"/>
    <x v="15"/>
    <x v="0"/>
    <x v="4"/>
    <x v="974"/>
    <x v="5413"/>
    <n v="7"/>
    <n v="2.89"/>
  </r>
  <r>
    <n v="9897"/>
    <d v="2017-12-22T00:00:00"/>
    <x v="3"/>
    <x v="11"/>
    <x v="304"/>
    <x v="15"/>
    <x v="0"/>
    <x v="12"/>
    <x v="1344"/>
    <x v="5414"/>
    <n v="5"/>
    <n v="16.29"/>
  </r>
  <r>
    <n v="9898"/>
    <d v="2017-12-23T00:00:00"/>
    <x v="3"/>
    <x v="11"/>
    <x v="333"/>
    <x v="3"/>
    <x v="0"/>
    <x v="4"/>
    <x v="1354"/>
    <x v="3131"/>
    <n v="4"/>
    <n v="5.93"/>
  </r>
  <r>
    <n v="9899"/>
    <d v="2017-12-23T00:00:00"/>
    <x v="3"/>
    <x v="11"/>
    <x v="76"/>
    <x v="37"/>
    <x v="1"/>
    <x v="8"/>
    <x v="339"/>
    <x v="5415"/>
    <n v="3"/>
    <n v="38.21"/>
  </r>
  <r>
    <n v="9900"/>
    <d v="2017-12-23T00:00:00"/>
    <x v="3"/>
    <x v="11"/>
    <x v="13"/>
    <x v="0"/>
    <x v="0"/>
    <x v="0"/>
    <x v="948"/>
    <x v="5416"/>
    <n v="8"/>
    <n v="10.39"/>
  </r>
  <r>
    <n v="9901"/>
    <d v="2017-12-23T00:00:00"/>
    <x v="3"/>
    <x v="11"/>
    <x v="13"/>
    <x v="0"/>
    <x v="0"/>
    <x v="12"/>
    <x v="1284"/>
    <x v="5417"/>
    <n v="8"/>
    <n v="-74.75"/>
  </r>
  <r>
    <n v="9902"/>
    <d v="2017-12-23T00:00:00"/>
    <x v="3"/>
    <x v="11"/>
    <x v="536"/>
    <x v="15"/>
    <x v="1"/>
    <x v="8"/>
    <x v="1307"/>
    <x v="2902"/>
    <n v="4"/>
    <n v="19.079999999999998"/>
  </r>
  <r>
    <n v="9903"/>
    <d v="2017-12-23T00:00:00"/>
    <x v="3"/>
    <x v="11"/>
    <x v="536"/>
    <x v="15"/>
    <x v="0"/>
    <x v="4"/>
    <x v="1808"/>
    <x v="5418"/>
    <n v="7"/>
    <n v="1.07"/>
  </r>
  <r>
    <n v="9904"/>
    <d v="2017-12-23T00:00:00"/>
    <x v="3"/>
    <x v="11"/>
    <x v="536"/>
    <x v="15"/>
    <x v="0"/>
    <x v="2"/>
    <x v="509"/>
    <x v="1584"/>
    <n v="3"/>
    <n v="-54.59"/>
  </r>
  <r>
    <n v="9905"/>
    <d v="2017-12-23T00:00:00"/>
    <x v="3"/>
    <x v="11"/>
    <x v="407"/>
    <x v="13"/>
    <x v="0"/>
    <x v="2"/>
    <x v="1034"/>
    <x v="4721"/>
    <n v="4"/>
    <n v="17.37"/>
  </r>
  <r>
    <n v="9906"/>
    <d v="2017-12-23T00:00:00"/>
    <x v="3"/>
    <x v="11"/>
    <x v="407"/>
    <x v="13"/>
    <x v="2"/>
    <x v="6"/>
    <x v="1432"/>
    <x v="2227"/>
    <n v="3"/>
    <n v="148.49"/>
  </r>
  <r>
    <n v="9907"/>
    <d v="2017-12-23T00:00:00"/>
    <x v="3"/>
    <x v="11"/>
    <x v="407"/>
    <x v="13"/>
    <x v="0"/>
    <x v="2"/>
    <x v="554"/>
    <x v="5419"/>
    <n v="4"/>
    <n v="14.72"/>
  </r>
  <r>
    <n v="9908"/>
    <d v="2017-12-23T00:00:00"/>
    <x v="3"/>
    <x v="11"/>
    <x v="407"/>
    <x v="13"/>
    <x v="0"/>
    <x v="0"/>
    <x v="1651"/>
    <x v="5420"/>
    <n v="2"/>
    <n v="20.68"/>
  </r>
  <r>
    <n v="9909"/>
    <d v="2017-12-23T00:00:00"/>
    <x v="3"/>
    <x v="11"/>
    <x v="407"/>
    <x v="13"/>
    <x v="0"/>
    <x v="10"/>
    <x v="838"/>
    <x v="978"/>
    <n v="3"/>
    <n v="85.98"/>
  </r>
  <r>
    <n v="9910"/>
    <d v="2017-12-23T00:00:00"/>
    <x v="3"/>
    <x v="11"/>
    <x v="403"/>
    <x v="1"/>
    <x v="0"/>
    <x v="3"/>
    <x v="1385"/>
    <x v="5421"/>
    <n v="4"/>
    <n v="-22.14"/>
  </r>
  <r>
    <n v="9911"/>
    <d v="2017-12-23T00:00:00"/>
    <x v="3"/>
    <x v="11"/>
    <x v="403"/>
    <x v="1"/>
    <x v="0"/>
    <x v="0"/>
    <x v="749"/>
    <x v="5422"/>
    <n v="4"/>
    <n v="63.75"/>
  </r>
  <r>
    <n v="9912"/>
    <d v="2017-12-23T00:00:00"/>
    <x v="3"/>
    <x v="11"/>
    <x v="640"/>
    <x v="37"/>
    <x v="1"/>
    <x v="8"/>
    <x v="211"/>
    <x v="391"/>
    <n v="2"/>
    <n v="9.89"/>
  </r>
  <r>
    <n v="9913"/>
    <d v="2017-12-24T00:00:00"/>
    <x v="3"/>
    <x v="11"/>
    <x v="503"/>
    <x v="20"/>
    <x v="0"/>
    <x v="12"/>
    <x v="394"/>
    <x v="426"/>
    <n v="3"/>
    <n v="9.6999999999999993"/>
  </r>
  <r>
    <n v="9914"/>
    <d v="2017-12-24T00:00:00"/>
    <x v="3"/>
    <x v="11"/>
    <x v="539"/>
    <x v="20"/>
    <x v="0"/>
    <x v="3"/>
    <x v="15"/>
    <x v="4980"/>
    <n v="3"/>
    <n v="5.59"/>
  </r>
  <r>
    <n v="9915"/>
    <d v="2017-12-24T00:00:00"/>
    <x v="3"/>
    <x v="11"/>
    <x v="545"/>
    <x v="22"/>
    <x v="0"/>
    <x v="2"/>
    <x v="525"/>
    <x v="5423"/>
    <n v="6"/>
    <n v="0"/>
  </r>
  <r>
    <n v="9916"/>
    <d v="2017-12-24T00:00:00"/>
    <x v="3"/>
    <x v="11"/>
    <x v="459"/>
    <x v="20"/>
    <x v="1"/>
    <x v="5"/>
    <x v="322"/>
    <x v="2334"/>
    <n v="2"/>
    <n v="48.31"/>
  </r>
  <r>
    <n v="9917"/>
    <d v="2017-12-24T00:00:00"/>
    <x v="3"/>
    <x v="11"/>
    <x v="459"/>
    <x v="20"/>
    <x v="0"/>
    <x v="3"/>
    <x v="1320"/>
    <x v="5424"/>
    <n v="3"/>
    <n v="4.8499999999999996"/>
  </r>
  <r>
    <n v="9918"/>
    <d v="2017-12-24T00:00:00"/>
    <x v="3"/>
    <x v="11"/>
    <x v="689"/>
    <x v="20"/>
    <x v="1"/>
    <x v="8"/>
    <x v="676"/>
    <x v="5425"/>
    <n v="1"/>
    <n v="6.83"/>
  </r>
  <r>
    <n v="9919"/>
    <d v="2017-12-24T00:00:00"/>
    <x v="3"/>
    <x v="11"/>
    <x v="349"/>
    <x v="8"/>
    <x v="2"/>
    <x v="15"/>
    <x v="1197"/>
    <x v="145"/>
    <n v="3"/>
    <n v="239.99"/>
  </r>
  <r>
    <n v="9920"/>
    <d v="2017-12-24T00:00:00"/>
    <x v="3"/>
    <x v="11"/>
    <x v="349"/>
    <x v="8"/>
    <x v="1"/>
    <x v="5"/>
    <x v="221"/>
    <x v="438"/>
    <n v="4"/>
    <n v="60.55"/>
  </r>
  <r>
    <n v="9921"/>
    <d v="2017-12-24T00:00:00"/>
    <x v="3"/>
    <x v="11"/>
    <x v="508"/>
    <x v="3"/>
    <x v="2"/>
    <x v="16"/>
    <x v="377"/>
    <x v="5426"/>
    <n v="6"/>
    <n v="1007.98"/>
  </r>
  <r>
    <n v="9922"/>
    <d v="2017-12-24T00:00:00"/>
    <x v="3"/>
    <x v="11"/>
    <x v="508"/>
    <x v="3"/>
    <x v="0"/>
    <x v="3"/>
    <x v="556"/>
    <x v="3010"/>
    <n v="3"/>
    <n v="33.93"/>
  </r>
  <r>
    <n v="9923"/>
    <d v="2017-12-24T00:00:00"/>
    <x v="3"/>
    <x v="11"/>
    <x v="594"/>
    <x v="12"/>
    <x v="1"/>
    <x v="8"/>
    <x v="533"/>
    <x v="1009"/>
    <n v="4"/>
    <n v="1.92"/>
  </r>
  <r>
    <n v="9924"/>
    <d v="2017-12-24T00:00:00"/>
    <x v="3"/>
    <x v="11"/>
    <x v="594"/>
    <x v="12"/>
    <x v="1"/>
    <x v="5"/>
    <x v="354"/>
    <x v="5427"/>
    <n v="3"/>
    <n v="105.3"/>
  </r>
  <r>
    <n v="9925"/>
    <d v="2017-12-24T00:00:00"/>
    <x v="3"/>
    <x v="11"/>
    <x v="777"/>
    <x v="0"/>
    <x v="0"/>
    <x v="2"/>
    <x v="216"/>
    <x v="873"/>
    <n v="2"/>
    <n v="19.82"/>
  </r>
  <r>
    <n v="9926"/>
    <d v="2017-12-24T00:00:00"/>
    <x v="3"/>
    <x v="11"/>
    <x v="679"/>
    <x v="34"/>
    <x v="0"/>
    <x v="3"/>
    <x v="638"/>
    <x v="608"/>
    <n v="3"/>
    <n v="7.99"/>
  </r>
  <r>
    <n v="9927"/>
    <d v="2017-12-24T00:00:00"/>
    <x v="3"/>
    <x v="11"/>
    <x v="317"/>
    <x v="32"/>
    <x v="0"/>
    <x v="0"/>
    <x v="1110"/>
    <x v="5"/>
    <n v="3"/>
    <n v="9.33"/>
  </r>
  <r>
    <n v="9928"/>
    <d v="2017-12-24T00:00:00"/>
    <x v="3"/>
    <x v="11"/>
    <x v="317"/>
    <x v="32"/>
    <x v="0"/>
    <x v="3"/>
    <x v="1005"/>
    <x v="5428"/>
    <n v="5"/>
    <n v="6.15"/>
  </r>
  <r>
    <n v="9929"/>
    <d v="2017-12-25T00:00:00"/>
    <x v="3"/>
    <x v="11"/>
    <x v="755"/>
    <x v="20"/>
    <x v="1"/>
    <x v="8"/>
    <x v="1773"/>
    <x v="2237"/>
    <n v="2"/>
    <n v="10.91"/>
  </r>
  <r>
    <n v="9930"/>
    <d v="2017-12-25T00:00:00"/>
    <x v="3"/>
    <x v="11"/>
    <x v="565"/>
    <x v="20"/>
    <x v="1"/>
    <x v="11"/>
    <x v="1049"/>
    <x v="1611"/>
    <n v="2"/>
    <n v="4.8"/>
  </r>
  <r>
    <n v="9931"/>
    <d v="2017-12-25T00:00:00"/>
    <x v="3"/>
    <x v="11"/>
    <x v="677"/>
    <x v="5"/>
    <x v="0"/>
    <x v="2"/>
    <x v="555"/>
    <x v="859"/>
    <n v="3"/>
    <n v="9.59"/>
  </r>
  <r>
    <n v="9932"/>
    <d v="2017-12-25T00:00:00"/>
    <x v="3"/>
    <x v="11"/>
    <x v="677"/>
    <x v="5"/>
    <x v="1"/>
    <x v="5"/>
    <x v="94"/>
    <x v="5429"/>
    <n v="5"/>
    <n v="76.11"/>
  </r>
  <r>
    <n v="9933"/>
    <d v="2017-12-25T00:00:00"/>
    <x v="3"/>
    <x v="11"/>
    <x v="743"/>
    <x v="10"/>
    <x v="2"/>
    <x v="9"/>
    <x v="662"/>
    <x v="794"/>
    <n v="7"/>
    <n v="41.72"/>
  </r>
  <r>
    <n v="9934"/>
    <d v="2017-12-25T00:00:00"/>
    <x v="3"/>
    <x v="11"/>
    <x v="743"/>
    <x v="10"/>
    <x v="0"/>
    <x v="3"/>
    <x v="715"/>
    <x v="4369"/>
    <n v="1"/>
    <n v="-10.42"/>
  </r>
  <r>
    <n v="9935"/>
    <d v="2017-12-25T00:00:00"/>
    <x v="3"/>
    <x v="11"/>
    <x v="743"/>
    <x v="10"/>
    <x v="1"/>
    <x v="13"/>
    <x v="1145"/>
    <x v="5430"/>
    <n v="2"/>
    <n v="-104.67"/>
  </r>
  <r>
    <n v="9936"/>
    <d v="2017-12-25T00:00:00"/>
    <x v="3"/>
    <x v="11"/>
    <x v="743"/>
    <x v="10"/>
    <x v="0"/>
    <x v="7"/>
    <x v="78"/>
    <x v="5431"/>
    <n v="13"/>
    <n v="12.78"/>
  </r>
  <r>
    <n v="9937"/>
    <d v="2017-12-25T00:00:00"/>
    <x v="3"/>
    <x v="11"/>
    <x v="772"/>
    <x v="33"/>
    <x v="0"/>
    <x v="0"/>
    <x v="1747"/>
    <x v="2661"/>
    <n v="2"/>
    <n v="46.12"/>
  </r>
  <r>
    <n v="9938"/>
    <d v="2017-12-25T00:00:00"/>
    <x v="3"/>
    <x v="11"/>
    <x v="772"/>
    <x v="33"/>
    <x v="0"/>
    <x v="7"/>
    <x v="1144"/>
    <x v="3862"/>
    <n v="2"/>
    <n v="1.19"/>
  </r>
  <r>
    <n v="9939"/>
    <d v="2017-12-25T00:00:00"/>
    <x v="3"/>
    <x v="11"/>
    <x v="772"/>
    <x v="33"/>
    <x v="0"/>
    <x v="0"/>
    <x v="1481"/>
    <x v="1365"/>
    <n v="6"/>
    <n v="301.97000000000003"/>
  </r>
  <r>
    <n v="9940"/>
    <d v="2017-12-25T00:00:00"/>
    <x v="3"/>
    <x v="11"/>
    <x v="772"/>
    <x v="33"/>
    <x v="2"/>
    <x v="6"/>
    <x v="80"/>
    <x v="3010"/>
    <n v="2"/>
    <n v="23.52"/>
  </r>
  <r>
    <n v="9941"/>
    <d v="2017-12-25T00:00:00"/>
    <x v="3"/>
    <x v="11"/>
    <x v="470"/>
    <x v="3"/>
    <x v="0"/>
    <x v="3"/>
    <x v="713"/>
    <x v="4111"/>
    <n v="3"/>
    <n v="51.82"/>
  </r>
  <r>
    <n v="9942"/>
    <d v="2017-12-25T00:00:00"/>
    <x v="3"/>
    <x v="11"/>
    <x v="470"/>
    <x v="3"/>
    <x v="0"/>
    <x v="2"/>
    <x v="1324"/>
    <x v="5432"/>
    <n v="2"/>
    <n v="2.71"/>
  </r>
  <r>
    <n v="9943"/>
    <d v="2017-12-25T00:00:00"/>
    <x v="3"/>
    <x v="11"/>
    <x v="186"/>
    <x v="22"/>
    <x v="0"/>
    <x v="3"/>
    <x v="575"/>
    <x v="5433"/>
    <n v="1"/>
    <n v="1.4"/>
  </r>
  <r>
    <n v="9944"/>
    <d v="2017-12-25T00:00:00"/>
    <x v="3"/>
    <x v="11"/>
    <x v="41"/>
    <x v="0"/>
    <x v="0"/>
    <x v="3"/>
    <x v="372"/>
    <x v="5434"/>
    <n v="9"/>
    <n v="-59.37"/>
  </r>
  <r>
    <n v="9945"/>
    <d v="2017-12-25T00:00:00"/>
    <x v="3"/>
    <x v="11"/>
    <x v="41"/>
    <x v="0"/>
    <x v="0"/>
    <x v="14"/>
    <x v="488"/>
    <x v="2262"/>
    <n v="7"/>
    <n v="5.03"/>
  </r>
  <r>
    <n v="9946"/>
    <d v="2017-12-25T00:00:00"/>
    <x v="3"/>
    <x v="11"/>
    <x v="41"/>
    <x v="0"/>
    <x v="0"/>
    <x v="4"/>
    <x v="859"/>
    <x v="3635"/>
    <n v="2"/>
    <n v="2.38"/>
  </r>
  <r>
    <n v="9947"/>
    <d v="2017-12-25T00:00:00"/>
    <x v="3"/>
    <x v="11"/>
    <x v="41"/>
    <x v="0"/>
    <x v="0"/>
    <x v="3"/>
    <x v="209"/>
    <x v="5435"/>
    <n v="5"/>
    <n v="-65.569999999999993"/>
  </r>
  <r>
    <n v="9948"/>
    <d v="2017-12-25T00:00:00"/>
    <x v="3"/>
    <x v="11"/>
    <x v="41"/>
    <x v="0"/>
    <x v="0"/>
    <x v="3"/>
    <x v="515"/>
    <x v="599"/>
    <n v="3"/>
    <n v="-5.07"/>
  </r>
  <r>
    <n v="9949"/>
    <d v="2017-12-25T00:00:00"/>
    <x v="3"/>
    <x v="11"/>
    <x v="54"/>
    <x v="16"/>
    <x v="1"/>
    <x v="8"/>
    <x v="1756"/>
    <x v="5436"/>
    <n v="3"/>
    <n v="5.78"/>
  </r>
  <r>
    <n v="9950"/>
    <d v="2017-12-25T00:00:00"/>
    <x v="3"/>
    <x v="11"/>
    <x v="54"/>
    <x v="16"/>
    <x v="2"/>
    <x v="15"/>
    <x v="1835"/>
    <x v="3257"/>
    <n v="2"/>
    <n v="-7.2"/>
  </r>
  <r>
    <n v="9951"/>
    <d v="2017-12-25T00:00:00"/>
    <x v="3"/>
    <x v="11"/>
    <x v="99"/>
    <x v="23"/>
    <x v="2"/>
    <x v="9"/>
    <x v="649"/>
    <x v="5437"/>
    <n v="3"/>
    <n v="13.67"/>
  </r>
  <r>
    <n v="9952"/>
    <d v="2017-12-26T00:00:00"/>
    <x v="3"/>
    <x v="11"/>
    <x v="487"/>
    <x v="30"/>
    <x v="0"/>
    <x v="0"/>
    <x v="1010"/>
    <x v="2839"/>
    <n v="5"/>
    <n v="20.59"/>
  </r>
  <r>
    <n v="9953"/>
    <d v="2017-12-26T00:00:00"/>
    <x v="3"/>
    <x v="11"/>
    <x v="492"/>
    <x v="10"/>
    <x v="0"/>
    <x v="3"/>
    <x v="613"/>
    <x v="1216"/>
    <n v="2"/>
    <n v="-2.61"/>
  </r>
  <r>
    <n v="9954"/>
    <d v="2017-12-26T00:00:00"/>
    <x v="3"/>
    <x v="11"/>
    <x v="515"/>
    <x v="40"/>
    <x v="0"/>
    <x v="2"/>
    <x v="694"/>
    <x v="5438"/>
    <n v="2"/>
    <n v="37.53"/>
  </r>
  <r>
    <n v="9955"/>
    <d v="2017-12-26T00:00:00"/>
    <x v="3"/>
    <x v="11"/>
    <x v="119"/>
    <x v="0"/>
    <x v="0"/>
    <x v="0"/>
    <x v="1215"/>
    <x v="658"/>
    <n v="3"/>
    <n v="5.61"/>
  </r>
  <r>
    <n v="9956"/>
    <d v="2017-12-27T00:00:00"/>
    <x v="3"/>
    <x v="11"/>
    <x v="696"/>
    <x v="10"/>
    <x v="2"/>
    <x v="6"/>
    <x v="308"/>
    <x v="5439"/>
    <n v="2"/>
    <n v="-35.619999999999997"/>
  </r>
  <r>
    <n v="9957"/>
    <d v="2017-12-27T00:00:00"/>
    <x v="3"/>
    <x v="11"/>
    <x v="696"/>
    <x v="10"/>
    <x v="0"/>
    <x v="4"/>
    <x v="780"/>
    <x v="5347"/>
    <n v="4"/>
    <n v="3.64"/>
  </r>
  <r>
    <n v="9958"/>
    <d v="2017-12-28T00:00:00"/>
    <x v="3"/>
    <x v="11"/>
    <x v="94"/>
    <x v="3"/>
    <x v="0"/>
    <x v="2"/>
    <x v="986"/>
    <x v="4367"/>
    <n v="4"/>
    <n v="210.49"/>
  </r>
  <r>
    <n v="9959"/>
    <d v="2017-12-28T00:00:00"/>
    <x v="3"/>
    <x v="11"/>
    <x v="259"/>
    <x v="20"/>
    <x v="0"/>
    <x v="1"/>
    <x v="1655"/>
    <x v="5440"/>
    <n v="7"/>
    <n v="34.78"/>
  </r>
  <r>
    <n v="9960"/>
    <d v="2017-12-28T00:00:00"/>
    <x v="3"/>
    <x v="11"/>
    <x v="259"/>
    <x v="20"/>
    <x v="0"/>
    <x v="7"/>
    <x v="995"/>
    <x v="517"/>
    <n v="4"/>
    <n v="6.42"/>
  </r>
  <r>
    <n v="9961"/>
    <d v="2017-12-28T00:00:00"/>
    <x v="3"/>
    <x v="11"/>
    <x v="259"/>
    <x v="20"/>
    <x v="0"/>
    <x v="3"/>
    <x v="56"/>
    <x v="5441"/>
    <n v="7"/>
    <n v="11.23"/>
  </r>
  <r>
    <n v="9962"/>
    <d v="2017-12-28T00:00:00"/>
    <x v="3"/>
    <x v="11"/>
    <x v="259"/>
    <x v="20"/>
    <x v="2"/>
    <x v="6"/>
    <x v="1297"/>
    <x v="1828"/>
    <n v="3"/>
    <n v="4.01"/>
  </r>
  <r>
    <n v="9963"/>
    <d v="2017-12-28T00:00:00"/>
    <x v="3"/>
    <x v="11"/>
    <x v="714"/>
    <x v="0"/>
    <x v="0"/>
    <x v="4"/>
    <x v="1607"/>
    <x v="2729"/>
    <n v="2"/>
    <n v="2.72"/>
  </r>
  <r>
    <n v="9964"/>
    <d v="2017-12-28T00:00:00"/>
    <x v="3"/>
    <x v="11"/>
    <x v="714"/>
    <x v="0"/>
    <x v="1"/>
    <x v="11"/>
    <x v="1419"/>
    <x v="5442"/>
    <n v="2"/>
    <n v="-11.6"/>
  </r>
  <r>
    <n v="9965"/>
    <d v="2017-12-28T00:00:00"/>
    <x v="3"/>
    <x v="11"/>
    <x v="312"/>
    <x v="22"/>
    <x v="1"/>
    <x v="8"/>
    <x v="457"/>
    <x v="5443"/>
    <n v="2"/>
    <n v="3.03"/>
  </r>
  <r>
    <n v="9966"/>
    <d v="2017-12-28T00:00:00"/>
    <x v="3"/>
    <x v="11"/>
    <x v="200"/>
    <x v="15"/>
    <x v="0"/>
    <x v="2"/>
    <x v="161"/>
    <x v="876"/>
    <n v="1"/>
    <n v="-12.96"/>
  </r>
  <r>
    <n v="9967"/>
    <d v="2017-12-28T00:00:00"/>
    <x v="3"/>
    <x v="11"/>
    <x v="593"/>
    <x v="26"/>
    <x v="0"/>
    <x v="3"/>
    <x v="1508"/>
    <x v="3966"/>
    <n v="2"/>
    <n v="-0.99"/>
  </r>
  <r>
    <n v="9968"/>
    <d v="2017-12-28T00:00:00"/>
    <x v="3"/>
    <x v="11"/>
    <x v="739"/>
    <x v="3"/>
    <x v="1"/>
    <x v="5"/>
    <x v="1318"/>
    <x v="5444"/>
    <n v="6"/>
    <n v="-34.07"/>
  </r>
  <r>
    <n v="9969"/>
    <d v="2017-12-28T00:00:00"/>
    <x v="3"/>
    <x v="11"/>
    <x v="604"/>
    <x v="1"/>
    <x v="0"/>
    <x v="3"/>
    <x v="947"/>
    <x v="3379"/>
    <n v="5"/>
    <n v="-2.69"/>
  </r>
  <r>
    <n v="9970"/>
    <d v="2017-12-28T00:00:00"/>
    <x v="3"/>
    <x v="11"/>
    <x v="604"/>
    <x v="1"/>
    <x v="1"/>
    <x v="8"/>
    <x v="731"/>
    <x v="1140"/>
    <n v="3"/>
    <n v="-2.39"/>
  </r>
  <r>
    <n v="9971"/>
    <d v="2017-12-28T00:00:00"/>
    <x v="3"/>
    <x v="11"/>
    <x v="604"/>
    <x v="1"/>
    <x v="1"/>
    <x v="5"/>
    <x v="526"/>
    <x v="4926"/>
    <n v="2"/>
    <n v="-3.24"/>
  </r>
  <r>
    <n v="9972"/>
    <d v="2017-12-28T00:00:00"/>
    <x v="3"/>
    <x v="11"/>
    <x v="604"/>
    <x v="1"/>
    <x v="1"/>
    <x v="8"/>
    <x v="457"/>
    <x v="2790"/>
    <n v="2"/>
    <n v="-1.41"/>
  </r>
  <r>
    <n v="9973"/>
    <d v="2017-12-28T00:00:00"/>
    <x v="3"/>
    <x v="11"/>
    <x v="431"/>
    <x v="47"/>
    <x v="0"/>
    <x v="4"/>
    <x v="108"/>
    <x v="2639"/>
    <n v="1"/>
    <n v="0.87"/>
  </r>
  <r>
    <n v="9974"/>
    <d v="2017-12-28T00:00:00"/>
    <x v="3"/>
    <x v="11"/>
    <x v="431"/>
    <x v="47"/>
    <x v="0"/>
    <x v="3"/>
    <x v="811"/>
    <x v="2381"/>
    <n v="5"/>
    <n v="12.69"/>
  </r>
  <r>
    <n v="9975"/>
    <d v="2017-12-28T00:00:00"/>
    <x v="3"/>
    <x v="11"/>
    <x v="743"/>
    <x v="31"/>
    <x v="0"/>
    <x v="2"/>
    <x v="617"/>
    <x v="3734"/>
    <n v="5"/>
    <n v="34.29"/>
  </r>
  <r>
    <n v="9976"/>
    <d v="2017-12-28T00:00:00"/>
    <x v="3"/>
    <x v="11"/>
    <x v="743"/>
    <x v="31"/>
    <x v="0"/>
    <x v="0"/>
    <x v="1352"/>
    <x v="2269"/>
    <n v="1"/>
    <n v="1.93"/>
  </r>
  <r>
    <n v="9977"/>
    <d v="2017-12-29T00:00:00"/>
    <x v="3"/>
    <x v="11"/>
    <x v="229"/>
    <x v="3"/>
    <x v="1"/>
    <x v="5"/>
    <x v="561"/>
    <x v="5445"/>
    <n v="4"/>
    <n v="-44.28"/>
  </r>
  <r>
    <n v="9978"/>
    <d v="2017-12-29T00:00:00"/>
    <x v="3"/>
    <x v="11"/>
    <x v="229"/>
    <x v="3"/>
    <x v="2"/>
    <x v="6"/>
    <x v="458"/>
    <x v="250"/>
    <n v="3"/>
    <n v="22.68"/>
  </r>
  <r>
    <n v="9979"/>
    <d v="2017-12-29T00:00:00"/>
    <x v="3"/>
    <x v="11"/>
    <x v="283"/>
    <x v="20"/>
    <x v="0"/>
    <x v="7"/>
    <x v="789"/>
    <x v="5446"/>
    <n v="3"/>
    <n v="2.95"/>
  </r>
  <r>
    <n v="9980"/>
    <d v="2017-12-29T00:00:00"/>
    <x v="3"/>
    <x v="11"/>
    <x v="590"/>
    <x v="14"/>
    <x v="0"/>
    <x v="0"/>
    <x v="1481"/>
    <x v="1771"/>
    <n v="2"/>
    <n v="100.66"/>
  </r>
  <r>
    <n v="9981"/>
    <d v="2017-12-29T00:00:00"/>
    <x v="3"/>
    <x v="11"/>
    <x v="624"/>
    <x v="3"/>
    <x v="1"/>
    <x v="8"/>
    <x v="805"/>
    <x v="5447"/>
    <n v="8"/>
    <n v="37.409999999999997"/>
  </r>
  <r>
    <n v="9982"/>
    <d v="2017-12-29T00:00:00"/>
    <x v="3"/>
    <x v="11"/>
    <x v="206"/>
    <x v="22"/>
    <x v="0"/>
    <x v="7"/>
    <x v="1849"/>
    <x v="5448"/>
    <n v="5"/>
    <n v="9.6"/>
  </r>
  <r>
    <n v="9983"/>
    <d v="2017-12-29T00:00:00"/>
    <x v="3"/>
    <x v="11"/>
    <x v="206"/>
    <x v="22"/>
    <x v="1"/>
    <x v="8"/>
    <x v="1232"/>
    <x v="961"/>
    <n v="2"/>
    <n v="20.54"/>
  </r>
  <r>
    <n v="9984"/>
    <d v="2017-12-29T00:00:00"/>
    <x v="3"/>
    <x v="11"/>
    <x v="175"/>
    <x v="5"/>
    <x v="1"/>
    <x v="5"/>
    <x v="322"/>
    <x v="5449"/>
    <n v="8"/>
    <n v="314.04000000000002"/>
  </r>
  <r>
    <n v="9985"/>
    <d v="2017-12-29T00:00:00"/>
    <x v="3"/>
    <x v="11"/>
    <x v="175"/>
    <x v="5"/>
    <x v="0"/>
    <x v="3"/>
    <x v="1664"/>
    <x v="5450"/>
    <n v="1"/>
    <n v="5.89"/>
  </r>
  <r>
    <n v="9986"/>
    <d v="2017-12-29T00:00:00"/>
    <x v="3"/>
    <x v="11"/>
    <x v="175"/>
    <x v="5"/>
    <x v="0"/>
    <x v="4"/>
    <x v="1247"/>
    <x v="2954"/>
    <n v="1"/>
    <n v="10.029999999999999"/>
  </r>
  <r>
    <n v="9987"/>
    <d v="2017-12-29T00:00:00"/>
    <x v="3"/>
    <x v="11"/>
    <x v="175"/>
    <x v="5"/>
    <x v="1"/>
    <x v="5"/>
    <x v="149"/>
    <x v="5451"/>
    <n v="1"/>
    <n v="87.28"/>
  </r>
  <r>
    <n v="9988"/>
    <d v="2017-12-29T00:00:00"/>
    <x v="3"/>
    <x v="11"/>
    <x v="175"/>
    <x v="5"/>
    <x v="1"/>
    <x v="5"/>
    <x v="123"/>
    <x v="5452"/>
    <n v="3"/>
    <n v="77.63"/>
  </r>
  <r>
    <n v="9989"/>
    <d v="2017-12-30T00:00:00"/>
    <x v="3"/>
    <x v="11"/>
    <x v="684"/>
    <x v="18"/>
    <x v="0"/>
    <x v="12"/>
    <x v="1551"/>
    <x v="5453"/>
    <n v="2"/>
    <n v="56.51"/>
  </r>
  <r>
    <n v="9990"/>
    <d v="2017-12-30T00:00:00"/>
    <x v="3"/>
    <x v="11"/>
    <x v="99"/>
    <x v="20"/>
    <x v="1"/>
    <x v="11"/>
    <x v="1671"/>
    <x v="2579"/>
    <n v="4"/>
    <n v="12.12"/>
  </r>
  <r>
    <n v="9991"/>
    <d v="2017-12-30T00:00:00"/>
    <x v="3"/>
    <x v="11"/>
    <x v="99"/>
    <x v="20"/>
    <x v="2"/>
    <x v="6"/>
    <x v="1555"/>
    <x v="5454"/>
    <n v="7"/>
    <n v="2.73"/>
  </r>
  <r>
    <n v="9992"/>
    <d v="2017-12-30T00:00:00"/>
    <x v="3"/>
    <x v="11"/>
    <x v="99"/>
    <x v="20"/>
    <x v="0"/>
    <x v="3"/>
    <x v="372"/>
    <x v="5455"/>
    <n v="3"/>
    <n v="19.79"/>
  </r>
  <r>
    <n v="9993"/>
    <d v="2017-12-30T00:00:00"/>
    <x v="3"/>
    <x v="11"/>
    <x v="732"/>
    <x v="3"/>
    <x v="0"/>
    <x v="3"/>
    <x v="592"/>
    <x v="670"/>
    <n v="2"/>
    <n v="4.5199999999999996"/>
  </r>
  <r>
    <n v="9994"/>
    <d v="2017-12-30T00:00:00"/>
    <x v="3"/>
    <x v="11"/>
    <x v="732"/>
    <x v="3"/>
    <x v="0"/>
    <x v="3"/>
    <x v="1438"/>
    <x v="3216"/>
    <n v="2"/>
    <n v="6.48"/>
  </r>
  <r>
    <n v="9995"/>
    <d v="2017-12-30T00:00:00"/>
    <x v="3"/>
    <x v="11"/>
    <x v="747"/>
    <x v="26"/>
    <x v="0"/>
    <x v="7"/>
    <x v="1371"/>
    <x v="5456"/>
    <n v="3"/>
    <n v="-0.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B5C0A1-3C5B-451D-9417-45FC09FC2CB6}"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21" firstHeaderRow="1" firstDataRow="1" firstDataCol="1"/>
  <pivotFields count="12">
    <pivotField showAll="0"/>
    <pivotField numFmtId="14" showAll="0"/>
    <pivotField numFmtId="1" showAll="0"/>
    <pivotField numFmtId="1" showAll="0"/>
    <pivotField showAll="0"/>
    <pivotField showAll="0"/>
    <pivotField showAll="0"/>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2" showAll="0"/>
  </pivotFields>
  <rowFields count="1">
    <field x="7"/>
  </rowFields>
  <rowItems count="18">
    <i>
      <x v="13"/>
    </i>
    <i>
      <x v="5"/>
    </i>
    <i>
      <x v="14"/>
    </i>
    <i>
      <x v="16"/>
    </i>
    <i>
      <x v="3"/>
    </i>
    <i>
      <x v="11"/>
    </i>
    <i>
      <x/>
    </i>
    <i>
      <x v="6"/>
    </i>
    <i>
      <x v="4"/>
    </i>
    <i>
      <x v="1"/>
    </i>
    <i>
      <x v="9"/>
    </i>
    <i>
      <x v="12"/>
    </i>
    <i>
      <x v="15"/>
    </i>
    <i>
      <x v="2"/>
    </i>
    <i>
      <x v="7"/>
    </i>
    <i>
      <x v="10"/>
    </i>
    <i>
      <x v="8"/>
    </i>
    <i t="grand">
      <x/>
    </i>
  </rowItems>
  <colItems count="1">
    <i/>
  </colItems>
  <dataFields count="1">
    <dataField name="Sum of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95E45F5-9721-4796-8BEF-C627FF9C0BC1}" name="PivotTable6"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A3:D8" firstHeaderRow="1" firstDataRow="2" firstDataCol="1"/>
  <pivotFields count="12">
    <pivotField showAll="0"/>
    <pivotField numFmtId="14" showAll="0"/>
    <pivotField axis="axisRow" numFmtId="1" showAll="0">
      <items count="5">
        <item x="0"/>
        <item x="1"/>
        <item x="2"/>
        <item x="3"/>
        <item t="default"/>
      </items>
    </pivotField>
    <pivotField numFmtId="1" showAll="0"/>
    <pivotField showAll="0"/>
    <pivotField showAll="0"/>
    <pivotField axis="axisCol" showAll="0">
      <items count="4">
        <item x="1"/>
        <item x="0"/>
        <item x="2"/>
        <item t="default"/>
      </items>
    </pivotField>
    <pivotField showAll="0"/>
    <pivotField showAll="0"/>
    <pivotField numFmtId="2" showAll="0"/>
    <pivotField numFmtId="1" showAll="0"/>
    <pivotField dataField="1" numFmtId="2" showAll="0"/>
  </pivotFields>
  <rowFields count="1">
    <field x="2"/>
  </rowFields>
  <rowItems count="4">
    <i>
      <x/>
    </i>
    <i>
      <x v="1"/>
    </i>
    <i>
      <x v="2"/>
    </i>
    <i>
      <x v="3"/>
    </i>
  </rowItems>
  <colFields count="1">
    <field x="6"/>
  </colFields>
  <colItems count="3">
    <i>
      <x/>
    </i>
    <i>
      <x v="1"/>
    </i>
    <i>
      <x v="2"/>
    </i>
  </colItems>
  <dataFields count="1">
    <dataField name="Sum of Profit" fld="11" baseField="0" baseItem="0"/>
  </dataFields>
  <chartFormats count="6">
    <chartFormat chart="8" format="9" series="1">
      <pivotArea type="data" outline="0" fieldPosition="0">
        <references count="2">
          <reference field="4294967294" count="1" selected="0">
            <x v="0"/>
          </reference>
          <reference field="6" count="1" selected="0">
            <x v="0"/>
          </reference>
        </references>
      </pivotArea>
    </chartFormat>
    <chartFormat chart="8" format="10" series="1">
      <pivotArea type="data" outline="0" fieldPosition="0">
        <references count="2">
          <reference field="4294967294" count="1" selected="0">
            <x v="0"/>
          </reference>
          <reference field="6" count="1" selected="0">
            <x v="1"/>
          </reference>
        </references>
      </pivotArea>
    </chartFormat>
    <chartFormat chart="8" format="11" series="1">
      <pivotArea type="data" outline="0" fieldPosition="0">
        <references count="2">
          <reference field="4294967294" count="1" selected="0">
            <x v="0"/>
          </reference>
          <reference field="6" count="1" selected="0">
            <x v="2"/>
          </reference>
        </references>
      </pivotArea>
    </chartFormat>
    <chartFormat chart="17" format="15" series="1">
      <pivotArea type="data" outline="0" fieldPosition="0">
        <references count="2">
          <reference field="4294967294" count="1" selected="0">
            <x v="0"/>
          </reference>
          <reference field="6" count="1" selected="0">
            <x v="0"/>
          </reference>
        </references>
      </pivotArea>
    </chartFormat>
    <chartFormat chart="17" format="16" series="1">
      <pivotArea type="data" outline="0" fieldPosition="0">
        <references count="2">
          <reference field="4294967294" count="1" selected="0">
            <x v="0"/>
          </reference>
          <reference field="6" count="1" selected="0">
            <x v="1"/>
          </reference>
        </references>
      </pivotArea>
    </chartFormat>
    <chartFormat chart="17" format="17"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3CC596-1492-467E-8C98-990A20432FCF}"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ategory">
  <location ref="A7:B11" firstHeaderRow="1" firstDataRow="1" firstDataCol="1"/>
  <pivotFields count="12">
    <pivotField showAll="0"/>
    <pivotField numFmtId="14" showAll="0"/>
    <pivotField numFmtId="1" showAll="0"/>
    <pivotField numFmtId="1" showAll="0"/>
    <pivotField showAll="0"/>
    <pivotField showAll="0"/>
    <pivotField axis="axisRow" showAll="0">
      <items count="4">
        <item x="1"/>
        <item x="0"/>
        <item x="2"/>
        <item t="default"/>
      </items>
    </pivotField>
    <pivotField showAll="0"/>
    <pivotField showAll="0"/>
    <pivotField dataField="1" numFmtId="164" showAll="0"/>
    <pivotField numFmtId="1" showAll="0"/>
    <pivotField numFmtId="164" showAll="0"/>
  </pivotFields>
  <rowFields count="1">
    <field x="6"/>
  </rowFields>
  <rowItems count="4">
    <i>
      <x/>
    </i>
    <i>
      <x v="1"/>
    </i>
    <i>
      <x v="2"/>
    </i>
    <i t="grand">
      <x/>
    </i>
  </rowItems>
  <colItems count="1">
    <i/>
  </colItems>
  <dataFields count="1">
    <dataField name="Sum of Sales" fld="9" baseField="0" baseItem="0" numFmtId="164"/>
  </dataFields>
  <formats count="68">
    <format dxfId="417">
      <pivotArea type="all" dataOnly="0" outline="0" fieldPosition="0"/>
    </format>
    <format dxfId="416">
      <pivotArea outline="0" collapsedLevelsAreSubtotals="1" fieldPosition="0"/>
    </format>
    <format dxfId="415">
      <pivotArea field="6" type="button" dataOnly="0" labelOnly="1" outline="0" axis="axisRow" fieldPosition="0"/>
    </format>
    <format dxfId="414">
      <pivotArea dataOnly="0" labelOnly="1" fieldPosition="0">
        <references count="1">
          <reference field="6" count="0"/>
        </references>
      </pivotArea>
    </format>
    <format dxfId="413">
      <pivotArea dataOnly="0" labelOnly="1" grandRow="1" outline="0" fieldPosition="0"/>
    </format>
    <format dxfId="412">
      <pivotArea dataOnly="0" labelOnly="1" outline="0" axis="axisValues" fieldPosition="0"/>
    </format>
    <format dxfId="411">
      <pivotArea type="all" dataOnly="0" outline="0" fieldPosition="0"/>
    </format>
    <format dxfId="410">
      <pivotArea outline="0" collapsedLevelsAreSubtotals="1" fieldPosition="0"/>
    </format>
    <format dxfId="409">
      <pivotArea field="6" type="button" dataOnly="0" labelOnly="1" outline="0" axis="axisRow" fieldPosition="0"/>
    </format>
    <format dxfId="408">
      <pivotArea dataOnly="0" labelOnly="1" fieldPosition="0">
        <references count="1">
          <reference field="6" count="0"/>
        </references>
      </pivotArea>
    </format>
    <format dxfId="407">
      <pivotArea dataOnly="0" labelOnly="1" grandRow="1" outline="0" fieldPosition="0"/>
    </format>
    <format dxfId="406">
      <pivotArea dataOnly="0" labelOnly="1" outline="0" axis="axisValues" fieldPosition="0"/>
    </format>
    <format dxfId="405">
      <pivotArea type="all" dataOnly="0" outline="0" fieldPosition="0"/>
    </format>
    <format dxfId="404">
      <pivotArea outline="0" collapsedLevelsAreSubtotals="1" fieldPosition="0"/>
    </format>
    <format dxfId="403">
      <pivotArea field="6" type="button" dataOnly="0" labelOnly="1" outline="0" axis="axisRow" fieldPosition="0"/>
    </format>
    <format dxfId="402">
      <pivotArea dataOnly="0" labelOnly="1" fieldPosition="0">
        <references count="1">
          <reference field="6" count="0"/>
        </references>
      </pivotArea>
    </format>
    <format dxfId="401">
      <pivotArea dataOnly="0" labelOnly="1" grandRow="1" outline="0" fieldPosition="0"/>
    </format>
    <format dxfId="400">
      <pivotArea dataOnly="0" labelOnly="1" outline="0" axis="axisValues" fieldPosition="0"/>
    </format>
    <format dxfId="316">
      <pivotArea type="all" dataOnly="0" outline="0" fieldPosition="0"/>
    </format>
    <format dxfId="315">
      <pivotArea outline="0" collapsedLevelsAreSubtotals="1" fieldPosition="0"/>
    </format>
    <format dxfId="314">
      <pivotArea field="6" type="button" dataOnly="0" labelOnly="1" outline="0" axis="axisRow" fieldPosition="0"/>
    </format>
    <format dxfId="313">
      <pivotArea dataOnly="0" labelOnly="1" fieldPosition="0">
        <references count="1">
          <reference field="6" count="0"/>
        </references>
      </pivotArea>
    </format>
    <format dxfId="312">
      <pivotArea dataOnly="0" labelOnly="1" grandRow="1" outline="0" fieldPosition="0"/>
    </format>
    <format dxfId="311">
      <pivotArea dataOnly="0" labelOnly="1" outline="0" axis="axisValues" fieldPosition="0"/>
    </format>
    <format dxfId="262">
      <pivotArea type="all" dataOnly="0" outline="0" fieldPosition="0"/>
    </format>
    <format dxfId="261">
      <pivotArea outline="0" collapsedLevelsAreSubtotals="1" fieldPosition="0"/>
    </format>
    <format dxfId="260">
      <pivotArea field="6" type="button" dataOnly="0" labelOnly="1" outline="0" axis="axisRow" fieldPosition="0"/>
    </format>
    <format dxfId="259">
      <pivotArea dataOnly="0" labelOnly="1" fieldPosition="0">
        <references count="1">
          <reference field="6" count="0"/>
        </references>
      </pivotArea>
    </format>
    <format dxfId="258">
      <pivotArea dataOnly="0" labelOnly="1" grandRow="1" outline="0" fieldPosition="0"/>
    </format>
    <format dxfId="257">
      <pivotArea dataOnly="0" labelOnly="1" outline="0" axis="axisValues" fieldPosition="0"/>
    </format>
    <format dxfId="208">
      <pivotArea type="all" dataOnly="0" outline="0" fieldPosition="0"/>
    </format>
    <format dxfId="207">
      <pivotArea outline="0" collapsedLevelsAreSubtotals="1" fieldPosition="0"/>
    </format>
    <format dxfId="206">
      <pivotArea field="6" type="button" dataOnly="0" labelOnly="1" outline="0" axis="axisRow" fieldPosition="0"/>
    </format>
    <format dxfId="205">
      <pivotArea dataOnly="0" labelOnly="1" fieldPosition="0">
        <references count="1">
          <reference field="6" count="0"/>
        </references>
      </pivotArea>
    </format>
    <format dxfId="204">
      <pivotArea dataOnly="0" labelOnly="1" grandRow="1" outline="0" fieldPosition="0"/>
    </format>
    <format dxfId="203">
      <pivotArea dataOnly="0" labelOnly="1" outline="0" axis="axisValues" fieldPosition="0"/>
    </format>
    <format dxfId="154">
      <pivotArea type="all" dataOnly="0" outline="0" fieldPosition="0"/>
    </format>
    <format dxfId="153">
      <pivotArea outline="0" collapsedLevelsAreSubtotals="1" fieldPosition="0"/>
    </format>
    <format dxfId="152">
      <pivotArea field="6" type="button" dataOnly="0" labelOnly="1" outline="0" axis="axisRow" fieldPosition="0"/>
    </format>
    <format dxfId="151">
      <pivotArea dataOnly="0" labelOnly="1" fieldPosition="0">
        <references count="1">
          <reference field="6" count="0"/>
        </references>
      </pivotArea>
    </format>
    <format dxfId="150">
      <pivotArea dataOnly="0" labelOnly="1" grandRow="1" outline="0" fieldPosition="0"/>
    </format>
    <format dxfId="149">
      <pivotArea dataOnly="0" labelOnly="1" outline="0" axis="axisValues" fieldPosition="0"/>
    </format>
    <format dxfId="100">
      <pivotArea type="all" dataOnly="0" outline="0" fieldPosition="0"/>
    </format>
    <format dxfId="99">
      <pivotArea outline="0" collapsedLevelsAreSubtotals="1" fieldPosition="0"/>
    </format>
    <format dxfId="98">
      <pivotArea field="6" type="button" dataOnly="0" labelOnly="1" outline="0" axis="axisRow" fieldPosition="0"/>
    </format>
    <format dxfId="97">
      <pivotArea dataOnly="0" labelOnly="1" fieldPosition="0">
        <references count="1">
          <reference field="6" count="0"/>
        </references>
      </pivotArea>
    </format>
    <format dxfId="96">
      <pivotArea dataOnly="0" labelOnly="1" grandRow="1" outline="0" fieldPosition="0"/>
    </format>
    <format dxfId="95">
      <pivotArea dataOnly="0" labelOnly="1" outline="0" axis="axisValues" fieldPosition="0"/>
    </format>
    <format dxfId="46">
      <pivotArea field="6" type="button" dataOnly="0" labelOnly="1" outline="0" axis="axisRow" fieldPosition="0"/>
    </format>
    <format dxfId="45">
      <pivotArea dataOnly="0" labelOnly="1" outline="0" axis="axisValues" fieldPosition="0"/>
    </format>
    <format dxfId="44">
      <pivotArea field="6" type="button" dataOnly="0" labelOnly="1" outline="0" axis="axisRow" fieldPosition="0"/>
    </format>
    <format dxfId="43">
      <pivotArea dataOnly="0" labelOnly="1" outline="0" axis="axisValues" fieldPosition="0"/>
    </format>
    <format dxfId="42">
      <pivotArea field="6" type="button" dataOnly="0" labelOnly="1" outline="0" axis="axisRow" fieldPosition="0"/>
    </format>
    <format dxfId="41">
      <pivotArea dataOnly="0" labelOnly="1" outline="0" axis="axisValues" fieldPosition="0"/>
    </format>
    <format dxfId="40">
      <pivotArea field="6" type="button" dataOnly="0" labelOnly="1" outline="0" axis="axisRow" fieldPosition="0"/>
    </format>
    <format dxfId="39">
      <pivotArea dataOnly="0" labelOnly="1" outline="0" axis="axisValues" fieldPosition="0"/>
    </format>
    <format dxfId="38">
      <pivotArea field="6" type="button" dataOnly="0" labelOnly="1" outline="0" axis="axisRow" fieldPosition="0"/>
    </format>
    <format dxfId="37">
      <pivotArea dataOnly="0" labelOnly="1" outline="0" axis="axisValues" fieldPosition="0"/>
    </format>
    <format dxfId="36">
      <pivotArea field="6" type="button" dataOnly="0" labelOnly="1" outline="0" axis="axisRow" fieldPosition="0"/>
    </format>
    <format dxfId="35">
      <pivotArea dataOnly="0" labelOnly="1" outline="0" axis="axisValues" fieldPosition="0"/>
    </format>
    <format dxfId="10">
      <pivotArea grandRow="1" outline="0" collapsedLevelsAreSubtotals="1" fieldPosition="0"/>
    </format>
    <format dxfId="9">
      <pivotArea dataOnly="0" labelOnly="1" grandRow="1" outline="0" fieldPosition="0"/>
    </format>
    <format dxfId="8">
      <pivotArea grandRow="1" outline="0" collapsedLevelsAreSubtotals="1" fieldPosition="0"/>
    </format>
    <format dxfId="7">
      <pivotArea dataOnly="0" labelOnly="1" grandRow="1" outline="0" fieldPosition="0"/>
    </format>
    <format dxfId="6">
      <pivotArea collapsedLevelsAreSubtotals="1" fieldPosition="0">
        <references count="1">
          <reference field="6" count="1">
            <x v="0"/>
          </reference>
        </references>
      </pivotArea>
    </format>
    <format dxfId="5">
      <pivotArea collapsedLevelsAreSubtotals="1" fieldPosition="0">
        <references count="1">
          <reference field="6" count="1">
            <x v="1"/>
          </reference>
        </references>
      </pivotArea>
    </format>
    <format dxfId="4">
      <pivotArea collapsedLevelsAreSubtotals="1" fieldPosition="0">
        <references count="1">
          <reference field="6" count="1">
            <x v="2"/>
          </reference>
        </references>
      </pivotArea>
    </format>
    <format dxfId="3">
      <pivotArea grandRow="1" outline="0" collapsedLevelsAreSubtotals="1" fieldPosition="0"/>
    </format>
  </format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3D288C0-4B23-4D71-9B85-8402C0AA9C46}"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Products">
  <location ref="A25:B1876" firstHeaderRow="1" firstDataRow="1" firstDataCol="1"/>
  <pivotFields count="12">
    <pivotField showAll="0"/>
    <pivotField numFmtId="14" showAll="0"/>
    <pivotField numFmtId="1" showAll="0"/>
    <pivotField numFmtId="1" showAll="0"/>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pivotField showAll="0">
      <items count="18">
        <item x="9"/>
        <item x="12"/>
        <item x="4"/>
        <item x="3"/>
        <item x="11"/>
        <item x="5"/>
        <item x="16"/>
        <item x="10"/>
        <item x="7"/>
        <item x="8"/>
        <item x="1"/>
        <item x="15"/>
        <item x="0"/>
        <item x="6"/>
        <item x="2"/>
        <item x="14"/>
        <item x="13"/>
        <item t="default"/>
      </items>
    </pivotField>
    <pivotField axis="axisRow" dataField="1" showAll="0">
      <items count="1851">
        <item x="1830"/>
        <item x="1531"/>
        <item x="1658"/>
        <item x="858"/>
        <item x="474"/>
        <item x="920"/>
        <item x="1610"/>
        <item x="1493"/>
        <item x="425"/>
        <item x="1067"/>
        <item x="337"/>
        <item x="1113"/>
        <item x="1747"/>
        <item x="355"/>
        <item x="954"/>
        <item x="408"/>
        <item x="24"/>
        <item x="133"/>
        <item x="1251"/>
        <item x="1668"/>
        <item x="804"/>
        <item x="457"/>
        <item x="1601"/>
        <item x="1069"/>
        <item x="1290"/>
        <item x="769"/>
        <item x="1311"/>
        <item x="1624"/>
        <item x="29"/>
        <item x="1027"/>
        <item x="1746"/>
        <item x="568"/>
        <item x="86"/>
        <item x="1529"/>
        <item x="878"/>
        <item x="406"/>
        <item x="1284"/>
        <item x="460"/>
        <item x="639"/>
        <item x="1411"/>
        <item x="299"/>
        <item x="648"/>
        <item x="583"/>
        <item x="345"/>
        <item x="613"/>
        <item x="1088"/>
        <item x="999"/>
        <item x="15"/>
        <item x="1849"/>
        <item x="595"/>
        <item x="779"/>
        <item x="1750"/>
        <item x="1019"/>
        <item x="90"/>
        <item x="596"/>
        <item x="343"/>
        <item x="832"/>
        <item x="51"/>
        <item x="374"/>
        <item x="1129"/>
        <item x="797"/>
        <item x="1693"/>
        <item x="700"/>
        <item x="882"/>
        <item x="699"/>
        <item x="680"/>
        <item x="816"/>
        <item x="701"/>
        <item x="333"/>
        <item x="331"/>
        <item x="949"/>
        <item x="1342"/>
        <item x="654"/>
        <item x="777"/>
        <item x="388"/>
        <item x="1268"/>
        <item x="139"/>
        <item x="1501"/>
        <item x="930"/>
        <item x="532"/>
        <item x="714"/>
        <item x="472"/>
        <item x="1745"/>
        <item x="1183"/>
        <item x="719"/>
        <item x="622"/>
        <item x="1006"/>
        <item x="1452"/>
        <item x="724"/>
        <item x="817"/>
        <item x="533"/>
        <item x="367"/>
        <item x="1589"/>
        <item x="663"/>
        <item x="1243"/>
        <item x="903"/>
        <item x="452"/>
        <item x="416"/>
        <item x="1039"/>
        <item x="986"/>
        <item x="272"/>
        <item x="458"/>
        <item x="1543"/>
        <item x="1376"/>
        <item x="961"/>
        <item x="800"/>
        <item x="261"/>
        <item x="557"/>
        <item x="790"/>
        <item x="590"/>
        <item x="320"/>
        <item x="678"/>
        <item x="1187"/>
        <item x="1739"/>
        <item x="1156"/>
        <item x="239"/>
        <item x="110"/>
        <item x="776"/>
        <item x="60"/>
        <item x="1538"/>
        <item x="12"/>
        <item x="798"/>
        <item x="462"/>
        <item x="1292"/>
        <item x="1541"/>
        <item x="208"/>
        <item x="1042"/>
        <item x="1660"/>
        <item x="988"/>
        <item x="1287"/>
        <item x="1399"/>
        <item x="443"/>
        <item x="1468"/>
        <item x="772"/>
        <item x="420"/>
        <item x="1220"/>
        <item x="1605"/>
        <item x="1631"/>
        <item x="1482"/>
        <item x="1291"/>
        <item x="1241"/>
        <item x="1051"/>
        <item x="1570"/>
        <item x="402"/>
        <item x="43"/>
        <item x="628"/>
        <item x="1147"/>
        <item x="1736"/>
        <item x="126"/>
        <item x="1436"/>
        <item x="1144"/>
        <item x="1133"/>
        <item x="674"/>
        <item x="308"/>
        <item x="1492"/>
        <item x="80"/>
        <item x="35"/>
        <item x="338"/>
        <item x="87"/>
        <item x="1749"/>
        <item x="770"/>
        <item x="305"/>
        <item x="231"/>
        <item x="1432"/>
        <item x="318"/>
        <item x="825"/>
        <item x="1647"/>
        <item x="1028"/>
        <item x="1205"/>
        <item x="1248"/>
        <item x="1718"/>
        <item x="1178"/>
        <item x="1578"/>
        <item x="1619"/>
        <item x="1775"/>
        <item x="942"/>
        <item x="1410"/>
        <item x="594"/>
        <item x="956"/>
        <item x="1655"/>
        <item x="1454"/>
        <item x="983"/>
        <item x="218"/>
        <item x="1199"/>
        <item x="1735"/>
        <item x="315"/>
        <item x="897"/>
        <item x="85"/>
        <item x="360"/>
        <item x="18"/>
        <item x="95"/>
        <item x="1741"/>
        <item x="634"/>
        <item x="1323"/>
        <item x="1165"/>
        <item x="348"/>
        <item x="1101"/>
        <item x="564"/>
        <item x="236"/>
        <item x="1374"/>
        <item x="206"/>
        <item x="1676"/>
        <item x="685"/>
        <item x="131"/>
        <item x="1680"/>
        <item x="1612"/>
        <item x="1731"/>
        <item x="849"/>
        <item x="1809"/>
        <item x="1433"/>
        <item x="1225"/>
        <item x="198"/>
        <item x="1678"/>
        <item x="1476"/>
        <item x="210"/>
        <item x="380"/>
        <item x="1518"/>
        <item x="1"/>
        <item x="1116"/>
        <item x="821"/>
        <item x="1491"/>
        <item x="1459"/>
        <item x="912"/>
        <item x="465"/>
        <item x="569"/>
        <item x="1738"/>
        <item x="553"/>
        <item x="1786"/>
        <item x="260"/>
        <item x="913"/>
        <item x="1092"/>
        <item x="1090"/>
        <item x="1096"/>
        <item x="396"/>
        <item x="1149"/>
        <item x="872"/>
        <item x="549"/>
        <item x="362"/>
        <item x="82"/>
        <item x="1649"/>
        <item x="950"/>
        <item x="881"/>
        <item x="349"/>
        <item x="88"/>
        <item x="191"/>
        <item x="970"/>
        <item x="1198"/>
        <item x="706"/>
        <item x="405"/>
        <item x="1016"/>
        <item x="4"/>
        <item x="159"/>
        <item x="867"/>
        <item x="1717"/>
        <item x="1263"/>
        <item x="566"/>
        <item x="248"/>
        <item x="778"/>
        <item x="31"/>
        <item x="263"/>
        <item x="176"/>
        <item x="1593"/>
        <item x="824"/>
        <item x="496"/>
        <item x="1513"/>
        <item x="775"/>
        <item x="1508"/>
        <item x="245"/>
        <item x="876"/>
        <item x="516"/>
        <item x="287"/>
        <item x="1005"/>
        <item x="1015"/>
        <item x="742"/>
        <item x="1229"/>
        <item x="1371"/>
        <item x="752"/>
        <item x="178"/>
        <item x="71"/>
        <item x="1321"/>
        <item x="593"/>
        <item x="1733"/>
        <item x="1471"/>
        <item x="627"/>
        <item x="1532"/>
        <item x="1217"/>
        <item x="188"/>
        <item x="587"/>
        <item x="1642"/>
        <item x="1181"/>
        <item x="103"/>
        <item x="879"/>
        <item x="1799"/>
        <item x="1814"/>
        <item x="484"/>
        <item x="991"/>
        <item x="316"/>
        <item x="1173"/>
        <item x="1743"/>
        <item x="1771"/>
        <item x="1639"/>
        <item x="1648"/>
        <item x="1784"/>
        <item x="1167"/>
        <item x="1153"/>
        <item x="1456"/>
        <item x="774"/>
        <item x="1638"/>
        <item x="384"/>
        <item x="296"/>
        <item x="490"/>
        <item x="1036"/>
        <item x="134"/>
        <item x="1053"/>
        <item x="931"/>
        <item x="125"/>
        <item x="582"/>
        <item x="476"/>
        <item x="342"/>
        <item x="397"/>
        <item x="543"/>
        <item x="224"/>
        <item x="780"/>
        <item x="136"/>
        <item x="1697"/>
        <item x="293"/>
        <item x="1540"/>
        <item x="1223"/>
        <item x="202"/>
        <item x="1354"/>
        <item x="319"/>
        <item x="203"/>
        <item x="667"/>
        <item x="1123"/>
        <item x="174"/>
        <item x="792"/>
        <item x="1239"/>
        <item x="121"/>
        <item x="1545"/>
        <item x="696"/>
        <item x="347"/>
        <item x="1721"/>
        <item x="1494"/>
        <item x="1109"/>
        <item x="904"/>
        <item x="487"/>
        <item x="840"/>
        <item x="498"/>
        <item x="1728"/>
        <item x="864"/>
        <item x="1218"/>
        <item x="1819"/>
        <item x="1435"/>
        <item x="1256"/>
        <item x="1473"/>
        <item x="1024"/>
        <item x="456"/>
        <item x="286"/>
        <item x="666"/>
        <item x="1398"/>
        <item x="755"/>
        <item x="151"/>
        <item x="1192"/>
        <item x="651"/>
        <item x="1060"/>
        <item x="652"/>
        <item x="1629"/>
        <item x="1091"/>
        <item x="748"/>
        <item x="177"/>
        <item x="1525"/>
        <item x="359"/>
        <item x="1720"/>
        <item x="22"/>
        <item x="1813"/>
        <item x="698"/>
        <item x="233"/>
        <item x="328"/>
        <item x="1049"/>
        <item x="1600"/>
        <item x="1831"/>
        <item x="1505"/>
        <item x="1706"/>
        <item x="194"/>
        <item x="1408"/>
        <item x="1848"/>
        <item x="1662"/>
        <item x="1590"/>
        <item x="1763"/>
        <item x="1671"/>
        <item x="1419"/>
        <item x="851"/>
        <item x="283"/>
        <item x="1659"/>
        <item x="212"/>
        <item x="323"/>
        <item x="1707"/>
        <item x="1796"/>
        <item x="1696"/>
        <item x="559"/>
        <item x="992"/>
        <item x="1308"/>
        <item x="1252"/>
        <item x="856"/>
        <item x="1537"/>
        <item x="1134"/>
        <item x="1154"/>
        <item x="997"/>
        <item x="1430"/>
        <item x="547"/>
        <item x="1550"/>
        <item x="130"/>
        <item x="544"/>
        <item x="592"/>
        <item x="1296"/>
        <item x="1802"/>
        <item x="144"/>
        <item x="161"/>
        <item x="1554"/>
        <item x="351"/>
        <item x="621"/>
        <item x="145"/>
        <item x="1770"/>
        <item x="1161"/>
        <item x="473"/>
        <item x="232"/>
        <item x="280"/>
        <item x="444"/>
        <item x="1348"/>
        <item x="1679"/>
        <item x="197"/>
        <item x="1214"/>
        <item x="1705"/>
        <item x="1818"/>
        <item x="1443"/>
        <item x="981"/>
        <item x="1603"/>
        <item x="744"/>
        <item x="1613"/>
        <item x="574"/>
        <item x="1379"/>
        <item x="567"/>
        <item x="1334"/>
        <item x="726"/>
        <item x="190"/>
        <item x="686"/>
        <item x="1158"/>
        <item x="1026"/>
        <item x="604"/>
        <item x="979"/>
        <item x="1517"/>
        <item x="1653"/>
        <item x="1095"/>
        <item x="1800"/>
        <item x="1806"/>
        <item x="822"/>
        <item x="710"/>
        <item x="1231"/>
        <item x="1405"/>
        <item x="468"/>
        <item x="104"/>
        <item x="1128"/>
        <item x="947"/>
        <item x="1807"/>
        <item x="1175"/>
        <item x="866"/>
        <item x="1076"/>
        <item x="409"/>
        <item x="1527"/>
        <item x="147"/>
        <item x="466"/>
        <item x="909"/>
        <item x="199"/>
        <item x="1559"/>
        <item x="268"/>
        <item x="1602"/>
        <item x="1843"/>
        <item x="1297"/>
        <item x="1621"/>
        <item x="193"/>
        <item x="675"/>
        <item x="863"/>
        <item x="643"/>
        <item x="34"/>
        <item x="1298"/>
        <item x="353"/>
        <item x="636"/>
        <item x="220"/>
        <item x="109"/>
        <item x="924"/>
        <item x="635"/>
        <item x="1716"/>
        <item x="1115"/>
        <item x="765"/>
        <item x="1683"/>
        <item x="1336"/>
        <item x="1634"/>
        <item x="20"/>
        <item x="211"/>
        <item x="1031"/>
        <item x="1844"/>
        <item x="847"/>
        <item x="888"/>
        <item x="809"/>
        <item x="1224"/>
        <item x="392"/>
        <item x="403"/>
        <item x="1475"/>
        <item x="1630"/>
        <item x="886"/>
        <item x="1394"/>
        <item x="489"/>
        <item x="1461"/>
        <item x="1266"/>
        <item x="1524"/>
        <item x="1170"/>
        <item x="1377"/>
        <item x="967"/>
        <item x="1280"/>
        <item x="540"/>
        <item x="491"/>
        <item x="6"/>
        <item x="72"/>
        <item x="922"/>
        <item x="385"/>
        <item x="1666"/>
        <item x="1625"/>
        <item x="1299"/>
        <item x="322"/>
        <item x="853"/>
        <item x="200"/>
        <item x="493"/>
        <item x="880"/>
        <item x="1406"/>
        <item x="483"/>
        <item x="1320"/>
        <item x="1197"/>
        <item x="371"/>
        <item x="267"/>
        <item x="222"/>
        <item x="158"/>
        <item x="1420"/>
        <item x="216"/>
        <item x="187"/>
        <item x="1190"/>
        <item x="1043"/>
        <item x="1387"/>
        <item x="1012"/>
        <item x="1084"/>
        <item x="734"/>
        <item x="1725"/>
        <item x="1756"/>
        <item x="1732"/>
        <item x="1139"/>
        <item x="1294"/>
        <item x="1401"/>
        <item x="945"/>
        <item x="195"/>
        <item x="1100"/>
        <item x="50"/>
        <item x="676"/>
        <item x="1050"/>
        <item x="1714"/>
        <item x="1055"/>
        <item x="45"/>
        <item x="169"/>
        <item x="1698"/>
        <item x="1278"/>
        <item x="1014"/>
        <item x="480"/>
        <item x="1652"/>
        <item x="977"/>
        <item x="815"/>
        <item x="49"/>
        <item x="835"/>
        <item x="1338"/>
        <item x="66"/>
        <item x="1141"/>
        <item x="691"/>
        <item x="1657"/>
        <item x="617"/>
        <item x="928"/>
        <item x="370"/>
        <item x="836"/>
        <item x="1098"/>
        <item x="1522"/>
        <item x="365"/>
        <item x="132"/>
        <item x="304"/>
        <item x="1185"/>
        <item x="1393"/>
        <item x="152"/>
        <item x="1346"/>
        <item x="1751"/>
        <item x="1622"/>
        <item x="400"/>
        <item x="428"/>
        <item x="1486"/>
        <item x="1675"/>
        <item x="1189"/>
        <item x="77"/>
        <item x="111"/>
        <item x="518"/>
        <item x="761"/>
        <item x="791"/>
        <item x="1817"/>
        <item x="1530"/>
        <item x="63"/>
        <item x="901"/>
        <item x="1277"/>
        <item x="661"/>
        <item x="1368"/>
        <item x="1551"/>
        <item x="1688"/>
        <item x="256"/>
        <item x="1200"/>
        <item x="837"/>
        <item x="492"/>
        <item x="325"/>
        <item x="192"/>
        <item x="1087"/>
        <item x="1150"/>
        <item x="1614"/>
        <item x="1307"/>
        <item x="1701"/>
        <item x="1684"/>
        <item x="1306"/>
        <item x="718"/>
        <item x="1072"/>
        <item x="810"/>
        <item x="1596"/>
        <item x="519"/>
        <item x="244"/>
        <item x="124"/>
        <item x="1567"/>
        <item x="555"/>
        <item x="53"/>
        <item x="857"/>
        <item x="363"/>
        <item x="246"/>
        <item x="1562"/>
        <item x="1062"/>
        <item x="1762"/>
        <item x="923"/>
        <item x="38"/>
        <item x="892"/>
        <item x="99"/>
        <item x="437"/>
        <item x="313"/>
        <item x="411"/>
        <item x="1030"/>
        <item x="624"/>
        <item x="1409"/>
        <item x="155"/>
        <item x="440"/>
        <item x="1536"/>
        <item x="1820"/>
        <item x="917"/>
        <item x="25"/>
        <item x="1194"/>
        <item x="379"/>
        <item x="899"/>
        <item x="672"/>
        <item x="274"/>
        <item x="1122"/>
        <item x="865"/>
        <item x="1151"/>
        <item x="1724"/>
        <item x="1340"/>
        <item x="1722"/>
        <item x="1458"/>
        <item x="1360"/>
        <item x="1310"/>
        <item x="933"/>
        <item x="1108"/>
        <item x="581"/>
        <item x="335"/>
        <item x="731"/>
        <item x="1438"/>
        <item x="455"/>
        <item x="243"/>
        <item x="1140"/>
        <item x="398"/>
        <item x="501"/>
        <item x="713"/>
        <item x="57"/>
        <item x="717"/>
        <item x="326"/>
        <item x="1391"/>
        <item x="1267"/>
        <item x="638"/>
        <item x="871"/>
        <item x="767"/>
        <item x="36"/>
        <item x="302"/>
        <item x="116"/>
        <item x="1467"/>
        <item x="361"/>
        <item x="445"/>
        <item x="637"/>
        <item x="520"/>
        <item x="213"/>
        <item x="1665"/>
        <item x="413"/>
        <item x="1664"/>
        <item x="83"/>
        <item x="542"/>
        <item x="978"/>
        <item x="3"/>
        <item x="898"/>
        <item x="39"/>
        <item x="461"/>
        <item x="1583"/>
        <item x="1356"/>
        <item x="185"/>
        <item x="962"/>
        <item x="1315"/>
        <item x="1498"/>
        <item x="171"/>
        <item x="762"/>
        <item x="1057"/>
        <item x="140"/>
        <item x="1469"/>
        <item x="522"/>
        <item x="746"/>
        <item x="10"/>
        <item x="330"/>
        <item x="1328"/>
        <item x="577"/>
        <item x="1670"/>
        <item x="61"/>
        <item x="1555"/>
        <item x="446"/>
        <item x="150"/>
        <item x="1834"/>
        <item x="1681"/>
        <item x="1022"/>
        <item x="1331"/>
        <item x="1350"/>
        <item x="1333"/>
        <item x="560"/>
        <item x="160"/>
        <item x="435"/>
        <item x="7"/>
        <item x="1627"/>
        <item x="1182"/>
        <item x="908"/>
        <item x="415"/>
        <item x="927"/>
        <item x="1828"/>
        <item x="1434"/>
        <item x="1083"/>
        <item x="1209"/>
        <item x="100"/>
        <item x="561"/>
        <item x="26"/>
        <item x="799"/>
        <item x="1082"/>
        <item x="149"/>
        <item x="354"/>
        <item x="249"/>
        <item x="1322"/>
        <item x="1166"/>
        <item x="1417"/>
        <item x="142"/>
        <item x="1004"/>
        <item x="241"/>
        <item x="796"/>
        <item x="1748"/>
        <item x="610"/>
        <item x="94"/>
        <item x="664"/>
        <item x="943"/>
        <item x="681"/>
        <item x="1238"/>
        <item x="554"/>
        <item x="874"/>
        <item x="450"/>
        <item x="1327"/>
        <item x="689"/>
        <item x="1127"/>
        <item x="442"/>
        <item x="227"/>
        <item x="584"/>
        <item x="1689"/>
        <item x="341"/>
        <item x="1641"/>
        <item x="1074"/>
        <item x="1232"/>
        <item x="1533"/>
        <item x="1168"/>
        <item x="123"/>
        <item x="427"/>
        <item x="1787"/>
        <item x="1480"/>
        <item x="1478"/>
        <item x="937"/>
        <item x="377"/>
        <item x="1816"/>
        <item x="1781"/>
        <item x="1823"/>
        <item x="165"/>
        <item x="998"/>
        <item x="921"/>
        <item x="1821"/>
        <item x="625"/>
        <item x="1155"/>
        <item x="1184"/>
        <item x="107"/>
        <item x="1073"/>
        <item x="1500"/>
        <item x="366"/>
        <item x="1344"/>
        <item x="787"/>
        <item x="52"/>
        <item x="1574"/>
        <item x="1549"/>
        <item x="629"/>
        <item x="92"/>
        <item x="848"/>
        <item x="179"/>
        <item x="1061"/>
        <item x="534"/>
        <item x="1283"/>
        <item x="1111"/>
        <item x="47"/>
        <item x="576"/>
        <item x="599"/>
        <item x="1174"/>
        <item x="230"/>
        <item x="1495"/>
        <item x="580"/>
        <item x="528"/>
        <item x="477"/>
        <item x="1633"/>
        <item x="612"/>
        <item x="668"/>
        <item x="506"/>
        <item x="494"/>
        <item x="1233"/>
        <item x="1255"/>
        <item x="395"/>
        <item x="1138"/>
        <item x="1528"/>
        <item x="433"/>
        <item x="389"/>
        <item x="957"/>
        <item x="989"/>
        <item x="1145"/>
        <item x="1604"/>
        <item x="1632"/>
        <item x="1547"/>
        <item x="453"/>
        <item x="1302"/>
        <item x="447"/>
        <item x="883"/>
        <item x="1758"/>
        <item x="1162"/>
        <item x="1794"/>
        <item x="1242"/>
        <item x="1246"/>
        <item x="936"/>
        <item x="1295"/>
        <item x="1193"/>
        <item x="656"/>
        <item x="168"/>
        <item x="1261"/>
        <item x="562"/>
        <item x="19"/>
        <item x="1143"/>
        <item x="1403"/>
        <item x="1063"/>
        <item x="1412"/>
        <item x="317"/>
        <item x="985"/>
        <item x="14"/>
        <item x="1466"/>
        <item x="1484"/>
        <item x="846"/>
        <item x="1723"/>
        <item x="1479"/>
        <item x="1797"/>
        <item x="1065"/>
        <item x="1202"/>
        <item x="504"/>
        <item x="1119"/>
        <item x="358"/>
        <item x="536"/>
        <item x="794"/>
        <item x="128"/>
        <item x="441"/>
        <item x="1795"/>
        <item x="1244"/>
        <item x="873"/>
        <item x="1644"/>
        <item x="870"/>
        <item x="8"/>
        <item x="688"/>
        <item x="81"/>
        <item x="250"/>
        <item x="417"/>
        <item x="1428"/>
        <item x="1599"/>
        <item x="1345"/>
        <item x="275"/>
        <item x="1708"/>
        <item x="1407"/>
        <item x="221"/>
        <item x="1312"/>
        <item x="789"/>
        <item x="1727"/>
        <item x="1337"/>
        <item x="1561"/>
        <item x="1281"/>
        <item x="1037"/>
        <item x="162"/>
        <item x="1114"/>
        <item x="623"/>
        <item x="1623"/>
        <item x="401"/>
        <item x="279"/>
        <item x="1207"/>
        <item x="223"/>
        <item x="915"/>
        <item x="1402"/>
        <item x="1651"/>
        <item x="240"/>
        <item x="740"/>
        <item x="170"/>
        <item x="611"/>
        <item x="764"/>
        <item x="585"/>
        <item x="1832"/>
        <item x="1276"/>
        <item x="926"/>
        <item x="1216"/>
        <item x="1553"/>
        <item x="67"/>
        <item x="1719"/>
        <item x="1118"/>
        <item x="1249"/>
        <item x="303"/>
        <item x="687"/>
        <item x="784"/>
        <item x="1585"/>
        <item x="1353"/>
        <item x="751"/>
        <item x="1386"/>
        <item x="1305"/>
        <item x="808"/>
        <item x="340"/>
        <item x="1203"/>
        <item x="820"/>
        <item x="783"/>
        <item x="1335"/>
        <item x="324"/>
        <item x="1487"/>
        <item x="1416"/>
        <item x="247"/>
        <item x="524"/>
        <item x="1470"/>
        <item x="754"/>
        <item x="1264"/>
        <item x="278"/>
        <item x="436"/>
        <item x="907"/>
        <item x="281"/>
        <item x="1822"/>
        <item x="1117"/>
        <item x="1506"/>
        <item x="1754"/>
        <item x="485"/>
        <item x="1779"/>
        <item x="1301"/>
        <item x="276"/>
        <item x="1104"/>
        <item x="877"/>
        <item x="1381"/>
        <item x="953"/>
        <item x="495"/>
        <item x="905"/>
        <item x="597"/>
        <item x="1760"/>
        <item x="424"/>
        <item x="969"/>
        <item x="1835"/>
        <item x="1582"/>
        <item x="781"/>
        <item x="1460"/>
        <item x="1753"/>
        <item x="383"/>
        <item x="1222"/>
        <item x="1572"/>
        <item x="1792"/>
        <item x="1254"/>
        <item x="376"/>
        <item x="1112"/>
        <item x="1766"/>
        <item x="1172"/>
        <item x="33"/>
        <item x="550"/>
        <item x="393"/>
        <item x="665"/>
        <item x="1552"/>
        <item x="910"/>
        <item x="1699"/>
        <item x="1464"/>
        <item x="1361"/>
        <item x="1164"/>
        <item x="1620"/>
        <item x="102"/>
        <item x="615"/>
        <item x="671"/>
        <item x="631"/>
        <item x="1526"/>
        <item x="1316"/>
        <item x="486"/>
        <item x="1569"/>
        <item x="1094"/>
        <item x="833"/>
        <item x="301"/>
        <item x="138"/>
        <item x="1769"/>
        <item x="297"/>
        <item x="265"/>
        <item x="439"/>
        <item x="785"/>
        <item x="711"/>
        <item x="941"/>
        <item x="1474"/>
        <item x="1617"/>
        <item x="1044"/>
        <item x="1542"/>
        <item x="201"/>
        <item x="1375"/>
        <item x="895"/>
        <item x="1535"/>
        <item x="975"/>
        <item x="1120"/>
        <item x="259"/>
        <item x="1013"/>
        <item x="889"/>
        <item x="1579"/>
        <item x="511"/>
        <item x="65"/>
        <item x="1521"/>
        <item x="1773"/>
        <item x="1472"/>
        <item x="1690"/>
        <item x="270"/>
        <item x="277"/>
        <item x="984"/>
        <item x="112"/>
        <item x="1597"/>
        <item x="91"/>
        <item x="747"/>
        <item x="1176"/>
        <item x="662"/>
        <item x="589"/>
        <item x="357"/>
        <item x="968"/>
        <item x="1594"/>
        <item x="606"/>
        <item x="918"/>
        <item x="884"/>
        <item x="89"/>
        <item x="885"/>
        <item x="1829"/>
        <item x="973"/>
        <item x="1827"/>
        <item x="1201"/>
        <item x="101"/>
        <item x="963"/>
        <item x="1106"/>
        <item x="786"/>
        <item x="1286"/>
        <item x="632"/>
        <item x="1003"/>
        <item x="649"/>
        <item x="17"/>
        <item x="1081"/>
        <item x="1691"/>
        <item x="1715"/>
        <item x="306"/>
        <item x="1234"/>
        <item x="521"/>
        <item x="84"/>
        <item x="0"/>
        <item x="633"/>
        <item x="1598"/>
        <item x="1548"/>
        <item x="1103"/>
        <item x="1497"/>
        <item x="1503"/>
        <item x="620"/>
        <item x="1253"/>
        <item x="1798"/>
        <item x="1575"/>
        <item x="482"/>
        <item x="1404"/>
        <item x="1440"/>
        <item x="373"/>
        <item x="463"/>
        <item x="1576"/>
        <item x="255"/>
        <item x="1502"/>
        <item x="1426"/>
        <item x="422"/>
        <item x="1782"/>
        <item x="982"/>
        <item x="1070"/>
        <item x="1805"/>
        <item x="1314"/>
        <item x="1557"/>
        <item x="552"/>
        <item x="993"/>
        <item x="1780"/>
        <item x="432"/>
        <item x="573"/>
        <item x="1581"/>
        <item x="226"/>
        <item x="1439"/>
        <item x="1163"/>
        <item x="1041"/>
        <item x="1363"/>
        <item x="16"/>
        <item x="839"/>
        <item x="312"/>
        <item x="588"/>
        <item x="1275"/>
        <item x="421"/>
        <item x="1785"/>
        <item x="262"/>
        <item x="616"/>
        <item x="806"/>
        <item x="269"/>
        <item x="481"/>
        <item x="1488"/>
        <item x="619"/>
        <item x="974"/>
        <item x="1591"/>
        <item x="46"/>
        <item x="1759"/>
        <item x="658"/>
        <item x="1650"/>
        <item x="143"/>
        <item x="1099"/>
        <item x="1169"/>
        <item x="182"/>
        <item x="609"/>
        <item x="375"/>
        <item x="1448"/>
        <item x="1618"/>
        <item x="1772"/>
        <item x="1729"/>
        <item x="859"/>
        <item x="743"/>
        <item x="514"/>
        <item x="1654"/>
        <item x="1000"/>
        <item x="1259"/>
        <item x="137"/>
        <item x="1441"/>
        <item x="344"/>
        <item x="608"/>
        <item x="1568"/>
        <item x="175"/>
        <item x="368"/>
        <item x="44"/>
        <item x="146"/>
        <item x="1628"/>
        <item x="1064"/>
        <item x="1812"/>
        <item x="510"/>
        <item x="1695"/>
        <item x="855"/>
        <item x="1227"/>
        <item x="418"/>
        <item x="707"/>
        <item x="1400"/>
        <item x="120"/>
        <item x="1318"/>
        <item x="805"/>
        <item x="1457"/>
        <item x="682"/>
        <item x="603"/>
        <item x="1514"/>
        <item x="1212"/>
        <item x="683"/>
        <item x="1317"/>
        <item x="42"/>
        <item x="1615"/>
        <item x="1423"/>
        <item x="1778"/>
        <item x="28"/>
        <item x="238"/>
        <item x="1370"/>
        <item x="469"/>
        <item x="1429"/>
        <item x="1446"/>
        <item x="1637"/>
        <item x="525"/>
        <item x="1136"/>
        <item x="1395"/>
        <item x="1609"/>
        <item x="914"/>
        <item x="940"/>
        <item x="591"/>
        <item x="215"/>
        <item x="868"/>
        <item x="1107"/>
        <item x="148"/>
        <item x="946"/>
        <item x="1078"/>
        <item x="513"/>
        <item x="500"/>
        <item x="1152"/>
        <item x="995"/>
        <item x="642"/>
        <item x="1001"/>
        <item x="364"/>
        <item x="1768"/>
        <item x="1767"/>
        <item x="508"/>
        <item x="1742"/>
        <item x="1645"/>
        <item x="1640"/>
        <item x="217"/>
        <item x="1304"/>
        <item x="1048"/>
        <item x="1339"/>
        <item x="1511"/>
        <item x="526"/>
        <item x="1847"/>
        <item x="1007"/>
        <item x="1841"/>
        <item x="1247"/>
        <item x="1341"/>
        <item x="54"/>
        <item x="1804"/>
        <item x="1694"/>
        <item x="1702"/>
        <item x="659"/>
        <item x="1121"/>
        <item x="952"/>
        <item x="771"/>
        <item x="1210"/>
        <item x="1519"/>
        <item x="156"/>
        <item x="854"/>
        <item x="527"/>
        <item x="1105"/>
        <item x="934"/>
        <item x="1755"/>
        <item x="807"/>
        <item x="1068"/>
        <item x="1056"/>
        <item x="234"/>
        <item x="1808"/>
        <item x="1710"/>
        <item x="695"/>
        <item x="1571"/>
        <item x="565"/>
        <item x="1046"/>
        <item x="893"/>
        <item x="722"/>
        <item x="1260"/>
        <item x="1034"/>
        <item x="329"/>
        <item x="1415"/>
        <item x="788"/>
        <item x="535"/>
        <item x="399"/>
        <item x="1507"/>
        <item x="1319"/>
        <item x="503"/>
        <item x="669"/>
        <item x="1146"/>
        <item x="419"/>
        <item x="438"/>
        <item x="1262"/>
        <item x="23"/>
        <item x="1208"/>
        <item x="841"/>
        <item x="980"/>
        <item x="412"/>
        <item x="958"/>
        <item x="1811"/>
        <item x="122"/>
        <item x="1059"/>
        <item x="1135"/>
        <item x="229"/>
        <item x="860"/>
        <item x="1313"/>
        <item x="803"/>
        <item x="996"/>
        <item x="523"/>
        <item x="173"/>
        <item x="570"/>
        <item x="737"/>
        <item x="1546"/>
        <item x="1836"/>
        <item x="129"/>
        <item x="793"/>
        <item x="531"/>
        <item x="321"/>
        <item x="966"/>
        <item x="1673"/>
        <item x="812"/>
        <item x="702"/>
        <item x="164"/>
        <item x="614"/>
        <item x="73"/>
        <item x="251"/>
        <item x="105"/>
        <item x="1058"/>
        <item x="475"/>
        <item x="756"/>
        <item x="311"/>
        <item x="845"/>
        <item x="1288"/>
        <item x="307"/>
        <item x="1392"/>
        <item x="1077"/>
        <item x="1824"/>
        <item x="1451"/>
        <item x="852"/>
        <item x="288"/>
        <item x="1300"/>
        <item x="1390"/>
        <item x="1367"/>
        <item x="1635"/>
        <item x="1159"/>
        <item x="1332"/>
        <item x="292"/>
        <item x="1080"/>
        <item x="1010"/>
        <item x="1171"/>
        <item x="512"/>
        <item x="1606"/>
        <item x="1270"/>
        <item x="1489"/>
        <item x="309"/>
        <item x="70"/>
        <item x="346"/>
        <item x="732"/>
        <item x="64"/>
        <item x="1737"/>
        <item x="1485"/>
        <item x="1228"/>
        <item x="1636"/>
        <item x="725"/>
        <item x="828"/>
        <item x="1560"/>
        <item x="716"/>
        <item x="773"/>
        <item x="298"/>
        <item x="1483"/>
        <item x="1125"/>
        <item x="9"/>
        <item x="1160"/>
        <item x="252"/>
        <item x="802"/>
        <item x="1496"/>
        <item x="37"/>
        <item x="976"/>
        <item x="1534"/>
        <item x="97"/>
        <item x="644"/>
        <item x="1608"/>
        <item x="1206"/>
        <item x="782"/>
        <item x="2"/>
        <item x="578"/>
        <item x="264"/>
        <item x="62"/>
        <item x="332"/>
        <item x="1075"/>
        <item x="618"/>
        <item x="1764"/>
        <item x="1191"/>
        <item x="1054"/>
        <item x="509"/>
        <item x="434"/>
        <item x="1047"/>
        <item x="295"/>
        <item x="670"/>
        <item x="451"/>
        <item x="69"/>
        <item x="1744"/>
        <item x="660"/>
        <item x="1250"/>
        <item x="352"/>
        <item x="1793"/>
        <item x="449"/>
        <item x="1021"/>
        <item x="1085"/>
        <item x="205"/>
        <item x="1442"/>
        <item x="1130"/>
        <item x="1740"/>
        <item x="987"/>
        <item x="813"/>
        <item x="735"/>
        <item x="1221"/>
        <item x="390"/>
        <item x="1563"/>
        <item x="410"/>
        <item x="225"/>
        <item x="677"/>
        <item x="692"/>
        <item x="1237"/>
        <item x="1565"/>
        <item x="407"/>
        <item x="237"/>
        <item x="470"/>
        <item x="959"/>
        <item x="760"/>
        <item x="1686"/>
        <item x="1343"/>
        <item x="545"/>
        <item x="823"/>
        <item x="119"/>
        <item x="1712"/>
        <item x="1512"/>
        <item x="715"/>
        <item x="1558"/>
        <item x="1102"/>
        <item x="1093"/>
        <item x="1450"/>
        <item x="32"/>
        <item x="76"/>
        <item x="1726"/>
        <item x="1397"/>
        <item x="1425"/>
        <item x="430"/>
        <item x="1009"/>
        <item x="464"/>
        <item x="1177"/>
        <item x="645"/>
        <item x="1389"/>
        <item x="1358"/>
        <item x="538"/>
        <item x="135"/>
        <item x="965"/>
        <item x="1790"/>
        <item x="1230"/>
        <item x="467"/>
        <item x="896"/>
        <item x="831"/>
        <item x="814"/>
        <item x="679"/>
        <item x="673"/>
        <item x="1124"/>
        <item x="1347"/>
        <item x="939"/>
        <item x="478"/>
        <item x="1516"/>
        <item x="730"/>
        <item x="1258"/>
        <item x="650"/>
        <item x="228"/>
        <item x="911"/>
        <item x="795"/>
        <item x="1682"/>
        <item x="1838"/>
        <item x="932"/>
        <item x="1179"/>
        <item x="530"/>
        <item x="1815"/>
        <item x="378"/>
        <item x="1734"/>
        <item x="1685"/>
        <item x="929"/>
        <item x="1052"/>
        <item x="154"/>
        <item x="1279"/>
        <item x="13"/>
        <item x="1674"/>
        <item x="386"/>
        <item x="894"/>
        <item x="551"/>
        <item x="242"/>
        <item x="75"/>
        <item x="935"/>
        <item x="1213"/>
        <item x="1219"/>
        <item x="826"/>
        <item x="529"/>
        <item x="948"/>
        <item x="356"/>
        <item x="314"/>
        <item x="739"/>
        <item x="1148"/>
        <item x="289"/>
        <item x="517"/>
        <item x="1669"/>
        <item x="1126"/>
        <item x="1607"/>
        <item x="273"/>
        <item x="21"/>
        <item x="394"/>
        <item x="163"/>
        <item x="488"/>
        <item x="626"/>
        <item x="115"/>
        <item x="78"/>
        <item x="108"/>
        <item x="1523"/>
        <item x="891"/>
        <item x="766"/>
        <item x="1303"/>
        <item x="1462"/>
        <item x="235"/>
        <item x="902"/>
        <item x="906"/>
        <item x="1777"/>
        <item x="153"/>
        <item x="56"/>
        <item x="505"/>
        <item x="1661"/>
        <item x="382"/>
        <item x="429"/>
        <item x="1791"/>
        <item x="1837"/>
        <item x="1020"/>
        <item x="690"/>
        <item x="1677"/>
        <item x="79"/>
        <item x="196"/>
        <item x="1626"/>
        <item x="1700"/>
        <item x="763"/>
        <item x="1330"/>
        <item x="1445"/>
        <item x="990"/>
        <item x="282"/>
        <item x="759"/>
        <item x="1730"/>
        <item x="964"/>
        <item x="960"/>
        <item x="1573"/>
        <item x="271"/>
        <item x="1616"/>
        <item x="1369"/>
        <item x="1265"/>
        <item x="1372"/>
        <item x="339"/>
        <item x="1431"/>
        <item x="1380"/>
        <item x="27"/>
        <item x="204"/>
        <item x="1002"/>
        <item x="1204"/>
        <item x="916"/>
        <item x="1271"/>
        <item x="972"/>
        <item x="694"/>
        <item x="479"/>
        <item x="1324"/>
        <item x="1366"/>
        <item x="1465"/>
        <item x="630"/>
        <item x="586"/>
        <item x="1776"/>
        <item x="499"/>
        <item x="1357"/>
        <item x="294"/>
        <item x="1663"/>
        <item x="117"/>
        <item x="40"/>
        <item x="900"/>
        <item x="1687"/>
        <item x="1692"/>
        <item x="1422"/>
        <item x="1071"/>
        <item x="1008"/>
        <item x="1713"/>
        <item x="994"/>
        <item x="1326"/>
        <item x="830"/>
        <item x="1510"/>
        <item x="1349"/>
        <item x="704"/>
        <item x="1414"/>
        <item x="575"/>
        <item x="712"/>
        <item x="1577"/>
        <item x="41"/>
        <item x="838"/>
        <item x="1329"/>
        <item x="1556"/>
        <item x="1672"/>
        <item x="58"/>
        <item x="55"/>
        <item x="1079"/>
        <item x="1396"/>
        <item x="1023"/>
        <item x="1810"/>
        <item x="1803"/>
        <item x="1646"/>
        <item x="98"/>
        <item x="579"/>
        <item x="1211"/>
        <item x="1273"/>
        <item x="843"/>
        <item x="1509"/>
        <item x="693"/>
        <item x="556"/>
        <item x="1293"/>
        <item x="827"/>
        <item x="431"/>
        <item x="1839"/>
        <item x="1355"/>
        <item x="925"/>
        <item x="640"/>
        <item x="818"/>
        <item x="598"/>
        <item x="1180"/>
        <item x="1643"/>
        <item x="381"/>
        <item x="862"/>
        <item x="944"/>
        <item x="655"/>
        <item x="1289"/>
        <item x="1418"/>
        <item x="887"/>
        <item x="1157"/>
        <item x="387"/>
        <item x="515"/>
        <item x="68"/>
        <item x="1447"/>
        <item x="1045"/>
        <item x="471"/>
        <item x="541"/>
        <item x="601"/>
        <item x="647"/>
        <item x="1421"/>
        <item x="106"/>
        <item x="738"/>
        <item x="558"/>
        <item x="758"/>
        <item x="745"/>
        <item x="459"/>
        <item x="811"/>
        <item x="1385"/>
        <item x="93"/>
        <item x="209"/>
        <item x="372"/>
        <item x="753"/>
        <item x="334"/>
        <item x="96"/>
        <item x="548"/>
        <item x="861"/>
        <item x="850"/>
        <item x="1711"/>
        <item x="1269"/>
        <item x="1236"/>
        <item x="1089"/>
        <item x="1032"/>
        <item x="605"/>
        <item x="1825"/>
        <item x="48"/>
        <item x="955"/>
        <item x="11"/>
        <item x="1142"/>
        <item x="350"/>
        <item x="391"/>
        <item x="1383"/>
        <item x="1285"/>
        <item x="572"/>
        <item x="1033"/>
        <item x="1272"/>
        <item x="653"/>
        <item x="1086"/>
        <item x="1437"/>
        <item x="167"/>
        <item x="1066"/>
        <item x="172"/>
        <item x="600"/>
        <item x="1455"/>
        <item x="141"/>
        <item x="502"/>
        <item x="1025"/>
        <item x="1365"/>
        <item x="563"/>
        <item x="1413"/>
        <item x="602"/>
        <item x="257"/>
        <item x="720"/>
        <item x="1325"/>
        <item x="219"/>
        <item x="829"/>
        <item x="1846"/>
        <item x="497"/>
        <item x="938"/>
        <item x="1757"/>
        <item x="1195"/>
        <item x="1788"/>
        <item x="1463"/>
        <item x="189"/>
        <item x="1449"/>
        <item x="1544"/>
        <item x="1667"/>
        <item x="1011"/>
        <item x="546"/>
        <item x="1520"/>
        <item x="1481"/>
        <item x="646"/>
        <item x="951"/>
        <item x="181"/>
        <item x="207"/>
        <item x="1040"/>
        <item x="1235"/>
        <item x="733"/>
        <item x="1384"/>
        <item x="30"/>
        <item x="834"/>
        <item x="705"/>
        <item x="180"/>
        <item x="1186"/>
        <item x="1373"/>
        <item x="709"/>
        <item x="1490"/>
        <item x="1595"/>
        <item x="727"/>
        <item x="1592"/>
        <item x="369"/>
        <item x="657"/>
        <item x="1584"/>
        <item x="1564"/>
        <item x="1362"/>
        <item x="1845"/>
        <item x="1656"/>
        <item x="285"/>
        <item x="749"/>
        <item x="539"/>
        <item x="819"/>
        <item x="1566"/>
        <item x="426"/>
        <item x="290"/>
        <item x="1504"/>
        <item x="258"/>
        <item x="448"/>
        <item x="404"/>
        <item x="59"/>
        <item x="1611"/>
        <item x="214"/>
        <item x="971"/>
        <item x="1352"/>
        <item x="875"/>
        <item x="703"/>
        <item x="641"/>
        <item x="186"/>
        <item x="1789"/>
        <item x="1215"/>
        <item x="1515"/>
        <item x="842"/>
        <item x="1351"/>
        <item x="166"/>
        <item x="1131"/>
        <item x="607"/>
        <item x="183"/>
        <item x="184"/>
        <item x="1752"/>
        <item x="1842"/>
        <item x="919"/>
        <item x="1097"/>
        <item x="127"/>
        <item x="74"/>
        <item x="1309"/>
        <item x="1035"/>
        <item x="1709"/>
        <item x="723"/>
        <item x="1282"/>
        <item x="741"/>
        <item x="1029"/>
        <item x="157"/>
        <item x="1801"/>
        <item x="1196"/>
        <item x="1765"/>
        <item x="1188"/>
        <item x="1833"/>
        <item x="336"/>
        <item x="750"/>
        <item x="1132"/>
        <item x="728"/>
        <item x="1840"/>
        <item x="1017"/>
        <item x="254"/>
        <item x="1226"/>
        <item x="414"/>
        <item x="729"/>
        <item x="721"/>
        <item x="537"/>
        <item x="1499"/>
        <item x="1257"/>
        <item x="1826"/>
        <item x="423"/>
        <item x="507"/>
        <item x="1586"/>
        <item x="571"/>
        <item x="768"/>
        <item x="1588"/>
        <item x="1382"/>
        <item x="708"/>
        <item x="113"/>
        <item x="454"/>
        <item x="1453"/>
        <item x="1580"/>
        <item x="1477"/>
        <item x="266"/>
        <item x="684"/>
        <item x="801"/>
        <item x="284"/>
        <item x="1427"/>
        <item x="310"/>
        <item x="1110"/>
        <item x="1783"/>
        <item x="757"/>
        <item x="869"/>
        <item x="1587"/>
        <item x="1364"/>
        <item x="1240"/>
        <item x="114"/>
        <item x="1038"/>
        <item x="1378"/>
        <item x="890"/>
        <item x="300"/>
        <item x="5"/>
        <item x="291"/>
        <item x="1444"/>
        <item x="1424"/>
        <item x="697"/>
        <item x="736"/>
        <item x="1703"/>
        <item x="1388"/>
        <item x="327"/>
        <item x="1018"/>
        <item x="1704"/>
        <item x="1137"/>
        <item x="844"/>
        <item x="1774"/>
        <item x="1245"/>
        <item x="1274"/>
        <item x="1761"/>
        <item x="1359"/>
        <item x="118"/>
        <item x="1539"/>
        <item x="253"/>
        <item t="default"/>
      </items>
    </pivotField>
    <pivotField numFmtId="164" showAll="0">
      <items count="5458">
        <item x="4644"/>
        <item h="1" x="4309"/>
        <item h="1" x="3397"/>
        <item h="1" x="264"/>
        <item h="1" x="1035"/>
        <item h="1" x="1107"/>
        <item h="1" x="2107"/>
        <item h="1" x="5044"/>
        <item h="1" x="694"/>
        <item h="1" x="108"/>
        <item h="1" x="1751"/>
        <item h="1" x="1518"/>
        <item h="1" x="3966"/>
        <item h="1" x="1286"/>
        <item h="1" x="2362"/>
        <item h="1" x="5155"/>
        <item h="1" x="3090"/>
        <item h="1" x="1151"/>
        <item h="1" x="2218"/>
        <item h="1" x="524"/>
        <item h="1" x="5371"/>
        <item h="1" x="3797"/>
        <item h="1" x="5008"/>
        <item h="1" x="1870"/>
        <item h="1" x="1261"/>
        <item h="1" x="3298"/>
        <item h="1" x="3367"/>
        <item h="1" x="4922"/>
        <item h="1" x="4799"/>
        <item h="1" x="4557"/>
        <item h="1" x="4602"/>
        <item h="1" x="1367"/>
        <item h="1" x="5274"/>
        <item h="1" x="3379"/>
        <item h="1" x="2723"/>
        <item h="1" x="2538"/>
        <item h="1" x="2998"/>
        <item h="1" x="4997"/>
        <item h="1" x="4438"/>
        <item h="1" x="2835"/>
        <item h="1" x="1087"/>
        <item h="1" x="4160"/>
        <item h="1" x="3610"/>
        <item h="1" x="4560"/>
        <item h="1" x="267"/>
        <item h="1" x="4542"/>
        <item h="1" x="3681"/>
        <item h="1" x="2162"/>
        <item h="1" x="1343"/>
        <item h="1" x="3282"/>
        <item h="1" x="1183"/>
        <item h="1" x="4475"/>
        <item h="1" x="4539"/>
        <item h="1" x="2180"/>
        <item h="1" x="3062"/>
        <item h="1" x="5191"/>
        <item h="1" x="3559"/>
        <item h="1" x="2461"/>
        <item h="1" x="3992"/>
        <item h="1" x="4748"/>
        <item h="1" x="3228"/>
        <item h="1" x="2233"/>
        <item h="1" x="2854"/>
        <item h="1" x="4996"/>
        <item h="1" x="4643"/>
        <item h="1" x="1621"/>
        <item h="1" x="2256"/>
        <item h="1" x="3715"/>
        <item h="1" x="3064"/>
        <item h="1" x="311"/>
        <item h="1" x="2039"/>
        <item h="1" x="1452"/>
        <item h="1" x="2367"/>
        <item h="1" x="4314"/>
        <item h="1" x="2459"/>
        <item h="1" x="2639"/>
        <item h="1" x="359"/>
        <item h="1" x="1779"/>
        <item h="1" x="1406"/>
        <item h="1" x="2726"/>
        <item h="1" x="1735"/>
        <item h="1" x="743"/>
        <item h="1" x="2827"/>
        <item h="1" x="1386"/>
        <item h="1" x="3439"/>
        <item h="1" x="4999"/>
        <item h="1" x="1305"/>
        <item h="1" x="345"/>
        <item h="1" x="1971"/>
        <item h="1" x="1031"/>
        <item h="1" x="1757"/>
        <item h="1" x="2815"/>
        <item h="1" x="2573"/>
        <item h="1" x="2421"/>
        <item h="1" x="991"/>
        <item h="1" x="1169"/>
        <item h="1" x="846"/>
        <item h="1" x="633"/>
        <item h="1" x="18"/>
        <item h="1" x="1510"/>
        <item h="1" x="3682"/>
        <item h="1" x="885"/>
        <item h="1" x="1688"/>
        <item h="1" x="1250"/>
        <item h="1" x="797"/>
        <item h="1" x="2790"/>
        <item h="1" x="668"/>
        <item h="1" x="1153"/>
        <item h="1" x="3712"/>
        <item h="1" x="2766"/>
        <item h="1" x="5456"/>
        <item h="1" x="3751"/>
        <item h="1" x="3604"/>
        <item h="1" x="2294"/>
        <item h="1" x="589"/>
        <item h="1" x="3215"/>
        <item h="1" x="1216"/>
        <item h="1" x="3945"/>
        <item h="1" x="374"/>
        <item h="1" x="1131"/>
        <item h="1" x="599"/>
        <item h="1" x="2435"/>
        <item h="1" x="3240"/>
        <item h="1" x="4849"/>
        <item h="1" x="1032"/>
        <item h="1" x="5367"/>
        <item h="1" x="462"/>
        <item h="1" x="4564"/>
        <item h="1" x="2223"/>
        <item h="1" x="5125"/>
        <item h="1" x="3569"/>
        <item h="1" x="2179"/>
        <item h="1" x="244"/>
        <item h="1" x="2152"/>
        <item h="1" x="167"/>
        <item h="1" x="561"/>
        <item h="1" x="1748"/>
        <item h="1" x="132"/>
        <item h="1" x="31"/>
        <item h="1" x="1589"/>
        <item h="1" x="656"/>
        <item h="1" x="567"/>
        <item h="1" x="3589"/>
        <item h="1" x="3"/>
        <item h="1" x="1723"/>
        <item h="1" x="2028"/>
        <item h="1" x="2390"/>
        <item h="1" x="2549"/>
        <item h="1" x="4203"/>
        <item h="1" x="3862"/>
        <item h="1" x="2788"/>
        <item h="1" x="862"/>
        <item h="1" x="2940"/>
        <item h="1" x="4143"/>
        <item h="1" x="1549"/>
        <item h="1" x="4018"/>
        <item h="1" x="2244"/>
        <item h="1" x="572"/>
        <item h="1" x="2057"/>
        <item h="1" x="2290"/>
        <item h="1" x="674"/>
        <item h="1" x="4714"/>
        <item h="1" x="896"/>
        <item h="1" x="5433"/>
        <item h="1" x="2777"/>
        <item h="1" x="4581"/>
        <item h="1" x="1281"/>
        <item h="1" x="823"/>
        <item h="1" x="74"/>
        <item h="1" x="2530"/>
        <item h="1" x="444"/>
        <item h="1" x="909"/>
        <item h="1" x="270"/>
        <item h="1" x="3336"/>
        <item h="1" x="5083"/>
        <item h="1" x="3737"/>
        <item h="1" x="5133"/>
        <item h="1" x="3800"/>
        <item h="1" x="1546"/>
        <item h="1" x="5139"/>
        <item h="1" x="2299"/>
        <item h="1" x="5403"/>
        <item h="1" x="3887"/>
        <item h="1" x="4168"/>
        <item h="1" x="829"/>
        <item h="1" x="5034"/>
        <item h="1" x="4627"/>
        <item h="1" x="590"/>
        <item h="1" x="2269"/>
        <item h="1" x="2773"/>
        <item h="1" x="1893"/>
        <item h="1" x="1421"/>
        <item h="1" x="1084"/>
        <item h="1" x="2325"/>
        <item h="1" x="621"/>
        <item h="1" x="2609"/>
        <item h="1" x="5148"/>
        <item h="1" x="1714"/>
        <item h="1" x="118"/>
        <item h="1" x="192"/>
        <item h="1" x="785"/>
        <item h="1" x="2330"/>
        <item h="1" x="3993"/>
        <item h="1" x="4898"/>
        <item h="1" x="2481"/>
        <item h="1" x="2077"/>
        <item h="1" x="4593"/>
        <item h="1" x="760"/>
        <item h="1" x="4619"/>
        <item h="1" x="1476"/>
        <item h="1" x="1012"/>
        <item h="1" x="973"/>
        <item h="1" x="3386"/>
        <item h="1" x="2649"/>
        <item h="1" x="1072"/>
        <item h="1" x="4045"/>
        <item h="1" x="1070"/>
        <item h="1" x="836"/>
        <item h="1" x="2929"/>
        <item h="1" x="2307"/>
        <item h="1" x="3025"/>
        <item h="1" x="3349"/>
        <item h="1" x="4142"/>
        <item h="1" x="1529"/>
        <item h="1" x="5394"/>
        <item h="1" x="458"/>
        <item h="1" x="726"/>
        <item h="1" x="4907"/>
        <item h="1" x="4444"/>
        <item h="1" x="1972"/>
        <item h="1" x="3733"/>
        <item h="1" x="2344"/>
        <item h="1" x="1086"/>
        <item h="1" x="4254"/>
        <item h="1" x="2584"/>
        <item h="1" x="2095"/>
        <item h="1" x="1599"/>
        <item h="1" x="214"/>
        <item h="1" x="2620"/>
        <item h="1" x="3749"/>
        <item h="1" x="466"/>
        <item h="1" x="4007"/>
        <item h="1" x="1509"/>
        <item h="1" x="2144"/>
        <item h="1" x="193"/>
        <item h="1" x="4347"/>
        <item h="1" x="4594"/>
        <item h="1" x="1508"/>
        <item h="1" x="1324"/>
        <item h="1" x="1804"/>
        <item h="1" x="2648"/>
        <item h="1" x="607"/>
        <item h="1" x="1685"/>
        <item h="1" x="3414"/>
        <item h="1" x="1144"/>
        <item h="1" x="5124"/>
        <item h="1" x="4422"/>
        <item h="1" x="373"/>
        <item h="1" x="3711"/>
        <item h="1" x="3775"/>
        <item h="1" x="3494"/>
        <item h="1" x="2099"/>
        <item h="1" x="943"/>
        <item h="1" x="283"/>
        <item h="1" x="9"/>
        <item h="1" x="3819"/>
        <item h="1" x="1382"/>
        <item h="1" x="796"/>
        <item h="1" x="638"/>
        <item h="1" x="614"/>
        <item h="1" x="4864"/>
        <item h="1" x="4967"/>
        <item h="1" x="24"/>
        <item h="1" x="987"/>
        <item h="1" x="739"/>
        <item h="1" x="946"/>
        <item h="1" x="3442"/>
        <item h="1" x="2031"/>
        <item h="1" x="1401"/>
        <item h="1" x="1235"/>
        <item h="1" x="2276"/>
        <item h="1" x="402"/>
        <item h="1" x="2089"/>
        <item h="1" x="3033"/>
        <item h="1" x="1695"/>
        <item h="1" x="5215"/>
        <item h="1" x="1821"/>
        <item h="1" x="4130"/>
        <item h="1" x="911"/>
        <item h="1" x="971"/>
        <item h="1" x="1408"/>
        <item h="1" x="1265"/>
        <item h="1" x="62"/>
        <item h="1" x="1457"/>
        <item h="1" x="696"/>
        <item h="1" x="1038"/>
        <item h="1" x="784"/>
        <item h="1" x="3233"/>
        <item h="1" x="5446"/>
        <item h="1" x="218"/>
        <item h="1" x="603"/>
        <item h="1" x="675"/>
        <item h="1" x="248"/>
        <item h="1" x="2081"/>
        <item h="1" x="1059"/>
        <item h="1" x="1080"/>
        <item h="1" x="2071"/>
        <item h="1" x="3990"/>
        <item h="1" x="2220"/>
        <item h="1" x="274"/>
        <item h="1" x="2176"/>
        <item h="1" x="3932"/>
        <item h="1" x="839"/>
        <item h="1" x="3289"/>
        <item h="1" x="3490"/>
        <item h="1" x="4695"/>
        <item h="1" x="5408"/>
        <item h="1" x="2457"/>
        <item h="1" x="2935"/>
        <item h="1" x="1380"/>
        <item h="1" x="3745"/>
        <item h="1" x="1754"/>
        <item h="1" x="1484"/>
        <item h="1" x="4208"/>
        <item h="1" x="710"/>
        <item h="1" x="845"/>
        <item h="1" x="13"/>
        <item h="1" x="239"/>
        <item h="1" x="1010"/>
        <item h="1" x="1369"/>
        <item h="1" x="2397"/>
        <item h="1" x="609"/>
        <item h="1" x="2228"/>
        <item h="1" x="46"/>
        <item h="1" x="1434"/>
        <item h="1" x="4122"/>
        <item h="1" x="1667"/>
        <item h="1" x="2784"/>
        <item h="1" x="2454"/>
        <item h="1" x="1237"/>
        <item h="1" x="2445"/>
        <item h="1" x="4814"/>
        <item h="1" x="5291"/>
        <item h="1" x="3603"/>
        <item h="1" x="828"/>
        <item h="1" x="3764"/>
        <item h="1" x="3192"/>
        <item h="1" x="966"/>
        <item h="1" x="2395"/>
        <item h="1" x="4538"/>
        <item h="1" x="4972"/>
        <item h="1" x="4038"/>
        <item h="1" x="1837"/>
        <item h="1" x="318"/>
        <item h="1" x="4195"/>
        <item h="1" x="1374"/>
        <item h="1" x="117"/>
        <item h="1" x="3922"/>
        <item h="1" x="3029"/>
        <item h="1" x="1795"/>
        <item h="1" x="2887"/>
        <item h="1" x="1644"/>
        <item h="1" x="3255"/>
        <item h="1" x="1334"/>
        <item h="1" x="432"/>
        <item h="1" x="4271"/>
        <item h="1" x="2288"/>
        <item h="1" x="959"/>
        <item h="1" x="5112"/>
        <item h="1" x="285"/>
        <item h="1" x="178"/>
        <item h="1" x="2137"/>
        <item h="1" x="2335"/>
        <item h="1" x="1532"/>
        <item h="1" x="533"/>
        <item h="1" x="948"/>
        <item h="1" x="1117"/>
        <item h="1" x="541"/>
        <item h="1" x="1764"/>
        <item h="1" x="5443"/>
        <item h="1" x="217"/>
        <item h="1" x="5109"/>
        <item h="1" x="4032"/>
        <item h="1" x="1415"/>
        <item h="1" x="5243"/>
        <item h="1" x="361"/>
        <item h="1" x="2322"/>
        <item h="1" x="3726"/>
        <item h="1" x="1206"/>
        <item h="1" x="5138"/>
        <item h="1" x="2026"/>
        <item h="1" x="1830"/>
        <item h="1" x="3675"/>
        <item h="1" x="824"/>
        <item h="1" x="228"/>
        <item h="1" x="1994"/>
        <item h="1" x="872"/>
        <item h="1" x="4285"/>
        <item h="1" x="3432"/>
        <item h="1" x="647"/>
        <item h="1" x="1126"/>
        <item h="1" x="2163"/>
        <item h="1" x="4518"/>
        <item h="1" x="1296"/>
        <item h="1" x="5174"/>
        <item h="1" x="2370"/>
        <item h="1" x="337"/>
        <item h="1" x="1230"/>
        <item h="1" x="1304"/>
        <item h="1" x="2291"/>
        <item h="1" x="3507"/>
        <item h="1" x="2423"/>
        <item h="1" x="2890"/>
        <item h="1" x="109"/>
        <item h="1" x="1140"/>
        <item h="1" x="166"/>
        <item h="1" x="539"/>
        <item h="1" x="436"/>
        <item h="1" x="4582"/>
        <item h="1" x="202"/>
        <item h="1" x="2015"/>
        <item h="1" x="2865"/>
        <item h="1" x="265"/>
        <item h="1" x="701"/>
        <item h="1" x="2853"/>
        <item h="1" x="587"/>
        <item h="1" x="1985"/>
        <item h="1" x="3354"/>
        <item h="1" x="2030"/>
        <item h="1" x="832"/>
        <item h="1" x="160"/>
        <item h="1" x="1758"/>
        <item h="1" x="1953"/>
        <item h="1" x="4924"/>
        <item h="1" x="1243"/>
        <item h="1" x="2336"/>
        <item h="1" x="2214"/>
        <item h="1" x="174"/>
        <item h="1" x="3546"/>
        <item h="1" x="1009"/>
        <item h="1" x="968"/>
        <item h="1" x="507"/>
        <item h="1" x="551"/>
        <item h="1" x="3484"/>
        <item h="1" x="918"/>
        <item h="1" x="1527"/>
        <item h="1" x="406"/>
        <item h="1" x="1923"/>
        <item h="1" x="3035"/>
        <item h="1" x="1162"/>
        <item h="1" x="1587"/>
        <item h="1" x="682"/>
        <item h="1" x="3407"/>
        <item h="1" x="1051"/>
        <item h="1" x="3368"/>
        <item h="1" x="1615"/>
        <item h="1" x="3871"/>
        <item h="1" x="4442"/>
        <item h="1" x="2772"/>
        <item h="1" x="4734"/>
        <item h="1" x="4743"/>
        <item h="1" x="3626"/>
        <item h="1" x="1946"/>
        <item h="1" x="4903"/>
        <item h="1" x="4706"/>
        <item h="1" x="116"/>
        <item h="1" x="1939"/>
        <item h="1" x="3156"/>
        <item h="1" x="725"/>
        <item h="1" x="3164"/>
        <item h="1" x="1118"/>
        <item h="1" x="3720"/>
        <item h="1" x="1504"/>
        <item h="1" x="90"/>
        <item h="1" x="307"/>
        <item h="1" x="2043"/>
        <item h="1" x="577"/>
        <item h="1" x="5234"/>
        <item h="1" x="3976"/>
        <item h="1" x="1094"/>
        <item h="1" x="4893"/>
        <item h="1" x="4494"/>
        <item h="1" x="4213"/>
        <item h="1" x="1876"/>
        <item h="1" x="1816"/>
        <item h="1" x="814"/>
        <item h="1" x="2987"/>
        <item h="1" x="2910"/>
        <item h="1" x="703"/>
        <item h="1" x="3522"/>
        <item h="1" x="1515"/>
        <item h="1" x="3199"/>
        <item h="1" x="3876"/>
        <item h="1" x="223"/>
        <item h="1" x="594"/>
        <item h="1" x="16"/>
        <item h="1" x="786"/>
        <item h="1" x="4637"/>
        <item h="1" x="2129"/>
        <item h="1" x="4497"/>
        <item h="1" x="1071"/>
        <item h="1" x="395"/>
        <item h="1" x="4299"/>
        <item h="1" x="412"/>
        <item h="1" x="5058"/>
        <item h="1" x="1932"/>
        <item h="1" x="2342"/>
        <item h="1" x="1694"/>
        <item h="1" x="3465"/>
        <item h="1" x="3644"/>
        <item h="1" x="1571"/>
        <item h="1" x="322"/>
        <item h="1" x="1344"/>
        <item h="1" x="2710"/>
        <item h="1" x="2393"/>
        <item h="1" x="99"/>
        <item h="1" x="1838"/>
        <item h="1" x="3189"/>
        <item h="1" x="2908"/>
        <item h="1" x="3068"/>
        <item h="1" x="5349"/>
        <item h="1" x="2574"/>
        <item h="1" x="2326"/>
        <item h="1" x="4220"/>
        <item h="1" x="623"/>
        <item h="1" x="1445"/>
        <item h="1" x="1026"/>
        <item h="1" x="4906"/>
        <item h="1" x="1808"/>
        <item h="1" x="3923"/>
        <item h="1" x="235"/>
        <item h="1" x="20"/>
        <item h="1" x="2542"/>
        <item h="1" x="967"/>
        <item h="1" x="1375"/>
        <item h="1" x="134"/>
        <item h="1" x="2243"/>
        <item h="1" x="1064"/>
        <item h="1" x="3059"/>
        <item h="1" x="1319"/>
        <item h="1" x="5295"/>
        <item h="1" x="1194"/>
        <item h="1" x="4872"/>
        <item h="1" x="3466"/>
        <item h="1" x="3582"/>
        <item h="1" x="1207"/>
        <item h="1" x="297"/>
        <item h="1" x="1734"/>
        <item h="1" x="5316"/>
        <item h="1" x="450"/>
        <item h="1" x="4605"/>
        <item h="1" x="320"/>
        <item h="1" x="1661"/>
        <item h="1" x="5354"/>
        <item h="1" x="1868"/>
        <item h="1" x="15"/>
        <item h="1" x="3510"/>
        <item h="1" x="161"/>
        <item h="1" x="3686"/>
        <item h="1" x="2458"/>
        <item h="1" x="256"/>
        <item h="1" x="2190"/>
        <item h="1" x="3738"/>
        <item h="1" x="75"/>
        <item h="1" x="2775"/>
        <item h="1" x="4992"/>
        <item h="1" x="4302"/>
        <item h="1" x="2241"/>
        <item h="1" x="2562"/>
        <item h="1" x="69"/>
        <item h="1" x="1048"/>
        <item h="1" x="1884"/>
        <item h="1" x="812"/>
        <item h="1" x="1864"/>
        <item h="1" x="343"/>
        <item h="1" x="2453"/>
        <item h="1" x="1142"/>
        <item h="1" x="5385"/>
        <item h="1" x="5037"/>
        <item h="1" x="5185"/>
        <item h="1" x="1981"/>
        <item h="1" x="5178"/>
        <item h="1" x="389"/>
        <item h="1" x="2205"/>
        <item h="1" x="2495"/>
        <item h="1" x="1322"/>
        <item h="1" x="3256"/>
        <item h="1" x="1300"/>
        <item h="1" x="1276"/>
        <item h="1" x="4768"/>
        <item h="1" x="2496"/>
        <item h="1" x="4381"/>
        <item h="1" x="4500"/>
        <item h="1" x="955"/>
        <item h="1" x="573"/>
        <item h="1" x="997"/>
        <item h="1" x="280"/>
        <item h="1" x="2126"/>
        <item h="1" x="4642"/>
        <item h="1" x="4135"/>
        <item h="1" x="1737"/>
        <item h="1" x="4296"/>
        <item h="1" x="3332"/>
        <item h="1" x="652"/>
        <item h="1" x="3316"/>
        <item h="1" x="4661"/>
        <item h="1" x="4185"/>
        <item h="1" x="1185"/>
        <item h="1" x="1007"/>
        <item h="1" x="21"/>
        <item h="1" x="3890"/>
        <item h="1" x="4694"/>
        <item h="1" x="3497"/>
        <item h="1" x="194"/>
        <item h="1" x="697"/>
        <item h="1" x="4459"/>
        <item h="1" x="825"/>
        <item h="1" x="3788"/>
        <item h="1" x="2727"/>
        <item h="1" x="344"/>
        <item h="1" x="3455"/>
        <item h="1" x="1231"/>
        <item h="1" x="563"/>
        <item h="1" x="4469"/>
        <item h="1" x="2069"/>
        <item h="1" x="2410"/>
        <item h="1" x="3334"/>
        <item h="1" x="2717"/>
        <item h="1" x="1842"/>
        <item h="1" x="1562"/>
        <item h="1" x="1"/>
        <item h="1" x="2545"/>
        <item h="1" x="211"/>
        <item h="1" x="2548"/>
        <item h="1" x="3892"/>
        <item h="1" x="1172"/>
        <item h="1" x="399"/>
        <item h="1" x="1588"/>
        <item h="1" x="4386"/>
        <item h="1" x="1177"/>
        <item h="1" x="687"/>
        <item h="1" x="1106"/>
        <item h="1" x="3118"/>
        <item h="1" x="2432"/>
        <item h="1" x="2275"/>
        <item h="1" x="4570"/>
        <item h="1" x="4971"/>
        <item h="1" x="1388"/>
        <item h="1" x="4228"/>
        <item h="1" x="2759"/>
        <item h="1" x="1682"/>
        <item h="1" x="5307"/>
        <item h="1" x="393"/>
        <item h="1" x="3634"/>
        <item h="1" x="3740"/>
        <item h="1" x="2003"/>
        <item h="1" x="2637"/>
        <item h="1" x="5418"/>
        <item h="1" x="4240"/>
        <item h="1" x="4328"/>
        <item h="1" x="5428"/>
        <item h="1" x="3707"/>
        <item h="1" x="79"/>
        <item h="1" x="844"/>
        <item h="1" x="1192"/>
        <item h="1" x="67"/>
        <item h="1" x="1333"/>
        <item h="1" x="526"/>
        <item h="1" x="3417"/>
        <item h="1" x="5450"/>
        <item h="1" x="1503"/>
        <item h="1" x="2088"/>
        <item h="1" x="1872"/>
        <item h="1" x="3891"/>
        <item h="1" x="370"/>
        <item h="1" x="112"/>
        <item h="1" x="269"/>
        <item h="1" x="810"/>
        <item h="1" x="3296"/>
        <item h="1" x="1314"/>
        <item h="1" x="4207"/>
        <item h="1" x="1822"/>
        <item h="1" x="1074"/>
        <item h="1" x="6"/>
        <item h="1" x="3473"/>
        <item h="1" x="1845"/>
        <item h="1" x="1282"/>
        <item h="1" x="4789"/>
        <item h="1" x="1857"/>
        <item h="1" x="3902"/>
        <item h="1" x="1419"/>
        <item h="1" x="1023"/>
        <item h="1" x="115"/>
        <item h="1" x="1618"/>
        <item h="1" x="3038"/>
        <item h="1" x="956"/>
        <item h="1" x="5359"/>
        <item h="1" x="4369"/>
        <item h="1" x="1017"/>
        <item h="1" x="2008"/>
        <item h="1" x="3226"/>
        <item h="1" x="2372"/>
        <item h="1" x="1800"/>
        <item h="1" x="342"/>
        <item h="1" x="957"/>
        <item h="1" x="3592"/>
        <item h="1" x="895"/>
        <item h="1" x="1650"/>
        <item h="1" x="749"/>
        <item h="1" x="1253"/>
        <item h="1" x="3174"/>
        <item h="1" x="3741"/>
        <item h="1" x="5389"/>
        <item h="1" x="5347"/>
        <item h="1" x="83"/>
        <item h="1" x="833"/>
        <item h="1" x="3499"/>
        <item h="1" x="518"/>
        <item h="1" x="3308"/>
        <item h="1" x="478"/>
        <item h="1" x="4085"/>
        <item h="1" x="4804"/>
        <item h="1" x="1152"/>
        <item h="1" x="5059"/>
        <item h="1" x="4404"/>
        <item h="1" x="3131"/>
        <item h="1" x="663"/>
        <item h="1" x="2585"/>
        <item h="1" x="4717"/>
        <item h="1" x="3169"/>
        <item h="1" x="5374"/>
        <item h="1" x="4583"/>
        <item h="1" x="486"/>
        <item h="1" x="2080"/>
        <item h="1" x="3736"/>
        <item h="1" x="1175"/>
        <item h="1" x="4196"/>
        <item h="1" x="5095"/>
        <item h="1" x="4209"/>
        <item h="1" x="4041"/>
        <item h="1" x="3262"/>
        <item h="1" x="5421"/>
        <item h="1" x="1948"/>
        <item h="1" x="4095"/>
        <item h="1" x="4441"/>
        <item h="1" x="1486"/>
        <item h="1" x="294"/>
        <item h="1" x="670"/>
        <item h="1" x="605"/>
        <item h="1" x="1906"/>
        <item h="1" x="517"/>
        <item h="1" x="1580"/>
        <item h="1" x="51"/>
        <item h="1" x="3802"/>
        <item h="1" x="1473"/>
        <item h="1" x="4194"/>
        <item h="1" x="798"/>
        <item h="1" x="3456"/>
        <item h="1" x="1978"/>
        <item h="1" x="1787"/>
        <item h="1" x="4612"/>
        <item h="1" x="3661"/>
        <item h="1" x="3459"/>
        <item h="1" x="947"/>
        <item h="1" x="3427"/>
        <item h="1" x="4684"/>
        <item h="1" x="3673"/>
        <item h="1" x="2979"/>
        <item h="1" x="2571"/>
        <item h="1" x="636"/>
        <item h="1" x="730"/>
        <item h="1" x="4842"/>
        <item h="1" x="632"/>
        <item h="1" x="2309"/>
        <item h="1" x="5424"/>
        <item h="1" x="221"/>
        <item h="1" x="2177"/>
        <item h="1" x="1089"/>
        <item h="1" x="2449"/>
        <item h="1" x="1082"/>
        <item h="1" x="1775"/>
        <item h="1" x="548"/>
        <item h="1" x="93"/>
        <item h="1" x="1033"/>
        <item h="1" x="1962"/>
        <item h="1" x="2430"/>
        <item h="1" x="471"/>
        <item h="1" x="1385"/>
        <item h="1" x="2742"/>
        <item h="1" x="3908"/>
        <item h="1" x="57"/>
        <item h="1" x="2575"/>
        <item h="1" x="1195"/>
        <item h="1" x="3562"/>
        <item h="1" x="4120"/>
        <item h="1" x="3705"/>
        <item h="1" x="2825"/>
        <item h="1" x="1828"/>
        <item h="1" x="240"/>
        <item h="1" x="4760"/>
        <item h="1" x="1119"/>
        <item h="1" x="2287"/>
        <item h="1" x="98"/>
        <item h="1" x="1700"/>
        <item h="1" x="3901"/>
        <item h="1" x="908"/>
        <item h="1" x="1746"/>
        <item h="1" x="4282"/>
        <item h="1" x="87"/>
        <item h="1" x="2501"/>
        <item h="1" x="1766"/>
        <item h="1" x="1088"/>
        <item h="1" x="2476"/>
        <item h="1" x="137"/>
        <item h="1" x="3684"/>
        <item h="1" x="2963"/>
        <item h="1" x="1128"/>
        <item h="1" x="4752"/>
        <item h="1" x="934"/>
        <item h="1" x="3263"/>
        <item h="1" x="1068"/>
        <item h="1" x="4312"/>
        <item h="1" x="3873"/>
        <item h="1" x="510"/>
        <item h="1" x="1075"/>
        <item h="1" x="1138"/>
        <item h="1" x="4775"/>
        <item h="1" x="2110"/>
        <item h="1" x="4255"/>
        <item h="1" x="2135"/>
        <item h="1" x="2568"/>
        <item h="1" x="2478"/>
        <item h="1" x="711"/>
        <item h="1" x="4077"/>
        <item h="1" x="3548"/>
        <item h="1" x="143"/>
        <item h="1" x="515"/>
        <item h="1" x="4446"/>
        <item h="1" x="3479"/>
        <item h="1" x="2967"/>
        <item h="1" x="618"/>
        <item h="1" x="3761"/>
        <item h="1" x="3781"/>
        <item h="1" x="1456"/>
        <item h="1" x="1210"/>
        <item h="1" x="2382"/>
        <item h="1" x="2023"/>
        <item h="1" x="2396"/>
        <item h="1" x="757"/>
        <item h="1" x="2145"/>
        <item h="1" x="3647"/>
        <item h="1" x="254"/>
        <item h="1" x="3808"/>
        <item h="1" x="2714"/>
        <item h="1" x="3024"/>
        <item h="1" x="443"/>
        <item h="1" x="763"/>
        <item h="1" x="1187"/>
        <item h="1" x="1721"/>
        <item h="1" x="1102"/>
        <item h="1" x="196"/>
        <item h="1" x="2539"/>
        <item h="1" x="658"/>
        <item h="1" x="4696"/>
        <item h="1" x="4731"/>
        <item h="1" x="404"/>
        <item h="1" x="2613"/>
        <item h="1" x="3843"/>
        <item h="1" x="103"/>
        <item h="1" x="3049"/>
        <item h="1" x="4909"/>
        <item h="1" x="513"/>
        <item h="1" x="1371"/>
        <item h="1" x="2010"/>
        <item h="1" x="4424"/>
        <item h="1" x="219"/>
        <item h="1" x="232"/>
        <item h="1" x="4744"/>
        <item h="1" x="756"/>
        <item h="1" x="5250"/>
        <item h="1" x="3803"/>
        <item h="1" x="747"/>
        <item h="1" x="0"/>
        <item h="1" x="1450"/>
        <item h="1" x="3037"/>
        <item h="1" x="356"/>
        <item h="1" x="2738"/>
        <item h="1" x="4211"/>
        <item h="1" x="1306"/>
        <item h="1" x="65"/>
        <item h="1" x="3606"/>
        <item h="1" x="1041"/>
        <item h="1" x="3235"/>
        <item h="1" x="677"/>
        <item h="1" x="3938"/>
        <item h="1" x="3448"/>
        <item h="1" x="723"/>
        <item h="1" x="3117"/>
        <item h="1" x="2411"/>
        <item h="1" x="4496"/>
        <item h="1" x="5152"/>
        <item h="1" x="4419"/>
        <item h="1" x="964"/>
        <item h="1" x="4522"/>
        <item h="1" x="4900"/>
        <item h="1" x="3129"/>
        <item h="1" x="3844"/>
        <item h="1" x="272"/>
        <item h="1" x="2446"/>
        <item h="1" x="520"/>
        <item h="1" x="4139"/>
        <item h="1" x="4191"/>
        <item h="1" x="2632"/>
        <item h="1" x="4540"/>
        <item h="1" x="86"/>
        <item h="1" x="1561"/>
        <item h="1" x="4010"/>
        <item h="1" x="4044"/>
        <item h="1" x="848"/>
        <item h="1" x="3935"/>
        <item h="1" x="1862"/>
        <item h="1" x="2705"/>
        <item h="1" x="2578"/>
        <item h="1" x="96"/>
        <item h="1" x="124"/>
        <item h="1" x="1649"/>
        <item h="1" x="722"/>
        <item h="1" x="1765"/>
        <item h="1" x="734"/>
        <item h="1" x="1772"/>
        <item h="1" x="3882"/>
        <item h="1" x="3691"/>
        <item h="1" x="3857"/>
        <item h="1" x="1810"/>
        <item h="1" x="1197"/>
        <item h="1" x="3393"/>
        <item h="1" x="4186"/>
        <item h="1" x="333"/>
        <item h="1" x="4980"/>
        <item h="1" x="558"/>
        <item h="1" x="3158"/>
        <item h="1" x="150"/>
        <item h="1" x="465"/>
        <item h="1" x="4556"/>
        <item h="1" x="2988"/>
        <item h="1" x="544"/>
        <item h="1" x="329"/>
        <item h="1" x="3824"/>
        <item h="1" x="2724"/>
        <item h="1" x="4065"/>
        <item h="1" x="1943"/>
        <item h="1" x="459"/>
        <item h="1" x="1109"/>
        <item h="1" x="2001"/>
        <item h="1" x="645"/>
        <item h="1" x="368"/>
        <item h="1" x="2038"/>
        <item h="1" x="4561"/>
        <item h="1" x="80"/>
        <item h="1" x="4283"/>
        <item h="1" x="1786"/>
        <item h="1" x="2882"/>
        <item h="1" x="3399"/>
        <item h="1" x="1025"/>
        <item h="1" x="3968"/>
        <item h="1" x="535"/>
        <item h="1" x="1689"/>
        <item h="1" x="2414"/>
        <item h="1" x="3039"/>
        <item h="1" x="36"/>
        <item h="1" x="146"/>
        <item h="1" x="941"/>
        <item h="1" x="3125"/>
        <item h="1" x="3007"/>
        <item h="1" x="5219"/>
        <item h="1" x="4184"/>
        <item h="1" x="247"/>
        <item h="1" x="4227"/>
        <item h="1" x="125"/>
        <item h="1" x="1780"/>
        <item h="1" x="3552"/>
        <item h="1" x="282"/>
        <item h="1" x="4162"/>
        <item h="1" x="204"/>
        <item h="1" x="3729"/>
        <item h="1" x="3768"/>
        <item h="1" x="5040"/>
        <item h="1" x="2138"/>
        <item h="1" x="312"/>
        <item h="1" x="4106"/>
        <item h="1" x="53"/>
        <item h="1" x="3971"/>
        <item h="1" x="1134"/>
        <item h="1" x="2224"/>
        <item h="1" x="4520"/>
        <item h="1" x="1990"/>
        <item h="1" x="1222"/>
        <item h="1" x="50"/>
        <item h="1" x="3528"/>
        <item h="1" x="1006"/>
        <item h="1" x="49"/>
        <item h="1" x="4356"/>
        <item h="1" x="1556"/>
        <item h="1" x="5"/>
        <item h="1" x="121"/>
        <item h="1" x="622"/>
        <item h="1" x="4"/>
        <item h="1" x="1789"/>
        <item h="1" x="1896"/>
        <item h="1" x="5448"/>
        <item h="1" x="5206"/>
        <item h="1" x="578"/>
        <item h="1" x="184"/>
        <item h="1" x="5313"/>
        <item h="1" x="738"/>
        <item h="1" x="4887"/>
        <item h="1" x="2901"/>
        <item h="1" x="1930"/>
        <item h="1" x="2606"/>
        <item h="1" x="4383"/>
        <item h="1" x="892"/>
        <item h="1" x="2928"/>
        <item h="1" x="4180"/>
        <item h="1" x="29"/>
        <item h="1" x="611"/>
        <item h="1" x="2907"/>
        <item h="1" x="2671"/>
        <item h="1" x="3444"/>
        <item h="1" x="381"/>
        <item h="1" x="2357"/>
        <item h="1" x="3870"/>
        <item h="1" x="215"/>
        <item h="1" x="1251"/>
        <item h="1" x="1154"/>
        <item h="1" x="4673"/>
        <item h="1" x="2118"/>
        <item h="1" x="821"/>
        <item h="1" x="5126"/>
        <item h="1" x="953"/>
        <item h="1" x="992"/>
        <item h="1" x="2004"/>
        <item h="1" x="114"/>
        <item h="1" x="1579"/>
        <item h="1" x="3915"/>
        <item h="1" x="1493"/>
        <item h="1" x="3697"/>
        <item h="1" x="3517"/>
        <item h="1" x="1321"/>
        <item h="1" x="4918"/>
        <item h="1" x="893"/>
        <item h="1" x="4105"/>
        <item h="1" x="3934"/>
        <item h="1" x="3799"/>
        <item h="1" x="3512"/>
        <item h="1" x="5022"/>
        <item h="1" x="153"/>
        <item h="1" x="5005"/>
        <item h="1" x="2363"/>
        <item h="1" x="3216"/>
        <item h="1" x="1315"/>
        <item h="1" x="1983"/>
        <item h="1" x="451"/>
        <item h="1" x="1696"/>
        <item h="1" x="1008"/>
        <item h="1" x="3988"/>
        <item h="1" x="371"/>
        <item h="1" x="673"/>
        <item h="1" x="5275"/>
        <item h="1" x="1056"/>
        <item h="1" x="753"/>
        <item h="1" x="3533"/>
        <item h="1" x="2105"/>
        <item h="1" x="3418"/>
        <item h="1" x="4439"/>
        <item h="1" x="5436"/>
        <item h="1" x="3066"/>
        <item h="1" x="1609"/>
        <item h="1" x="463"/>
        <item h="1" x="1039"/>
        <item h="1" x="740"/>
        <item h="1" x="4145"/>
        <item h="1" x="866"/>
        <item h="1" x="5002"/>
        <item h="1" x="1901"/>
        <item h="1" x="608"/>
        <item h="1" x="1911"/>
        <item h="1" x="107"/>
        <item h="1" x="201"/>
        <item h="1" x="1120"/>
        <item h="1" x="369"/>
        <item h="1" x="3743"/>
        <item h="1" x="4265"/>
        <item h="1" x="2771"/>
        <item h="1" x="2686"/>
        <item h="1" x="4550"/>
        <item h="1" x="3341"/>
        <item h="1" x="387"/>
        <item h="1" x="3985"/>
        <item h="1" x="4451"/>
        <item h="1" x="5328"/>
        <item h="1" x="4239"/>
        <item h="1" x="990"/>
        <item h="1" x="928"/>
        <item h="1" x="4223"/>
        <item h="1" x="3394"/>
        <item h="1" x="5158"/>
        <item h="1" x="3388"/>
        <item h="1" x="4847"/>
        <item h="1" x="617"/>
        <item h="1" x="888"/>
        <item h="1" x="3104"/>
        <item h="1" x="5087"/>
        <item h="1" x="4071"/>
        <item h="1" x="1888"/>
        <item h="1" x="1247"/>
        <item h="1" x="3864"/>
        <item h="1" x="1963"/>
        <item h="1" x="1345"/>
        <item h="1" x="1848"/>
        <item h="1" x="3596"/>
        <item h="1" x="3344"/>
        <item h="1" x="2701"/>
        <item h="1" x="4916"/>
        <item h="1" x="501"/>
        <item h="1" x="4297"/>
        <item h="1" x="1121"/>
        <item h="1" x="3909"/>
        <item h="1" x="657"/>
        <item h="1" x="417"/>
        <item h="1" x="362"/>
        <item h="1" x="1998"/>
        <item h="1" x="157"/>
        <item h="1" x="3110"/>
        <item h="1" x="5341"/>
        <item h="1" x="1217"/>
        <item h="1" x="2487"/>
        <item h="1" x="3124"/>
        <item h="1" x="1356"/>
        <item h="1" x="2932"/>
        <item h="1" x="1534"/>
        <item h="1" x="1264"/>
        <item h="1" x="3220"/>
        <item h="1" x="3318"/>
        <item h="1" x="5019"/>
        <item h="1" x="951"/>
        <item h="1" x="2810"/>
        <item h="1" x="2900"/>
        <item h="1" x="850"/>
        <item h="1" x="1920"/>
        <item h="1" x="3315"/>
        <item h="1" x="5384"/>
        <item h="1" x="120"/>
        <item h="1" x="685"/>
        <item h="1" x="2136"/>
        <item h="1" x="3614"/>
        <item h="1" x="1129"/>
        <item h="1" x="44"/>
        <item h="1" x="1297"/>
        <item h="1" x="2851"/>
        <item h="1" x="2217"/>
        <item h="1" x="2955"/>
        <item h="1" x="542"/>
        <item h="1" x="3362"/>
        <item h="1" x="5413"/>
        <item h="1" x="2202"/>
        <item h="1" x="3101"/>
        <item h="1" x="4704"/>
        <item h="1" x="4818"/>
        <item h="1" x="2444"/>
        <item h="1" x="4485"/>
        <item h="1" x="4125"/>
        <item h="1" x="47"/>
        <item h="1" x="3001"/>
        <item h="1" x="5318"/>
        <item h="1" x="1098"/>
        <item h="1" x="4200"/>
        <item h="1" x="1811"/>
        <item h="1" x="4579"/>
        <item h="1" x="3203"/>
        <item h="1" x="3353"/>
        <item h="1" x="2616"/>
        <item h="1" x="3951"/>
        <item h="1" x="2780"/>
        <item h="1" x="3622"/>
        <item h="1" x="1379"/>
        <item h="1" x="3440"/>
        <item h="1" x="1942"/>
        <item h="1" x="863"/>
        <item h="1" x="4603"/>
        <item h="1" x="1924"/>
        <item h="1" x="654"/>
        <item h="1" x="5120"/>
        <item h="1" x="1403"/>
        <item h="1" x="1832"/>
        <item h="1" x="2734"/>
        <item h="1" x="635"/>
        <item h="1" x="3209"/>
        <item h="1" x="1293"/>
        <item h="1" x="837"/>
        <item h="1" x="664"/>
        <item h="1" x="2499"/>
        <item h="1" x="3991"/>
        <item h="1" x="5242"/>
        <item h="1" x="2563"/>
        <item h="1" x="4467"/>
        <item h="1" x="4914"/>
        <item h="1" x="2700"/>
        <item h="1" x="4243"/>
        <item h="1" x="3755"/>
        <item h="1" x="3639"/>
        <item h="1" x="2477"/>
        <item h="1" x="1934"/>
        <item h="1" x="2385"/>
        <item h="1" x="5072"/>
        <item h="1" x="2412"/>
        <item h="1" x="1163"/>
        <item h="1" x="2417"/>
        <item h="1" x="4596"/>
        <item h="1" x="5077"/>
        <item h="1" x="396"/>
        <item h="1" x="522"/>
        <item h="1" x="2359"/>
        <item h="1" x="1405"/>
        <item h="1" x="3157"/>
        <item h="1" x="3472"/>
        <item h="1" x="2061"/>
        <item h="1" x="1461"/>
        <item h="1" x="5051"/>
        <item h="1" x="2965"/>
        <item h="1" x="3946"/>
        <item h="1" x="236"/>
        <item h="1" x="2119"/>
        <item h="1" x="4280"/>
        <item h="1" x="2374"/>
        <item h="1" x="1432"/>
        <item h="1" x="2804"/>
        <item h="1" x="4412"/>
        <item h="1" x="3249"/>
        <item h="1" x="1310"/>
        <item h="1" x="111"/>
        <item h="1" x="2194"/>
        <item h="1" x="3580"/>
        <item h="1" x="60"/>
        <item h="1" x="858"/>
        <item h="1" x="136"/>
        <item h="1" x="2156"/>
        <item h="1" x="3057"/>
        <item h="1" x="3434"/>
        <item h="1" x="2434"/>
        <item h="1" x="242"/>
        <item h="1" x="4414"/>
        <item h="1" x="1836"/>
        <item h="1" x="834"/>
        <item h="1" x="4875"/>
        <item h="1" x="489"/>
        <item h="1" x="3719"/>
        <item h="1" x="843"/>
        <item h="1" x="4836"/>
        <item h="1" x="720"/>
        <item h="1" x="2858"/>
        <item h="1" x="1124"/>
        <item h="1" x="2739"/>
        <item h="1" x="3404"/>
        <item h="1" x="2280"/>
        <item h="1" x="2381"/>
        <item h="1" x="499"/>
        <item h="1" x="1003"/>
        <item h="1" x="679"/>
        <item h="1" x="1905"/>
        <item h="1" x="2285"/>
        <item h="1" x="2994"/>
        <item h="1" x="4513"/>
        <item h="1" x="1259"/>
        <item h="1" x="2805"/>
        <item h="1" x="385"/>
        <item h="1" x="212"/>
        <item h="1" x="2611"/>
        <item h="1" x="922"/>
        <item h="1" x="2634"/>
        <item h="1" x="4764"/>
        <item h="1" x="2984"/>
        <item h="1" x="3571"/>
        <item h="1" x="1660"/>
        <item h="1" x="4490"/>
        <item h="1" x="2183"/>
        <item h="1" x="3230"/>
        <item h="1" x="1701"/>
        <item h="1" x="4862"/>
        <item h="1" x="1469"/>
        <item h="1" x="4390"/>
        <item h="1" x="4188"/>
        <item h="1" x="3328"/>
        <item h="1" x="700"/>
        <item h="1" x="4505"/>
        <item h="1" x="292"/>
        <item h="1" x="277"/>
        <item h="1" x="1404"/>
        <item h="1" x="1949"/>
        <item h="1" x="3078"/>
        <item h="1" x="4132"/>
        <item h="1" x="1713"/>
        <item h="1" x="2494"/>
        <item h="1" x="3304"/>
        <item h="1" x="2503"/>
        <item h="1" x="1984"/>
        <item h="1" x="3266"/>
        <item h="1" x="2735"/>
        <item h="1" x="375"/>
        <item h="1" x="4339"/>
        <item h="1" x="5336"/>
        <item h="1" x="2729"/>
        <item h="1" x="2365"/>
        <item h="1" x="4569"/>
        <item h="1" x="2608"/>
        <item h="1" x="2073"/>
        <item h="1" x="3769"/>
        <item h="1" x="3791"/>
        <item h="1" x="2895"/>
        <item h="1" x="680"/>
        <item h="1" x="3229"/>
        <item h="1" x="3521"/>
        <item h="1" x="2341"/>
        <item h="1" x="2100"/>
        <item h="1" x="4591"/>
        <item h="1" x="391"/>
        <item h="1" x="4361"/>
        <item h="1" x="5344"/>
        <item h="1" x="1586"/>
        <item h="1" x="5232"/>
        <item h="1" x="484"/>
        <item h="1" x="3899"/>
        <item h="1" x="2533"/>
        <item h="1" x="3265"/>
        <item h="1" x="4585"/>
        <item h="1" x="5251"/>
        <item h="1" x="5121"/>
        <item h="1" x="4193"/>
        <item h="1" x="3143"/>
        <item h="1" x="4353"/>
        <item h="1" x="3251"/>
        <item h="1" x="3980"/>
        <item h="1" x="1483"/>
        <item h="1" x="2627"/>
        <item h="1" x="1792"/>
        <item h="1" x="3595"/>
        <item h="1" x="245"/>
        <item h="1" x="3071"/>
        <item h="1" x="1623"/>
        <item h="1" x="5240"/>
        <item h="1" x="3739"/>
        <item h="1" x="4284"/>
        <item h="1" x="3563"/>
        <item h="1" x="4480"/>
        <item h="1" x="3925"/>
        <item h="1" x="5390"/>
        <item h="1" x="5150"/>
        <item h="1" x="3094"/>
        <item h="1" x="3774"/>
        <item h="1" x="1680"/>
        <item h="1" x="2795"/>
        <item h="1" x="3205"/>
        <item h="1" x="5416"/>
        <item h="1" x="4157"/>
        <item h="1" x="5227"/>
        <item h="1" x="2072"/>
        <item h="1" x="246"/>
        <item h="1" x="5176"/>
        <item h="1" x="1024"/>
        <item h="1" x="2506"/>
        <item h="1" x="3789"/>
        <item h="1" x="2364"/>
        <item h="1" x="2034"/>
        <item h="1" x="289"/>
        <item h="1" x="1354"/>
        <item h="1" x="1671"/>
        <item h="1" x="3186"/>
        <item h="1" x="852"/>
        <item h="1" x="2052"/>
        <item h="1" x="2861"/>
        <item h="1" x="2644"/>
        <item h="1" x="1091"/>
        <item h="1" x="3369"/>
        <item h="1" x="1781"/>
        <item h="1" x="5417"/>
        <item h="1" x="470"/>
        <item h="1" x="4973"/>
        <item h="1" x="1729"/>
        <item h="1" x="5361"/>
        <item h="1" x="2598"/>
        <item h="1" x="2514"/>
        <item h="1" x="1526"/>
        <item h="1" x="3219"/>
        <item h="1" x="2873"/>
        <item h="1" x="3190"/>
        <item h="1" x="4534"/>
        <item h="1" x="271"/>
        <item h="1" x="3460"/>
        <item h="1" x="4788"/>
        <item h="1" x="1629"/>
        <item h="1" x="58"/>
        <item h="1" x="3390"/>
        <item h="1" x="3919"/>
        <item h="1" x="4335"/>
        <item h="1" x="4399"/>
        <item h="1" x="2245"/>
        <item h="1" x="2576"/>
        <item h="1" x="855"/>
        <item h="1" x="2063"/>
        <item h="1" x="1691"/>
        <item h="1" x="660"/>
        <item h="1" x="1466"/>
        <item h="1" x="4931"/>
        <item h="1" x="2666"/>
        <item h="1" x="2157"/>
        <item h="1" x="4069"/>
        <item h="1" x="1377"/>
        <item h="1" x="3159"/>
        <item h="1" x="1594"/>
        <item h="1" x="37"/>
        <item h="1" x="2265"/>
        <item h="1" x="3136"/>
        <item h="1" x="1266"/>
        <item h="1" x="3259"/>
        <item h="1" x="974"/>
        <item h="1" x="4711"/>
        <item h="1" x="3083"/>
        <item h="1" x="3019"/>
        <item h="1" x="1572"/>
        <item h="1" x="4881"/>
        <item h="1" x="1431"/>
        <item h="1" x="195"/>
        <item h="1" x="1291"/>
        <item h="1" x="3269"/>
        <item h="1" x="3085"/>
        <item h="1" x="4368"/>
        <item h="1" x="1494"/>
        <item h="1" x="4678"/>
        <item h="1" x="203"/>
        <item h="1" x="3463"/>
        <item h="1" x="927"/>
        <item h="1" x="2958"/>
        <item h="1" x="2511"/>
        <item h="1" x="3666"/>
        <item h="1" x="1753"/>
        <item h="1" x="4360"/>
        <item h="1" x="800"/>
        <item h="1" x="1000"/>
        <item h="1" x="335"/>
        <item h="1" x="3588"/>
        <item h="1" x="3146"/>
        <item h="1" x="1541"/>
        <item h="1" x="2696"/>
        <item h="1" x="601"/>
        <item h="1" x="792"/>
        <item h="1" x="12"/>
        <item h="1" x="4782"/>
        <item h="1" x="5290"/>
        <item h="1" x="4653"/>
        <item h="1" x="4629"/>
        <item h="1" x="2260"/>
        <item h="1" x="17"/>
        <item h="1" x="3040"/>
        <item h="1" x="4163"/>
        <item h="1" x="2986"/>
        <item h="1" x="1931"/>
        <item h="1" x="2316"/>
        <item h="1" x="1979"/>
        <item h="1" x="1791"/>
        <item h="1" x="1214"/>
        <item h="1" x="3635"/>
        <item h="1" x="1085"/>
        <item h="1" x="5437"/>
        <item h="1" x="454"/>
        <item h="1" x="3022"/>
        <item h="1" x="4933"/>
        <item h="1" x="1115"/>
        <item h="1" x="2520"/>
        <item h="1" x="3969"/>
        <item h="1" x="4238"/>
        <item h="1" x="665"/>
        <item h="1" x="4300"/>
        <item h="1" x="2712"/>
        <item h="1" x="890"/>
        <item h="1" x="2498"/>
        <item h="1" x="4829"/>
        <item h="1" x="3210"/>
        <item h="1" x="1814"/>
        <item h="1" x="4385"/>
        <item h="1" x="39"/>
        <item h="1" x="4259"/>
        <item h="1" x="4919"/>
        <item h="1" x="1999"/>
        <item h="1" x="877"/>
        <item h="1" x="331"/>
        <item h="1" x="616"/>
        <item h="1" x="4489"/>
        <item h="1" x="3777"/>
        <item h="1" x="3111"/>
        <item h="1" x="5391"/>
        <item h="1" x="1537"/>
        <item h="1" x="197"/>
        <item h="1" x="5068"/>
        <item h="1" x="3413"/>
        <item h="1" x="2820"/>
        <item h="1" x="604"/>
        <item h="1" x="2122"/>
        <item h="1" x="3319"/>
        <item h="1" x="119"/>
        <item h="1" x="2293"/>
        <item h="1" x="226"/>
        <item h="1" x="164"/>
        <item h="1" x="905"/>
        <item h="1" x="2733"/>
        <item h="1" x="3585"/>
        <item h="1" x="2087"/>
        <item h="1" x="4966"/>
        <item h="1" x="169"/>
        <item h="1" x="303"/>
        <item h="1" x="4477"/>
        <item h="1" x="4828"/>
        <item h="1" x="5441"/>
        <item h="1" x="447"/>
        <item h="1" x="1613"/>
        <item h="1" x="1773"/>
        <item h="1" x="5386"/>
        <item h="1" x="1803"/>
        <item h="1" x="3566"/>
        <item h="1" x="5353"/>
        <item h="1" x="3850"/>
        <item h="1" x="278"/>
        <item h="1" x="3997"/>
        <item h="1" x="3151"/>
        <item h="1" x="970"/>
        <item h="1" x="213"/>
        <item h="1" x="4407"/>
        <item h="1" x="2732"/>
        <item h="1" x="5356"/>
        <item h="1" x="4214"/>
        <item h="1" x="4015"/>
        <item h="1" x="1029"/>
        <item h="1" x="3478"/>
        <item h="1" x="1767"/>
        <item h="1" x="4055"/>
        <item h="1" x="301"/>
        <item h="1" x="4083"/>
        <item h="1" x="4740"/>
        <item h="1" x="5117"/>
        <item h="1" x="2669"/>
        <item h="1" x="4910"/>
        <item h="1" x="2834"/>
        <item h="1" x="4099"/>
        <item h="1" x="1196"/>
        <item h="1" x="1381"/>
        <item h="1" x="446"/>
        <item h="1" x="85"/>
        <item h="1" x="2867"/>
        <item h="1" x="1171"/>
        <item h="1" x="4337"/>
        <item h="1" x="3780"/>
        <item h="1" x="4230"/>
        <item h="1" x="3153"/>
        <item h="1" x="1337"/>
        <item h="1" x="4953"/>
        <item h="1" x="1027"/>
        <item h="1" x="4405"/>
        <item h="1" x="2954"/>
        <item h="1" x="2085"/>
        <item h="1" x="1929"/>
        <item h="1" x="1590"/>
        <item h="1" x="1490"/>
        <item h="1" x="3809"/>
        <item h="1" x="1362"/>
        <item h="1" x="4541"/>
        <item h="1" x="2181"/>
        <item h="1" x="1637"/>
        <item h="1" x="429"/>
        <item h="1" x="2139"/>
        <item h="1" x="3299"/>
        <item h="1" x="190"/>
        <item h="1" x="5181"/>
        <item h="1" x="2676"/>
        <item h="1" x="4025"/>
        <item h="1" x="555"/>
        <item h="1" x="3813"/>
        <item h="1" x="1511"/>
        <item h="1" x="1475"/>
        <item h="1" x="1938"/>
        <item h="1" x="4113"/>
        <item h="1" x="2443"/>
        <item h="1" x="1395"/>
        <item h="1" x="5182"/>
        <item h="1" x="5041"/>
        <item h="1" x="1866"/>
        <item h="1" x="3495"/>
        <item h="1" x="3929"/>
        <item h="1" x="2035"/>
        <item h="1" x="976"/>
        <item h="1" x="3161"/>
        <item h="1" x="2583"/>
        <item h="1" x="3699"/>
        <item h="1" x="400"/>
        <item h="1" x="1626"/>
        <item h="1" x="5179"/>
        <item h="1" x="2500"/>
        <item h="1" x="2219"/>
        <item h="1" x="1710"/>
        <item h="1" x="3731"/>
        <item h="1" x="3897"/>
        <item h="1" x="5238"/>
        <item h="1" x="2272"/>
        <item h="1" x="4247"/>
        <item h="1" x="1339"/>
        <item h="1" x="4657"/>
        <item h="1" x="653"/>
        <item h="1" x="186"/>
        <item h="1" x="4088"/>
        <item h="1" x="426"/>
        <item h="1" x="3274"/>
        <item h="1" x="3657"/>
        <item h="1" x="2441"/>
        <item h="1" x="3425"/>
        <item h="1" x="695"/>
        <item h="1" x="3926"/>
        <item h="1" x="4796"/>
        <item h="1" x="4537"/>
        <item h="1" x="3896"/>
        <item h="1" x="4040"/>
        <item h="1" x="2863"/>
        <item h="1" x="2050"/>
        <item h="1" x="1004"/>
        <item h="1" x="1308"/>
        <item h="1" x="4545"/>
        <item h="1" x="2314"/>
        <item h="1" x="4609"/>
        <item h="1" x="1166"/>
        <item h="1" x="131"/>
        <item h="1" x="73"/>
        <item h="1" x="3050"/>
        <item h="1" x="2305"/>
        <item h="1" x="552"/>
        <item h="1" x="3395"/>
        <item h="1" x="2693"/>
        <item h="1" x="2060"/>
        <item h="1" x="1263"/>
        <item h="1" x="4437"/>
        <item h="1" x="1467"/>
        <item h="1" x="1960"/>
        <item h="1" x="3185"/>
        <item h="1" x="570"/>
        <item h="1" x="2655"/>
        <item h="1" x="2801"/>
        <item h="1" x="1364"/>
        <item h="1" x="2668"/>
        <item h="1" x="4840"/>
        <item h="1" x="3286"/>
        <item h="1" x="1597"/>
        <item h="1" x="3511"/>
        <item h="1" x="4531"/>
        <item h="1" x="5351"/>
        <item h="1" x="3464"/>
        <item h="1" x="4824"/>
        <item h="1" x="1325"/>
        <item h="1" x="3544"/>
        <item h="1" x="1937"/>
        <item h="1" x="2515"/>
        <item h="1" x="5296"/>
        <item h="1" x="546"/>
        <item h="1" x="30"/>
        <item h="1" x="3855"/>
        <item h="1" x="3900"/>
        <item h="1" x="3422"/>
        <item h="1" x="3556"/>
        <item h="1" x="3581"/>
        <item h="1" x="2667"/>
        <item h="1" x="4652"/>
        <item h="1" x="5057"/>
        <item h="1" x="1859"/>
        <item h="1" x="3420"/>
        <item h="1" x="4754"/>
        <item h="1" x="3602"/>
        <item h="1" x="392"/>
        <item h="1" x="2864"/>
        <item h="1" x="4433"/>
        <item h="1" x="4811"/>
        <item h="1" x="5425"/>
        <item h="1" x="1956"/>
        <item h="1" x="4546"/>
        <item h="1" x="5258"/>
        <item h="1" x="3783"/>
        <item h="1" x="3410"/>
        <item h="1" x="3954"/>
        <item h="1" x="5162"/>
        <item h="1" x="3858"/>
        <item h="1" x="1885"/>
        <item h="1" x="3405"/>
        <item h="1" x="979"/>
        <item h="1" x="661"/>
        <item h="1" x="2535"/>
        <item h="1" x="3880"/>
        <item h="1" x="776"/>
        <item h="1" x="4201"/>
        <item h="1" x="5171"/>
        <item h="1" x="3984"/>
        <item h="1" x="448"/>
        <item h="1" x="45"/>
        <item h="1" x="4943"/>
        <item h="1" x="4985"/>
        <item h="1" x="4647"/>
        <item h="1" x="5086"/>
        <item h="1" x="4807"/>
        <item h="1" x="2167"/>
        <item h="1" x="5324"/>
        <item h="1" x="2757"/>
        <item h="1" x="1614"/>
        <item h="1" x="2811"/>
        <item h="1" x="340"/>
        <item h="1" x="4727"/>
        <item h="1" x="1627"/>
        <item h="1" x="3814"/>
        <item h="1" x="5380"/>
        <item h="1" x="4476"/>
        <item h="1" x="5235"/>
        <item h="1" x="5431"/>
        <item h="1" x="667"/>
        <item h="1" x="556"/>
        <item h="1" x="5434"/>
        <item h="1" x="4715"/>
        <item h="1" x="3674"/>
        <item h="1" x="2230"/>
        <item h="1" x="332"/>
        <item h="1" x="3979"/>
        <item h="1" x="3275"/>
        <item h="1" x="4029"/>
        <item h="1" x="4769"/>
        <item h="1" x="1280"/>
        <item h="1" x="3679"/>
        <item h="1" x="1277"/>
        <item h="1" x="4590"/>
        <item h="1" x="1646"/>
        <item h="1" x="2153"/>
        <item h="1" x="3373"/>
        <item h="1" x="418"/>
        <item h="1" x="2447"/>
        <item h="1" x="3076"/>
        <item h="1" x="4190"/>
        <item h="1" x="1797"/>
        <item h="1" x="1528"/>
        <item h="1" x="61"/>
        <item h="1" x="835"/>
        <item h="1" x="1774"/>
        <item h="1" x="388"/>
        <item h="1" x="293"/>
        <item h="1" x="980"/>
        <item h="1" x="2068"/>
        <item h="1" x="4822"/>
        <item h="1" x="4260"/>
        <item h="1" x="4330"/>
        <item h="1" x="3949"/>
        <item h="1" x="3981"/>
        <item h="1" x="237"/>
        <item h="1" x="1422"/>
        <item h="1" x="939"/>
        <item h="1" x="3279"/>
        <item h="1" x="3849"/>
        <item h="1" x="1015"/>
        <item h="1" x="705"/>
        <item h="1" x="1262"/>
        <item h="1" x="1854"/>
        <item h="1" x="4004"/>
        <item h="1" x="1174"/>
        <item h="1" x="3767"/>
        <item h="1" x="2687"/>
        <item h="1" x="787"/>
        <item h="1" x="5435"/>
        <item h="1" x="3171"/>
        <item h="1" x="420"/>
        <item h="1" x="4416"/>
        <item h="1" x="3099"/>
        <item h="1" x="4650"/>
        <item h="1" x="2838"/>
        <item h="1" x="3133"/>
        <item h="1" x="2298"/>
        <item h="1" x="3297"/>
        <item h="1" x="1040"/>
        <item h="1" x="554"/>
        <item h="1" x="1891"/>
        <item h="1" x="598"/>
        <item h="1" x="5352"/>
        <item h="1" x="2879"/>
        <item h="1" x="2014"/>
        <item h="1" x="666"/>
        <item h="1" x="3242"/>
        <item h="1" x="3742"/>
        <item h="1" x="1706"/>
        <item h="1" x="3773"/>
        <item h="1" x="2821"/>
        <item h="1" x="874"/>
        <item h="1" x="634"/>
        <item h="1" x="4709"/>
        <item h="1" x="3655"/>
        <item h="1" x="686"/>
        <item h="1" x="4428"/>
        <item h="1" x="2237"/>
        <item h="1" x="1829"/>
        <item h="1" x="1835"/>
        <item h="1" x="1478"/>
        <item h="1" x="2032"/>
        <item h="1" x="2657"/>
        <item h="1" x="878"/>
        <item h="1" x="4006"/>
        <item h="1" x="4455"/>
        <item h="1" x="2602"/>
        <item h="1" x="4535"/>
        <item h="1" x="4315"/>
        <item h="1" x="1655"/>
        <item h="1" x="3053"/>
        <item h="1" x="2731"/>
        <item h="1" x="881"/>
        <item h="1" x="4521"/>
        <item h="1" x="4411"/>
        <item h="1" x="2587"/>
        <item h="1" x="3178"/>
        <item h="1" x="4736"/>
        <item h="1" x="683"/>
        <item h="1" x="2111"/>
        <item h="1" x="2113"/>
        <item h="1" x="3578"/>
        <item h="1" x="2989"/>
        <item h="1" x="1762"/>
        <item h="1" x="1067"/>
        <item h="1" x="179"/>
        <item h="1" x="2480"/>
        <item h="1" x="4329"/>
        <item h="1" x="2059"/>
        <item h="1" x="1501"/>
        <item h="1" x="3874"/>
        <item h="1" x="4483"/>
        <item h="1" x="4580"/>
        <item h="1" x="5098"/>
        <item h="1" x="5130"/>
        <item h="1" x="1542"/>
        <item h="1" x="1874"/>
        <item h="1" x="1242"/>
        <item h="1" x="3875"/>
        <item h="1" x="415"/>
        <item h="1" x="1258"/>
        <item h="1" x="5377"/>
        <item h="1" x="1313"/>
        <item h="1" x="5108"/>
        <item h="1" x="4324"/>
        <item h="1" x="56"/>
        <item h="1" x="5078"/>
        <item h="1" x="3435"/>
        <item h="1" x="1954"/>
        <item h="1" x="3942"/>
        <item h="1" x="2737"/>
        <item h="1" x="735"/>
        <item h="1" x="4345"/>
        <item h="1" x="255"/>
        <item h="1" x="576"/>
        <item h="1" x="2624"/>
        <item h="1" x="1519"/>
        <item h="1" x="139"/>
        <item h="1" x="2262"/>
        <item h="1" x="3757"/>
        <item h="1" x="2839"/>
        <item h="1" x="3317"/>
        <item h="1" x="3538"/>
        <item h="1" x="965"/>
        <item h="1" x="353"/>
        <item h="1" x="3202"/>
        <item h="1" x="3451"/>
        <item h="1" x="296"/>
        <item h="1" x="3224"/>
        <item h="1" x="461"/>
        <item h="1" x="5420"/>
        <item h="1" x="706"/>
        <item h="1" x="2807"/>
        <item h="1" x="3389"/>
        <item h="1" x="4178"/>
        <item h="1" x="1867"/>
        <item h="1" x="4154"/>
        <item h="1" x="398"/>
        <item h="1" x="2764"/>
        <item h="1" x="413"/>
        <item h="1" x="4959"/>
        <item h="1" x="4468"/>
        <item h="1" x="241"/>
        <item h="1" x="1569"/>
        <item h="1" x="3841"/>
        <item h="1" x="2420"/>
        <item h="1" x="1426"/>
        <item h="1" x="1488"/>
        <item h="1" x="177"/>
        <item h="1" x="4925"/>
        <item h="1" x="1444"/>
        <item h="1" x="2470"/>
        <item h="1" x="826"/>
        <item h="1" x="3474"/>
        <item h="1" x="758"/>
        <item h="1" x="2009"/>
        <item h="1" x="3093"/>
        <item h="1" x="2249"/>
        <item h="1" x="2505"/>
        <item h="1" x="4274"/>
        <item h="1" x="1046"/>
        <item h="1" x="2333"/>
        <item h="1" x="2842"/>
        <item h="1" x="1301"/>
        <item h="1" x="5060"/>
        <item h="1" x="1224"/>
        <item h="1" x="806"/>
        <item h="1" x="4342"/>
        <item h="1" x="3611"/>
        <item h="1" x="2338"/>
        <item h="1" x="1438"/>
        <item h="1" x="5003"/>
        <item h="1" x="887"/>
        <item h="1" x="1448"/>
        <item h="1" x="1759"/>
        <item h="1" x="3392"/>
        <item h="1" x="390"/>
        <item h="1" x="2581"/>
        <item h="1" x="425"/>
        <item h="1" x="1103"/>
        <item h="1" x="1796"/>
        <item h="1" x="5265"/>
        <item h="1" x="5107"/>
        <item h="1" x="4374"/>
        <item h="1" x="2238"/>
        <item h="1" x="4991"/>
        <item h="1" x="183"/>
        <item h="1" x="2485"/>
        <item h="1" x="4089"/>
        <item h="1" x="1545"/>
        <item h="1" x="5317"/>
        <item h="1" x="1968"/>
        <item h="1" x="3325"/>
        <item h="1" x="1359"/>
        <item h="1" x="2340"/>
        <item h="1" x="1630"/>
        <item h="1" x="4950"/>
        <item h="1" x="2959"/>
        <item h="1" x="3276"/>
        <item h="1" x="382"/>
        <item h="1" x="1208"/>
        <item h="1" x="2007"/>
        <item h="1" x="497"/>
        <item h="1" x="4053"/>
        <item h="1" x="3303"/>
        <item h="1" x="4883"/>
        <item h="1" x="1839"/>
        <item h="1" x="793"/>
        <item h="1" x="3587"/>
        <item h="1" x="972"/>
        <item h="1" x="1435"/>
        <item h="1" x="3168"/>
        <item h="1" x="3627"/>
        <item h="1" x="1617"/>
        <item h="1" x="475"/>
        <item h="1" x="3378"/>
        <item h="1" x="2996"/>
        <item h="1" x="2151"/>
        <item h="1" x="3723"/>
        <item h="1" x="3696"/>
        <item h="1" x="2055"/>
        <item h="1" x="4527"/>
        <item h="1" x="149"/>
        <item h="1" x="4072"/>
        <item h="1" x="3253"/>
        <item h="1" x="3201"/>
        <item h="1" x="1958"/>
        <item h="1" x="4562"/>
        <item h="1" x="841"/>
        <item h="1" x="3958"/>
        <item h="1" x="532"/>
        <item h="1" x="5255"/>
        <item h="1" x="1229"/>
        <item h="1" x="363"/>
        <item h="1" x="732"/>
        <item h="1" x="4321"/>
        <item h="1" x="644"/>
        <item h="1" x="1193"/>
        <item h="1" x="1173"/>
        <item h="1" x="3989"/>
        <item h="1" x="3957"/>
        <item h="1" x="3717"/>
        <item h="1" x="2974"/>
        <item h="1" x="4558"/>
        <item h="1" x="827"/>
        <item h="1" x="4341"/>
        <item h="1" x="147"/>
        <item h="1" x="253"/>
        <item h="1" x="3326"/>
        <item h="1" x="314"/>
        <item h="1" x="1782"/>
        <item h="1" x="5067"/>
        <item h="1" x="903"/>
        <item h="1" x="2473"/>
        <item h="1" x="5334"/>
        <item h="1" x="2274"/>
        <item h="1" x="1815"/>
        <item h="1" x="4565"/>
        <item h="1" x="4128"/>
        <item h="1" x="1221"/>
        <item h="1" x="4649"/>
        <item h="1" x="1918"/>
        <item h="1" x="4803"/>
        <item h="1" x="5033"/>
        <item h="1" x="3886"/>
        <item h="1" x="2993"/>
        <item h="1" x="2251"/>
        <item h="1" x="2894"/>
        <item h="1" x="22"/>
        <item h="1" x="3854"/>
        <item h="1" x="2660"/>
        <item h="1" x="1340"/>
        <item h="1" x="1412"/>
        <item h="1" x="2065"/>
        <item h="1" x="2491"/>
        <item h="1" x="1608"/>
        <item h="1" x="4301"/>
        <item h="1" x="904"/>
        <item h="1" x="4346"/>
        <item h="1" x="2868"/>
        <item h="1" x="4453"/>
        <item h="1" x="1596"/>
        <item h="1" x="229"/>
        <item h="1" x="2348"/>
        <item h="1" x="1656"/>
        <item h="1" x="1255"/>
        <item h="1" x="2918"/>
        <item h="1" x="3331"/>
        <item h="1" x="3793"/>
        <item h="1" x="3461"/>
        <item h="1" x="2898"/>
        <item h="1" x="3074"/>
        <item h="1" x="1778"/>
        <item h="1" x="101"/>
        <item h="1" x="19"/>
        <item h="1" x="378"/>
        <item h="1" x="1552"/>
        <item h="1" x="2079"/>
        <item h="1" x="5333"/>
        <item h="1" x="1249"/>
        <item h="1" x="291"/>
        <item h="1" x="3943"/>
        <item h="1" x="2264"/>
        <item h="1" x="2623"/>
        <item h="1" x="5287"/>
        <item h="1" x="2971"/>
        <item h="1" x="5129"/>
        <item h="1" x="2845"/>
        <item h="1" x="5201"/>
        <item h="1" x="952"/>
        <item h="1" x="1148"/>
        <item h="1" x="3363"/>
        <item h="1" x="2211"/>
        <item h="1" x="1485"/>
        <item h="1" x="5140"/>
        <item h="1" x="1853"/>
        <item h="1" x="5455"/>
        <item h="1" x="1226"/>
        <item h="1" x="1409"/>
        <item h="1" x="263"/>
        <item h="1" x="5090"/>
        <item h="1" x="2497"/>
        <item h="1" x="2841"/>
        <item h="1" x="1279"/>
        <item h="1" x="1809"/>
        <item h="1" x="1568"/>
        <item h="1" x="1679"/>
        <item h="1" x="2930"/>
        <item h="1" x="185"/>
        <item h="1" x="1471"/>
        <item h="1" x="2493"/>
        <item h="1" x="2049"/>
        <item h="1" x="707"/>
        <item h="1" x="1376"/>
        <item h="1" x="777"/>
        <item h="1" x="4586"/>
        <item h="1" x="2760"/>
        <item h="1" x="861"/>
        <item h="1" x="3535"/>
        <item h="1" x="4187"/>
        <item h="1" x="3355"/>
        <item h="1" x="5116"/>
        <item h="1" x="110"/>
        <item h="1" x="3600"/>
        <item h="1" x="4877"/>
        <item h="1" x="5128"/>
        <item h="1" x="4571"/>
        <item h="1" x="2934"/>
        <item h="1" x="3241"/>
        <item h="1" x="3628"/>
        <item h="1" x="1851"/>
        <item h="1" x="4499"/>
        <item h="1" x="3239"/>
        <item h="1" x="5320"/>
        <item h="1" x="3776"/>
        <item h="1" x="1858"/>
        <item h="1" x="3198"/>
        <item h="1" x="2846"/>
        <item h="1" x="3967"/>
        <item h="1" x="2968"/>
        <item h="1" x="3928"/>
        <item h="1" x="2730"/>
        <item h="1" x="3590"/>
        <item h="1" x="2983"/>
        <item h="1" x="464"/>
        <item h="1" x="5096"/>
        <item h="1" x="2866"/>
        <item h="1" x="1724"/>
        <item h="1" x="3668"/>
        <item h="1" x="2783"/>
        <item h="1" x="1055"/>
        <item h="1" x="1871"/>
        <item h="1" x="288"/>
        <item h="1" x="431"/>
        <item h="1" x="5213"/>
        <item h="1" x="1980"/>
        <item h="1" x="5104"/>
        <item h="1" x="4783"/>
        <item h="1" x="4965"/>
        <item h="1" x="662"/>
        <item h="1" x="2547"/>
        <item h="1" x="2383"/>
        <item h="1" x="1081"/>
        <item h="1" x="3480"/>
        <item h="1" x="40"/>
        <item h="1" x="4236"/>
        <item h="1" x="1652"/>
        <item h="1" x="4425"/>
        <item h="1" x="2051"/>
        <item h="1" x="5379"/>
        <item h="1" x="439"/>
        <item h="1" x="3004"/>
        <item h="1" x="1274"/>
        <item h="1" x="4765"/>
        <item h="1" x="1524"/>
        <item h="1" x="907"/>
        <item h="1" x="1894"/>
        <item h="1" x="2221"/>
        <item h="1" x="5106"/>
        <item h="1" x="3048"/>
        <item h="1" x="3853"/>
        <item h="1" x="514"/>
        <item h="1" x="5014"/>
        <item h="1" x="4351"/>
        <item h="1" x="71"/>
        <item h="1" x="5310"/>
        <item h="1" x="937"/>
        <item h="1" x="483"/>
        <item h="1" x="445"/>
        <item h="1" x="2490"/>
        <item h="1" x="5267"/>
        <item h="1" x="3046"/>
        <item h="1" x="4291"/>
        <item h="1" x="394"/>
        <item h="1" x="880"/>
        <item h="1" x="867"/>
        <item h="1" x="4728"/>
        <item h="1" x="975"/>
        <item h="1" x="2513"/>
        <item h="1" x="350"/>
        <item h="1" x="2844"/>
        <item h="1" x="422"/>
        <item h="1" x="4533"/>
        <item h="1" x="1439"/>
        <item h="1" x="1244"/>
        <item h="1" x="3651"/>
        <item h="1" x="309"/>
        <item h="1" x="3428"/>
        <item h="1" x="1449"/>
        <item h="1" x="3965"/>
        <item h="1" x="2020"/>
        <item h="1" x="5225"/>
        <item h="1" x="1256"/>
        <item h="1" x="4707"/>
        <item h="1" x="875"/>
        <item h="1" x="3121"/>
        <item h="1" x="5326"/>
        <item h="1" x="1720"/>
        <item h="1" x="5261"/>
        <item h="1" x="3547"/>
        <item h="1" x="4352"/>
        <item h="1" x="2953"/>
        <item h="1" x="225"/>
        <item h="1" x="5414"/>
        <item h="1" x="3669"/>
        <item h="1" x="144"/>
        <item h="1" x="579"/>
        <item h="1" x="5050"/>
        <item h="1" x="3784"/>
        <item h="1" x="4395"/>
        <item h="1" x="505"/>
        <item h="1" x="1941"/>
        <item h="1" x="5224"/>
        <item h="1" x="355"/>
        <item h="1" x="2268"/>
        <item h="1" x="3664"/>
        <item h="1" x="2388"/>
        <item h="1" x="995"/>
        <item h="1" x="2566"/>
        <item h="1" x="3748"/>
        <item h="1" x="2973"/>
        <item h="1" x="3794"/>
        <item h="1" x="3438"/>
        <item h="1" x="1342"/>
        <item h="1" x="4103"/>
        <item h="1" x="4134"/>
        <item h="1" x="1482"/>
        <item h="1" x="2553"/>
        <item h="1" x="3633"/>
        <item h="1" x="2942"/>
        <item h="1" x="926"/>
        <item h="1" x="1732"/>
        <item h="1" x="1453"/>
        <item h="1" x="2311"/>
        <item h="1" x="2056"/>
        <item h="1" x="3411"/>
        <item h="1" x="4737"/>
        <item h="1" x="2083"/>
        <item h="1" x="5187"/>
        <item h="1" x="97"/>
        <item h="1" x="2893"/>
        <item h="1" x="4403"/>
        <item h="1" x="4216"/>
        <item h="1" x="2746"/>
        <item h="1" x="1709"/>
        <item h="1" x="3831"/>
        <item h="1" x="3339"/>
        <item h="1" x="3961"/>
        <item h="1" x="3342"/>
        <item h="1" x="2416"/>
        <item h="1" x="2437"/>
        <item h="1" x="511"/>
        <item h="1" x="1079"/>
        <item h="1" x="1648"/>
        <item h="1" x="2785"/>
        <item h="1" x="5009"/>
        <item h="1" x="2206"/>
        <item h="1" x="4104"/>
        <item h="1" x="32"/>
        <item h="1" x="525"/>
        <item h="1" x="4721"/>
        <item h="1" x="172"/>
        <item h="1" x="3323"/>
        <item h="1" x="1053"/>
        <item h="1" x="3311"/>
        <item h="1" x="1278"/>
        <item h="1" x="1433"/>
        <item h="1" x="1883"/>
        <item h="1" x="113"/>
        <item h="1" x="5186"/>
        <item h="1" x="3632"/>
        <item h="1" x="4022"/>
        <item h="1" x="1947"/>
        <item h="1" x="4232"/>
        <item h="1" x="1272"/>
        <item h="1" x="4256"/>
        <item h="1" x="3646"/>
        <item h="1" x="2607"/>
        <item h="1" x="1383"/>
        <item h="1" x="63"/>
        <item h="1" x="1577"/>
        <item h="1" x="2706"/>
        <item h="1" x="765"/>
        <item h="1" x="736"/>
        <item h="1" x="801"/>
        <item h="1" x="3030"/>
        <item h="1" x="1639"/>
        <item h="1" x="1631"/>
        <item h="1" x="2966"/>
        <item h="1" x="1113"/>
        <item h="1" x="4320"/>
        <item h="1" x="127"/>
        <item h="1" x="5165"/>
        <item h="1" x="3247"/>
        <item h="1" x="5001"/>
        <item h="1" x="2659"/>
        <item h="1" x="2702"/>
        <item h="1" x="3139"/>
        <item h="1" x="629"/>
        <item h="1" x="3172"/>
        <item h="1" x="935"/>
        <item h="1" x="1916"/>
        <item h="1" x="2429"/>
        <item h="1" x="3730"/>
        <item h="1" x="540"/>
        <item h="1" x="3295"/>
        <item h="1" x="1430"/>
        <item h="1" x="4406"/>
        <item h="1" x="1904"/>
        <item h="1" x="2471"/>
        <item h="1" x="2047"/>
        <item h="1" x="3364"/>
        <item h="1" x="4530"/>
        <item h="1" x="3594"/>
        <item h="1" x="2253"/>
        <item h="1" x="923"/>
        <item h="1" x="1188"/>
        <item h="1" x="2248"/>
        <item h="1" x="876"/>
        <item h="1" x="5252"/>
        <item h="1" x="38"/>
        <item h="1" x="4554"/>
        <item h="1" x="2504"/>
        <item h="1" x="92"/>
        <item h="1" x="2409"/>
        <item h="1" x="4897"/>
        <item h="1" x="3267"/>
        <item h="1" x="4510"/>
        <item h="1" x="4112"/>
        <item h="1" x="4578"/>
        <item h="1" x="1557"/>
        <item h="1" x="3508"/>
        <item h="1" x="504"/>
        <item h="1" x="305"/>
        <item h="1" x="1776"/>
        <item h="1" x="728"/>
        <item h="1" x="3721"/>
        <item h="1" x="3805"/>
        <item h="1" x="3620"/>
        <item h="1" x="557"/>
        <item h="1" x="4635"/>
        <item h="1" x="1011"/>
        <item h="1" x="2715"/>
        <item h="1" x="424"/>
        <item h="1" x="3280"/>
        <item h="1" x="5388"/>
        <item h="1" x="2507"/>
        <item h="1" x="243"/>
        <item h="1" x="2415"/>
        <item h="1" x="3822"/>
        <item h="1" x="55"/>
        <item h="1" x="5039"/>
        <item h="1" x="2622"/>
        <item h="1" x="273"/>
        <item h="1" x="4158"/>
        <item h="1" x="3860"/>
        <item h="1" x="5404"/>
        <item h="1" x="3660"/>
        <item h="1" x="1349"/>
        <item h="1" x="1058"/>
        <item h="1" x="59"/>
        <item h="1" x="984"/>
        <item h="1" x="1850"/>
        <item h="1" x="4226"/>
        <item h="1" x="3366"/>
        <item h="1" x="1287"/>
        <item h="1" x="3128"/>
        <item h="1" x="3916"/>
        <item h="1" x="4317"/>
        <item h="1" x="409"/>
        <item h="1" x="3962"/>
        <item h="1" x="5312"/>
        <item h="1" x="718"/>
        <item h="1" x="3687"/>
        <item h="1" x="4472"/>
        <item h="1" x="2331"/>
        <item h="1" x="2064"/>
        <item h="1" x="1309"/>
        <item h="1" x="3359"/>
        <item h="1" x="3866"/>
        <item h="1" x="2763"/>
        <item h="1" x="3063"/>
        <item h="1" x="3728"/>
        <item h="1" x="4614"/>
        <item h="1" x="961"/>
        <item h="1" x="5278"/>
        <item h="1" x="530"/>
        <item h="1" x="2936"/>
        <item h="1" x="4502"/>
        <item h="1" x="2124"/>
        <item h="1" x="2451"/>
        <item h="1" x="3753"/>
        <item h="1" x="1215"/>
        <item h="1" x="2558"/>
        <item h="1" x="4389"/>
        <item h="1" x="2725"/>
        <item h="1" x="2188"/>
        <item h="1" x="3041"/>
        <item h="1" x="5230"/>
        <item h="1" x="628"/>
        <item h="1" x="5094"/>
        <item h="1" x="2329"/>
        <item h="1" x="1066"/>
        <item h="1" x="1316"/>
        <item h="1" x="1742"/>
        <item h="1" x="3504"/>
        <item h="1" x="4262"/>
        <item h="1" x="817"/>
        <item h="1" x="5340"/>
        <item h="1" x="3291"/>
        <item h="1" x="1211"/>
        <item h="1" x="2843"/>
        <item h="1" x="4733"/>
        <item h="1" x="3913"/>
        <item h="1" x="3772"/>
        <item h="1" x="2369"/>
        <item h="1" x="2964"/>
        <item h="1" x="932"/>
        <item h="1" x="1663"/>
        <item h="1" x="3089"/>
        <item h="1" x="2572"/>
        <item h="1" x="2255"/>
        <item h="1" x="488"/>
        <item h="1" x="3995"/>
        <item h="1" x="4348"/>
        <item h="1" x="672"/>
        <item h="1" x="5298"/>
        <item h="1" x="2819"/>
        <item h="1" x="865"/>
        <item h="1" x="5141"/>
        <item h="1" x="3036"/>
        <item h="1" x="304"/>
        <item h="1" x="1959"/>
        <item h="1" x="2130"/>
        <item h="1" x="5399"/>
        <item h="1" x="4660"/>
        <item h="1" x="3236"/>
        <item h="1" x="2765"/>
        <item h="1" x="3652"/>
        <item h="1" x="351"/>
        <item h="1" x="4726"/>
        <item h="1" x="5085"/>
        <item h="1" x="3817"/>
        <item h="1" x="593"/>
        <item h="1" x="2522"/>
        <item h="1" x="2778"/>
        <item h="1" x="4718"/>
        <item h="1" x="336"/>
        <item h="1" x="4713"/>
        <item h="1" x="3197"/>
        <item h="1" x="3213"/>
        <item h="1" x="1553"/>
        <item h="1" x="5110"/>
        <item h="1" x="3878"/>
        <item h="1" x="4198"/>
        <item h="1" x="3116"/>
        <item h="1" x="4058"/>
        <item h="1" x="5440"/>
        <item h="1" x="3607"/>
        <item h="1" x="2465"/>
        <item h="1" x="2048"/>
        <item h="1" x="4153"/>
        <item h="1" x="2902"/>
        <item h="1" x="2699"/>
        <item h="1" x="1914"/>
        <item h="1" x="4310"/>
        <item h="1" x="5026"/>
        <item h="1" x="4979"/>
        <item h="1" x="4885"/>
        <item h="1" x="2534"/>
        <item h="1" x="4976"/>
        <item h="1" x="3195"/>
        <item h="1" x="1806"/>
        <item h="1" x="506"/>
        <item h="1" x="4473"/>
        <item h="1" x="4014"/>
        <item h="1" x="4131"/>
        <item h="1" x="5373"/>
        <item h="1" x="1202"/>
        <item h="1" x="5202"/>
        <item h="1" x="3008"/>
        <item h="1" x="5382"/>
        <item h="1" x="988"/>
        <item h="1" x="613"/>
        <item h="1" x="4532"/>
        <item h="1" x="5239"/>
        <item h="1" x="2127"/>
        <item h="1" x="230"/>
        <item h="1" x="4514"/>
        <item h="1" x="4443"/>
        <item h="1" x="1683"/>
        <item h="1" x="4806"/>
        <item h="1" x="2540"/>
        <item h="1" x="2937"/>
        <item h="1" x="5210"/>
        <item h="1" x="2102"/>
        <item h="1" x="4401"/>
        <item h="1" x="3430"/>
        <item h="1" x="999"/>
        <item h="1" x="1992"/>
        <item h="1" x="2078"/>
        <item h="1" x="2108"/>
        <item h="1" x="3609"/>
        <item h="1" x="469"/>
        <item h="1" x="4681"/>
        <item h="1" x="1861"/>
        <item h="1" x="1184"/>
        <item h="1" x="3867"/>
        <item h="1" x="3467"/>
        <item h="1" x="767"/>
        <item h="1" x="349"/>
        <item h="1" x="3804"/>
        <item h="1" x="2943"/>
        <item h="1" x="5122"/>
        <item h="1" x="4632"/>
        <item h="1" x="2615"/>
        <item h="1" x="14"/>
        <item h="1" x="1945"/>
        <item h="1" x="813"/>
        <item h="1" x="1341"/>
        <item h="1" x="3385"/>
        <item h="1" x="3081"/>
        <item h="1" x="2466"/>
        <item h="1" x="1699"/>
        <item h="1" x="1063"/>
        <item h="1" x="2011"/>
        <item h="1" x="3482"/>
        <item h="1" x="2226"/>
        <item h="1" x="1664"/>
        <item h="1" x="5368"/>
        <item h="1" x="4633"/>
        <item h="1" x="2532"/>
        <item h="1" x="709"/>
        <item h="1" x="2793"/>
        <item h="1" x="4074"/>
        <item h="1" x="2103"/>
        <item h="1" x="3207"/>
        <item h="1" x="737"/>
        <item h="1" x="1005"/>
        <item h="1" x="1585"/>
        <item h="1" x="4599"/>
        <item h="1" x="4020"/>
        <item h="1" x="2356"/>
        <item h="1" x="5442"/>
        <item h="1" x="2475"/>
        <item h="1" x="5246"/>
        <item h="1" x="3188"/>
        <item h="1" x="545"/>
        <item h="1" x="284"/>
        <item h="1" x="3258"/>
        <item h="1" x="944"/>
        <item h="1" x="1489"/>
        <item h="1" x="1136"/>
        <item h="1" x="759"/>
        <item h="1" x="1307"/>
        <item h="1" x="2740"/>
        <item h="1" x="4772"/>
        <item h="1" x="2386"/>
        <item h="1" x="2640"/>
        <item h="1" x="2828"/>
        <item h="1" x="4031"/>
        <item h="1" x="1813"/>
        <item h="1" x="1326"/>
        <item h="1" x="266"/>
        <item h="1" x="2232"/>
        <item h="1" x="4115"/>
        <item h="1" x="1186"/>
        <item h="1" x="4964"/>
        <item h="1" x="4109"/>
        <item h="1" x="2021"/>
        <item h="1" x="2690"/>
        <item h="1" x="170"/>
        <item h="1" x="4960"/>
        <item h="1" x="4509"/>
        <item h="1" x="5007"/>
        <item h="1" x="3179"/>
        <item h="1" x="5211"/>
        <item h="1" x="4393"/>
        <item h="1" x="3894"/>
        <item h="1" x="5102"/>
        <item h="1" x="3530"/>
        <item h="1" x="1591"/>
        <item h="1" x="4889"/>
        <item h="1" x="3986"/>
        <item h="1" x="2484"/>
        <item h="1" x="929"/>
        <item h="1" x="4082"/>
        <item h="1" x="105"/>
        <item h="1" x="1045"/>
        <item h="1" x="3811"/>
        <item h="1" x="1819"/>
        <item h="1" x="2066"/>
        <item h="1" x="5330"/>
        <item h="1" x="4651"/>
        <item h="1" x="4354"/>
        <item h="1" x="4869"/>
        <item h="1" x="3145"/>
        <item h="1" x="3283"/>
        <item h="1" x="585"/>
        <item h="1" x="171"/>
        <item h="1" x="84"/>
        <item h="1" x="3868"/>
        <item h="1" x="3690"/>
        <item h="1" x="159"/>
        <item h="1" x="411"/>
        <item h="1" x="3921"/>
        <item h="1" x="4129"/>
        <item h="1" x="5284"/>
        <item h="1" x="1801"/>
        <item h="1" x="2525"/>
        <item h="1" x="4664"/>
        <item h="1" x="4795"/>
        <item h="1" x="82"/>
        <item h="1" x="906"/>
        <item h="1" x="2718"/>
        <item h="1" x="894"/>
        <item h="1" x="3625"/>
        <item h="1" x="2750"/>
        <item h="1" x="473"/>
        <item h="1" x="5348"/>
        <item h="1" x="5226"/>
        <item h="1" x="2148"/>
        <item h="1" x="3613"/>
        <item h="1" x="4503"/>
        <item h="1" x="4628"/>
        <item h="1" x="2617"/>
        <item h="1" x="3898"/>
        <item h="1" x="4402"/>
        <item h="1" x="2662"/>
        <item h="1" x="4245"/>
        <item h="1" x="5402"/>
        <item h="1" x="2016"/>
        <item h="1" x="1847"/>
        <item h="1" x="4895"/>
        <item h="1" x="4121"/>
        <item h="1" x="3243"/>
        <item h="1" x="3412"/>
        <item h="1" x="2425"/>
        <item h="1" x="791"/>
        <item h="1" x="1642"/>
        <item h="1" x="1763"/>
        <item h="1" x="1425"/>
        <item h="1" x="596"/>
        <item h="1" x="3645"/>
        <item h="1" x="3493"/>
        <item h="1" x="4266"/>
        <item h="1" x="2464"/>
        <item h="1" x="2394"/>
        <item h="1" x="3223"/>
        <item h="1" x="588"/>
        <item h="1" x="3120"/>
        <item h="1" x="3208"/>
        <item h="1" x="3973"/>
        <item h="1" x="324"/>
        <item h="1" x="2399"/>
        <item h="1" x="4699"/>
        <item h="1" x="3629"/>
        <item h="1" x="1651"/>
        <item h="1" x="4523"/>
        <item h="1" x="4507"/>
        <item h="1" x="1043"/>
        <item h="1" x="4517"/>
        <item h="1" x="1708"/>
        <item h="1" x="1817"/>
        <item h="1" x="3277"/>
        <item h="1" x="692"/>
        <item h="1" x="1507"/>
        <item h="1" x="4812"/>
        <item h="1" x="3137"/>
        <item h="1" x="4882"/>
        <item h="1" x="4046"/>
        <item h="1" x="3996"/>
        <item h="1" x="1935"/>
        <item h="1" x="1100"/>
        <item h="1" x="1219"/>
        <item h="1" x="1616"/>
        <item h="1" x="2886"/>
        <item h="1" x="5180"/>
        <item h="1" x="1668"/>
        <item h="1" x="4289"/>
        <item h="1" x="1218"/>
        <item h="1" x="4248"/>
        <item h="1" x="4607"/>
        <item h="1" x="2969"/>
        <item h="1" x="1641"/>
        <item h="1" x="2711"/>
        <item h="1" x="684"/>
        <item h="1" x="4336"/>
        <item h="1" x="1752"/>
        <item h="1" x="4440"/>
        <item h="1" x="4988"/>
        <item h="1" x="3486"/>
        <item h="1" x="1236"/>
        <item h="1" x="2658"/>
        <item h="1" x="1886"/>
        <item h="1" x="2346"/>
        <item h="1" x="2193"/>
        <item h="1" x="1505"/>
        <item h="1" x="3010"/>
        <item h="1" x="2975"/>
        <item h="1" x="4281"/>
        <item h="1" x="4331"/>
        <item h="1" x="4357"/>
        <item h="1" x="1684"/>
        <item h="1" x="5454"/>
        <item h="1" x="4379"/>
        <item h="1" x="4716"/>
        <item h="1" x="4759"/>
        <item h="1" x="175"/>
        <item h="1" x="2672"/>
        <item h="1" x="4620"/>
        <item h="1" x="5073"/>
        <item h="1" x="802"/>
        <item h="1" x="2744"/>
        <item h="1" x="3375"/>
        <item h="1" x="4322"/>
        <item h="1" x="4848"/>
        <item h="1" x="440"/>
        <item h="1" x="5006"/>
        <item h="1" x="1093"/>
        <item h="1" x="302"/>
        <item h="1" x="5288"/>
        <item h="1" x="3028"/>
        <item h="1" x="860"/>
        <item h="1" x="4466"/>
        <item h="1" x="805"/>
        <item h="1" x="2880"/>
        <item h="1" x="745"/>
        <item h="1" x="3762"/>
        <item h="1" x="3851"/>
        <item h="1" x="1420"/>
        <item h="1" x="3238"/>
        <item h="1" x="5262"/>
        <item h="1" x="3792"/>
        <item h="1" x="3649"/>
        <item h="1" x="3402"/>
        <item h="1" x="182"/>
        <item h="1" x="1170"/>
        <item h="1" x="3250"/>
        <item h="1" x="4747"/>
        <item h="1" x="4397"/>
        <item h="1" x="1506"/>
        <item h="1" x="2401"/>
        <item h="1" x="3621"/>
        <item h="1" x="2941"/>
        <item h="1" x="1273"/>
        <item h="1" x="2776"/>
        <item h="1" x="1370"/>
        <item h="1" x="840"/>
        <item h="1" x="5020"/>
        <item h="1" x="3516"/>
        <item h="1" x="5381"/>
        <item h="1" x="4955"/>
        <item h="1" x="1090"/>
        <item h="1" x="4951"/>
        <item h="1" x="4434"/>
        <item h="1" x="3453"/>
        <item h="1" x="1726"/>
        <item h="1" x="4899"/>
        <item h="1" x="4655"/>
        <item h="1" x="859"/>
        <item h="1" x="3654"/>
        <item h="1" x="574"/>
        <item h="1" x="772"/>
        <item h="1" x="4547"/>
        <item h="1" x="2661"/>
        <item h="1" x="1047"/>
        <item h="1" x="5197"/>
        <item h="1" x="5164"/>
        <item h="1" x="5053"/>
        <item h="1" x="2594"/>
        <item h="1" x="1913"/>
        <item h="1" x="4543"/>
        <item h="1" x="4880"/>
        <item h="1" x="4458"/>
        <item h="1" x="5004"/>
        <item h="1" x="2812"/>
        <item h="1" x="1016"/>
        <item h="1" x="1975"/>
        <item h="1" x="1970"/>
        <item h="1" x="148"/>
        <item h="1" x="4802"/>
        <item h="1" x="2279"/>
        <item h="1" x="1895"/>
        <item h="1" x="3732"/>
        <item h="1" x="1825"/>
        <item h="1" x="3833"/>
        <item h="1" x="2150"/>
        <item h="1" x="3572"/>
        <item h="1" x="1159"/>
        <item h="1" x="1465"/>
        <item h="1" x="3724"/>
        <item h="1" x="2197"/>
        <item h="1" x="1603"/>
        <item h="1" x="689"/>
        <item h="1" x="4470"/>
        <item h="1" x="4939"/>
        <item h="1" x="1736"/>
        <item h="1" x="3952"/>
        <item h="1" x="3487"/>
        <item h="1" x="4359"/>
        <item h="1" x="3683"/>
        <item h="1" x="315"/>
        <item h="1" x="1882"/>
        <item h="1" x="4846"/>
        <item h="1" x="4244"/>
        <item h="1" x="3141"/>
        <item h="1" x="3810"/>
        <item h="1" x="3345"/>
        <item h="1" x="380"/>
        <item h="1" x="5396"/>
        <item h="1" x="287"/>
        <item h="1" x="482"/>
        <item h="1" x="3018"/>
        <item h="1" x="523"/>
        <item h="1" x="2319"/>
        <item h="1" x="1491"/>
        <item h="1" x="423"/>
        <item h="1" x="2891"/>
        <item h="1" x="5160"/>
        <item h="1" x="5447"/>
        <item h="1" x="4639"/>
        <item h="1" x="5147"/>
        <item h="1" x="5277"/>
        <item h="1" x="4034"/>
        <item h="1" x="5045"/>
        <item h="1" x="1728"/>
        <item h="1" x="2836"/>
        <item h="1" x="750"/>
        <item h="1" x="1108"/>
        <item h="1" x="5398"/>
        <item h="1" x="1298"/>
        <item h="1" x="1436"/>
        <item h="1" x="744"/>
        <item h="1" x="3200"/>
        <item h="1" x="2654"/>
        <item h="1" x="4670"/>
        <item h="1" x="1669"/>
        <item h="1" x="2460"/>
        <item h="1" x="3812"/>
        <item h="1" x="476"/>
        <item h="1" x="4820"/>
        <item h="1" x="4448"/>
        <item h="1" x="4659"/>
        <item h="1" x="4617"/>
        <item h="1" x="4982"/>
        <item h="1" x="4641"/>
        <item h="1" x="5035"/>
        <item h="1" x="2300"/>
        <item h="1" x="4313"/>
        <item h="1" x="919"/>
        <item h="1" x="1487"/>
        <item h="1" x="969"/>
        <item h="1" x="3960"/>
        <item h="1" x="568"/>
        <item h="1" x="4056"/>
        <item h="1" x="2254"/>
        <item h="1" x="3270"/>
        <item h="1" x="428"/>
        <item h="1" x="5293"/>
        <item h="1" x="3080"/>
        <item h="1" x="5012"/>
        <item h="1" x="3883"/>
        <item h="1" x="1987"/>
        <item h="1" x="4778"/>
        <item h="1" x="681"/>
        <item h="1" x="5355"/>
        <item h="1" x="2745"/>
        <item h="1" x="2006"/>
        <item h="1" x="2751"/>
        <item h="1" x="2450"/>
        <item h="1" x="2924"/>
        <item h="1" x="1479"/>
        <item h="1" x="3549"/>
        <item h="1" x="325"/>
        <item h="1" x="2005"/>
        <item h="1" x="2289"/>
        <item h="1" x="1715"/>
        <item h="1" x="2957"/>
        <item h="1" x="3839"/>
        <item h="1" x="2905"/>
        <item h="1" x="1653"/>
        <item h="1" x="1496"/>
        <item h="1" x="1887"/>
        <item h="1" x="2351"/>
        <item h="1" x="2184"/>
        <item h="1" x="2225"/>
        <item h="1" x="4573"/>
        <item h="1" x="338"/>
        <item h="1" x="1662"/>
        <item h="1" x="4810"/>
        <item h="1" x="1097"/>
        <item h="1" x="4279"/>
        <item h="1" x="152"/>
        <item h="1" x="457"/>
        <item h="1" x="4823"/>
        <item h="1" x="403"/>
        <item h="1" x="2752"/>
        <item h="1" x="1693"/>
        <item h="1" x="4601"/>
        <item h="1" x="3212"/>
        <item h="1" x="1818"/>
        <item h="1" x="3069"/>
        <item h="1" x="5010"/>
        <item h="1" x="41"/>
        <item h="1" x="2488"/>
        <item h="1" x="2960"/>
        <item h="1" x="162"/>
        <item h="1" x="4608"/>
        <item h="1" x="4940"/>
        <item h="1" x="3703"/>
        <item h="1" x="4294"/>
        <item h="1" x="3000"/>
        <item h="1" x="4086"/>
        <item h="1" x="2593"/>
        <item h="1" x="3532"/>
        <item h="1" x="2981"/>
        <item h="1" x="854"/>
        <item h="1" x="3491"/>
        <item h="1" x="3937"/>
        <item h="1" x="4217"/>
        <item h="1" x="2803"/>
        <item h="1" x="2982"/>
        <item h="1" x="4597"/>
        <item h="1" x="2848"/>
        <item h="1" x="754"/>
        <item h="1" x="2722"/>
        <item h="1" x="2215"/>
        <item h="1" x="207"/>
        <item h="1" x="2361"/>
        <item h="1" x="3051"/>
        <item h="1" x="1400"/>
        <item h="1" x="3838"/>
        <item h="1" x="1390"/>
        <item h="1" x="3221"/>
        <item h="1" x="4067"/>
        <item h="1" x="717"/>
        <item h="1" x="2663"/>
        <item h="1" x="2906"/>
        <item h="1" x="5015"/>
        <item h="1" x="1292"/>
        <item h="1" x="4155"/>
        <item h="1" x="4912"/>
        <item h="1" x="2044"/>
        <item h="1" x="3836"/>
        <item h="1" x="2920"/>
        <item h="1" x="4926"/>
        <item h="1" x="1749"/>
        <item h="1" x="3568"/>
        <item h="1" x="3987"/>
        <item h="1" x="3070"/>
        <item h="1" x="494"/>
        <item h="1" x="3165"/>
        <item h="1" x="4073"/>
        <item h="1" x="2753"/>
        <item h="1" x="3704"/>
        <item h="1" x="2231"/>
        <item h="1" x="3636"/>
        <item h="1" x="1632"/>
        <item h="1" x="809"/>
        <item h="1" x="5308"/>
        <item h="1" x="2948"/>
        <item h="1" x="2303"/>
        <item h="1" x="2310"/>
        <item h="1" x="4954"/>
        <item h="1" x="536"/>
        <item h="1" x="3861"/>
        <item h="1" x="3358"/>
        <item h="1" x="3500"/>
        <item h="1" x="2656"/>
        <item h="1" x="91"/>
        <item h="1" x="1890"/>
        <item h="1" x="4060"/>
        <item h="1" x="4577"/>
        <item h="1" x="3643"/>
        <item h="1" x="468"/>
        <item h="1" x="5369"/>
        <item h="1" x="2946"/>
        <item h="1" x="4027"/>
        <item h="1" x="299"/>
        <item h="1" x="3904"/>
        <item h="1" x="4894"/>
        <item h="1" x="5370"/>
        <item h="1" x="4826"/>
        <item h="1" x="1062"/>
        <item h="1" x="1899"/>
        <item h="1" x="2595"/>
        <item h="1" x="1156"/>
        <item h="1" x="2120"/>
        <item h="1" x="3005"/>
        <item h="1" x="950"/>
        <item h="1" x="1601"/>
        <item h="1" x="3734"/>
        <item h="1" x="5103"/>
        <item h="1" x="1869"/>
        <item h="1" x="3525"/>
        <item h="1" x="4418"/>
        <item h="1" x="2677"/>
        <item h="1" x="3786"/>
        <item h="1" x="4780"/>
        <item h="1" x="2116"/>
        <item h="1" x="3502"/>
        <item h="1" x="4350"/>
        <item h="1" x="1451"/>
        <item h="1" x="637"/>
        <item h="1" x="1741"/>
        <item h="1" x="2467"/>
        <item h="1" x="5195"/>
        <item h="1" x="1446"/>
        <item h="1" x="1143"/>
        <item h="1" x="3257"/>
        <item h="1" x="2813"/>
        <item h="1" x="2320"/>
        <item h="1" x="4844"/>
        <item h="1" x="2502"/>
        <item h="1" x="1391"/>
        <item h="1" x="1267"/>
        <item h="1" x="3801"/>
        <item h="1" x="4630"/>
        <item h="1" x="3827"/>
        <item h="1" x="2469"/>
        <item h="1" x="4786"/>
        <item h="1" x="771"/>
        <item h="1" x="4753"/>
        <item h="1" x="3820"/>
        <item h="1" x="4408"/>
        <item h="1" x="3701"/>
        <item h="1" x="1164"/>
        <item h="1" x="4463"/>
        <item h="1" x="2428"/>
        <item h="1" x="3398"/>
        <item h="1" x="4698"/>
        <item h="1" x="3553"/>
        <item h="1" x="205"/>
        <item h="1" x="3290"/>
        <item h="1" x="1538"/>
        <item h="1" x="4126"/>
        <item h="1" x="4464"/>
        <item h="1" x="1974"/>
        <item h="1" x="3975"/>
        <item h="1" x="224"/>
        <item h="1" x="222"/>
        <item h="1" x="3184"/>
        <item h="1" x="651"/>
        <item h="1" x="5069"/>
        <item h="1" x="712"/>
        <item h="1" x="2647"/>
        <item h="1" x="1099"/>
        <item h="1" x="1955"/>
        <item h="1" x="1565"/>
        <item h="1" x="642"/>
        <item h="1" x="35"/>
        <item h="1" x="3513"/>
        <item h="1" x="2312"/>
        <item h="1" x="4746"/>
        <item h="1" x="1330"/>
        <item h="1" x="2472"/>
        <item h="1" x="3340"/>
        <item h="1" x="5063"/>
        <item h="1" x="4287"/>
        <item h="1" x="2141"/>
        <item h="1" x="4576"/>
        <item h="1" x="3003"/>
        <item h="1" x="3830"/>
        <item h="1" x="135"/>
        <item h="1" x="4771"/>
        <item h="1" x="1951"/>
        <item h="1" x="2093"/>
        <item h="1" x="2092"/>
        <item h="1" x="2850"/>
        <item h="1" x="3102"/>
        <item h="1" x="4674"/>
        <item h="1" x="4886"/>
        <item h="1" x="198"/>
        <item h="1" x="34"/>
        <item h="1" x="260"/>
        <item h="1" x="5151"/>
        <item h="1" x="5214"/>
        <item h="1" x="3983"/>
        <item h="1" x="1879"/>
        <item h="1" x="5244"/>
        <item h="1" x="397"/>
        <item h="1" x="3092"/>
        <item h="1" x="1965"/>
        <item h="1" x="4516"/>
        <item h="1" x="4927"/>
        <item h="1" x="931"/>
        <item h="1" x="1996"/>
        <item h="1" x="1311"/>
        <item h="1" x="1910"/>
        <item h="1" x="5146"/>
        <item h="1" x="3727"/>
        <item h="1" x="3060"/>
        <item h="1" x="2455"/>
        <item h="1" x="2189"/>
        <item h="1" x="2018"/>
        <item h="1" x="5339"/>
        <item h="1" x="261"/>
        <item h="1" x="4692"/>
        <item h="1" x="2317"/>
        <item h="1" x="128"/>
        <item h="1" x="102"/>
        <item h="1" x="731"/>
        <item h="1" x="1096"/>
        <item h="1" x="2368"/>
        <item h="1" x="1459"/>
        <item h="1" x="5395"/>
        <item h="1" x="838"/>
        <item h="1" x="4677"/>
        <item h="1" x="4837"/>
        <item h="1" x="2931"/>
        <item h="1" x="3659"/>
        <item h="1" x="2529"/>
        <item h="1" x="3313"/>
        <item h="1" x="2373"/>
        <item h="1" x="180"/>
        <item h="1" x="4549"/>
        <item h="1" x="2302"/>
        <item h="1" x="1564"/>
        <item h="1" x="3017"/>
        <item h="1" x="3231"/>
        <item h="1" x="4710"/>
        <item h="1" x="512"/>
        <item h="1" x="2903"/>
        <item h="1" x="4548"/>
        <item h="1" x="4773"/>
        <item h="1" x="4137"/>
        <item h="1" x="2247"/>
        <item h="1" x="2076"/>
        <item h="1" x="715"/>
        <item h="1" x="3994"/>
        <item h="1" x="3570"/>
        <item h="1" x="2327"/>
        <item h="1" x="2859"/>
        <item h="1" x="4140"/>
        <item h="1" x="3055"/>
        <item h="1" x="1703"/>
        <item h="1" x="2840"/>
        <item h="1" x="2191"/>
        <item h="1" x="4888"/>
        <item h="1" x="924"/>
        <item h="1" x="2524"/>
        <item h="1" x="3044"/>
        <item h="1" x="1238"/>
        <item h="1" x="3576"/>
        <item h="1" x="3421"/>
        <item h="1" x="460"/>
        <item h="1" x="762"/>
        <item h="1" x="4600"/>
        <item h="1" x="3529"/>
        <item h="1" x="1513"/>
        <item h="1" x="3338"/>
        <item h="1" x="1681"/>
        <item h="1" x="485"/>
        <item h="1" x="5315"/>
        <item h="1" x="977"/>
        <item h="1" x="2173"/>
        <item h="1" x="129"/>
        <item h="1" x="1351"/>
        <item h="1" x="2318"/>
        <item h="1" x="4050"/>
        <item h="1" x="2250"/>
        <item h="1" x="503"/>
        <item h="1" x="4755"/>
        <item h="1" x="4267"/>
        <item h="1" x="2486"/>
        <item h="1" x="1020"/>
        <item h="1" x="4479"/>
        <item h="1" x="560"/>
        <item h="1" x="449"/>
        <item h="1" x="3807"/>
        <item h="1" x="1428"/>
        <item h="1" x="2246"/>
        <item h="1" x="1705"/>
        <item h="1" x="3419"/>
        <item h="1" x="2046"/>
        <item h="1" x="4349"/>
        <item h="1" x="401"/>
        <item h="1" x="2117"/>
        <item h="1" x="3477"/>
        <item h="1" x="4719"/>
        <item h="1" x="4167"/>
        <item h="1" x="1180"/>
        <item h="1" x="4205"/>
        <item h="1" x="2703"/>
        <item h="1" x="1606"/>
        <item h="1" x="4705"/>
        <item h="1" x="70"/>
        <item h="1" x="1846"/>
        <item h="1" x="3823"/>
        <item h="1" x="2875"/>
        <item h="1" x="958"/>
        <item h="1" x="1083"/>
        <item h="1" x="176"/>
        <item h="1" x="5321"/>
        <item h="1" x="1573"/>
        <item h="1" x="2040"/>
        <item h="1" x="1078"/>
        <item h="1" x="830"/>
        <item h="1" x="2240"/>
        <item h="1" x="4371"/>
        <item h="1" x="1232"/>
        <item h="1" x="5137"/>
        <item h="1" x="1036"/>
        <item h="1" x="2109"/>
        <item h="1" x="902"/>
        <item h="1" x="1399"/>
        <item h="1" x="1101"/>
        <item h="1" x="2229"/>
        <item h="1" x="89"/>
        <item h="1" x="949"/>
        <item h="1" x="3106"/>
        <item h="1" x="1034"/>
        <item h="1" x="4774"/>
        <item h="1" x="2709"/>
        <item h="1" x="5076"/>
        <item h="1" x="2510"/>
        <item h="1" x="1338"/>
        <item h="1" x="3665"/>
        <item h="1" x="2651"/>
        <item h="1" x="4645"/>
        <item h="1" x="1190"/>
        <item h="1" x="5363"/>
        <item h="1" x="2559"/>
        <item h="1" x="3560"/>
        <item h="1" x="1155"/>
        <item h="1" x="163"/>
        <item h="1" x="1454"/>
        <item h="1" x="4456"/>
        <item h="1" x="3689"/>
        <item h="1" x="4908"/>
        <item h="1" x="2391"/>
        <item h="1" x="4277"/>
        <item h="1" x="4511"/>
        <item h="1" x="4850"/>
        <item h="1" x="5360"/>
        <item h="1" x="3911"/>
        <item h="1" x="2543"/>
        <item h="1" x="1289"/>
        <item h="1" x="981"/>
        <item h="1" x="442"/>
        <item h="1" x="347"/>
        <item h="1" x="519"/>
        <item h="1" x="4855"/>
        <item h="1" x="1257"/>
        <item h="1" x="33"/>
        <item h="1" x="434"/>
        <item h="1" x="2550"/>
        <item h="1" x="1790"/>
        <item h="1" x="3167"/>
        <item h="1" x="5236"/>
        <item h="1" x="2172"/>
        <item h="1" x="4770"/>
        <item h="1" x="3977"/>
        <item h="1" x="133"/>
        <item h="1" x="3462"/>
        <item h="1" x="1387"/>
        <item h="1" x="1397"/>
        <item h="1" x="2019"/>
        <item h="1" x="4026"/>
        <item h="1" x="803"/>
        <item h="1" x="5062"/>
        <item h="1" x="2945"/>
        <item h="1" x="1531"/>
        <item h="1" x="2806"/>
        <item h="1" x="804"/>
        <item h="1" x="2826"/>
        <item h="1" x="2774"/>
        <item h="1" x="2149"/>
        <item h="1" x="4111"/>
        <item h="1" x="2977"/>
        <item h="1" x="2186"/>
        <item h="1" x="2002"/>
        <item h="1" x="4215"/>
        <item h="1" x="1042"/>
        <item h="1" x="3450"/>
        <item h="1" x="3014"/>
        <item h="1" x="298"/>
        <item h="1" x="276"/>
        <item h="1" x="5193"/>
        <item h="1" x="191"/>
        <item h="1" x="1547"/>
        <item h="1" x="4636"/>
        <item h="1" x="4465"/>
        <item h="1" x="66"/>
        <item h="1" x="1384"/>
        <item h="1" x="779"/>
        <item h="1" x="2140"/>
        <item h="1" x="2207"/>
        <item h="1" x="5281"/>
        <item h="1" x="1205"/>
        <item h="1" x="3593"/>
        <item h="1" x="2997"/>
        <item h="1" x="4087"/>
        <item h="1" x="5013"/>
        <item h="1" x="1824"/>
        <item h="1" x="2915"/>
        <item h="1" x="3087"/>
        <item h="1" x="414"/>
        <item h="1" x="5268"/>
        <item h="1" x="3147"/>
        <item h="1" x="1940"/>
        <item h="1" x="748"/>
        <item h="1" x="794"/>
        <item h="1" x="2555"/>
        <item h="1" x="3065"/>
        <item h="1" x="3618"/>
        <item h="1" x="4750"/>
        <item h="1" x="4199"/>
        <item h="1" x="4229"/>
        <item h="1" x="2128"/>
        <item h="1" x="3718"/>
        <item h="1" x="3160"/>
        <item h="1" x="4779"/>
        <item h="1" x="2673"/>
        <item h="1" x="281"/>
        <item h="1" x="5142"/>
        <item h="1" x="4011"/>
        <item h="1" x="2017"/>
        <item h="1" x="2405"/>
        <item h="1" x="4242"/>
        <item h="1" x="5023"/>
        <item h="1" x="4975"/>
        <item h="1" x="2911"/>
        <item h="1" x="3557"/>
        <item h="1" x="4834"/>
        <item h="1" x="1718"/>
        <item h="1" x="88"/>
        <item h="1" x="2769"/>
        <item h="1" x="583"/>
        <item h="1" x="891"/>
        <item h="1" x="4460"/>
        <item h="1" x="3468"/>
        <item h="1" x="719"/>
        <item h="1" x="1982"/>
        <item h="1" x="1654"/>
        <item h="1" x="4738"/>
        <item h="1" x="3598"/>
        <item h="1" x="4484"/>
        <item h="1" x="993"/>
        <item h="1" x="5439"/>
        <item h="1" x="2809"/>
        <item h="1" x="5145"/>
        <item h="1" x="4623"/>
        <item h="1" x="4396"/>
        <item h="1" x="646"/>
        <item h="1" x="1481"/>
        <item h="1" x="4250"/>
        <item h="1" x="3856"/>
        <item h="1" x="3447"/>
        <item h="1" x="2949"/>
        <item h="1" x="2101"/>
        <item h="1" x="5266"/>
        <item h="1" x="1802"/>
        <item h="1" x="920"/>
        <item h="1" x="4288"/>
        <item h="1" x="2855"/>
        <item h="1" x="496"/>
        <item h="1" x="933"/>
        <item h="1" x="2678"/>
        <item h="1" x="3531"/>
        <item h="1" x="4024"/>
        <item h="1" x="5135"/>
        <item h="1" x="775"/>
        <item h="1" x="2013"/>
        <item h="1" x="3327"/>
        <item h="1" x="2201"/>
        <item h="1" x="3122"/>
        <item h="1" x="1213"/>
        <item h="1" x="5196"/>
        <item h="1" x="3012"/>
        <item h="1" x="410"/>
        <item h="1" x="4293"/>
        <item h="1" x="4712"/>
        <item h="1" x="2132"/>
        <item h="1" x="4225"/>
        <item h="1" x="4224"/>
        <item h="1" x="1014"/>
        <item h="1" x="3798"/>
        <item h="1" x="5209"/>
        <item h="1" x="4685"/>
        <item h="1" x="584"/>
        <item h="1" x="2371"/>
        <item h="1" x="2377"/>
        <item h="1" x="216"/>
        <item h="1" x="529"/>
        <item h="1" x="4197"/>
        <item h="1" x="3047"/>
        <item h="1" x="716"/>
        <item h="1" x="2756"/>
        <item h="1" x="3415"/>
        <item h="1" x="4323"/>
        <item h="1" x="4559"/>
        <item h="1" x="4081"/>
        <item h="1" x="1761"/>
        <item h="1" x="317"/>
        <item h="1" x="627"/>
        <item h="1" x="4043"/>
        <item h="1" x="1936"/>
        <item h="1" x="1464"/>
        <item h="1" x="5327"/>
        <item h="1" x="917"/>
        <item h="1" x="2042"/>
        <item h="1" x="3268"/>
        <item h="1" x="2027"/>
        <item h="1" x="1575"/>
        <item h="1" x="5280"/>
        <item h="1" x="2824"/>
        <item h="1" x="857"/>
        <item h="1" x="3284"/>
        <item h="1" x="4340"/>
        <item h="1" x="4618"/>
        <item h="1" x="383"/>
        <item h="1" x="2849"/>
        <item h="1" x="4290"/>
        <item h="1" x="5422"/>
        <item h="1" x="3498"/>
        <item h="1" x="4377"/>
        <item h="1" x="140"/>
        <item h="1" x="3075"/>
        <item h="1" x="847"/>
        <item h="1" x="1135"/>
        <item h="1" x="639"/>
        <item h="1" x="3335"/>
        <item h="1" x="3518"/>
        <item h="1" x="2779"/>
        <item h="1" x="615"/>
        <item h="1" x="4993"/>
        <item h="1" x="376"/>
        <item h="1" x="2618"/>
        <item h="1" x="279"/>
        <item h="1" x="901"/>
        <item h="1" x="5342"/>
        <item h="1" x="780"/>
        <item h="1" x="3912"/>
        <item h="1" x="3330"/>
        <item h="1" x="2680"/>
        <item h="1" x="2352"/>
        <item h="1" x="5306"/>
        <item h="1" x="1468"/>
        <item h="1" x="5335"/>
        <item h="1" x="1141"/>
        <item h="1" x="3877"/>
        <item h="1" x="2878"/>
        <item h="1" x="4974"/>
        <item h="1" x="4634"/>
        <item h="1" x="81"/>
        <item h="1" x="1738"/>
        <item h="1" x="2353"/>
        <item h="1" x="42"/>
        <item h="1" x="4871"/>
        <item h="1" x="2972"/>
        <item h="1" x="4625"/>
        <item h="1" x="5415"/>
        <item h="1" x="2147"/>
        <item h="1" x="1673"/>
        <item h="1" x="916"/>
        <item h="1" x="5323"/>
        <item h="1" x="1600"/>
        <item h="1" x="5409"/>
        <item h="1" x="4033"/>
        <item h="1" x="1672"/>
        <item h="1" x="2569"/>
        <item h="1" x="978"/>
        <item h="1" x="4355"/>
        <item h="1" x="1139"/>
        <item h="1" x="4151"/>
        <item h="1" x="4739"/>
        <item h="1" x="4492"/>
        <item h="1" x="5228"/>
        <item h="1" x="2794"/>
        <item h="1" x="3302"/>
        <item h="1" x="1722"/>
        <item h="1" x="3206"/>
        <item h="1" x="3260"/>
        <item h="1" x="2681"/>
        <item h="1" x="3309"/>
        <item h="1" x="4378"/>
        <item h="1" x="2698"/>
        <item h="1" x="3396"/>
        <item h="1" x="2483"/>
        <item h="1" x="1512"/>
        <item h="1" x="2626"/>
        <item h="1" x="1989"/>
        <item h="1" x="1925"/>
        <item h="1" x="1149"/>
        <item h="1" x="3225"/>
        <item h="1" x="339"/>
        <item h="1" x="68"/>
        <item h="1" x="5319"/>
        <item h="1" x="5358"/>
        <item h="1" x="5105"/>
        <item h="1" x="3180"/>
        <item h="1" x="4091"/>
        <item h="1" x="3114"/>
        <item h="1" x="5387"/>
        <item h="1" x="2610"/>
        <item h="1" x="1551"/>
        <item h="1" x="2384"/>
        <item h="1" x="4994"/>
        <item h="1" x="4098"/>
        <item h="1" x="5222"/>
        <item h="1" x="3329"/>
        <item h="1" x="2952"/>
        <item h="1" x="1919"/>
        <item h="1" x="3292"/>
        <item h="1" x="4672"/>
        <item h="1" x="2332"/>
        <item h="1" x="1593"/>
        <item h="1" x="1900"/>
        <item h="1" x="1961"/>
        <item h="1" x="1611"/>
        <item h="1" x="3648"/>
        <item h="1" x="1558"/>
        <item h="1" x="1647"/>
        <item h="1" x="1793"/>
        <item h="1" x="3881"/>
        <item h="1" x="562"/>
        <item h="1" x="2278"/>
        <item h="1" x="4075"/>
        <item h="1" x="1366"/>
        <item h="1" x="405"/>
        <item h="1" x="2424"/>
        <item h="1" x="3175"/>
        <item h="1" x="4149"/>
        <item h="1" x="1167"/>
        <item h="1" x="3771"/>
        <item h="1" x="3640"/>
        <item h="1" x="4436"/>
        <item h="1" x="807"/>
        <item h="1" x="3431"/>
        <item h="1" x="2174"/>
        <item h="1" x="1633"/>
        <item h="1" x="4923"/>
        <item h="1" x="4429"/>
        <item h="1" x="4574"/>
        <item h="1" x="789"/>
        <item h="1" x="4445"/>
        <item h="1" x="1398"/>
        <item h="1" x="631"/>
        <item h="1" x="581"/>
        <item h="1" x="884"/>
        <item h="1" x="3534"/>
        <item h="1" x="2074"/>
        <item h="1" x="1389"/>
        <item h="1" x="2600"/>
        <item h="1" x="640"/>
        <item h="1" x="1967"/>
        <item h="1" x="4702"/>
        <item h="1" x="3631"/>
        <item h="1" x="1670"/>
        <item h="1" x="2422"/>
        <item h="1" x="3073"/>
        <item h="1" x="2400"/>
        <item h="1" x="4987"/>
        <item h="1" x="2158"/>
        <item h="1" x="1423"/>
        <item h="1" x="3246"/>
        <item h="1" x="1855"/>
        <item h="1" x="766"/>
        <item h="1" x="3845"/>
        <item h="1" x="4813"/>
        <item h="1" x="886"/>
        <item h="1" x="310"/>
        <item h="1" x="1969"/>
        <item h="1" x="5376"/>
        <item h="1" x="1112"/>
        <item h="1" x="2098"/>
        <item h="1" x="472"/>
        <item h="1" x="3752"/>
        <item h="1" x="3088"/>
        <item h="1" x="4827"/>
        <item h="1" x="2560"/>
        <item h="1" x="1697"/>
        <item h="1" x="3941"/>
        <item h="1" x="1050"/>
        <item h="1" x="4584"/>
        <item h="1" x="2104"/>
        <item h="1" x="154"/>
        <item h="1" x="4030"/>
        <item h="1" x="5325"/>
        <item h="1" x="2590"/>
        <item h="1" x="3193"/>
        <item h="1" x="4398"/>
        <item h="1" x="257"/>
        <item h="1" x="4447"/>
        <item h="1" x="4595"/>
        <item h="1" x="5192"/>
        <item h="1" x="4387"/>
        <item h="1" x="2816"/>
        <item h="1" x="5027"/>
        <item h="1" x="4319"/>
        <item h="1" x="1907"/>
        <item h="1" x="2728"/>
        <item h="1" x="575"/>
        <item h="1" x="2604"/>
        <item h="1" x="3072"/>
        <item h="1" x="4784"/>
        <item h="1" x="1567"/>
        <item h="1" x="2375"/>
        <item h="1" x="3663"/>
        <item h="1" x="4003"/>
        <item h="1" x="4241"/>
        <item h="1" x="2000"/>
        <item h="1" x="467"/>
        <item h="1" x="4566"/>
        <item h="1" x="3376"/>
        <item h="1" x="3542"/>
        <item h="1" x="5453"/>
        <item h="1" x="1933"/>
        <item h="1" x="5231"/>
        <item h="1" x="2360"/>
        <item h="1" x="2523"/>
        <item h="1" x="1771"/>
        <item h="1" x="4998"/>
        <item h="1" x="1903"/>
        <item h="1" x="2204"/>
        <item h="1" x="4222"/>
        <item h="1" x="910"/>
        <item h="1" x="4515"/>
        <item h="1" x="4334"/>
        <item h="1" x="4831"/>
        <item h="1" x="1502"/>
        <item h="1" x="4742"/>
        <item h="1" x="4268"/>
        <item h="1" x="2355"/>
        <item h="1" x="2564"/>
        <item h="1" x="4253"/>
        <item h="1" x="4977"/>
        <item h="1" x="1536"/>
        <item h="1" x="795"/>
        <item h="1" x="1865"/>
        <item h="1" x="4370"/>
        <item h="1" x="1028"/>
        <item h="1" x="2922"/>
        <item h="1" x="2877"/>
        <item h="1" x="1807"/>
        <item h="1" x="4958"/>
        <item h="1" x="4076"/>
        <item h="1" x="549"/>
        <item h="1" x="1357"/>
        <item h="1" x="1927"/>
        <item h="1" x="5260"/>
        <item h="1" x="624"/>
        <item h="1" x="4896"/>
        <item h="1" x="849"/>
        <item h="1" x="1123"/>
        <item h="1" x="2682"/>
        <item h="1" x="3227"/>
        <item h="1" x="5362"/>
        <item h="1" x="1474"/>
        <item h="1" x="4689"/>
        <item h="1" x="5346"/>
        <item h="1" x="4615"/>
        <item h="1" x="3437"/>
        <item h="1" x="4298"/>
        <item h="1" x="3619"/>
        <item h="1" x="1563"/>
        <item h="1" x="3944"/>
        <item h="1" x="326"/>
        <item h="1" x="1619"/>
        <item h="1" x="5018"/>
        <item h="1" x="4876"/>
        <item h="1" x="1584"/>
        <item h="1" x="227"/>
        <item h="1" x="742"/>
        <item h="1" x="5216"/>
        <item h="1" x="782"/>
        <item h="1" x="2814"/>
        <item h="1" x="5294"/>
        <item h="1" x="3381"/>
        <item h="1" x="4792"/>
        <item h="1" x="5198"/>
        <item h="1" x="4478"/>
        <item h="1" x="4486"/>
        <item h="1" x="5259"/>
        <item h="1" x="619"/>
        <item h="1" x="4536"/>
        <item h="1" x="5407"/>
        <item h="1" x="1909"/>
        <item h="1" x="2160"/>
        <item h="1" x="1360"/>
        <item h="1" x="5024"/>
        <item h="1" x="5289"/>
        <item h="1" x="1555"/>
        <item h="1" x="2832"/>
        <item h="1" x="3920"/>
        <item h="1" x="4741"/>
        <item h="1" x="4093"/>
        <item h="1" x="1966"/>
        <item h="1" x="1270"/>
        <item h="1" x="831"/>
        <item h="1" x="5254"/>
        <item h="1" x="2652"/>
        <item h="1" x="1302"/>
        <item h="1" x="597"/>
        <item h="1" x="3680"/>
        <item h="1" x="3232"/>
        <item h="1" x="474"/>
        <item h="1" x="2692"/>
        <item h="1" x="2070"/>
        <item h="1" x="2625"/>
        <item h="1" x="3357"/>
        <item h="1" x="1592"/>
        <item h="1" x="4169"/>
        <item h="1" x="1677"/>
        <item h="1" x="4273"/>
        <item h="1" x="5028"/>
        <item h="1" x="4777"/>
        <item h="1" x="3031"/>
        <item h="1" x="348"/>
        <item h="1" x="2090"/>
        <item h="1" x="4851"/>
        <item h="1" x="76"/>
        <item h="1" x="367"/>
        <item h="1" x="1583"/>
        <item h="1" x="1076"/>
        <item h="1" x="3416"/>
        <item h="1" x="2175"/>
        <item h="1" x="2947"/>
        <item h="1" x="2808"/>
        <item h="1" x="286"/>
        <item h="1" x="438"/>
        <item h="1" x="3821"/>
        <item h="1" x="5217"/>
        <item h="1" x="4420"/>
        <item h="1" x="4316"/>
        <item h="1" x="94"/>
        <item h="1" x="4761"/>
        <item h="1" x="3834"/>
        <item h="1" x="1659"/>
        <item h="1" x="4865"/>
        <item h="1" x="4981"/>
        <item h="1" x="491"/>
        <item h="1" x="2833"/>
        <item h="1" x="699"/>
        <item h="1" x="4866"/>
        <item h="1" x="3760"/>
        <item h="1" x="1492"/>
        <item h="1" x="727"/>
        <item h="1" x="2321"/>
        <item h="1" x="3895"/>
        <item h="1" x="106"/>
        <item h="1" x="2653"/>
        <item h="1" x="4821"/>
        <item h="1" x="4697"/>
        <item h="1" x="5042"/>
        <item h="1" x="3787"/>
        <item h="1" x="4722"/>
        <item h="1" x="3638"/>
        <item h="1" x="3380"/>
        <item h="1" x="2210"/>
        <item h="1" x="2463"/>
        <item h="1" x="1455"/>
        <item h="1" x="2926"/>
        <item h="1" x="5194"/>
        <item h="1" x="1834"/>
        <item h="1" x="5172"/>
        <item h="1" x="5036"/>
        <item h="1" x="104"/>
        <item h="1" x="868"/>
        <item h="1" x="4417"/>
        <item h="1" x="5097"/>
        <item h="1" x="2544"/>
        <item h="1" x="4928"/>
        <item h="1" x="1290"/>
        <item h="1" x="3105"/>
        <item h="1" x="5177"/>
        <item h="1" x="1332"/>
        <item h="1" x="3021"/>
        <item h="1" x="1520"/>
        <item h="1" x="3597"/>
        <item h="1" x="3545"/>
        <item h="1" x="3840"/>
        <item h="1" x="4039"/>
        <item h="1" x="1554"/>
        <item h="1" x="4935"/>
        <item h="1" x="4794"/>
        <item h="1" x="3272"/>
        <item h="1" x="151"/>
        <item h="1" x="4498"/>
        <item h="1" x="4118"/>
        <item h="1" x="3506"/>
        <item h="1" x="4905"/>
        <item h="1" x="4270"/>
        <item h="1" x="1952"/>
        <item h="1" x="2636"/>
        <item h="1" x="3591"/>
        <item h="1" x="1892"/>
        <item h="1" x="3927"/>
        <item h="1" x="456"/>
        <item h="1" x="3483"/>
        <item h="1" x="1125"/>
        <item h="1" x="2716"/>
        <item h="1" x="2872"/>
        <item h="1" x="1002"/>
        <item h="1" x="2817"/>
        <item h="1" x="3551"/>
        <item h="1" x="4572"/>
        <item h="1" x="54"/>
        <item h="1" x="1530"/>
        <item h="1" x="358"/>
        <item h="1" x="4090"/>
        <item h="1" x="4049"/>
        <item h="1" x="4682"/>
        <item h="1" x="2862"/>
        <item h="1" x="5092"/>
        <item h="1" x="2054"/>
        <item h="1" x="649"/>
        <item h="1" x="3586"/>
        <item h="1" x="1470"/>
        <item h="1" x="2675"/>
        <item h="1" x="5115"/>
        <item h="1" x="3211"/>
        <item h="1" x="5101"/>
        <item h="1" x="4431"/>
        <item h="1" x="3865"/>
        <item h="1" x="1191"/>
        <item h="1" x="259"/>
        <item h="1" x="1624"/>
        <item h="1" x="942"/>
        <item h="1" x="4275"/>
        <item h="1" x="2266"/>
        <item h="1" x="2554"/>
        <item h="1" x="3441"/>
        <item h="1" x="3501"/>
        <item h="1" x="4148"/>
        <item h="1" x="4175"/>
        <item h="1" x="2261"/>
        <item h="1" x="4861"/>
        <item h="1" x="5043"/>
        <item h="1" x="1666"/>
        <item h="1" x="930"/>
        <item h="1" x="1500"/>
        <item h="1" x="3959"/>
        <item h="1" x="752"/>
        <item h="1" x="4172"/>
        <item h="1" x="3503"/>
        <item h="1" x="1110"/>
        <item h="1" x="650"/>
        <item h="1" x="1977"/>
        <item h="1" x="3972"/>
        <item h="1" x="421"/>
        <item h="1" x="3187"/>
        <item h="1" x="4382"/>
        <item h="1" x="2091"/>
        <item h="1" x="5263"/>
        <item h="1" x="1181"/>
        <item h="1" x="4423"/>
        <item h="1" x="1077"/>
        <item h="1" x="4904"/>
        <item h="1" x="4892"/>
        <item h="1" x="1860"/>
        <item h="1" x="3214"/>
        <item h="1" x="5452"/>
        <item h="1" x="4691"/>
        <item h="1" x="669"/>
        <item h="1" x="2586"/>
        <item h="1" x="751"/>
        <item h="1" x="3550"/>
        <item h="1" x="4756"/>
        <item h="1" x="3142"/>
        <item h="1" x="2755"/>
        <item h="1" x="3667"/>
        <item h="1" x="3906"/>
        <item h="1" x="5081"/>
        <item h="1" x="3312"/>
        <item h="1" x="1288"/>
        <item h="1" x="2871"/>
        <item h="1" x="2527"/>
        <item h="1" x="592"/>
        <item h="1" x="3027"/>
        <item h="1" x="873"/>
        <item h="1" x="3470"/>
        <item h="1" x="3496"/>
        <item h="1" x="2354"/>
        <item h="1" x="4363"/>
        <item h="1" x="2203"/>
        <item h="1" x="1368"/>
        <item h="1" x="5207"/>
        <item h="1" x="4251"/>
        <item h="1" x="4070"/>
        <item h="1" x="527"/>
        <item h="1" x="1480"/>
        <item h="1" x="2378"/>
        <item h="1" x="1130"/>
        <item h="1" x="2517"/>
        <item h="1" x="4177"/>
        <item h="1" x="2121"/>
        <item h="1" x="2537"/>
        <item h="1" x="2492"/>
        <item h="1" x="5432"/>
        <item h="1" x="365"/>
        <item h="1" x="2802"/>
        <item h="1" x="2334"/>
        <item h="1" x="1443"/>
        <item h="1" x="4094"/>
        <item h="1" x="4575"/>
        <item h="1" x="3722"/>
        <item h="1" x="4023"/>
        <item h="1" x="4797"/>
        <item h="1" x="1908"/>
        <item h="1" x="799"/>
        <item h="1" x="4957"/>
        <item h="1" x="2"/>
        <item h="1" x="691"/>
        <item h="1" x="52"/>
        <item h="1" x="5161"/>
        <item h="1" x="5430"/>
        <item h="1" x="4669"/>
        <item h="1" x="1252"/>
        <item h="1" x="3700"/>
        <item h="1" x="4686"/>
        <item h="1" x="4107"/>
        <item h="1" x="1323"/>
        <item h="1" x="4364"/>
        <item h="1" x="5163"/>
        <item h="1" x="4219"/>
        <item h="1" x="1612"/>
        <item h="1" x="2029"/>
        <item h="1" x="4452"/>
        <item h="1" x="2919"/>
        <item h="1" x="3424"/>
        <item h="1" x="1472"/>
        <item h="1" x="2914"/>
        <item h="1" x="899"/>
        <item h="1" x="1240"/>
        <item h="1" x="1411"/>
        <item h="1" x="1145"/>
        <item h="1" x="729"/>
        <item h="1" x="4658"/>
        <item h="1" x="3561"/>
        <item h="1" x="4365"/>
        <item h="1" x="2216"/>
        <item h="1" x="3641"/>
        <item h="1" x="2349"/>
        <item h="1" x="435"/>
        <item h="1" x="2192"/>
        <item h="1" x="2323"/>
        <item h="1" x="3914"/>
        <item h="1" x="3637"/>
        <item h="1" x="1418"/>
        <item h="1" x="3134"/>
        <item h="1" x="4613"/>
        <item h="1" x="4544"/>
        <item h="1" x="360"/>
        <item h="1" x="620"/>
        <item h="1" x="1111"/>
        <item h="1" x="1361"/>
        <item h="1" x="3264"/>
        <item h="1" x="2133"/>
        <item h="1" x="3523"/>
        <item h="1" x="4858"/>
        <item h="1" x="1687"/>
        <item h="1" x="3481"/>
        <item h="1" x="2284"/>
        <item h="1" x="569"/>
        <item h="1" x="4870"/>
        <item h="1" x="4519"/>
        <item h="1" x="4269"/>
        <item h="1" x="4766"/>
        <item h="1" x="4435"/>
        <item h="1" x="3754"/>
        <item h="1" x="4913"/>
        <item h="1" x="1227"/>
        <item h="1" x="4166"/>
        <item h="1" x="3314"/>
        <item h="1" x="1711"/>
        <item h="1" x="4512"/>
        <item h="1" x="5314"/>
        <item h="1" x="4318"/>
        <item h="1" x="3933"/>
        <item h="1" x="2939"/>
        <item h="1" x="2619"/>
        <item h="1" x="5241"/>
        <item h="1" x="2526"/>
        <item h="1" x="341"/>
        <item h="1" x="5375"/>
        <item h="1" x="2509"/>
        <item h="1" x="4332"/>
        <item h="1" x="500"/>
        <item h="1" x="816"/>
        <item h="1" x="3978"/>
        <item h="1" x="2154"/>
        <item h="1" x="5030"/>
        <item h="1" x="2707"/>
        <item h="1" x="77"/>
        <item h="1" x="3599"/>
        <item h="1" x="3847"/>
        <item h="1" x="2556"/>
        <item h="1" x="4626"/>
        <item h="1" x="2508"/>
        <item h="1" x="3181"/>
        <item h="1" x="1346"/>
        <item h="1" x="1574"/>
        <item h="1" x="2328"/>
        <item h="1" x="2482"/>
        <item h="1" x="2419"/>
        <item h="1" x="5302"/>
        <item h="1" x="2131"/>
        <item h="1" x="4944"/>
        <item h="1" x="3706"/>
        <item h="1" x="1785"/>
        <item h="1" x="3042"/>
        <item h="1" x="1566"/>
        <item h="1" x="4911"/>
        <item h="1" x="3514"/>
        <item h="1" x="3998"/>
        <item h="1" x="4757"/>
        <item h="1" x="4708"/>
        <item h="1" x="3234"/>
        <item h="1" x="4526"/>
        <item h="1" x="2565"/>
        <item h="1" x="2857"/>
        <item h="1" x="5256"/>
        <item h="1" x="306"/>
        <item h="1" x="778"/>
        <item h="1" x="4793"/>
        <item h="1" x="1582"/>
        <item h="1" x="1030"/>
        <item h="1" x="4119"/>
        <item h="1" x="4493"/>
        <item h="1" x="3670"/>
        <item h="1" x="5451"/>
        <item h="1" x="2263"/>
        <item h="1" x="2143"/>
        <item h="1" x="250"/>
        <item h="1" x="138"/>
        <item h="1" x="4235"/>
        <item h="1" x="3519"/>
        <item h="1" x="2874"/>
        <item h="1" x="364"/>
        <item h="1" x="913"/>
        <item h="1" x="4161"/>
        <item h="1" x="2106"/>
        <item h="1" x="5429"/>
        <item h="1" x="2685"/>
        <item h="1" x="2689"/>
        <item h="1" x="897"/>
        <item h="1" x="2992"/>
        <item h="1" x="5218"/>
        <item h="1" x="1327"/>
        <item h="1" x="595"/>
        <item h="1" x="4430"/>
        <item h="1" x="2456"/>
        <item h="1" x="2165"/>
        <item h="1" x="4679"/>
        <item h="1" x="2296"/>
        <item h="1" x="5065"/>
        <item h="1" x="3829"/>
        <item h="1" x="2235"/>
        <item h="1" x="330"/>
        <item h="1" x="3615"/>
        <item h="1" x="5070"/>
        <item h="1" x="1037"/>
        <item h="1" x="1897"/>
        <item h="1" x="4723"/>
        <item h="1" x="610"/>
        <item h="1" x="4206"/>
        <item h="1" x="437"/>
        <item h="1" x="1692"/>
        <item h="1" x="1917"/>
        <item h="1" x="3555"/>
        <item h="1" x="4676"/>
        <item h="1" x="2258"/>
        <item h="1" x="4019"/>
        <item h="1" x="3361"/>
        <item h="1" x="2990"/>
        <item h="1" x="3905"/>
        <item h="1" x="231"/>
        <item h="1" x="4832"/>
        <item h="1" x="3306"/>
        <item h="1" x="4857"/>
        <item h="1" x="1127"/>
        <item h="1" x="2970"/>
        <item h="1" x="3828"/>
        <item h="1" x="2976"/>
        <item h="1" x="346"/>
        <item h="1" x="3032"/>
        <item h="1" x="1073"/>
        <item h="1" x="3974"/>
        <item h="1" x="5153"/>
        <item h="1" x="3377"/>
        <item h="1" x="3108"/>
        <item h="1" x="1372"/>
        <item h="1" x="4008"/>
        <item h="1" x="5029"/>
        <item h="1" x="1160"/>
        <item h="1" x="2094"/>
        <item h="1" x="5332"/>
        <item h="1" x="1402"/>
        <item h="1" x="1157"/>
        <item h="1" x="4108"/>
        <item h="1" x="4841"/>
        <item h="1" x="1133"/>
        <item h="1" x="2762"/>
        <item h="1" x="2024"/>
        <item h="1" x="2579"/>
        <item h="1" x="1880"/>
        <item h="1" x="210"/>
        <item h="1" x="4587"/>
        <item h="1" x="3400"/>
        <item h="1" x="2720"/>
        <item h="1" x="4394"/>
        <item h="1" x="3034"/>
        <item h="1" x="2589"/>
        <item h="1" x="5204"/>
        <item h="1" x="770"/>
        <item h="1" x="5247"/>
        <item h="1" x="3135"/>
        <item h="1" x="3343"/>
        <item h="1" x="5074"/>
        <item h="1" x="1158"/>
        <item h="1" x="1620"/>
        <item h="1" x="3656"/>
        <item h="1" x="5084"/>
        <item h="1" x="233"/>
        <item h="1" x="251"/>
        <item h="1" x="4028"/>
        <item h="1" x="1013"/>
        <item h="1" x="938"/>
        <item h="1" x="4693"/>
        <item h="1" x="4454"/>
        <item h="1" x="3796"/>
        <item h="1" x="100"/>
        <item h="1" x="72"/>
        <item h="1" x="1317"/>
        <item h="1" x="5091"/>
        <item h="1" x="1268"/>
        <item h="1" x="28"/>
        <item h="1" x="606"/>
        <item h="1" x="3910"/>
        <item h="1" x="602"/>
        <item h="1" x="258"/>
        <item h="1" x="2782"/>
        <item h="1" x="321"/>
        <item h="1" x="5000"/>
        <item h="1" x="1049"/>
        <item h="1" x="3372"/>
        <item h="1" x="2337"/>
        <item h="1" x="3449"/>
        <item h="1" x="1497"/>
        <item h="1" x="5199"/>
        <item h="1" x="4005"/>
        <item h="1" x="811"/>
        <item h="1" x="945"/>
        <item h="1" x="755"/>
        <item h="1" x="4037"/>
        <item h="1" x="5444"/>
        <item h="1" x="1269"/>
        <item h="1" x="2155"/>
        <item h="1" x="1635"/>
        <item h="1" x="3452"/>
        <item h="1" x="3015"/>
        <item h="1" x="676"/>
        <item h="1" x="4552"/>
        <item h="1" x="4182"/>
        <item h="1" x="3170"/>
        <item h="1" x="2398"/>
        <item h="1" x="2708"/>
        <item h="1" x="2599"/>
        <item h="1" x="818"/>
        <item h="1" x="3630"/>
        <item h="1" x="4474"/>
        <item h="1" x="1114"/>
        <item h="1" x="2551"/>
        <item h="1" x="4372"/>
        <item h="1" x="3642"/>
        <item h="1" x="4839"/>
        <item h="1" x="4246"/>
        <item h="1" x="1463"/>
        <item h="1" x="5055"/>
        <item h="1" x="3011"/>
        <item h="1" x="2852"/>
        <item h="1" x="2961"/>
        <item h="1" x="416"/>
        <item h="1" x="5157"/>
        <item h="1" x="4249"/>
        <item h="1" x="3709"/>
        <item h="1" x="659"/>
        <item h="1" x="4100"/>
        <item h="1" x="1831"/>
        <item h="1" x="516"/>
        <item h="1" x="2350"/>
        <item h="1" x="142"/>
        <item h="1" x="3558"/>
        <item h="1" x="2045"/>
        <item h="1" x="487"/>
        <item h="1" x="2925"/>
        <item h="1" x="4306"/>
        <item h="1" x="5100"/>
        <item h="1" x="508"/>
        <item h="1" x="864"/>
        <item h="1" x="936"/>
        <item h="1" x="4667"/>
        <item h="1" x="2198"/>
        <item h="1" x="1794"/>
        <item h="1" x="480"/>
        <item h="1" x="2792"/>
        <item h="1" x="477"/>
        <item h="1" x="1750"/>
        <item h="1" x="3903"/>
        <item h="1" x="671"/>
        <item h="1" x="1241"/>
        <item h="1" x="2856"/>
        <item h="1" x="2830"/>
        <item h="1" x="3955"/>
        <item h="1" x="2797"/>
        <item h="1" x="4110"/>
        <item h="1" x="1576"/>
        <item h="1" x="2518"/>
        <item h="1" x="126"/>
        <item h="1" x="4758"/>
        <item h="1" x="1225"/>
        <item h="1" x="994"/>
        <item h="1" x="2468"/>
        <item h="1" x="3488"/>
        <item h="1" x="5253"/>
        <item h="1" x="2796"/>
        <item h="1" x="2067"/>
        <item h="1" x="3324"/>
        <item h="1" x="2541"/>
        <item h="1" x="2944"/>
        <item h="1" x="2847"/>
        <item h="1" x="4051"/>
        <item h="1" x="1812"/>
        <item h="1" x="238"/>
        <item h="1" x="5419"/>
        <item h="1" x="2741"/>
        <item h="1" x="3735"/>
        <item h="1" x="5021"/>
        <item h="1" x="2222"/>
        <item h="1" x="4937"/>
        <item h="1" x="3218"/>
        <item h="1" x="1843"/>
        <item h="1" x="1844"/>
        <item h="1" x="3222"/>
        <item h="1" x="5183"/>
        <item h="1" x="2923"/>
        <item h="1" x="4272"/>
        <item h="1" x="2621"/>
        <item h="1" x="3301"/>
        <item h="1" x="4210"/>
        <item h="1" x="1747"/>
        <item h="1" x="4491"/>
        <item h="1" x="5329"/>
        <item h="1" x="788"/>
        <item h="1" x="2749"/>
        <item h="1" x="130"/>
        <item h="1" x="3608"/>
        <item h="1" x="3384"/>
        <item h="1" x="4156"/>
        <item h="1" x="2962"/>
        <item h="1" x="883"/>
        <item h="1" x="3692"/>
        <item h="1" x="3365"/>
        <item h="1" x="3842"/>
        <item h="1" x="3097"/>
        <item h="1" x="3950"/>
        <item h="1" x="3454"/>
        <item h="1" x="4362"/>
        <item h="1" x="1378"/>
        <item h="1" x="4604"/>
        <item h="1" x="1348"/>
        <item h="1" x="2123"/>
        <item h="1" x="2236"/>
        <item h="1" x="3708"/>
        <item h="1" x="1777"/>
        <item h="1" x="1730"/>
        <item h="1" x="4133"/>
        <item h="1" x="3176"/>
        <item h="1" x="4415"/>
        <item h="1" x="1841"/>
        <item h="1" x="1176"/>
        <item h="1" x="319"/>
        <item h="1" x="2798"/>
        <item h="1" x="4079"/>
        <item h="1" x="5127"/>
        <item h="1" x="4598"/>
        <item h="1" x="2185"/>
        <item h="1" x="4656"/>
        <item h="1" x="1199"/>
        <item h="1" x="4616"/>
        <item h="1" x="1095"/>
        <item h="1" x="3096"/>
        <item h="1" x="4303"/>
        <item h="1" x="2605"/>
        <item h="1" x="3795"/>
        <item h="1" x="4819"/>
        <item h="1" x="3294"/>
        <item h="1" x="3152"/>
        <item h="1" x="5212"/>
        <item h="1" x="1719"/>
        <item h="1" x="2516"/>
        <item h="1" x="3310"/>
        <item h="1" x="5276"/>
        <item h="1" x="5143"/>
        <item h="1" x="10"/>
        <item h="1" x="1350"/>
        <item h="1" x="2200"/>
        <item h="1" x="3725"/>
        <item h="1" x="2719"/>
        <item h="1" x="5445"/>
        <item h="1" x="4064"/>
        <item h="1" x="1521"/>
        <item h="1" x="4942"/>
        <item h="1" x="3702"/>
        <item h="1" x="2713"/>
        <item h="1" x="4138"/>
        <item h="1" x="1424"/>
        <item h="1" x="433"/>
        <item h="1" x="1643"/>
        <item h="1" x="5300"/>
        <item h="1" x="879"/>
        <item h="1" x="4233"/>
        <item h="1" x="4751"/>
        <item h="1" x="316"/>
        <item h="1" x="4181"/>
        <item h="1" x="4062"/>
        <item h="1" x="4663"/>
        <item h="1" x="5175"/>
        <item h="1" x="354"/>
        <item h="1" x="3123"/>
        <item h="1" x="3515"/>
        <item h="1" x="2033"/>
        <item h="1" x="4124"/>
        <item h="1" x="1021"/>
        <item h="1" x="3982"/>
        <item h="1" x="1189"/>
        <item h="1" x="4101"/>
        <item h="1" x="5292"/>
        <item h="1" x="1849"/>
        <item h="1" x="4078"/>
        <item h="1" x="3446"/>
        <item h="1" x="1915"/>
        <item h="1" x="1462"/>
        <item h="1" x="4956"/>
        <item h="1" x="1054"/>
        <item h="1" x="1165"/>
        <item h="1" x="4680"/>
        <item h="1" x="1234"/>
        <item h="1" x="1427"/>
        <item h="1" x="4413"/>
        <item h="1" x="4952"/>
        <item h="1" x="3132"/>
        <item h="1" x="2912"/>
        <item h="1" x="4059"/>
        <item h="1" x="5249"/>
        <item h="1" x="2688"/>
        <item h="1" x="4735"/>
        <item h="1" x="4801"/>
        <item h="1" x="2646"/>
        <item h="1" x="564"/>
        <item h="1" x="4261"/>
        <item h="1" x="3194"/>
        <item h="1" x="3333"/>
        <item h="1" x="3489"/>
        <item h="1" x="3458"/>
        <item h="1" x="4879"/>
        <item h="1" x="819"/>
        <item h="1" x="3409"/>
        <item h="1" x="2899"/>
        <item h="1" x="2252"/>
        <item h="1" x="773"/>
        <item h="1" x="4800"/>
        <item h="1" x="1347"/>
        <item h="1" x="1570"/>
        <item h="1" x="3759"/>
        <item h="1" x="2582"/>
        <item h="1" x="5366"/>
        <item h="1" x="2577"/>
        <item h="1" x="3848"/>
        <item h="1" x="3471"/>
        <item h="1" x="2991"/>
        <item h="1" x="4237"/>
        <item h="1" x="889"/>
        <item h="1" x="5173"/>
        <item h="1" x="724"/>
        <item h="1" x="5208"/>
        <item h="1" x="3154"/>
        <item h="1" x="3061"/>
        <item h="1" x="4825"/>
        <item h="1" x="1674"/>
        <item h="1" x="3043"/>
        <item h="1" x="1116"/>
        <item h="1" x="2885"/>
        <item h="1" x="3217"/>
        <item h="1" x="2995"/>
        <item h="1" x="1739"/>
        <item h="1" x="2125"/>
        <item h="1" x="5046"/>
        <item h="1" x="1019"/>
        <item h="1" x="155"/>
        <item h="1" x="4096"/>
        <item h="1" x="3694"/>
        <item h="1" x="1417"/>
        <item h="1" x="328"/>
        <item h="1" x="5159"/>
        <item h="1" x="2567"/>
        <item h="1" x="4529"/>
        <item h="1" x="3406"/>
        <item h="1" x="2168"/>
        <item h="1" x="4308"/>
        <item h="1" x="3746"/>
        <item h="1" x="5113"/>
        <item h="1" x="3244"/>
        <item h="1" x="1204"/>
        <item h="1" x="5350"/>
        <item h="1" x="4344"/>
        <item h="1" x="1517"/>
        <item h="1" x="769"/>
        <item h="1" x="2758"/>
        <item h="1" x="3391"/>
        <item h="1" x="591"/>
        <item h="1" x="455"/>
        <item h="1" x="2592"/>
        <item h="1" x="1548"/>
        <item h="1" x="1248"/>
        <item h="1" x="3103"/>
        <item h="1" x="954"/>
        <item h="1" x="3940"/>
        <item h="1" x="2917"/>
        <item h="1" x="4258"/>
        <item h="1" x="3825"/>
        <item h="1" x="3846"/>
        <item h="1" x="2084"/>
        <item h="1" x="2980"/>
        <item h="1" x="3930"/>
        <item h="1" x="1638"/>
        <item h="1" x="5123"/>
        <item h="1" x="4621"/>
        <item h="1" x="1768"/>
        <item h="1" x="3387"/>
        <item h="1" x="2552"/>
        <item h="1" x="4204"/>
        <item h="1" x="2743"/>
        <item h="1" x="3273"/>
        <item h="1" x="3763"/>
        <item h="1" x="1540"/>
        <item h="1" x="4890"/>
        <item h="1" x="4159"/>
        <item h="1" x="4012"/>
        <item h="1" x="4648"/>
        <item h="1" x="122"/>
        <item h="1" x="4123"/>
        <item h="1" x="3196"/>
        <item h="1" x="5343"/>
        <item h="1" x="3127"/>
        <item h="1" x="4763"/>
        <item h="1" x="4805"/>
        <item h="1" x="1840"/>
        <item h="1" x="490"/>
        <item h="1" x="960"/>
        <item h="1" x="1665"/>
        <item h="1" x="2146"/>
        <item h="1" x="4338"/>
        <item h="1" x="1658"/>
        <item h="1" x="1733"/>
        <item h="1" x="3348"/>
        <item h="1" x="3685"/>
        <item h="1" x="1997"/>
        <item h="1" x="3917"/>
        <item h="1" x="2086"/>
        <item h="1" x="78"/>
        <item h="1" x="1902"/>
        <item h="1" x="4375"/>
        <item h="1" x="3879"/>
        <item h="1" x="4624"/>
        <item h="1" x="2301"/>
        <item h="1" x="4376"/>
        <item h="1" x="566"/>
        <item h="1" x="181"/>
        <item h="1" x="3616"/>
        <item h="1" x="4202"/>
        <item h="1" x="5410"/>
        <item h="1" x="871"/>
        <item h="1" x="4506"/>
        <item h="1" x="4567"/>
        <item h="1" x="4449"/>
        <item h="1" x="4568"/>
        <item h="1" x="4790"/>
        <item h="1" x="3347"/>
        <item h="1" x="3756"/>
        <item h="1" x="4884"/>
        <item h="1" x="4432"/>
        <item h="1" x="626"/>
        <item h="1" x="704"/>
        <item h="1" x="3893"/>
        <item h="1" x="1328"/>
        <item h="1" x="1863"/>
        <item h="1" x="4307"/>
        <item h="1" x="1698"/>
        <item h="1" x="1458"/>
        <item h="1" x="145"/>
        <item h="1" x="386"/>
        <item h="1" x="2704"/>
        <item h="1" x="4949"/>
        <item h="1" x="1178"/>
        <item h="1" x="4286"/>
        <item h="1" x="2347"/>
        <item h="1" x="3082"/>
        <item h="1" x="156"/>
        <item h="1" x="2789"/>
        <item h="1" x="4409"/>
        <item h="1" x="2115"/>
        <item h="1" x="3382"/>
        <item h="1" x="2292"/>
        <item h="1" x="3300"/>
        <item h="1" x="3013"/>
        <item h="1" x="914"/>
        <item h="1" x="2818"/>
        <item h="1" x="5132"/>
        <item h="1" x="3537"/>
        <item h="1" x="4654"/>
        <item h="1" x="1544"/>
        <item h="1" x="4990"/>
        <item h="1" x="764"/>
        <item h="1" x="64"/>
        <item h="1" x="3045"/>
        <item h="1" x="547"/>
        <item h="1" x="5144"/>
        <item h="1" x="3863"/>
        <item h="1" x="996"/>
        <item h="1" x="1716"/>
        <item h="1" x="2860"/>
        <item h="1" x="2227"/>
        <item h="1" x="4017"/>
        <item h="1" x="4042"/>
        <item h="1" x="372"/>
        <item h="1" x="5269"/>
        <item h="1" x="1598"/>
        <item h="1" x="4856"/>
        <item h="1" x="5170"/>
        <item h="1" x="5149"/>
        <item h="1" x="3750"/>
        <item h="1" x="3948"/>
        <item h="1" x="2407"/>
        <item h="1" x="820"/>
        <item h="1" x="582"/>
        <item h="1" x="630"/>
        <item h="1" x="1353"/>
        <item h="1" x="3485"/>
        <item h="1" x="856"/>
        <item h="1" x="1161"/>
        <item h="1" x="4986"/>
        <item h="1" x="5309"/>
        <item h="1" x="5118"/>
        <item h="1" x="565"/>
        <item h="1" x="1973"/>
        <item h="1" x="334"/>
        <item h="1" x="5061"/>
        <item h="1" x="3744"/>
        <item h="1" x="4868"/>
        <item h="1" x="3261"/>
        <item h="1" x="4921"/>
        <item h="1" x="655"/>
        <item h="1" x="2596"/>
        <item h="1" x="1743"/>
        <item h="1" x="4941"/>
        <item h="1" x="3536"/>
        <item h="1" x="4610"/>
        <item h="1" x="509"/>
        <item h="1" x="5270"/>
        <item h="1" x="2041"/>
        <item h="1" x="5099"/>
        <item h="1" x="2438"/>
        <item h="1" x="3162"/>
        <item h="1" x="4551"/>
        <item h="1" x="3672"/>
        <item h="1" x="2259"/>
        <item h="1" x="2178"/>
        <item h="1" x="4555"/>
        <item h="1" x="4989"/>
        <item h="1" x="1294"/>
        <item h="1" x="2679"/>
        <item h="1" x="1878"/>
        <item h="1" x="5169"/>
        <item h="1" x="2768"/>
        <item h="1" x="1625"/>
        <item h="1" x="2650"/>
        <item h="1" x="4749"/>
        <item h="1" x="4666"/>
        <item h="1" x="5383"/>
        <item h="1" x="4701"/>
        <item h="1" x="3109"/>
        <item h="1" x="4938"/>
        <item h="1" x="4525"/>
        <item h="1" x="2921"/>
        <item h="1" x="3577"/>
        <item h="1" x="4391"/>
        <item h="1" x="1212"/>
        <item h="1" x="688"/>
        <item h="1" x="2161"/>
        <item h="1" x="4945"/>
        <item h="1" x="1717"/>
        <item h="1" x="3423"/>
        <item h="1" x="3098"/>
        <item h="1" x="1413"/>
        <item h="1" x="1220"/>
        <item h="1" x="4528"/>
        <item h="1" x="4171"/>
        <item h="1" x="2012"/>
        <item h="1" x="2694"/>
        <item h="1" x="1707"/>
        <item h="1" x="4063"/>
        <item h="1" x="2277"/>
        <item h="1" x="4665"/>
        <item h="1" x="2267"/>
        <item h="1" x="5168"/>
        <item h="1" x="4688"/>
        <item h="1" x="1147"/>
        <item h="1" x="4668"/>
        <item h="1" x="26"/>
        <item h="1" x="5285"/>
        <item h="1" x="2876"/>
        <item h="1" x="1827"/>
        <item h="1" x="5064"/>
        <item h="1" x="2628"/>
        <item h="1" x="774"/>
        <item h="1" x="3026"/>
        <item h="1" x="1622"/>
        <item h="1" x="4471"/>
        <item h="1" x="3100"/>
        <item h="1" x="2767"/>
        <item h="1" x="2306"/>
        <item h="1" x="3163"/>
        <item h="1" x="3091"/>
        <item h="1" x="3016"/>
        <item h="1" x="2213"/>
        <item h="1" x="5301"/>
        <item h="1" x="869"/>
        <item h="1" x="4001"/>
        <item h="1" x="2345"/>
        <item h="1" x="1285"/>
        <item h="1" x="625"/>
        <item h="1" x="2196"/>
        <item h="1" x="379"/>
        <item h="1" x="3541"/>
        <item h="1" x="5190"/>
        <item h="1" x="3747"/>
        <item h="1" x="1731"/>
        <item h="1" x="3054"/>
        <item h="1" x="1826"/>
        <item h="1" x="4144"/>
        <item h="1" x="1283"/>
        <item h="1" x="4141"/>
        <item h="1" x="3383"/>
        <item h="1" x="479"/>
        <item h="1" x="3623"/>
        <item h="1" x="4683"/>
        <item h="1" x="3539"/>
        <item h="1" x="4854"/>
        <item h="1" x="1875"/>
        <item h="1" x="5233"/>
        <item h="1" x="4495"/>
        <item h="1" x="1560"/>
        <item h="1" x="25"/>
        <item h="1" x="4165"/>
        <item h="1" x="2489"/>
        <item h="1" x="3567"/>
        <item h="1" x="1246"/>
        <item h="1" x="173"/>
        <item h="1" x="612"/>
        <item h="1" x="1295"/>
        <item h="1" x="643"/>
        <item h="1" x="2645"/>
        <item h="1" x="2630"/>
        <item h="1" x="3457"/>
        <item h="1" x="4152"/>
        <item h="1" x="3166"/>
        <item h="1" x="1018"/>
        <item h="1" x="851"/>
        <item h="1" x="5032"/>
        <item h="1" x="4068"/>
        <item h="1" x="2557"/>
        <item h="1" x="1535"/>
        <item h="1" x="4084"/>
        <item h="1" x="528"/>
        <item h="1" x="2270"/>
        <item h="1" x="165"/>
        <item h="1" x="3144"/>
        <item h="1" x="1092"/>
        <item h="1" x="2426"/>
        <item h="1" x="2904"/>
        <item h="1" x="2791"/>
        <item h="1" x="1168"/>
        <item h="1" x="5345"/>
        <item h="1" x="3476"/>
        <item h="1" x="4978"/>
        <item h="1" x="3964"/>
        <item h="1" x="1898"/>
        <item h="1" x="3469"/>
        <item h="1" x="4687"/>
        <item h="1" x="2271"/>
        <item h="1" x="3370"/>
        <item h="1" x="3782"/>
        <item h="1" x="2171"/>
        <item h="1" x="4732"/>
        <item h="1" x="1823"/>
        <item h="1" x="2748"/>
        <item h="1" x="2896"/>
        <item h="1" x="1581"/>
        <item h="1" x="963"/>
        <item h="1" x="3662"/>
        <item h="1" x="1275"/>
        <item h="1" x="2142"/>
        <item h="1" x="1993"/>
        <item h="1" x="1044"/>
        <item h="1" x="1318"/>
        <item h="1" x="234"/>
        <item h="1" x="4264"/>
        <item h="1" x="1150"/>
        <item h="1" x="1636"/>
        <item h="1" x="5411"/>
        <item h="1" x="8"/>
        <item h="1" x="1393"/>
        <item h="1" x="189"/>
        <item h="1" x="2664"/>
        <item h="1" x="5114"/>
        <item h="1" x="1179"/>
        <item h="1" x="989"/>
        <item h="1" x="453"/>
        <item h="1" x="2436"/>
        <item h="1" x="1964"/>
        <item h="1" x="2324"/>
        <item h="1" x="4421"/>
        <item h="1" x="2114"/>
        <item h="1" x="2234"/>
        <item h="1" x="4501"/>
        <item h="1" x="2199"/>
        <item h="1" x="1702"/>
        <item h="1" x="2999"/>
        <item h="1" x="141"/>
        <item h="1" x="1522"/>
        <item h="1" x="4902"/>
        <item h="1" x="1303"/>
        <item h="1" x="1365"/>
        <item h="1" x="3885"/>
        <item h="1" x="5299"/>
        <item h="1" x="2474"/>
        <item h="1" x="308"/>
        <item h="1" x="5405"/>
        <item h="1" x="3956"/>
        <item h="1" x="5303"/>
        <item h="1" x="998"/>
        <item h="1" x="2512"/>
        <item h="1" x="123"/>
        <item h="1" x="3524"/>
        <item h="1" x="158"/>
        <item h="1" x="2406"/>
        <item h="1" x="2897"/>
        <item h="1" x="3056"/>
        <item h="1" x="3173"/>
        <item h="1" x="4852"/>
        <item h="1" x="815"/>
        <item h="1" x="1852"/>
        <item h="1" x="3271"/>
        <item h="1" x="2082"/>
        <item h="1" x="1820"/>
        <item h="1" x="1394"/>
        <item h="1" x="4835"/>
        <item h="1" x="23"/>
        <item h="1" x="2881"/>
        <item h="1" x="553"/>
        <item h="1" x="2761"/>
        <item h="1" x="5322"/>
        <item h="1" x="3884"/>
        <item h="1" x="5038"/>
        <item h="1" x="5188"/>
        <item h="1" x="300"/>
        <item h="1" x="4983"/>
        <item h="1" x="4358"/>
        <item h="1" x="3999"/>
        <item h="1" x="693"/>
        <item h="1" x="3150"/>
        <item h="1" x="2164"/>
        <item h="1" x="2404"/>
        <item h="1" x="493"/>
        <item h="1" x="4343"/>
        <item h="1" x="1440"/>
        <item h="1" x="3835"/>
        <item h="1" x="3285"/>
        <item h="1" x="1543"/>
        <item h="1" x="2273"/>
        <item h="1" x="4563"/>
        <item h="1" x="5282"/>
        <item h="1" x="4724"/>
        <item h="1" x="5075"/>
        <item h="1" x="1284"/>
        <item h="1" x="2315"/>
        <item h="1" x="1245"/>
        <item h="1" x="3574"/>
        <item h="1" x="2933"/>
        <item h="1" x="1416"/>
        <item h="1" x="1690"/>
        <item h="1" x="3924"/>
        <item h="1" x="2339"/>
        <item h="1" x="1756"/>
        <item h="1" x="5184"/>
        <item h="1" x="5049"/>
        <item h="1" x="262"/>
        <item h="1" x="1442"/>
        <item h="1" x="714"/>
        <item h="1" x="4462"/>
        <item h="1" x="1373"/>
        <item h="1" x="2883"/>
        <item h="1" x="3084"/>
        <item h="1" x="4400"/>
        <item h="1" x="4116"/>
        <item h="1" x="4102"/>
        <item h="1" x="2781"/>
        <item h="1" x="1260"/>
        <item h="1" x="2665"/>
        <item h="1" x="5079"/>
        <item h="1" x="4700"/>
        <item h="1" x="1052"/>
        <item h="1" x="3889"/>
        <item h="1" x="2242"/>
        <item h="1" x="4853"/>
        <item h="1" x="295"/>
        <item h="1" x="4969"/>
        <item h="1" x="2747"/>
        <item h="1" x="3351"/>
        <item h="1" x="5406"/>
        <item h="1" x="3350"/>
        <item h="1" x="2684"/>
        <item h="1" x="3119"/>
        <item h="1" x="648"/>
        <item h="1" x="43"/>
        <item h="1" x="1704"/>
        <item h="1" x="430"/>
        <item h="1" x="2170"/>
        <item h="1" x="3714"/>
        <item h="1" x="5257"/>
        <item h="1" x="3790"/>
        <item h="1" x="1271"/>
        <item h="1" x="1605"/>
        <item h="1" x="3520"/>
        <item h="1" x="2195"/>
        <item h="1" x="3554"/>
        <item h="1" x="3433"/>
        <item h="1" x="4781"/>
        <item h="1" x="1856"/>
        <item h="1" x="4671"/>
        <item h="1" x="2641"/>
        <item h="1" x="2612"/>
        <item h="1" x="2642"/>
        <item h="1" x="2159"/>
        <item h="1" x="2413"/>
        <item h="1" x="698"/>
        <item h="1" x="5221"/>
        <item h="1" x="2561"/>
        <item h="1" x="1104"/>
        <item h="1" x="3671"/>
        <item h="1" x="492"/>
        <item h="1" x="2433"/>
        <item h="1" x="3918"/>
        <item h="1" x="5372"/>
        <item h="1" x="1976"/>
        <item h="1" x="4946"/>
        <item h="1" x="2282"/>
        <item h="1" x="1414"/>
        <item h="1" x="4367"/>
        <item h="1" x="3573"/>
        <item h="1" x="3806"/>
        <item h="1" x="2297"/>
        <item h="1" x="3677"/>
        <item h="1" x="1352"/>
        <item h="1" x="3907"/>
        <item h="1" x="1331"/>
        <item h="1" x="3779"/>
        <item h="1" x="1200"/>
        <item h="1" x="3254"/>
        <item h="1" x="352"/>
        <item h="1" x="3758"/>
        <item h="1" x="2754"/>
        <item h="1" x="5438"/>
        <item h="1" x="4047"/>
        <item h="1" x="4481"/>
        <item h="1" x="4192"/>
        <item h="1" x="1105"/>
        <item h="1" x="11"/>
        <item h="1" x="3859"/>
        <item h="1" x="323"/>
        <item h="1" x="4646"/>
        <item h="1" x="4221"/>
        <item h="1" x="5156"/>
        <item h="1" x="4915"/>
        <item h="1" x="1516"/>
        <item h="1" x="4488"/>
        <item h="1" x="1498"/>
        <item h="1" x="4891"/>
        <item h="1" x="1595"/>
        <item h="1" x="1610"/>
        <item h="1" x="3148"/>
        <item h="1" x="1745"/>
        <item h="1" x="3086"/>
        <item h="1" x="1320"/>
        <item h="1" x="2358"/>
        <item h="1" x="2829"/>
        <item h="1" x="1988"/>
        <item h="1" x="4327"/>
        <item h="1" x="2691"/>
        <item h="1" x="441"/>
        <item h="1" x="4061"/>
        <item h="1" x="4934"/>
        <item h="1" x="1228"/>
        <item h="1" x="921"/>
        <item h="1" x="4703"/>
        <item h="1" x="3601"/>
        <item h="1" x="1727"/>
        <item h="1" x="5048"/>
        <item h="1" x="2343"/>
        <item h="1" x="1069"/>
        <item h="1" x="4392"/>
        <item h="1" x="2643"/>
        <item h="1" x="2096"/>
        <item h="1" x="550"/>
        <item h="1" x="4173"/>
        <item h="1" x="1223"/>
        <item h="1" x="4278"/>
        <item h="1" x="2837"/>
        <item h="1" x="690"/>
        <item h="1" x="4730"/>
        <item h="1" x="2387"/>
        <item h="1" x="790"/>
        <item h="1" x="1065"/>
        <item h="1" x="5200"/>
        <item h="1" x="3130"/>
        <item h="1" x="3564"/>
        <item h="1" x="1578"/>
        <item h="1" x="199"/>
        <item h="1" x="882"/>
        <item h="1" x="2440"/>
        <item h="1" x="3445"/>
        <item h="1" x="4776"/>
        <item h="1" x="2531"/>
        <item h="1" x="4874"/>
        <item h="1" x="384"/>
        <item h="1" x="2670"/>
        <item h="1" x="5166"/>
        <item h="1" x="5264"/>
        <item h="1" x="357"/>
        <item h="1" x="2182"/>
        <item h="1" x="1912"/>
        <item h="1" x="1312"/>
        <item h="1" x="1363"/>
        <item h="1" x="3401"/>
        <item h="1" x="3052"/>
        <item h="1" x="3575"/>
        <item h="1" x="741"/>
        <item h="1" x="5400"/>
        <item h="1" x="3320"/>
        <item h="1" x="3695"/>
        <item h="1" x="2546"/>
        <item h="1" x="5427"/>
        <item h="1" x="4164"/>
        <item h="1" x="3872"/>
        <item h="1" x="2916"/>
        <item h="1" x="1944"/>
        <item h="1" x="4189"/>
        <item h="1" x="1995"/>
        <item h="1" x="4457"/>
        <item h="1" x="4767"/>
        <item h="1" x="1991"/>
        <item h="1" x="808"/>
        <item h="1" x="586"/>
        <item h="1" x="3475"/>
        <item h="1" x="641"/>
        <item h="1" x="3252"/>
        <item h="1" x="4622"/>
        <item h="1" x="3770"/>
        <item h="1" x="1744"/>
        <item h="1" x="2697"/>
        <item h="1" x="3403"/>
        <item h="1" x="3526"/>
        <item h="1" x="3443"/>
        <item h="1" x="5093"/>
        <item h="1" x="4048"/>
        <item h="1" x="3009"/>
        <item h="1" x="4179"/>
        <item h="1" x="3818"/>
        <item h="1" x="4662"/>
        <item h="1" x="3115"/>
        <item h="1" x="407"/>
        <item h="1" x="4725"/>
        <item h="1" x="3888"/>
        <item h="1" x="2380"/>
        <item h="1" x="502"/>
        <item h="1" x="2674"/>
        <item h="1" x="1447"/>
        <item h="1" x="3713"/>
        <item h="1" x="986"/>
        <item h="1" x="3653"/>
        <item h="1" x="2431"/>
        <item h="1" x="4305"/>
        <item h="1" x="252"/>
        <item h="1" x="4127"/>
        <item h="1" x="1833"/>
        <item h="1" x="2295"/>
        <item h="1" x="4218"/>
        <item h="1" x="4326"/>
        <item h="1" x="4932"/>
        <item h="1" x="5357"/>
        <item h="1" x="822"/>
        <item h="1" x="5297"/>
        <item h="1" x="2521"/>
        <item h="1" x="4292"/>
        <item h="1" x="2452"/>
        <item h="1" x="2638"/>
        <item h="1" x="2062"/>
        <item h="1" x="5203"/>
        <item h="1" x="3710"/>
        <item h="1" x="3112"/>
        <item h="1" x="3356"/>
        <item h="1" x="5052"/>
        <item h="1" x="5311"/>
        <item h="1" x="534"/>
        <item h="1" x="4461"/>
        <item h="1" x="5082"/>
        <item h="1" x="1441"/>
        <item h="1" x="538"/>
        <item h="1" x="713"/>
        <item h="1" x="2376"/>
        <item h="1" x="2187"/>
        <item h="1" x="4524"/>
        <item h="1" x="1755"/>
        <item h="1" x="4640"/>
        <item h="1" x="2283"/>
        <item h="1" x="4995"/>
        <item h="1" x="4487"/>
        <item h="1" x="4325"/>
        <item h="1" x="3177"/>
        <item h="1" x="5412"/>
        <item h="1" x="4929"/>
        <item h="1" x="3970"/>
        <item h="1" x="1233"/>
        <item h="1" x="1950"/>
        <item h="1" x="1602"/>
        <item h="1" x="1889"/>
        <item h="1" x="3765"/>
        <item h="1" x="2519"/>
        <item h="1" x="2951"/>
        <item h="1" x="2308"/>
        <item h="1" x="4150"/>
        <item h="1" x="1784"/>
        <item h="1" x="4276"/>
        <item h="1" x="3492"/>
        <item h="1" x="915"/>
        <item h="1" x="4092"/>
        <item h="1" x="3113"/>
        <item h="1" x="2112"/>
        <item h="1" x="5378"/>
        <item h="1" x="912"/>
        <item h="1" x="5245"/>
        <item h="1" x="1209"/>
        <item h="1" x="2239"/>
        <item h="1" x="678"/>
        <item h="1" x="2036"/>
        <item h="1" x="2379"/>
        <item h="1" x="521"/>
        <item h="1" x="1607"/>
        <item h="1" x="1429"/>
        <item h="1" x="2281"/>
        <item h="1" x="2683"/>
        <item h="1" x="2823"/>
        <item h="1" x="4817"/>
        <item h="1" x="3766"/>
        <item h="1" x="5423"/>
        <item h="1" x="5337"/>
        <item h="1" x="2212"/>
        <item h="1" x="3248"/>
        <item h="1" x="5271"/>
        <item h="1" x="842"/>
        <item h="1" x="3360"/>
        <item h="1" x="3617"/>
        <item h="1" x="2978"/>
        <item h="1" x="1523"/>
        <item h="1" x="3953"/>
        <item h="1" x="1657"/>
        <item h="1" x="1928"/>
        <item h="1" x="4388"/>
        <item h="1" x="702"/>
        <item h="1" x="2633"/>
        <item h="1" x="3583"/>
        <item h="1" x="1358"/>
        <item h="1" x="4117"/>
        <item h="1" x="2570"/>
        <item h="1" x="2058"/>
        <item h="1" x="2591"/>
        <item h="1" x="3527"/>
        <item h="1" x="5237"/>
        <item h="1" x="3579"/>
        <item h="1" x="3832"/>
        <item h="1" x="2448"/>
        <item h="1" x="4482"/>
        <item h="1" x="3278"/>
        <item h="1" x="4311"/>
        <item h="1" x="275"/>
        <item h="1" x="1392"/>
        <item h="1" x="2889"/>
        <item h="1" x="2389"/>
        <item h="1" x="3688"/>
        <item h="1" x="48"/>
        <item h="1" x="4970"/>
        <item h="1" x="188"/>
        <item h="1" x="327"/>
        <item h="1" x="5286"/>
        <item h="1" x="4930"/>
        <item h="1" x="1495"/>
        <item h="1" x="1254"/>
        <item h="1" x="3852"/>
        <item h="1" x="1799"/>
        <item h="1" x="1783"/>
        <item h="1" x="2313"/>
        <item h="1" x="3155"/>
        <item h="1" x="746"/>
        <item h="1" x="2209"/>
        <item h="1" x="781"/>
        <item h="1" x="3815"/>
        <item h="1" x="4097"/>
        <item h="1" x="4592"/>
        <item h="1" x="2134"/>
        <item h="1" x="3869"/>
        <item h="1" x="1550"/>
        <item h="1" x="2770"/>
        <item h="1" x="4054"/>
        <item h="1" x="1460"/>
        <item h="1" x="481"/>
        <item h="1" x="4136"/>
        <item h="1" x="2462"/>
        <item h="1" x="3374"/>
        <item h="1" x="5031"/>
        <item h="1" x="1410"/>
        <item h="1" x="4843"/>
        <item h="1" x="1740"/>
        <item h="1" x="3182"/>
        <item h="1" x="4553"/>
        <item h="1" x="2053"/>
        <item h="1" x="268"/>
        <item h="1" x="4035"/>
        <item h="1" x="3020"/>
        <item h="1" x="3698"/>
        <item h="1" x="761"/>
        <item h="1" x="4845"/>
        <item h="1" x="168"/>
        <item h="1" x="3624"/>
        <item h="1" x="5392"/>
        <item h="1" x="4762"/>
        <item h="1" x="2442"/>
        <item h="1" x="5305"/>
        <item h="1" x="1805"/>
        <item h="1" x="4984"/>
        <item h="1" x="249"/>
        <item h="1" x="1640"/>
        <item h="1" x="4729"/>
        <item h="1" x="1877"/>
        <item h="1" x="206"/>
        <item h="1" x="4859"/>
        <item h="1" x="2913"/>
        <item h="1" x="768"/>
        <item h="1" x="853"/>
        <item h="1" x="5449"/>
        <item h="1" x="2601"/>
        <item h="1" x="427"/>
        <item h="1" x="580"/>
        <item h="1" x="313"/>
        <item h="1" x="2097"/>
        <item h="1" x="1407"/>
        <item h="1" x="4002"/>
        <item h="1" x="1725"/>
        <item h="1" x="600"/>
        <item h="1" x="5279"/>
        <item h="1" x="4295"/>
        <item h="1" x="1769"/>
        <item h="1" x="2721"/>
        <item h="1" x="95"/>
        <item h="1" x="2408"/>
        <item h="1" x="5229"/>
        <item h="1" x="1477"/>
        <item h="1" x="4036"/>
        <item h="1" x="2884"/>
        <item h="1" x="3426"/>
        <item h="1" x="1921"/>
        <item h="1" x="3293"/>
        <item h="1" x="1686"/>
        <item h="1" x="3002"/>
        <item h="1" x="3204"/>
        <item h="1" x="3436"/>
        <item h="1" x="208"/>
        <item h="1" x="4863"/>
        <item h="1" x="3126"/>
        <item h="1" x="4947"/>
        <item h="1" x="3371"/>
        <item h="1" x="3149"/>
        <item h="1" x="4675"/>
        <item h="1" x="2580"/>
        <item h="1" x="3307"/>
        <item h="1" x="1122"/>
        <item h="1" x="4962"/>
        <item h="1" x="925"/>
        <item h="1" x="3138"/>
        <item h="1" x="4304"/>
        <item h="1" x="3963"/>
        <item h="1" x="4873"/>
        <item h="1" x="571"/>
        <item h="1" x="2695"/>
        <item h="1" x="1559"/>
        <item h="1" x="27"/>
        <item h="1" x="4333"/>
        <item h="1" x="3352"/>
        <item h="1" x="3693"/>
        <item h="1" x="5338"/>
        <item h="1" x="2614"/>
        <item h="1" x="4611"/>
        <item h="1" x="2169"/>
        <item h="1" x="3337"/>
        <item h="1" x="1001"/>
        <item h="1" x="3023"/>
        <item h="1" x="3107"/>
        <item h="1" x="1645"/>
        <item h="1" x="5136"/>
        <item h="1" x="3612"/>
        <item h="1" x="3067"/>
        <item h="1" x="733"/>
        <item h="1" x="2418"/>
        <item h="1" x="1922"/>
        <item h="1" x="1146"/>
        <item h="1" x="1061"/>
        <item h="1" x="2588"/>
        <item h="1" x="3540"/>
        <item h="1" x="5364"/>
        <item h="1" x="1525"/>
        <item h="1" x="2022"/>
        <item h="1" x="2439"/>
        <item h="1" x="4948"/>
        <item h="1" x="1201"/>
        <item h="1" x="4114"/>
        <item h="1" x="419"/>
        <item h="1" x="5080"/>
        <item h="1" x="1873"/>
        <item h="1" x="3505"/>
        <item h="1" x="543"/>
        <item h="1" x="5248"/>
        <item h="1" x="1881"/>
        <item h="1" x="2603"/>
        <item h="1" x="4787"/>
        <item h="1" x="3140"/>
        <item h="1" x="4504"/>
        <item h="1" x="4920"/>
        <item h="1" x="4785"/>
        <item h="1" x="3936"/>
        <item h="1" x="4878"/>
        <item h="1" x="366"/>
        <item h="1" x="1788"/>
        <item h="1" x="4838"/>
        <item h="1" x="4815"/>
        <item h="1" x="4606"/>
        <item h="1" x="3429"/>
        <item h="1" x="4170"/>
        <item h="1" x="1396"/>
        <item h="1" x="498"/>
        <item h="1" x="5056"/>
        <item h="1" x="2366"/>
        <item h="1" x="2037"/>
        <item h="1" x="5223"/>
        <item h="1" x="4380"/>
        <item h="1" x="3939"/>
        <item h="1" x="2927"/>
        <item h="1" x="2304"/>
        <item h="1" x="3191"/>
        <item h="1" x="2985"/>
        <item h="1" x="2956"/>
        <item h="1" x="4009"/>
        <item h="1" x="1628"/>
        <item h="1" x="5016"/>
        <item h="1" x="4867"/>
        <item h="1" x="187"/>
        <item h="1" x="5401"/>
        <item h="1" x="3543"/>
        <item h="1" x="2950"/>
        <item h="1" x="2800"/>
        <item h="1" x="3678"/>
        <item h="1" x="3584"/>
        <item h="1" x="1198"/>
        <item h="1" x="3716"/>
        <item h="1" x="4798"/>
        <item h="1" x="2892"/>
        <item h="1" x="2822"/>
        <item h="1" x="4745"/>
        <item h="1" x="1137"/>
        <item h="1" x="5167"/>
        <item h="1" x="5071"/>
        <item h="1" x="2536"/>
        <item h="1" x="3816"/>
        <item h="1" x="4066"/>
        <item h="1" x="3650"/>
        <item h="1" x="5397"/>
        <item h="1" x="5365"/>
        <item h="1" x="5131"/>
        <item h="1" x="531"/>
        <item h="1" x="377"/>
        <item h="1" x="4000"/>
        <item h="1" x="3237"/>
        <item h="1" x="1634"/>
        <item h="1" x="2427"/>
        <item h="1" x="5111"/>
        <item h="1" x="5393"/>
        <item h="1" x="5011"/>
        <item h="1" x="537"/>
        <item h="1" x="2831"/>
        <item h="1" x="1604"/>
        <item h="1" x="900"/>
        <item h="1" x="4176"/>
        <item h="1" x="4791"/>
        <item h="1" x="5283"/>
        <item h="1" x="870"/>
        <item h="1" x="2799"/>
        <item h="1" x="408"/>
        <item h="1" x="2870"/>
        <item h="1" x="1057"/>
        <item h="1" x="4366"/>
        <item h="1" x="1533"/>
        <item h="1" x="209"/>
        <item h="1" x="2479"/>
        <item h="1" x="5066"/>
        <item h="1" x="2257"/>
        <item h="1" x="4720"/>
        <item h="1" x="5331"/>
        <item h="1" x="2786"/>
        <item h="1" x="1678"/>
        <item h="1" x="4231"/>
        <item h="1" x="4588"/>
        <item h="1" x="3826"/>
        <item h="1" x="4860"/>
        <item h="1" x="2166"/>
        <item h="1" x="4901"/>
        <item h="1" x="4080"/>
        <item h="1" x="3322"/>
        <item h="1" x="5273"/>
        <item h="1" x="3287"/>
        <item h="1" x="1203"/>
        <item h="1" x="1132"/>
        <item h="1" x="495"/>
        <item h="1" x="4263"/>
        <item h="1" x="4146"/>
        <item h="1" x="2403"/>
        <item h="1" x="4212"/>
        <item h="1" x="2869"/>
        <item h="1" x="1299"/>
        <item h="1" x="5154"/>
        <item h="1" x="4917"/>
        <item h="1" x="783"/>
        <item h="1" x="5272"/>
        <item h="1" x="4057"/>
        <item h="1" x="4052"/>
        <item h="1" x="1335"/>
        <item h="1" x="5047"/>
        <item h="1" x="721"/>
        <item h="1" x="4631"/>
        <item h="1" x="1539"/>
        <item h="1" x="2888"/>
        <item h="1" x="4963"/>
        <item h="1" x="3321"/>
        <item h="1" x="3947"/>
        <item h="1" x="2208"/>
        <item h="1" x="5017"/>
        <item h="1" x="2635"/>
        <item h="1" x="1060"/>
        <item h="1" x="4936"/>
        <item h="1" x="4690"/>
        <item h="1" x="3658"/>
        <item h="1" x="3281"/>
        <item h="1" x="5089"/>
        <item h="1" x="4384"/>
        <item h="1" x="5189"/>
        <item h="1" x="4589"/>
        <item h="1" x="3509"/>
        <item h="1" x="2528"/>
        <item h="1" x="5304"/>
        <item h="1" x="5220"/>
        <item h="1" x="4809"/>
        <item h="1" x="983"/>
        <item h="1" x="1712"/>
        <item h="1" x="2938"/>
        <item h="1" x="4450"/>
        <item h="1" x="4183"/>
        <item h="1" x="2025"/>
        <item h="1" x="7"/>
        <item h="1" x="4174"/>
        <item h="1" x="4427"/>
        <item h="1" x="2597"/>
        <item h="1" x="985"/>
        <item h="1" x="2736"/>
        <item h="1" x="5119"/>
        <item h="1" x="2787"/>
        <item h="1" x="3931"/>
        <item h="1" x="4426"/>
        <item h="1" x="452"/>
        <item h="1" x="1182"/>
        <item h="1" x="4816"/>
        <item h="1" x="1957"/>
        <item h="1" x="962"/>
        <item h="1" x="1675"/>
        <item h="1" x="1437"/>
        <item h="1" x="5426"/>
        <item h="1" x="3565"/>
        <item h="1" x="4961"/>
        <item h="1" x="1329"/>
        <item h="1" x="4257"/>
        <item h="1" x="1986"/>
        <item h="1" x="4252"/>
        <item h="1" x="3346"/>
        <item h="1" x="4016"/>
        <item h="1" x="2075"/>
        <item h="1" x="982"/>
        <item h="1" x="2286"/>
        <item h="1" x="2392"/>
        <item h="1" x="1770"/>
        <item h="1" x="559"/>
        <item h="1" x="3676"/>
        <item h="1" x="3079"/>
        <item h="1" x="4508"/>
        <item h="1" x="1798"/>
        <item h="1" x="4638"/>
        <item h="1" x="4021"/>
        <item h="1" x="220"/>
        <item h="1" x="3305"/>
        <item h="1" x="1499"/>
        <item h="1" x="940"/>
        <item h="1" x="1926"/>
        <item h="1" x="3058"/>
        <item h="1" x="1239"/>
        <item h="1" x="3245"/>
        <item h="1" x="1336"/>
        <item h="1" x="3077"/>
        <item h="1" x="290"/>
        <item h="1" x="2402"/>
        <item h="1" x="1676"/>
        <item h="1" x="4830"/>
        <item h="1" x="3605"/>
        <item h="1" x="4833"/>
        <item h="1" x="2631"/>
        <item h="1" x="4808"/>
        <item h="1" x="3408"/>
        <item h="1" x="4013"/>
        <item h="1" x="3837"/>
        <item h="1" x="1355"/>
        <item h="1" x="2629"/>
        <item h="1" x="4968"/>
        <item h="1" x="4410"/>
        <item h="1" x="2909"/>
        <item h="1" x="3095"/>
        <item h="1" x="5054"/>
        <item h="1" x="5025"/>
        <item h="1" x="3785"/>
        <item h="1" x="4234"/>
        <item h="1" x="1760"/>
        <item h="1" x="1514"/>
        <item h="1" x="5134"/>
        <item h="1" x="898"/>
        <item h="1" x="708"/>
        <item h="1" x="3288"/>
        <item h="1" x="3006"/>
        <item h="1" x="3183"/>
        <item h="1" x="1022"/>
        <item h="1" x="4147"/>
        <item h="1" x="5205"/>
        <item h="1" x="5088"/>
        <item h="1" x="4373"/>
        <item h="1" x="3778"/>
        <item h="1" x="200"/>
        <item t="default"/>
      </items>
    </pivotField>
    <pivotField numFmtId="1" showAll="0"/>
    <pivotField numFmtId="164" showAll="0"/>
  </pivotFields>
  <rowFields count="1">
    <field x="8"/>
  </rowFields>
  <rowItems count="18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t="grand">
      <x/>
    </i>
  </rowItems>
  <colItems count="1">
    <i/>
  </colItems>
  <dataFields count="1">
    <dataField name="Number of Purchases " fld="8" subtotal="count" baseField="0" baseItem="0"/>
  </dataFields>
  <formats count="348">
    <format dxfId="543">
      <pivotArea type="all" dataOnly="0" outline="0" fieldPosition="0"/>
    </format>
    <format dxfId="542">
      <pivotArea outline="0" collapsedLevelsAreSubtotals="1" fieldPosition="0"/>
    </format>
    <format dxfId="541">
      <pivotArea field="8" type="button" dataOnly="0" labelOnly="1" outline="0" axis="axisRow" fieldPosition="0"/>
    </format>
    <format dxfId="540">
      <pivotArea dataOnly="0" labelOnly="1" fieldPosition="0">
        <references count="1">
          <reference field="8"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539">
      <pivotArea dataOnly="0" labelOnly="1" fieldPosition="0">
        <references count="1">
          <reference field="8"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538">
      <pivotArea dataOnly="0" labelOnly="1" fieldPosition="0">
        <references count="1">
          <reference field="8"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537">
      <pivotArea dataOnly="0" labelOnly="1" fieldPosition="0">
        <references count="1">
          <reference field="8"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536">
      <pivotArea dataOnly="0" labelOnly="1" fieldPosition="0">
        <references count="1">
          <reference field="8"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535">
      <pivotArea dataOnly="0" labelOnly="1" fieldPosition="0">
        <references count="1">
          <reference field="8"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534">
      <pivotArea dataOnly="0" labelOnly="1" fieldPosition="0">
        <references count="1">
          <reference field="8"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533">
      <pivotArea dataOnly="0" labelOnly="1" fieldPosition="0">
        <references count="1">
          <reference field="8"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532">
      <pivotArea dataOnly="0" labelOnly="1" fieldPosition="0">
        <references count="1">
          <reference field="8"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531">
      <pivotArea dataOnly="0" labelOnly="1" fieldPosition="0">
        <references count="1">
          <reference field="8"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530">
      <pivotArea dataOnly="0" labelOnly="1" fieldPosition="0">
        <references count="1">
          <reference field="8"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529">
      <pivotArea dataOnly="0" labelOnly="1" fieldPosition="0">
        <references count="1">
          <reference field="8"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528">
      <pivotArea dataOnly="0" labelOnly="1" fieldPosition="0">
        <references count="1">
          <reference field="8"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527">
      <pivotArea dataOnly="0" labelOnly="1" fieldPosition="0">
        <references count="1">
          <reference field="8"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526">
      <pivotArea dataOnly="0" labelOnly="1" fieldPosition="0">
        <references count="1">
          <reference field="8"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525">
      <pivotArea dataOnly="0" labelOnly="1" fieldPosition="0">
        <references count="1">
          <reference field="8"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524">
      <pivotArea dataOnly="0" labelOnly="1" fieldPosition="0">
        <references count="1">
          <reference field="8" count="50">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reference>
        </references>
      </pivotArea>
    </format>
    <format dxfId="523">
      <pivotArea dataOnly="0" labelOnly="1" fieldPosition="0">
        <references count="1">
          <reference field="8" count="50">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reference>
        </references>
      </pivotArea>
    </format>
    <format dxfId="522">
      <pivotArea dataOnly="0" labelOnly="1" fieldPosition="0">
        <references count="1">
          <reference field="8" count="50">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reference>
        </references>
      </pivotArea>
    </format>
    <format dxfId="521">
      <pivotArea dataOnly="0" labelOnly="1" fieldPosition="0">
        <references count="1">
          <reference field="8" count="50">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x v="999"/>
          </reference>
        </references>
      </pivotArea>
    </format>
    <format dxfId="520">
      <pivotArea dataOnly="0" labelOnly="1" fieldPosition="0">
        <references count="1">
          <reference field="8" count="50">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x v="1049"/>
          </reference>
        </references>
      </pivotArea>
    </format>
    <format dxfId="519">
      <pivotArea dataOnly="0" labelOnly="1" fieldPosition="0">
        <references count="1">
          <reference field="8" count="50">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reference>
        </references>
      </pivotArea>
    </format>
    <format dxfId="518">
      <pivotArea dataOnly="0" labelOnly="1" fieldPosition="0">
        <references count="1">
          <reference field="8" count="50">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x v="1148"/>
            <x v="1149"/>
          </reference>
        </references>
      </pivotArea>
    </format>
    <format dxfId="517">
      <pivotArea dataOnly="0" labelOnly="1" fieldPosition="0">
        <references count="1">
          <reference field="8" count="50">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x v="1197"/>
            <x v="1198"/>
            <x v="1199"/>
          </reference>
        </references>
      </pivotArea>
    </format>
    <format dxfId="516">
      <pivotArea dataOnly="0" labelOnly="1" fieldPosition="0">
        <references count="1">
          <reference field="8" count="50">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x v="1247"/>
            <x v="1248"/>
            <x v="1249"/>
          </reference>
        </references>
      </pivotArea>
    </format>
    <format dxfId="515">
      <pivotArea dataOnly="0" labelOnly="1" fieldPosition="0">
        <references count="1">
          <reference field="8" count="50">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x v="1297"/>
            <x v="1298"/>
            <x v="1299"/>
          </reference>
        </references>
      </pivotArea>
    </format>
    <format dxfId="514">
      <pivotArea dataOnly="0" labelOnly="1" fieldPosition="0">
        <references count="1">
          <reference field="8" count="50">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x v="1346"/>
            <x v="1347"/>
            <x v="1348"/>
            <x v="1349"/>
          </reference>
        </references>
      </pivotArea>
    </format>
    <format dxfId="513">
      <pivotArea dataOnly="0" labelOnly="1" fieldPosition="0">
        <references count="1">
          <reference field="8" count="50">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x v="1396"/>
            <x v="1397"/>
            <x v="1398"/>
            <x v="1399"/>
          </reference>
        </references>
      </pivotArea>
    </format>
    <format dxfId="512">
      <pivotArea dataOnly="0" labelOnly="1" fieldPosition="0">
        <references count="1">
          <reference field="8" count="50">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x v="1445"/>
            <x v="1446"/>
            <x v="1447"/>
            <x v="1448"/>
            <x v="1449"/>
          </reference>
        </references>
      </pivotArea>
    </format>
    <format dxfId="511">
      <pivotArea dataOnly="0" labelOnly="1" fieldPosition="0">
        <references count="1">
          <reference field="8" count="50">
            <x v="1450"/>
            <x v="1451"/>
            <x v="1452"/>
            <x v="1453"/>
            <x v="1454"/>
            <x v="1455"/>
            <x v="1456"/>
            <x v="1457"/>
            <x v="1458"/>
            <x v="1459"/>
            <x v="1460"/>
            <x v="1461"/>
            <x v="1462"/>
            <x v="1463"/>
            <x v="1464"/>
            <x v="1465"/>
            <x v="1466"/>
            <x v="1467"/>
            <x v="1468"/>
            <x v="1469"/>
            <x v="1470"/>
            <x v="1471"/>
            <x v="1472"/>
            <x v="1473"/>
            <x v="1474"/>
            <x v="1475"/>
            <x v="1476"/>
            <x v="1477"/>
            <x v="1478"/>
            <x v="1479"/>
            <x v="1480"/>
            <x v="1481"/>
            <x v="1482"/>
            <x v="1483"/>
            <x v="1484"/>
            <x v="1485"/>
            <x v="1486"/>
            <x v="1487"/>
            <x v="1488"/>
            <x v="1489"/>
            <x v="1490"/>
            <x v="1491"/>
            <x v="1492"/>
            <x v="1493"/>
            <x v="1494"/>
            <x v="1495"/>
            <x v="1496"/>
            <x v="1497"/>
            <x v="1498"/>
            <x v="1499"/>
          </reference>
        </references>
      </pivotArea>
    </format>
    <format dxfId="510">
      <pivotArea dataOnly="0" labelOnly="1" fieldPosition="0">
        <references count="1">
          <reference field="8" count="50">
            <x v="1500"/>
            <x v="1501"/>
            <x v="1502"/>
            <x v="1503"/>
            <x v="1504"/>
            <x v="1505"/>
            <x v="1506"/>
            <x v="1507"/>
            <x v="1508"/>
            <x v="1509"/>
            <x v="1510"/>
            <x v="1511"/>
            <x v="1512"/>
            <x v="1513"/>
            <x v="1514"/>
            <x v="1515"/>
            <x v="1516"/>
            <x v="1517"/>
            <x v="1518"/>
            <x v="1519"/>
            <x v="1520"/>
            <x v="1521"/>
            <x v="1522"/>
            <x v="1523"/>
            <x v="1524"/>
            <x v="1525"/>
            <x v="1526"/>
            <x v="1527"/>
            <x v="1528"/>
            <x v="1529"/>
            <x v="1530"/>
            <x v="1531"/>
            <x v="1532"/>
            <x v="1533"/>
            <x v="1534"/>
            <x v="1535"/>
            <x v="1536"/>
            <x v="1537"/>
            <x v="1538"/>
            <x v="1539"/>
            <x v="1540"/>
            <x v="1541"/>
            <x v="1542"/>
            <x v="1543"/>
            <x v="1544"/>
            <x v="1545"/>
            <x v="1546"/>
            <x v="1547"/>
            <x v="1548"/>
            <x v="1549"/>
          </reference>
        </references>
      </pivotArea>
    </format>
    <format dxfId="509">
      <pivotArea dataOnly="0" labelOnly="1" fieldPosition="0">
        <references count="1">
          <reference field="8" count="50">
            <x v="1550"/>
            <x v="1551"/>
            <x v="1552"/>
            <x v="1553"/>
            <x v="1554"/>
            <x v="1555"/>
            <x v="1556"/>
            <x v="1557"/>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x v="1595"/>
            <x v="1596"/>
            <x v="1597"/>
            <x v="1598"/>
            <x v="1599"/>
          </reference>
        </references>
      </pivotArea>
    </format>
    <format dxfId="508">
      <pivotArea dataOnly="0" labelOnly="1" fieldPosition="0">
        <references count="1">
          <reference field="8" count="50">
            <x v="1600"/>
            <x v="1601"/>
            <x v="1602"/>
            <x v="1603"/>
            <x v="1604"/>
            <x v="1605"/>
            <x v="1606"/>
            <x v="1607"/>
            <x v="1608"/>
            <x v="1609"/>
            <x v="1610"/>
            <x v="1611"/>
            <x v="1612"/>
            <x v="1613"/>
            <x v="1614"/>
            <x v="1615"/>
            <x v="1616"/>
            <x v="1617"/>
            <x v="1618"/>
            <x v="1619"/>
            <x v="1620"/>
            <x v="1621"/>
            <x v="1622"/>
            <x v="1623"/>
            <x v="1624"/>
            <x v="1625"/>
            <x v="1626"/>
            <x v="1627"/>
            <x v="1628"/>
            <x v="1629"/>
            <x v="1630"/>
            <x v="1631"/>
            <x v="1632"/>
            <x v="1633"/>
            <x v="1634"/>
            <x v="1635"/>
            <x v="1636"/>
            <x v="1637"/>
            <x v="1638"/>
            <x v="1639"/>
            <x v="1640"/>
            <x v="1641"/>
            <x v="1642"/>
            <x v="1643"/>
            <x v="1644"/>
            <x v="1645"/>
            <x v="1646"/>
            <x v="1647"/>
            <x v="1648"/>
            <x v="1649"/>
          </reference>
        </references>
      </pivotArea>
    </format>
    <format dxfId="507">
      <pivotArea dataOnly="0" labelOnly="1" fieldPosition="0">
        <references count="1">
          <reference field="8" count="50">
            <x v="1650"/>
            <x v="1651"/>
            <x v="1652"/>
            <x v="1653"/>
            <x v="1654"/>
            <x v="1655"/>
            <x v="1656"/>
            <x v="1657"/>
            <x v="1658"/>
            <x v="1659"/>
            <x v="1660"/>
            <x v="1661"/>
            <x v="1662"/>
            <x v="1663"/>
            <x v="1664"/>
            <x v="1665"/>
            <x v="1666"/>
            <x v="1667"/>
            <x v="1668"/>
            <x v="1669"/>
            <x v="1670"/>
            <x v="1671"/>
            <x v="1672"/>
            <x v="1673"/>
            <x v="1674"/>
            <x v="1675"/>
            <x v="1676"/>
            <x v="1677"/>
            <x v="1678"/>
            <x v="1679"/>
            <x v="1680"/>
            <x v="1681"/>
            <x v="1682"/>
            <x v="1683"/>
            <x v="1684"/>
            <x v="1685"/>
            <x v="1686"/>
            <x v="1687"/>
            <x v="1688"/>
            <x v="1689"/>
            <x v="1690"/>
            <x v="1691"/>
            <x v="1692"/>
            <x v="1693"/>
            <x v="1694"/>
            <x v="1695"/>
            <x v="1696"/>
            <x v="1697"/>
            <x v="1698"/>
            <x v="1699"/>
          </reference>
        </references>
      </pivotArea>
    </format>
    <format dxfId="506">
      <pivotArea dataOnly="0" labelOnly="1" fieldPosition="0">
        <references count="1">
          <reference field="8" count="50">
            <x v="1700"/>
            <x v="1701"/>
            <x v="1702"/>
            <x v="1703"/>
            <x v="1704"/>
            <x v="1705"/>
            <x v="1706"/>
            <x v="1707"/>
            <x v="1708"/>
            <x v="1709"/>
            <x v="1710"/>
            <x v="1711"/>
            <x v="1712"/>
            <x v="1713"/>
            <x v="1714"/>
            <x v="1715"/>
            <x v="1716"/>
            <x v="1717"/>
            <x v="1718"/>
            <x v="1719"/>
            <x v="1720"/>
            <x v="1721"/>
            <x v="1722"/>
            <x v="1723"/>
            <x v="1724"/>
            <x v="1725"/>
            <x v="1726"/>
            <x v="1727"/>
            <x v="1728"/>
            <x v="1729"/>
            <x v="1730"/>
            <x v="1731"/>
            <x v="1732"/>
            <x v="1733"/>
            <x v="1734"/>
            <x v="1735"/>
            <x v="1736"/>
            <x v="1737"/>
            <x v="1738"/>
            <x v="1739"/>
            <x v="1740"/>
            <x v="1741"/>
            <x v="1742"/>
            <x v="1743"/>
            <x v="1744"/>
            <x v="1745"/>
            <x v="1746"/>
            <x v="1747"/>
            <x v="1748"/>
            <x v="1749"/>
          </reference>
        </references>
      </pivotArea>
    </format>
    <format dxfId="505">
      <pivotArea dataOnly="0" labelOnly="1" fieldPosition="0">
        <references count="1">
          <reference field="8" count="50">
            <x v="1750"/>
            <x v="1751"/>
            <x v="1752"/>
            <x v="1753"/>
            <x v="1754"/>
            <x v="1755"/>
            <x v="1756"/>
            <x v="1757"/>
            <x v="1758"/>
            <x v="1759"/>
            <x v="1760"/>
            <x v="1761"/>
            <x v="1762"/>
            <x v="1763"/>
            <x v="1764"/>
            <x v="1765"/>
            <x v="1766"/>
            <x v="1767"/>
            <x v="1768"/>
            <x v="1769"/>
            <x v="1770"/>
            <x v="1771"/>
            <x v="1772"/>
            <x v="1773"/>
            <x v="1774"/>
            <x v="1775"/>
            <x v="1776"/>
            <x v="1777"/>
            <x v="1778"/>
            <x v="1779"/>
            <x v="1780"/>
            <x v="1781"/>
            <x v="1782"/>
            <x v="1783"/>
            <x v="1784"/>
            <x v="1785"/>
            <x v="1786"/>
            <x v="1787"/>
            <x v="1788"/>
            <x v="1789"/>
            <x v="1790"/>
            <x v="1791"/>
            <x v="1792"/>
            <x v="1793"/>
            <x v="1794"/>
            <x v="1795"/>
            <x v="1796"/>
            <x v="1797"/>
            <x v="1798"/>
            <x v="1799"/>
          </reference>
        </references>
      </pivotArea>
    </format>
    <format dxfId="504">
      <pivotArea dataOnly="0" labelOnly="1" fieldPosition="0">
        <references count="1">
          <reference field="8" count="50">
            <x v="1800"/>
            <x v="1801"/>
            <x v="1802"/>
            <x v="1803"/>
            <x v="1804"/>
            <x v="1805"/>
            <x v="1806"/>
            <x v="1807"/>
            <x v="1808"/>
            <x v="1809"/>
            <x v="1810"/>
            <x v="1811"/>
            <x v="1812"/>
            <x v="1813"/>
            <x v="1814"/>
            <x v="1815"/>
            <x v="1816"/>
            <x v="1817"/>
            <x v="1818"/>
            <x v="1819"/>
            <x v="1820"/>
            <x v="1821"/>
            <x v="1822"/>
            <x v="1823"/>
            <x v="1824"/>
            <x v="1825"/>
            <x v="1826"/>
            <x v="1827"/>
            <x v="1828"/>
            <x v="1829"/>
            <x v="1830"/>
            <x v="1831"/>
            <x v="1832"/>
            <x v="1833"/>
            <x v="1834"/>
            <x v="1835"/>
            <x v="1836"/>
            <x v="1837"/>
            <x v="1838"/>
            <x v="1839"/>
            <x v="1840"/>
            <x v="1841"/>
            <x v="1842"/>
            <x v="1843"/>
            <x v="1844"/>
            <x v="1845"/>
            <x v="1846"/>
            <x v="1847"/>
            <x v="1848"/>
            <x v="1849"/>
          </reference>
        </references>
      </pivotArea>
    </format>
    <format dxfId="503">
      <pivotArea dataOnly="0" labelOnly="1" grandRow="1" outline="0" fieldPosition="0"/>
    </format>
    <format dxfId="502">
      <pivotArea dataOnly="0" labelOnly="1" outline="0" axis="axisValues" fieldPosition="0"/>
    </format>
    <format dxfId="501">
      <pivotArea type="all" dataOnly="0" outline="0" fieldPosition="0"/>
    </format>
    <format dxfId="500">
      <pivotArea outline="0" collapsedLevelsAreSubtotals="1" fieldPosition="0"/>
    </format>
    <format dxfId="499">
      <pivotArea field="8" type="button" dataOnly="0" labelOnly="1" outline="0" axis="axisRow" fieldPosition="0"/>
    </format>
    <format dxfId="498">
      <pivotArea dataOnly="0" labelOnly="1" fieldPosition="0">
        <references count="1">
          <reference field="8"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497">
      <pivotArea dataOnly="0" labelOnly="1" fieldPosition="0">
        <references count="1">
          <reference field="8"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496">
      <pivotArea dataOnly="0" labelOnly="1" fieldPosition="0">
        <references count="1">
          <reference field="8"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495">
      <pivotArea dataOnly="0" labelOnly="1" fieldPosition="0">
        <references count="1">
          <reference field="8"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494">
      <pivotArea dataOnly="0" labelOnly="1" fieldPosition="0">
        <references count="1">
          <reference field="8"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493">
      <pivotArea dataOnly="0" labelOnly="1" fieldPosition="0">
        <references count="1">
          <reference field="8"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492">
      <pivotArea dataOnly="0" labelOnly="1" fieldPosition="0">
        <references count="1">
          <reference field="8"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491">
      <pivotArea dataOnly="0" labelOnly="1" fieldPosition="0">
        <references count="1">
          <reference field="8"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490">
      <pivotArea dataOnly="0" labelOnly="1" fieldPosition="0">
        <references count="1">
          <reference field="8"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489">
      <pivotArea dataOnly="0" labelOnly="1" fieldPosition="0">
        <references count="1">
          <reference field="8"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488">
      <pivotArea dataOnly="0" labelOnly="1" fieldPosition="0">
        <references count="1">
          <reference field="8"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487">
      <pivotArea dataOnly="0" labelOnly="1" fieldPosition="0">
        <references count="1">
          <reference field="8"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486">
      <pivotArea dataOnly="0" labelOnly="1" fieldPosition="0">
        <references count="1">
          <reference field="8"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485">
      <pivotArea dataOnly="0" labelOnly="1" fieldPosition="0">
        <references count="1">
          <reference field="8"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484">
      <pivotArea dataOnly="0" labelOnly="1" fieldPosition="0">
        <references count="1">
          <reference field="8"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483">
      <pivotArea dataOnly="0" labelOnly="1" fieldPosition="0">
        <references count="1">
          <reference field="8"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482">
      <pivotArea dataOnly="0" labelOnly="1" fieldPosition="0">
        <references count="1">
          <reference field="8" count="50">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reference>
        </references>
      </pivotArea>
    </format>
    <format dxfId="481">
      <pivotArea dataOnly="0" labelOnly="1" fieldPosition="0">
        <references count="1">
          <reference field="8" count="50">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reference>
        </references>
      </pivotArea>
    </format>
    <format dxfId="480">
      <pivotArea dataOnly="0" labelOnly="1" fieldPosition="0">
        <references count="1">
          <reference field="8" count="50">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reference>
        </references>
      </pivotArea>
    </format>
    <format dxfId="479">
      <pivotArea dataOnly="0" labelOnly="1" fieldPosition="0">
        <references count="1">
          <reference field="8" count="50">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x v="999"/>
          </reference>
        </references>
      </pivotArea>
    </format>
    <format dxfId="478">
      <pivotArea dataOnly="0" labelOnly="1" fieldPosition="0">
        <references count="1">
          <reference field="8" count="50">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x v="1049"/>
          </reference>
        </references>
      </pivotArea>
    </format>
    <format dxfId="477">
      <pivotArea dataOnly="0" labelOnly="1" fieldPosition="0">
        <references count="1">
          <reference field="8" count="50">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reference>
        </references>
      </pivotArea>
    </format>
    <format dxfId="476">
      <pivotArea dataOnly="0" labelOnly="1" fieldPosition="0">
        <references count="1">
          <reference field="8" count="50">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x v="1148"/>
            <x v="1149"/>
          </reference>
        </references>
      </pivotArea>
    </format>
    <format dxfId="475">
      <pivotArea dataOnly="0" labelOnly="1" fieldPosition="0">
        <references count="1">
          <reference field="8" count="50">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x v="1197"/>
            <x v="1198"/>
            <x v="1199"/>
          </reference>
        </references>
      </pivotArea>
    </format>
    <format dxfId="474">
      <pivotArea dataOnly="0" labelOnly="1" fieldPosition="0">
        <references count="1">
          <reference field="8" count="50">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x v="1247"/>
            <x v="1248"/>
            <x v="1249"/>
          </reference>
        </references>
      </pivotArea>
    </format>
    <format dxfId="473">
      <pivotArea dataOnly="0" labelOnly="1" fieldPosition="0">
        <references count="1">
          <reference field="8" count="50">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x v="1297"/>
            <x v="1298"/>
            <x v="1299"/>
          </reference>
        </references>
      </pivotArea>
    </format>
    <format dxfId="472">
      <pivotArea dataOnly="0" labelOnly="1" fieldPosition="0">
        <references count="1">
          <reference field="8" count="50">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x v="1346"/>
            <x v="1347"/>
            <x v="1348"/>
            <x v="1349"/>
          </reference>
        </references>
      </pivotArea>
    </format>
    <format dxfId="471">
      <pivotArea dataOnly="0" labelOnly="1" fieldPosition="0">
        <references count="1">
          <reference field="8" count="50">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x v="1396"/>
            <x v="1397"/>
            <x v="1398"/>
            <x v="1399"/>
          </reference>
        </references>
      </pivotArea>
    </format>
    <format dxfId="470">
      <pivotArea dataOnly="0" labelOnly="1" fieldPosition="0">
        <references count="1">
          <reference field="8" count="50">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x v="1445"/>
            <x v="1446"/>
            <x v="1447"/>
            <x v="1448"/>
            <x v="1449"/>
          </reference>
        </references>
      </pivotArea>
    </format>
    <format dxfId="469">
      <pivotArea dataOnly="0" labelOnly="1" fieldPosition="0">
        <references count="1">
          <reference field="8" count="50">
            <x v="1450"/>
            <x v="1451"/>
            <x v="1452"/>
            <x v="1453"/>
            <x v="1454"/>
            <x v="1455"/>
            <x v="1456"/>
            <x v="1457"/>
            <x v="1458"/>
            <x v="1459"/>
            <x v="1460"/>
            <x v="1461"/>
            <x v="1462"/>
            <x v="1463"/>
            <x v="1464"/>
            <x v="1465"/>
            <x v="1466"/>
            <x v="1467"/>
            <x v="1468"/>
            <x v="1469"/>
            <x v="1470"/>
            <x v="1471"/>
            <x v="1472"/>
            <x v="1473"/>
            <x v="1474"/>
            <x v="1475"/>
            <x v="1476"/>
            <x v="1477"/>
            <x v="1478"/>
            <x v="1479"/>
            <x v="1480"/>
            <x v="1481"/>
            <x v="1482"/>
            <x v="1483"/>
            <x v="1484"/>
            <x v="1485"/>
            <x v="1486"/>
            <x v="1487"/>
            <x v="1488"/>
            <x v="1489"/>
            <x v="1490"/>
            <x v="1491"/>
            <x v="1492"/>
            <x v="1493"/>
            <x v="1494"/>
            <x v="1495"/>
            <x v="1496"/>
            <x v="1497"/>
            <x v="1498"/>
            <x v="1499"/>
          </reference>
        </references>
      </pivotArea>
    </format>
    <format dxfId="468">
      <pivotArea dataOnly="0" labelOnly="1" fieldPosition="0">
        <references count="1">
          <reference field="8" count="50">
            <x v="1500"/>
            <x v="1501"/>
            <x v="1502"/>
            <x v="1503"/>
            <x v="1504"/>
            <x v="1505"/>
            <x v="1506"/>
            <x v="1507"/>
            <x v="1508"/>
            <x v="1509"/>
            <x v="1510"/>
            <x v="1511"/>
            <x v="1512"/>
            <x v="1513"/>
            <x v="1514"/>
            <x v="1515"/>
            <x v="1516"/>
            <x v="1517"/>
            <x v="1518"/>
            <x v="1519"/>
            <x v="1520"/>
            <x v="1521"/>
            <x v="1522"/>
            <x v="1523"/>
            <x v="1524"/>
            <x v="1525"/>
            <x v="1526"/>
            <x v="1527"/>
            <x v="1528"/>
            <x v="1529"/>
            <x v="1530"/>
            <x v="1531"/>
            <x v="1532"/>
            <x v="1533"/>
            <x v="1534"/>
            <x v="1535"/>
            <x v="1536"/>
            <x v="1537"/>
            <x v="1538"/>
            <x v="1539"/>
            <x v="1540"/>
            <x v="1541"/>
            <x v="1542"/>
            <x v="1543"/>
            <x v="1544"/>
            <x v="1545"/>
            <x v="1546"/>
            <x v="1547"/>
            <x v="1548"/>
            <x v="1549"/>
          </reference>
        </references>
      </pivotArea>
    </format>
    <format dxfId="467">
      <pivotArea dataOnly="0" labelOnly="1" fieldPosition="0">
        <references count="1">
          <reference field="8" count="50">
            <x v="1550"/>
            <x v="1551"/>
            <x v="1552"/>
            <x v="1553"/>
            <x v="1554"/>
            <x v="1555"/>
            <x v="1556"/>
            <x v="1557"/>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x v="1595"/>
            <x v="1596"/>
            <x v="1597"/>
            <x v="1598"/>
            <x v="1599"/>
          </reference>
        </references>
      </pivotArea>
    </format>
    <format dxfId="466">
      <pivotArea dataOnly="0" labelOnly="1" fieldPosition="0">
        <references count="1">
          <reference field="8" count="50">
            <x v="1600"/>
            <x v="1601"/>
            <x v="1602"/>
            <x v="1603"/>
            <x v="1604"/>
            <x v="1605"/>
            <x v="1606"/>
            <x v="1607"/>
            <x v="1608"/>
            <x v="1609"/>
            <x v="1610"/>
            <x v="1611"/>
            <x v="1612"/>
            <x v="1613"/>
            <x v="1614"/>
            <x v="1615"/>
            <x v="1616"/>
            <x v="1617"/>
            <x v="1618"/>
            <x v="1619"/>
            <x v="1620"/>
            <x v="1621"/>
            <x v="1622"/>
            <x v="1623"/>
            <x v="1624"/>
            <x v="1625"/>
            <x v="1626"/>
            <x v="1627"/>
            <x v="1628"/>
            <x v="1629"/>
            <x v="1630"/>
            <x v="1631"/>
            <x v="1632"/>
            <x v="1633"/>
            <x v="1634"/>
            <x v="1635"/>
            <x v="1636"/>
            <x v="1637"/>
            <x v="1638"/>
            <x v="1639"/>
            <x v="1640"/>
            <x v="1641"/>
            <x v="1642"/>
            <x v="1643"/>
            <x v="1644"/>
            <x v="1645"/>
            <x v="1646"/>
            <x v="1647"/>
            <x v="1648"/>
            <x v="1649"/>
          </reference>
        </references>
      </pivotArea>
    </format>
    <format dxfId="465">
      <pivotArea dataOnly="0" labelOnly="1" fieldPosition="0">
        <references count="1">
          <reference field="8" count="50">
            <x v="1650"/>
            <x v="1651"/>
            <x v="1652"/>
            <x v="1653"/>
            <x v="1654"/>
            <x v="1655"/>
            <x v="1656"/>
            <x v="1657"/>
            <x v="1658"/>
            <x v="1659"/>
            <x v="1660"/>
            <x v="1661"/>
            <x v="1662"/>
            <x v="1663"/>
            <x v="1664"/>
            <x v="1665"/>
            <x v="1666"/>
            <x v="1667"/>
            <x v="1668"/>
            <x v="1669"/>
            <x v="1670"/>
            <x v="1671"/>
            <x v="1672"/>
            <x v="1673"/>
            <x v="1674"/>
            <x v="1675"/>
            <x v="1676"/>
            <x v="1677"/>
            <x v="1678"/>
            <x v="1679"/>
            <x v="1680"/>
            <x v="1681"/>
            <x v="1682"/>
            <x v="1683"/>
            <x v="1684"/>
            <x v="1685"/>
            <x v="1686"/>
            <x v="1687"/>
            <x v="1688"/>
            <x v="1689"/>
            <x v="1690"/>
            <x v="1691"/>
            <x v="1692"/>
            <x v="1693"/>
            <x v="1694"/>
            <x v="1695"/>
            <x v="1696"/>
            <x v="1697"/>
            <x v="1698"/>
            <x v="1699"/>
          </reference>
        </references>
      </pivotArea>
    </format>
    <format dxfId="464">
      <pivotArea dataOnly="0" labelOnly="1" fieldPosition="0">
        <references count="1">
          <reference field="8" count="50">
            <x v="1700"/>
            <x v="1701"/>
            <x v="1702"/>
            <x v="1703"/>
            <x v="1704"/>
            <x v="1705"/>
            <x v="1706"/>
            <x v="1707"/>
            <x v="1708"/>
            <x v="1709"/>
            <x v="1710"/>
            <x v="1711"/>
            <x v="1712"/>
            <x v="1713"/>
            <x v="1714"/>
            <x v="1715"/>
            <x v="1716"/>
            <x v="1717"/>
            <x v="1718"/>
            <x v="1719"/>
            <x v="1720"/>
            <x v="1721"/>
            <x v="1722"/>
            <x v="1723"/>
            <x v="1724"/>
            <x v="1725"/>
            <x v="1726"/>
            <x v="1727"/>
            <x v="1728"/>
            <x v="1729"/>
            <x v="1730"/>
            <x v="1731"/>
            <x v="1732"/>
            <x v="1733"/>
            <x v="1734"/>
            <x v="1735"/>
            <x v="1736"/>
            <x v="1737"/>
            <x v="1738"/>
            <x v="1739"/>
            <x v="1740"/>
            <x v="1741"/>
            <x v="1742"/>
            <x v="1743"/>
            <x v="1744"/>
            <x v="1745"/>
            <x v="1746"/>
            <x v="1747"/>
            <x v="1748"/>
            <x v="1749"/>
          </reference>
        </references>
      </pivotArea>
    </format>
    <format dxfId="463">
      <pivotArea dataOnly="0" labelOnly="1" fieldPosition="0">
        <references count="1">
          <reference field="8" count="50">
            <x v="1750"/>
            <x v="1751"/>
            <x v="1752"/>
            <x v="1753"/>
            <x v="1754"/>
            <x v="1755"/>
            <x v="1756"/>
            <x v="1757"/>
            <x v="1758"/>
            <x v="1759"/>
            <x v="1760"/>
            <x v="1761"/>
            <x v="1762"/>
            <x v="1763"/>
            <x v="1764"/>
            <x v="1765"/>
            <x v="1766"/>
            <x v="1767"/>
            <x v="1768"/>
            <x v="1769"/>
            <x v="1770"/>
            <x v="1771"/>
            <x v="1772"/>
            <x v="1773"/>
            <x v="1774"/>
            <x v="1775"/>
            <x v="1776"/>
            <x v="1777"/>
            <x v="1778"/>
            <x v="1779"/>
            <x v="1780"/>
            <x v="1781"/>
            <x v="1782"/>
            <x v="1783"/>
            <x v="1784"/>
            <x v="1785"/>
            <x v="1786"/>
            <x v="1787"/>
            <x v="1788"/>
            <x v="1789"/>
            <x v="1790"/>
            <x v="1791"/>
            <x v="1792"/>
            <x v="1793"/>
            <x v="1794"/>
            <x v="1795"/>
            <x v="1796"/>
            <x v="1797"/>
            <x v="1798"/>
            <x v="1799"/>
          </reference>
        </references>
      </pivotArea>
    </format>
    <format dxfId="462">
      <pivotArea dataOnly="0" labelOnly="1" fieldPosition="0">
        <references count="1">
          <reference field="8" count="50">
            <x v="1800"/>
            <x v="1801"/>
            <x v="1802"/>
            <x v="1803"/>
            <x v="1804"/>
            <x v="1805"/>
            <x v="1806"/>
            <x v="1807"/>
            <x v="1808"/>
            <x v="1809"/>
            <x v="1810"/>
            <x v="1811"/>
            <x v="1812"/>
            <x v="1813"/>
            <x v="1814"/>
            <x v="1815"/>
            <x v="1816"/>
            <x v="1817"/>
            <x v="1818"/>
            <x v="1819"/>
            <x v="1820"/>
            <x v="1821"/>
            <x v="1822"/>
            <x v="1823"/>
            <x v="1824"/>
            <x v="1825"/>
            <x v="1826"/>
            <x v="1827"/>
            <x v="1828"/>
            <x v="1829"/>
            <x v="1830"/>
            <x v="1831"/>
            <x v="1832"/>
            <x v="1833"/>
            <x v="1834"/>
            <x v="1835"/>
            <x v="1836"/>
            <x v="1837"/>
            <x v="1838"/>
            <x v="1839"/>
            <x v="1840"/>
            <x v="1841"/>
            <x v="1842"/>
            <x v="1843"/>
            <x v="1844"/>
            <x v="1845"/>
            <x v="1846"/>
            <x v="1847"/>
            <x v="1848"/>
            <x v="1849"/>
          </reference>
        </references>
      </pivotArea>
    </format>
    <format dxfId="461">
      <pivotArea dataOnly="0" labelOnly="1" grandRow="1" outline="0" fieldPosition="0"/>
    </format>
    <format dxfId="460">
      <pivotArea dataOnly="0" labelOnly="1" outline="0" axis="axisValues" fieldPosition="0"/>
    </format>
    <format dxfId="459">
      <pivotArea type="all" dataOnly="0" outline="0" fieldPosition="0"/>
    </format>
    <format dxfId="458">
      <pivotArea outline="0" collapsedLevelsAreSubtotals="1" fieldPosition="0"/>
    </format>
    <format dxfId="457">
      <pivotArea field="8" type="button" dataOnly="0" labelOnly="1" outline="0" axis="axisRow" fieldPosition="0"/>
    </format>
    <format dxfId="456">
      <pivotArea dataOnly="0" labelOnly="1" fieldPosition="0">
        <references count="1">
          <reference field="8"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455">
      <pivotArea dataOnly="0" labelOnly="1" fieldPosition="0">
        <references count="1">
          <reference field="8"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454">
      <pivotArea dataOnly="0" labelOnly="1" fieldPosition="0">
        <references count="1">
          <reference field="8"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453">
      <pivotArea dataOnly="0" labelOnly="1" fieldPosition="0">
        <references count="1">
          <reference field="8"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452">
      <pivotArea dataOnly="0" labelOnly="1" fieldPosition="0">
        <references count="1">
          <reference field="8"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451">
      <pivotArea dataOnly="0" labelOnly="1" fieldPosition="0">
        <references count="1">
          <reference field="8"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450">
      <pivotArea dataOnly="0" labelOnly="1" fieldPosition="0">
        <references count="1">
          <reference field="8"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449">
      <pivotArea dataOnly="0" labelOnly="1" fieldPosition="0">
        <references count="1">
          <reference field="8"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448">
      <pivotArea dataOnly="0" labelOnly="1" fieldPosition="0">
        <references count="1">
          <reference field="8"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447">
      <pivotArea dataOnly="0" labelOnly="1" fieldPosition="0">
        <references count="1">
          <reference field="8"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446">
      <pivotArea dataOnly="0" labelOnly="1" fieldPosition="0">
        <references count="1">
          <reference field="8"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445">
      <pivotArea dataOnly="0" labelOnly="1" fieldPosition="0">
        <references count="1">
          <reference field="8"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444">
      <pivotArea dataOnly="0" labelOnly="1" fieldPosition="0">
        <references count="1">
          <reference field="8"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443">
      <pivotArea dataOnly="0" labelOnly="1" fieldPosition="0">
        <references count="1">
          <reference field="8"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442">
      <pivotArea dataOnly="0" labelOnly="1" fieldPosition="0">
        <references count="1">
          <reference field="8"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441">
      <pivotArea dataOnly="0" labelOnly="1" fieldPosition="0">
        <references count="1">
          <reference field="8"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440">
      <pivotArea dataOnly="0" labelOnly="1" fieldPosition="0">
        <references count="1">
          <reference field="8" count="50">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reference>
        </references>
      </pivotArea>
    </format>
    <format dxfId="439">
      <pivotArea dataOnly="0" labelOnly="1" fieldPosition="0">
        <references count="1">
          <reference field="8" count="50">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reference>
        </references>
      </pivotArea>
    </format>
    <format dxfId="438">
      <pivotArea dataOnly="0" labelOnly="1" fieldPosition="0">
        <references count="1">
          <reference field="8" count="50">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reference>
        </references>
      </pivotArea>
    </format>
    <format dxfId="437">
      <pivotArea dataOnly="0" labelOnly="1" fieldPosition="0">
        <references count="1">
          <reference field="8" count="50">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x v="999"/>
          </reference>
        </references>
      </pivotArea>
    </format>
    <format dxfId="436">
      <pivotArea dataOnly="0" labelOnly="1" fieldPosition="0">
        <references count="1">
          <reference field="8" count="50">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x v="1049"/>
          </reference>
        </references>
      </pivotArea>
    </format>
    <format dxfId="435">
      <pivotArea dataOnly="0" labelOnly="1" fieldPosition="0">
        <references count="1">
          <reference field="8" count="50">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reference>
        </references>
      </pivotArea>
    </format>
    <format dxfId="434">
      <pivotArea dataOnly="0" labelOnly="1" fieldPosition="0">
        <references count="1">
          <reference field="8" count="50">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x v="1148"/>
            <x v="1149"/>
          </reference>
        </references>
      </pivotArea>
    </format>
    <format dxfId="433">
      <pivotArea dataOnly="0" labelOnly="1" fieldPosition="0">
        <references count="1">
          <reference field="8" count="50">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x v="1197"/>
            <x v="1198"/>
            <x v="1199"/>
          </reference>
        </references>
      </pivotArea>
    </format>
    <format dxfId="432">
      <pivotArea dataOnly="0" labelOnly="1" fieldPosition="0">
        <references count="1">
          <reference field="8" count="50">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x v="1247"/>
            <x v="1248"/>
            <x v="1249"/>
          </reference>
        </references>
      </pivotArea>
    </format>
    <format dxfId="431">
      <pivotArea dataOnly="0" labelOnly="1" fieldPosition="0">
        <references count="1">
          <reference field="8" count="50">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x v="1297"/>
            <x v="1298"/>
            <x v="1299"/>
          </reference>
        </references>
      </pivotArea>
    </format>
    <format dxfId="430">
      <pivotArea dataOnly="0" labelOnly="1" fieldPosition="0">
        <references count="1">
          <reference field="8" count="50">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x v="1346"/>
            <x v="1347"/>
            <x v="1348"/>
            <x v="1349"/>
          </reference>
        </references>
      </pivotArea>
    </format>
    <format dxfId="429">
      <pivotArea dataOnly="0" labelOnly="1" fieldPosition="0">
        <references count="1">
          <reference field="8" count="50">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x v="1396"/>
            <x v="1397"/>
            <x v="1398"/>
            <x v="1399"/>
          </reference>
        </references>
      </pivotArea>
    </format>
    <format dxfId="428">
      <pivotArea dataOnly="0" labelOnly="1" fieldPosition="0">
        <references count="1">
          <reference field="8" count="50">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x v="1445"/>
            <x v="1446"/>
            <x v="1447"/>
            <x v="1448"/>
            <x v="1449"/>
          </reference>
        </references>
      </pivotArea>
    </format>
    <format dxfId="427">
      <pivotArea dataOnly="0" labelOnly="1" fieldPosition="0">
        <references count="1">
          <reference field="8" count="50">
            <x v="1450"/>
            <x v="1451"/>
            <x v="1452"/>
            <x v="1453"/>
            <x v="1454"/>
            <x v="1455"/>
            <x v="1456"/>
            <x v="1457"/>
            <x v="1458"/>
            <x v="1459"/>
            <x v="1460"/>
            <x v="1461"/>
            <x v="1462"/>
            <x v="1463"/>
            <x v="1464"/>
            <x v="1465"/>
            <x v="1466"/>
            <x v="1467"/>
            <x v="1468"/>
            <x v="1469"/>
            <x v="1470"/>
            <x v="1471"/>
            <x v="1472"/>
            <x v="1473"/>
            <x v="1474"/>
            <x v="1475"/>
            <x v="1476"/>
            <x v="1477"/>
            <x v="1478"/>
            <x v="1479"/>
            <x v="1480"/>
            <x v="1481"/>
            <x v="1482"/>
            <x v="1483"/>
            <x v="1484"/>
            <x v="1485"/>
            <x v="1486"/>
            <x v="1487"/>
            <x v="1488"/>
            <x v="1489"/>
            <x v="1490"/>
            <x v="1491"/>
            <x v="1492"/>
            <x v="1493"/>
            <x v="1494"/>
            <x v="1495"/>
            <x v="1496"/>
            <x v="1497"/>
            <x v="1498"/>
            <x v="1499"/>
          </reference>
        </references>
      </pivotArea>
    </format>
    <format dxfId="426">
      <pivotArea dataOnly="0" labelOnly="1" fieldPosition="0">
        <references count="1">
          <reference field="8" count="50">
            <x v="1500"/>
            <x v="1501"/>
            <x v="1502"/>
            <x v="1503"/>
            <x v="1504"/>
            <x v="1505"/>
            <x v="1506"/>
            <x v="1507"/>
            <x v="1508"/>
            <x v="1509"/>
            <x v="1510"/>
            <x v="1511"/>
            <x v="1512"/>
            <x v="1513"/>
            <x v="1514"/>
            <x v="1515"/>
            <x v="1516"/>
            <x v="1517"/>
            <x v="1518"/>
            <x v="1519"/>
            <x v="1520"/>
            <x v="1521"/>
            <x v="1522"/>
            <x v="1523"/>
            <x v="1524"/>
            <x v="1525"/>
            <x v="1526"/>
            <x v="1527"/>
            <x v="1528"/>
            <x v="1529"/>
            <x v="1530"/>
            <x v="1531"/>
            <x v="1532"/>
            <x v="1533"/>
            <x v="1534"/>
            <x v="1535"/>
            <x v="1536"/>
            <x v="1537"/>
            <x v="1538"/>
            <x v="1539"/>
            <x v="1540"/>
            <x v="1541"/>
            <x v="1542"/>
            <x v="1543"/>
            <x v="1544"/>
            <x v="1545"/>
            <x v="1546"/>
            <x v="1547"/>
            <x v="1548"/>
            <x v="1549"/>
          </reference>
        </references>
      </pivotArea>
    </format>
    <format dxfId="425">
      <pivotArea dataOnly="0" labelOnly="1" fieldPosition="0">
        <references count="1">
          <reference field="8" count="50">
            <x v="1550"/>
            <x v="1551"/>
            <x v="1552"/>
            <x v="1553"/>
            <x v="1554"/>
            <x v="1555"/>
            <x v="1556"/>
            <x v="1557"/>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x v="1595"/>
            <x v="1596"/>
            <x v="1597"/>
            <x v="1598"/>
            <x v="1599"/>
          </reference>
        </references>
      </pivotArea>
    </format>
    <format dxfId="424">
      <pivotArea dataOnly="0" labelOnly="1" fieldPosition="0">
        <references count="1">
          <reference field="8" count="50">
            <x v="1600"/>
            <x v="1601"/>
            <x v="1602"/>
            <x v="1603"/>
            <x v="1604"/>
            <x v="1605"/>
            <x v="1606"/>
            <x v="1607"/>
            <x v="1608"/>
            <x v="1609"/>
            <x v="1610"/>
            <x v="1611"/>
            <x v="1612"/>
            <x v="1613"/>
            <x v="1614"/>
            <x v="1615"/>
            <x v="1616"/>
            <x v="1617"/>
            <x v="1618"/>
            <x v="1619"/>
            <x v="1620"/>
            <x v="1621"/>
            <x v="1622"/>
            <x v="1623"/>
            <x v="1624"/>
            <x v="1625"/>
            <x v="1626"/>
            <x v="1627"/>
            <x v="1628"/>
            <x v="1629"/>
            <x v="1630"/>
            <x v="1631"/>
            <x v="1632"/>
            <x v="1633"/>
            <x v="1634"/>
            <x v="1635"/>
            <x v="1636"/>
            <x v="1637"/>
            <x v="1638"/>
            <x v="1639"/>
            <x v="1640"/>
            <x v="1641"/>
            <x v="1642"/>
            <x v="1643"/>
            <x v="1644"/>
            <x v="1645"/>
            <x v="1646"/>
            <x v="1647"/>
            <x v="1648"/>
            <x v="1649"/>
          </reference>
        </references>
      </pivotArea>
    </format>
    <format dxfId="423">
      <pivotArea dataOnly="0" labelOnly="1" fieldPosition="0">
        <references count="1">
          <reference field="8" count="50">
            <x v="1650"/>
            <x v="1651"/>
            <x v="1652"/>
            <x v="1653"/>
            <x v="1654"/>
            <x v="1655"/>
            <x v="1656"/>
            <x v="1657"/>
            <x v="1658"/>
            <x v="1659"/>
            <x v="1660"/>
            <x v="1661"/>
            <x v="1662"/>
            <x v="1663"/>
            <x v="1664"/>
            <x v="1665"/>
            <x v="1666"/>
            <x v="1667"/>
            <x v="1668"/>
            <x v="1669"/>
            <x v="1670"/>
            <x v="1671"/>
            <x v="1672"/>
            <x v="1673"/>
            <x v="1674"/>
            <x v="1675"/>
            <x v="1676"/>
            <x v="1677"/>
            <x v="1678"/>
            <x v="1679"/>
            <x v="1680"/>
            <x v="1681"/>
            <x v="1682"/>
            <x v="1683"/>
            <x v="1684"/>
            <x v="1685"/>
            <x v="1686"/>
            <x v="1687"/>
            <x v="1688"/>
            <x v="1689"/>
            <x v="1690"/>
            <x v="1691"/>
            <x v="1692"/>
            <x v="1693"/>
            <x v="1694"/>
            <x v="1695"/>
            <x v="1696"/>
            <x v="1697"/>
            <x v="1698"/>
            <x v="1699"/>
          </reference>
        </references>
      </pivotArea>
    </format>
    <format dxfId="422">
      <pivotArea dataOnly="0" labelOnly="1" fieldPosition="0">
        <references count="1">
          <reference field="8" count="50">
            <x v="1700"/>
            <x v="1701"/>
            <x v="1702"/>
            <x v="1703"/>
            <x v="1704"/>
            <x v="1705"/>
            <x v="1706"/>
            <x v="1707"/>
            <x v="1708"/>
            <x v="1709"/>
            <x v="1710"/>
            <x v="1711"/>
            <x v="1712"/>
            <x v="1713"/>
            <x v="1714"/>
            <x v="1715"/>
            <x v="1716"/>
            <x v="1717"/>
            <x v="1718"/>
            <x v="1719"/>
            <x v="1720"/>
            <x v="1721"/>
            <x v="1722"/>
            <x v="1723"/>
            <x v="1724"/>
            <x v="1725"/>
            <x v="1726"/>
            <x v="1727"/>
            <x v="1728"/>
            <x v="1729"/>
            <x v="1730"/>
            <x v="1731"/>
            <x v="1732"/>
            <x v="1733"/>
            <x v="1734"/>
            <x v="1735"/>
            <x v="1736"/>
            <x v="1737"/>
            <x v="1738"/>
            <x v="1739"/>
            <x v="1740"/>
            <x v="1741"/>
            <x v="1742"/>
            <x v="1743"/>
            <x v="1744"/>
            <x v="1745"/>
            <x v="1746"/>
            <x v="1747"/>
            <x v="1748"/>
            <x v="1749"/>
          </reference>
        </references>
      </pivotArea>
    </format>
    <format dxfId="421">
      <pivotArea dataOnly="0" labelOnly="1" fieldPosition="0">
        <references count="1">
          <reference field="8" count="50">
            <x v="1750"/>
            <x v="1751"/>
            <x v="1752"/>
            <x v="1753"/>
            <x v="1754"/>
            <x v="1755"/>
            <x v="1756"/>
            <x v="1757"/>
            <x v="1758"/>
            <x v="1759"/>
            <x v="1760"/>
            <x v="1761"/>
            <x v="1762"/>
            <x v="1763"/>
            <x v="1764"/>
            <x v="1765"/>
            <x v="1766"/>
            <x v="1767"/>
            <x v="1768"/>
            <x v="1769"/>
            <x v="1770"/>
            <x v="1771"/>
            <x v="1772"/>
            <x v="1773"/>
            <x v="1774"/>
            <x v="1775"/>
            <x v="1776"/>
            <x v="1777"/>
            <x v="1778"/>
            <x v="1779"/>
            <x v="1780"/>
            <x v="1781"/>
            <x v="1782"/>
            <x v="1783"/>
            <x v="1784"/>
            <x v="1785"/>
            <x v="1786"/>
            <x v="1787"/>
            <x v="1788"/>
            <x v="1789"/>
            <x v="1790"/>
            <x v="1791"/>
            <x v="1792"/>
            <x v="1793"/>
            <x v="1794"/>
            <x v="1795"/>
            <x v="1796"/>
            <x v="1797"/>
            <x v="1798"/>
            <x v="1799"/>
          </reference>
        </references>
      </pivotArea>
    </format>
    <format dxfId="420">
      <pivotArea dataOnly="0" labelOnly="1" fieldPosition="0">
        <references count="1">
          <reference field="8" count="50">
            <x v="1800"/>
            <x v="1801"/>
            <x v="1802"/>
            <x v="1803"/>
            <x v="1804"/>
            <x v="1805"/>
            <x v="1806"/>
            <x v="1807"/>
            <x v="1808"/>
            <x v="1809"/>
            <x v="1810"/>
            <x v="1811"/>
            <x v="1812"/>
            <x v="1813"/>
            <x v="1814"/>
            <x v="1815"/>
            <x v="1816"/>
            <x v="1817"/>
            <x v="1818"/>
            <x v="1819"/>
            <x v="1820"/>
            <x v="1821"/>
            <x v="1822"/>
            <x v="1823"/>
            <x v="1824"/>
            <x v="1825"/>
            <x v="1826"/>
            <x v="1827"/>
            <x v="1828"/>
            <x v="1829"/>
            <x v="1830"/>
            <x v="1831"/>
            <x v="1832"/>
            <x v="1833"/>
            <x v="1834"/>
            <x v="1835"/>
            <x v="1836"/>
            <x v="1837"/>
            <x v="1838"/>
            <x v="1839"/>
            <x v="1840"/>
            <x v="1841"/>
            <x v="1842"/>
            <x v="1843"/>
            <x v="1844"/>
            <x v="1845"/>
            <x v="1846"/>
            <x v="1847"/>
            <x v="1848"/>
            <x v="1849"/>
          </reference>
        </references>
      </pivotArea>
    </format>
    <format dxfId="419">
      <pivotArea dataOnly="0" labelOnly="1" grandRow="1" outline="0" fieldPosition="0"/>
    </format>
    <format dxfId="418">
      <pivotArea dataOnly="0" labelOnly="1" outline="0" axis="axisValues" fieldPosition="0"/>
    </format>
    <format dxfId="310">
      <pivotArea type="all" dataOnly="0" outline="0" fieldPosition="0"/>
    </format>
    <format dxfId="309">
      <pivotArea outline="0" collapsedLevelsAreSubtotals="1" fieldPosition="0"/>
    </format>
    <format dxfId="308">
      <pivotArea field="8" type="button" dataOnly="0" labelOnly="1" outline="0" axis="axisRow" fieldPosition="0"/>
    </format>
    <format dxfId="307">
      <pivotArea dataOnly="0" labelOnly="1" fieldPosition="0">
        <references count="1">
          <reference field="8"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306">
      <pivotArea dataOnly="0" labelOnly="1" fieldPosition="0">
        <references count="1">
          <reference field="8"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305">
      <pivotArea dataOnly="0" labelOnly="1" fieldPosition="0">
        <references count="1">
          <reference field="8"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304">
      <pivotArea dataOnly="0" labelOnly="1" fieldPosition="0">
        <references count="1">
          <reference field="8"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303">
      <pivotArea dataOnly="0" labelOnly="1" fieldPosition="0">
        <references count="1">
          <reference field="8"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302">
      <pivotArea dataOnly="0" labelOnly="1" fieldPosition="0">
        <references count="1">
          <reference field="8"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301">
      <pivotArea dataOnly="0" labelOnly="1" fieldPosition="0">
        <references count="1">
          <reference field="8"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300">
      <pivotArea dataOnly="0" labelOnly="1" fieldPosition="0">
        <references count="1">
          <reference field="8"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299">
      <pivotArea dataOnly="0" labelOnly="1" fieldPosition="0">
        <references count="1">
          <reference field="8"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298">
      <pivotArea dataOnly="0" labelOnly="1" fieldPosition="0">
        <references count="1">
          <reference field="8"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297">
      <pivotArea dataOnly="0" labelOnly="1" fieldPosition="0">
        <references count="1">
          <reference field="8"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296">
      <pivotArea dataOnly="0" labelOnly="1" fieldPosition="0">
        <references count="1">
          <reference field="8"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295">
      <pivotArea dataOnly="0" labelOnly="1" fieldPosition="0">
        <references count="1">
          <reference field="8"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294">
      <pivotArea dataOnly="0" labelOnly="1" fieldPosition="0">
        <references count="1">
          <reference field="8"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293">
      <pivotArea dataOnly="0" labelOnly="1" fieldPosition="0">
        <references count="1">
          <reference field="8"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292">
      <pivotArea dataOnly="0" labelOnly="1" fieldPosition="0">
        <references count="1">
          <reference field="8"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291">
      <pivotArea dataOnly="0" labelOnly="1" fieldPosition="0">
        <references count="1">
          <reference field="8" count="50">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reference>
        </references>
      </pivotArea>
    </format>
    <format dxfId="290">
      <pivotArea dataOnly="0" labelOnly="1" fieldPosition="0">
        <references count="1">
          <reference field="8" count="50">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reference>
        </references>
      </pivotArea>
    </format>
    <format dxfId="289">
      <pivotArea dataOnly="0" labelOnly="1" fieldPosition="0">
        <references count="1">
          <reference field="8" count="50">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reference>
        </references>
      </pivotArea>
    </format>
    <format dxfId="288">
      <pivotArea dataOnly="0" labelOnly="1" fieldPosition="0">
        <references count="1">
          <reference field="8" count="50">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x v="999"/>
          </reference>
        </references>
      </pivotArea>
    </format>
    <format dxfId="287">
      <pivotArea dataOnly="0" labelOnly="1" fieldPosition="0">
        <references count="1">
          <reference field="8" count="50">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x v="1049"/>
          </reference>
        </references>
      </pivotArea>
    </format>
    <format dxfId="286">
      <pivotArea dataOnly="0" labelOnly="1" fieldPosition="0">
        <references count="1">
          <reference field="8" count="50">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reference>
        </references>
      </pivotArea>
    </format>
    <format dxfId="285">
      <pivotArea dataOnly="0" labelOnly="1" fieldPosition="0">
        <references count="1">
          <reference field="8" count="50">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x v="1148"/>
            <x v="1149"/>
          </reference>
        </references>
      </pivotArea>
    </format>
    <format dxfId="284">
      <pivotArea dataOnly="0" labelOnly="1" fieldPosition="0">
        <references count="1">
          <reference field="8" count="50">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x v="1197"/>
            <x v="1198"/>
            <x v="1199"/>
          </reference>
        </references>
      </pivotArea>
    </format>
    <format dxfId="283">
      <pivotArea dataOnly="0" labelOnly="1" fieldPosition="0">
        <references count="1">
          <reference field="8" count="50">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x v="1247"/>
            <x v="1248"/>
            <x v="1249"/>
          </reference>
        </references>
      </pivotArea>
    </format>
    <format dxfId="282">
      <pivotArea dataOnly="0" labelOnly="1" fieldPosition="0">
        <references count="1">
          <reference field="8" count="50">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x v="1297"/>
            <x v="1298"/>
            <x v="1299"/>
          </reference>
        </references>
      </pivotArea>
    </format>
    <format dxfId="281">
      <pivotArea dataOnly="0" labelOnly="1" fieldPosition="0">
        <references count="1">
          <reference field="8" count="50">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x v="1346"/>
            <x v="1347"/>
            <x v="1348"/>
            <x v="1349"/>
          </reference>
        </references>
      </pivotArea>
    </format>
    <format dxfId="280">
      <pivotArea dataOnly="0" labelOnly="1" fieldPosition="0">
        <references count="1">
          <reference field="8" count="50">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x v="1396"/>
            <x v="1397"/>
            <x v="1398"/>
            <x v="1399"/>
          </reference>
        </references>
      </pivotArea>
    </format>
    <format dxfId="279">
      <pivotArea dataOnly="0" labelOnly="1" fieldPosition="0">
        <references count="1">
          <reference field="8" count="50">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x v="1445"/>
            <x v="1446"/>
            <x v="1447"/>
            <x v="1448"/>
            <x v="1449"/>
          </reference>
        </references>
      </pivotArea>
    </format>
    <format dxfId="278">
      <pivotArea dataOnly="0" labelOnly="1" fieldPosition="0">
        <references count="1">
          <reference field="8" count="50">
            <x v="1450"/>
            <x v="1451"/>
            <x v="1452"/>
            <x v="1453"/>
            <x v="1454"/>
            <x v="1455"/>
            <x v="1456"/>
            <x v="1457"/>
            <x v="1458"/>
            <x v="1459"/>
            <x v="1460"/>
            <x v="1461"/>
            <x v="1462"/>
            <x v="1463"/>
            <x v="1464"/>
            <x v="1465"/>
            <x v="1466"/>
            <x v="1467"/>
            <x v="1468"/>
            <x v="1469"/>
            <x v="1470"/>
            <x v="1471"/>
            <x v="1472"/>
            <x v="1473"/>
            <x v="1474"/>
            <x v="1475"/>
            <x v="1476"/>
            <x v="1477"/>
            <x v="1478"/>
            <x v="1479"/>
            <x v="1480"/>
            <x v="1481"/>
            <x v="1482"/>
            <x v="1483"/>
            <x v="1484"/>
            <x v="1485"/>
            <x v="1486"/>
            <x v="1487"/>
            <x v="1488"/>
            <x v="1489"/>
            <x v="1490"/>
            <x v="1491"/>
            <x v="1492"/>
            <x v="1493"/>
            <x v="1494"/>
            <x v="1495"/>
            <x v="1496"/>
            <x v="1497"/>
            <x v="1498"/>
            <x v="1499"/>
          </reference>
        </references>
      </pivotArea>
    </format>
    <format dxfId="277">
      <pivotArea dataOnly="0" labelOnly="1" fieldPosition="0">
        <references count="1">
          <reference field="8" count="50">
            <x v="1500"/>
            <x v="1501"/>
            <x v="1502"/>
            <x v="1503"/>
            <x v="1504"/>
            <x v="1505"/>
            <x v="1506"/>
            <x v="1507"/>
            <x v="1508"/>
            <x v="1509"/>
            <x v="1510"/>
            <x v="1511"/>
            <x v="1512"/>
            <x v="1513"/>
            <x v="1514"/>
            <x v="1515"/>
            <x v="1516"/>
            <x v="1517"/>
            <x v="1518"/>
            <x v="1519"/>
            <x v="1520"/>
            <x v="1521"/>
            <x v="1522"/>
            <x v="1523"/>
            <x v="1524"/>
            <x v="1525"/>
            <x v="1526"/>
            <x v="1527"/>
            <x v="1528"/>
            <x v="1529"/>
            <x v="1530"/>
            <x v="1531"/>
            <x v="1532"/>
            <x v="1533"/>
            <x v="1534"/>
            <x v="1535"/>
            <x v="1536"/>
            <x v="1537"/>
            <x v="1538"/>
            <x v="1539"/>
            <x v="1540"/>
            <x v="1541"/>
            <x v="1542"/>
            <x v="1543"/>
            <x v="1544"/>
            <x v="1545"/>
            <x v="1546"/>
            <x v="1547"/>
            <x v="1548"/>
            <x v="1549"/>
          </reference>
        </references>
      </pivotArea>
    </format>
    <format dxfId="276">
      <pivotArea dataOnly="0" labelOnly="1" fieldPosition="0">
        <references count="1">
          <reference field="8" count="50">
            <x v="1550"/>
            <x v="1551"/>
            <x v="1552"/>
            <x v="1553"/>
            <x v="1554"/>
            <x v="1555"/>
            <x v="1556"/>
            <x v="1557"/>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x v="1595"/>
            <x v="1596"/>
            <x v="1597"/>
            <x v="1598"/>
            <x v="1599"/>
          </reference>
        </references>
      </pivotArea>
    </format>
    <format dxfId="275">
      <pivotArea dataOnly="0" labelOnly="1" fieldPosition="0">
        <references count="1">
          <reference field="8" count="50">
            <x v="1600"/>
            <x v="1601"/>
            <x v="1602"/>
            <x v="1603"/>
            <x v="1604"/>
            <x v="1605"/>
            <x v="1606"/>
            <x v="1607"/>
            <x v="1608"/>
            <x v="1609"/>
            <x v="1610"/>
            <x v="1611"/>
            <x v="1612"/>
            <x v="1613"/>
            <x v="1614"/>
            <x v="1615"/>
            <x v="1616"/>
            <x v="1617"/>
            <x v="1618"/>
            <x v="1619"/>
            <x v="1620"/>
            <x v="1621"/>
            <x v="1622"/>
            <x v="1623"/>
            <x v="1624"/>
            <x v="1625"/>
            <x v="1626"/>
            <x v="1627"/>
            <x v="1628"/>
            <x v="1629"/>
            <x v="1630"/>
            <x v="1631"/>
            <x v="1632"/>
            <x v="1633"/>
            <x v="1634"/>
            <x v="1635"/>
            <x v="1636"/>
            <x v="1637"/>
            <x v="1638"/>
            <x v="1639"/>
            <x v="1640"/>
            <x v="1641"/>
            <x v="1642"/>
            <x v="1643"/>
            <x v="1644"/>
            <x v="1645"/>
            <x v="1646"/>
            <x v="1647"/>
            <x v="1648"/>
            <x v="1649"/>
          </reference>
        </references>
      </pivotArea>
    </format>
    <format dxfId="274">
      <pivotArea dataOnly="0" labelOnly="1" fieldPosition="0">
        <references count="1">
          <reference field="8" count="50">
            <x v="1650"/>
            <x v="1651"/>
            <x v="1652"/>
            <x v="1653"/>
            <x v="1654"/>
            <x v="1655"/>
            <x v="1656"/>
            <x v="1657"/>
            <x v="1658"/>
            <x v="1659"/>
            <x v="1660"/>
            <x v="1661"/>
            <x v="1662"/>
            <x v="1663"/>
            <x v="1664"/>
            <x v="1665"/>
            <x v="1666"/>
            <x v="1667"/>
            <x v="1668"/>
            <x v="1669"/>
            <x v="1670"/>
            <x v="1671"/>
            <x v="1672"/>
            <x v="1673"/>
            <x v="1674"/>
            <x v="1675"/>
            <x v="1676"/>
            <x v="1677"/>
            <x v="1678"/>
            <x v="1679"/>
            <x v="1680"/>
            <x v="1681"/>
            <x v="1682"/>
            <x v="1683"/>
            <x v="1684"/>
            <x v="1685"/>
            <x v="1686"/>
            <x v="1687"/>
            <x v="1688"/>
            <x v="1689"/>
            <x v="1690"/>
            <x v="1691"/>
            <x v="1692"/>
            <x v="1693"/>
            <x v="1694"/>
            <x v="1695"/>
            <x v="1696"/>
            <x v="1697"/>
            <x v="1698"/>
            <x v="1699"/>
          </reference>
        </references>
      </pivotArea>
    </format>
    <format dxfId="273">
      <pivotArea dataOnly="0" labelOnly="1" fieldPosition="0">
        <references count="1">
          <reference field="8" count="50">
            <x v="1700"/>
            <x v="1701"/>
            <x v="1702"/>
            <x v="1703"/>
            <x v="1704"/>
            <x v="1705"/>
            <x v="1706"/>
            <x v="1707"/>
            <x v="1708"/>
            <x v="1709"/>
            <x v="1710"/>
            <x v="1711"/>
            <x v="1712"/>
            <x v="1713"/>
            <x v="1714"/>
            <x v="1715"/>
            <x v="1716"/>
            <x v="1717"/>
            <x v="1718"/>
            <x v="1719"/>
            <x v="1720"/>
            <x v="1721"/>
            <x v="1722"/>
            <x v="1723"/>
            <x v="1724"/>
            <x v="1725"/>
            <x v="1726"/>
            <x v="1727"/>
            <x v="1728"/>
            <x v="1729"/>
            <x v="1730"/>
            <x v="1731"/>
            <x v="1732"/>
            <x v="1733"/>
            <x v="1734"/>
            <x v="1735"/>
            <x v="1736"/>
            <x v="1737"/>
            <x v="1738"/>
            <x v="1739"/>
            <x v="1740"/>
            <x v="1741"/>
            <x v="1742"/>
            <x v="1743"/>
            <x v="1744"/>
            <x v="1745"/>
            <x v="1746"/>
            <x v="1747"/>
            <x v="1748"/>
            <x v="1749"/>
          </reference>
        </references>
      </pivotArea>
    </format>
    <format dxfId="272">
      <pivotArea dataOnly="0" labelOnly="1" fieldPosition="0">
        <references count="1">
          <reference field="8" count="50">
            <x v="1750"/>
            <x v="1751"/>
            <x v="1752"/>
            <x v="1753"/>
            <x v="1754"/>
            <x v="1755"/>
            <x v="1756"/>
            <x v="1757"/>
            <x v="1758"/>
            <x v="1759"/>
            <x v="1760"/>
            <x v="1761"/>
            <x v="1762"/>
            <x v="1763"/>
            <x v="1764"/>
            <x v="1765"/>
            <x v="1766"/>
            <x v="1767"/>
            <x v="1768"/>
            <x v="1769"/>
            <x v="1770"/>
            <x v="1771"/>
            <x v="1772"/>
            <x v="1773"/>
            <x v="1774"/>
            <x v="1775"/>
            <x v="1776"/>
            <x v="1777"/>
            <x v="1778"/>
            <x v="1779"/>
            <x v="1780"/>
            <x v="1781"/>
            <x v="1782"/>
            <x v="1783"/>
            <x v="1784"/>
            <x v="1785"/>
            <x v="1786"/>
            <x v="1787"/>
            <x v="1788"/>
            <x v="1789"/>
            <x v="1790"/>
            <x v="1791"/>
            <x v="1792"/>
            <x v="1793"/>
            <x v="1794"/>
            <x v="1795"/>
            <x v="1796"/>
            <x v="1797"/>
            <x v="1798"/>
            <x v="1799"/>
          </reference>
        </references>
      </pivotArea>
    </format>
    <format dxfId="271">
      <pivotArea dataOnly="0" labelOnly="1" fieldPosition="0">
        <references count="1">
          <reference field="8" count="50">
            <x v="1800"/>
            <x v="1801"/>
            <x v="1802"/>
            <x v="1803"/>
            <x v="1804"/>
            <x v="1805"/>
            <x v="1806"/>
            <x v="1807"/>
            <x v="1808"/>
            <x v="1809"/>
            <x v="1810"/>
            <x v="1811"/>
            <x v="1812"/>
            <x v="1813"/>
            <x v="1814"/>
            <x v="1815"/>
            <x v="1816"/>
            <x v="1817"/>
            <x v="1818"/>
            <x v="1819"/>
            <x v="1820"/>
            <x v="1821"/>
            <x v="1822"/>
            <x v="1823"/>
            <x v="1824"/>
            <x v="1825"/>
            <x v="1826"/>
            <x v="1827"/>
            <x v="1828"/>
            <x v="1829"/>
            <x v="1830"/>
            <x v="1831"/>
            <x v="1832"/>
            <x v="1833"/>
            <x v="1834"/>
            <x v="1835"/>
            <x v="1836"/>
            <x v="1837"/>
            <x v="1838"/>
            <x v="1839"/>
            <x v="1840"/>
            <x v="1841"/>
            <x v="1842"/>
            <x v="1843"/>
            <x v="1844"/>
            <x v="1845"/>
            <x v="1846"/>
            <x v="1847"/>
            <x v="1848"/>
            <x v="1849"/>
          </reference>
        </references>
      </pivotArea>
    </format>
    <format dxfId="270">
      <pivotArea dataOnly="0" labelOnly="1" grandRow="1" outline="0" fieldPosition="0"/>
    </format>
    <format dxfId="269">
      <pivotArea dataOnly="0" labelOnly="1" outline="0" axis="axisValues" fieldPosition="0"/>
    </format>
    <format dxfId="256">
      <pivotArea type="all" dataOnly="0" outline="0" fieldPosition="0"/>
    </format>
    <format dxfId="255">
      <pivotArea outline="0" collapsedLevelsAreSubtotals="1" fieldPosition="0"/>
    </format>
    <format dxfId="254">
      <pivotArea field="8" type="button" dataOnly="0" labelOnly="1" outline="0" axis="axisRow" fieldPosition="0"/>
    </format>
    <format dxfId="253">
      <pivotArea dataOnly="0" labelOnly="1" fieldPosition="0">
        <references count="1">
          <reference field="8"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52">
      <pivotArea dataOnly="0" labelOnly="1" fieldPosition="0">
        <references count="1">
          <reference field="8"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251">
      <pivotArea dataOnly="0" labelOnly="1" fieldPosition="0">
        <references count="1">
          <reference field="8"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250">
      <pivotArea dataOnly="0" labelOnly="1" fieldPosition="0">
        <references count="1">
          <reference field="8"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249">
      <pivotArea dataOnly="0" labelOnly="1" fieldPosition="0">
        <references count="1">
          <reference field="8"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248">
      <pivotArea dataOnly="0" labelOnly="1" fieldPosition="0">
        <references count="1">
          <reference field="8"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247">
      <pivotArea dataOnly="0" labelOnly="1" fieldPosition="0">
        <references count="1">
          <reference field="8"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246">
      <pivotArea dataOnly="0" labelOnly="1" fieldPosition="0">
        <references count="1">
          <reference field="8"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245">
      <pivotArea dataOnly="0" labelOnly="1" fieldPosition="0">
        <references count="1">
          <reference field="8"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244">
      <pivotArea dataOnly="0" labelOnly="1" fieldPosition="0">
        <references count="1">
          <reference field="8"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243">
      <pivotArea dataOnly="0" labelOnly="1" fieldPosition="0">
        <references count="1">
          <reference field="8"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242">
      <pivotArea dataOnly="0" labelOnly="1" fieldPosition="0">
        <references count="1">
          <reference field="8"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241">
      <pivotArea dataOnly="0" labelOnly="1" fieldPosition="0">
        <references count="1">
          <reference field="8"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240">
      <pivotArea dataOnly="0" labelOnly="1" fieldPosition="0">
        <references count="1">
          <reference field="8"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239">
      <pivotArea dataOnly="0" labelOnly="1" fieldPosition="0">
        <references count="1">
          <reference field="8"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238">
      <pivotArea dataOnly="0" labelOnly="1" fieldPosition="0">
        <references count="1">
          <reference field="8"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237">
      <pivotArea dataOnly="0" labelOnly="1" fieldPosition="0">
        <references count="1">
          <reference field="8" count="50">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reference>
        </references>
      </pivotArea>
    </format>
    <format dxfId="236">
      <pivotArea dataOnly="0" labelOnly="1" fieldPosition="0">
        <references count="1">
          <reference field="8" count="50">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reference>
        </references>
      </pivotArea>
    </format>
    <format dxfId="235">
      <pivotArea dataOnly="0" labelOnly="1" fieldPosition="0">
        <references count="1">
          <reference field="8" count="50">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reference>
        </references>
      </pivotArea>
    </format>
    <format dxfId="234">
      <pivotArea dataOnly="0" labelOnly="1" fieldPosition="0">
        <references count="1">
          <reference field="8" count="50">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x v="999"/>
          </reference>
        </references>
      </pivotArea>
    </format>
    <format dxfId="233">
      <pivotArea dataOnly="0" labelOnly="1" fieldPosition="0">
        <references count="1">
          <reference field="8" count="50">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x v="1049"/>
          </reference>
        </references>
      </pivotArea>
    </format>
    <format dxfId="232">
      <pivotArea dataOnly="0" labelOnly="1" fieldPosition="0">
        <references count="1">
          <reference field="8" count="50">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reference>
        </references>
      </pivotArea>
    </format>
    <format dxfId="231">
      <pivotArea dataOnly="0" labelOnly="1" fieldPosition="0">
        <references count="1">
          <reference field="8" count="50">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x v="1148"/>
            <x v="1149"/>
          </reference>
        </references>
      </pivotArea>
    </format>
    <format dxfId="230">
      <pivotArea dataOnly="0" labelOnly="1" fieldPosition="0">
        <references count="1">
          <reference field="8" count="50">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x v="1197"/>
            <x v="1198"/>
            <x v="1199"/>
          </reference>
        </references>
      </pivotArea>
    </format>
    <format dxfId="229">
      <pivotArea dataOnly="0" labelOnly="1" fieldPosition="0">
        <references count="1">
          <reference field="8" count="50">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x v="1247"/>
            <x v="1248"/>
            <x v="1249"/>
          </reference>
        </references>
      </pivotArea>
    </format>
    <format dxfId="228">
      <pivotArea dataOnly="0" labelOnly="1" fieldPosition="0">
        <references count="1">
          <reference field="8" count="50">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x v="1297"/>
            <x v="1298"/>
            <x v="1299"/>
          </reference>
        </references>
      </pivotArea>
    </format>
    <format dxfId="227">
      <pivotArea dataOnly="0" labelOnly="1" fieldPosition="0">
        <references count="1">
          <reference field="8" count="50">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x v="1346"/>
            <x v="1347"/>
            <x v="1348"/>
            <x v="1349"/>
          </reference>
        </references>
      </pivotArea>
    </format>
    <format dxfId="226">
      <pivotArea dataOnly="0" labelOnly="1" fieldPosition="0">
        <references count="1">
          <reference field="8" count="50">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x v="1396"/>
            <x v="1397"/>
            <x v="1398"/>
            <x v="1399"/>
          </reference>
        </references>
      </pivotArea>
    </format>
    <format dxfId="225">
      <pivotArea dataOnly="0" labelOnly="1" fieldPosition="0">
        <references count="1">
          <reference field="8" count="50">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x v="1445"/>
            <x v="1446"/>
            <x v="1447"/>
            <x v="1448"/>
            <x v="1449"/>
          </reference>
        </references>
      </pivotArea>
    </format>
    <format dxfId="224">
      <pivotArea dataOnly="0" labelOnly="1" fieldPosition="0">
        <references count="1">
          <reference field="8" count="50">
            <x v="1450"/>
            <x v="1451"/>
            <x v="1452"/>
            <x v="1453"/>
            <x v="1454"/>
            <x v="1455"/>
            <x v="1456"/>
            <x v="1457"/>
            <x v="1458"/>
            <x v="1459"/>
            <x v="1460"/>
            <x v="1461"/>
            <x v="1462"/>
            <x v="1463"/>
            <x v="1464"/>
            <x v="1465"/>
            <x v="1466"/>
            <x v="1467"/>
            <x v="1468"/>
            <x v="1469"/>
            <x v="1470"/>
            <x v="1471"/>
            <x v="1472"/>
            <x v="1473"/>
            <x v="1474"/>
            <x v="1475"/>
            <x v="1476"/>
            <x v="1477"/>
            <x v="1478"/>
            <x v="1479"/>
            <x v="1480"/>
            <x v="1481"/>
            <x v="1482"/>
            <x v="1483"/>
            <x v="1484"/>
            <x v="1485"/>
            <x v="1486"/>
            <x v="1487"/>
            <x v="1488"/>
            <x v="1489"/>
            <x v="1490"/>
            <x v="1491"/>
            <x v="1492"/>
            <x v="1493"/>
            <x v="1494"/>
            <x v="1495"/>
            <x v="1496"/>
            <x v="1497"/>
            <x v="1498"/>
            <x v="1499"/>
          </reference>
        </references>
      </pivotArea>
    </format>
    <format dxfId="223">
      <pivotArea dataOnly="0" labelOnly="1" fieldPosition="0">
        <references count="1">
          <reference field="8" count="50">
            <x v="1500"/>
            <x v="1501"/>
            <x v="1502"/>
            <x v="1503"/>
            <x v="1504"/>
            <x v="1505"/>
            <x v="1506"/>
            <x v="1507"/>
            <x v="1508"/>
            <x v="1509"/>
            <x v="1510"/>
            <x v="1511"/>
            <x v="1512"/>
            <x v="1513"/>
            <x v="1514"/>
            <x v="1515"/>
            <x v="1516"/>
            <x v="1517"/>
            <x v="1518"/>
            <x v="1519"/>
            <x v="1520"/>
            <x v="1521"/>
            <x v="1522"/>
            <x v="1523"/>
            <x v="1524"/>
            <x v="1525"/>
            <x v="1526"/>
            <x v="1527"/>
            <x v="1528"/>
            <x v="1529"/>
            <x v="1530"/>
            <x v="1531"/>
            <x v="1532"/>
            <x v="1533"/>
            <x v="1534"/>
            <x v="1535"/>
            <x v="1536"/>
            <x v="1537"/>
            <x v="1538"/>
            <x v="1539"/>
            <x v="1540"/>
            <x v="1541"/>
            <x v="1542"/>
            <x v="1543"/>
            <x v="1544"/>
            <x v="1545"/>
            <x v="1546"/>
            <x v="1547"/>
            <x v="1548"/>
            <x v="1549"/>
          </reference>
        </references>
      </pivotArea>
    </format>
    <format dxfId="222">
      <pivotArea dataOnly="0" labelOnly="1" fieldPosition="0">
        <references count="1">
          <reference field="8" count="50">
            <x v="1550"/>
            <x v="1551"/>
            <x v="1552"/>
            <x v="1553"/>
            <x v="1554"/>
            <x v="1555"/>
            <x v="1556"/>
            <x v="1557"/>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x v="1595"/>
            <x v="1596"/>
            <x v="1597"/>
            <x v="1598"/>
            <x v="1599"/>
          </reference>
        </references>
      </pivotArea>
    </format>
    <format dxfId="221">
      <pivotArea dataOnly="0" labelOnly="1" fieldPosition="0">
        <references count="1">
          <reference field="8" count="50">
            <x v="1600"/>
            <x v="1601"/>
            <x v="1602"/>
            <x v="1603"/>
            <x v="1604"/>
            <x v="1605"/>
            <x v="1606"/>
            <x v="1607"/>
            <x v="1608"/>
            <x v="1609"/>
            <x v="1610"/>
            <x v="1611"/>
            <x v="1612"/>
            <x v="1613"/>
            <x v="1614"/>
            <x v="1615"/>
            <x v="1616"/>
            <x v="1617"/>
            <x v="1618"/>
            <x v="1619"/>
            <x v="1620"/>
            <x v="1621"/>
            <x v="1622"/>
            <x v="1623"/>
            <x v="1624"/>
            <x v="1625"/>
            <x v="1626"/>
            <x v="1627"/>
            <x v="1628"/>
            <x v="1629"/>
            <x v="1630"/>
            <x v="1631"/>
            <x v="1632"/>
            <x v="1633"/>
            <x v="1634"/>
            <x v="1635"/>
            <x v="1636"/>
            <x v="1637"/>
            <x v="1638"/>
            <x v="1639"/>
            <x v="1640"/>
            <x v="1641"/>
            <x v="1642"/>
            <x v="1643"/>
            <x v="1644"/>
            <x v="1645"/>
            <x v="1646"/>
            <x v="1647"/>
            <x v="1648"/>
            <x v="1649"/>
          </reference>
        </references>
      </pivotArea>
    </format>
    <format dxfId="220">
      <pivotArea dataOnly="0" labelOnly="1" fieldPosition="0">
        <references count="1">
          <reference field="8" count="50">
            <x v="1650"/>
            <x v="1651"/>
            <x v="1652"/>
            <x v="1653"/>
            <x v="1654"/>
            <x v="1655"/>
            <x v="1656"/>
            <x v="1657"/>
            <x v="1658"/>
            <x v="1659"/>
            <x v="1660"/>
            <x v="1661"/>
            <x v="1662"/>
            <x v="1663"/>
            <x v="1664"/>
            <x v="1665"/>
            <x v="1666"/>
            <x v="1667"/>
            <x v="1668"/>
            <x v="1669"/>
            <x v="1670"/>
            <x v="1671"/>
            <x v="1672"/>
            <x v="1673"/>
            <x v="1674"/>
            <x v="1675"/>
            <x v="1676"/>
            <x v="1677"/>
            <x v="1678"/>
            <x v="1679"/>
            <x v="1680"/>
            <x v="1681"/>
            <x v="1682"/>
            <x v="1683"/>
            <x v="1684"/>
            <x v="1685"/>
            <x v="1686"/>
            <x v="1687"/>
            <x v="1688"/>
            <x v="1689"/>
            <x v="1690"/>
            <x v="1691"/>
            <x v="1692"/>
            <x v="1693"/>
            <x v="1694"/>
            <x v="1695"/>
            <x v="1696"/>
            <x v="1697"/>
            <x v="1698"/>
            <x v="1699"/>
          </reference>
        </references>
      </pivotArea>
    </format>
    <format dxfId="219">
      <pivotArea dataOnly="0" labelOnly="1" fieldPosition="0">
        <references count="1">
          <reference field="8" count="50">
            <x v="1700"/>
            <x v="1701"/>
            <x v="1702"/>
            <x v="1703"/>
            <x v="1704"/>
            <x v="1705"/>
            <x v="1706"/>
            <x v="1707"/>
            <x v="1708"/>
            <x v="1709"/>
            <x v="1710"/>
            <x v="1711"/>
            <x v="1712"/>
            <x v="1713"/>
            <x v="1714"/>
            <x v="1715"/>
            <x v="1716"/>
            <x v="1717"/>
            <x v="1718"/>
            <x v="1719"/>
            <x v="1720"/>
            <x v="1721"/>
            <x v="1722"/>
            <x v="1723"/>
            <x v="1724"/>
            <x v="1725"/>
            <x v="1726"/>
            <x v="1727"/>
            <x v="1728"/>
            <x v="1729"/>
            <x v="1730"/>
            <x v="1731"/>
            <x v="1732"/>
            <x v="1733"/>
            <x v="1734"/>
            <x v="1735"/>
            <x v="1736"/>
            <x v="1737"/>
            <x v="1738"/>
            <x v="1739"/>
            <x v="1740"/>
            <x v="1741"/>
            <x v="1742"/>
            <x v="1743"/>
            <x v="1744"/>
            <x v="1745"/>
            <x v="1746"/>
            <x v="1747"/>
            <x v="1748"/>
            <x v="1749"/>
          </reference>
        </references>
      </pivotArea>
    </format>
    <format dxfId="218">
      <pivotArea dataOnly="0" labelOnly="1" fieldPosition="0">
        <references count="1">
          <reference field="8" count="50">
            <x v="1750"/>
            <x v="1751"/>
            <x v="1752"/>
            <x v="1753"/>
            <x v="1754"/>
            <x v="1755"/>
            <x v="1756"/>
            <x v="1757"/>
            <x v="1758"/>
            <x v="1759"/>
            <x v="1760"/>
            <x v="1761"/>
            <x v="1762"/>
            <x v="1763"/>
            <x v="1764"/>
            <x v="1765"/>
            <x v="1766"/>
            <x v="1767"/>
            <x v="1768"/>
            <x v="1769"/>
            <x v="1770"/>
            <x v="1771"/>
            <x v="1772"/>
            <x v="1773"/>
            <x v="1774"/>
            <x v="1775"/>
            <x v="1776"/>
            <x v="1777"/>
            <x v="1778"/>
            <x v="1779"/>
            <x v="1780"/>
            <x v="1781"/>
            <x v="1782"/>
            <x v="1783"/>
            <x v="1784"/>
            <x v="1785"/>
            <x v="1786"/>
            <x v="1787"/>
            <x v="1788"/>
            <x v="1789"/>
            <x v="1790"/>
            <x v="1791"/>
            <x v="1792"/>
            <x v="1793"/>
            <x v="1794"/>
            <x v="1795"/>
            <x v="1796"/>
            <x v="1797"/>
            <x v="1798"/>
            <x v="1799"/>
          </reference>
        </references>
      </pivotArea>
    </format>
    <format dxfId="217">
      <pivotArea dataOnly="0" labelOnly="1" fieldPosition="0">
        <references count="1">
          <reference field="8" count="50">
            <x v="1800"/>
            <x v="1801"/>
            <x v="1802"/>
            <x v="1803"/>
            <x v="1804"/>
            <x v="1805"/>
            <x v="1806"/>
            <x v="1807"/>
            <x v="1808"/>
            <x v="1809"/>
            <x v="1810"/>
            <x v="1811"/>
            <x v="1812"/>
            <x v="1813"/>
            <x v="1814"/>
            <x v="1815"/>
            <x v="1816"/>
            <x v="1817"/>
            <x v="1818"/>
            <x v="1819"/>
            <x v="1820"/>
            <x v="1821"/>
            <x v="1822"/>
            <x v="1823"/>
            <x v="1824"/>
            <x v="1825"/>
            <x v="1826"/>
            <x v="1827"/>
            <x v="1828"/>
            <x v="1829"/>
            <x v="1830"/>
            <x v="1831"/>
            <x v="1832"/>
            <x v="1833"/>
            <x v="1834"/>
            <x v="1835"/>
            <x v="1836"/>
            <x v="1837"/>
            <x v="1838"/>
            <x v="1839"/>
            <x v="1840"/>
            <x v="1841"/>
            <x v="1842"/>
            <x v="1843"/>
            <x v="1844"/>
            <x v="1845"/>
            <x v="1846"/>
            <x v="1847"/>
            <x v="1848"/>
            <x v="1849"/>
          </reference>
        </references>
      </pivotArea>
    </format>
    <format dxfId="216">
      <pivotArea dataOnly="0" labelOnly="1" grandRow="1" outline="0" fieldPosition="0"/>
    </format>
    <format dxfId="215">
      <pivotArea dataOnly="0" labelOnly="1" outline="0" axis="axisValues" fieldPosition="0"/>
    </format>
    <format dxfId="202">
      <pivotArea type="all" dataOnly="0" outline="0" fieldPosition="0"/>
    </format>
    <format dxfId="201">
      <pivotArea outline="0" collapsedLevelsAreSubtotals="1" fieldPosition="0"/>
    </format>
    <format dxfId="200">
      <pivotArea field="8" type="button" dataOnly="0" labelOnly="1" outline="0" axis="axisRow" fieldPosition="0"/>
    </format>
    <format dxfId="199">
      <pivotArea dataOnly="0" labelOnly="1" fieldPosition="0">
        <references count="1">
          <reference field="8"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98">
      <pivotArea dataOnly="0" labelOnly="1" fieldPosition="0">
        <references count="1">
          <reference field="8"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97">
      <pivotArea dataOnly="0" labelOnly="1" fieldPosition="0">
        <references count="1">
          <reference field="8"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196">
      <pivotArea dataOnly="0" labelOnly="1" fieldPosition="0">
        <references count="1">
          <reference field="8"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195">
      <pivotArea dataOnly="0" labelOnly="1" fieldPosition="0">
        <references count="1">
          <reference field="8"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194">
      <pivotArea dataOnly="0" labelOnly="1" fieldPosition="0">
        <references count="1">
          <reference field="8"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193">
      <pivotArea dataOnly="0" labelOnly="1" fieldPosition="0">
        <references count="1">
          <reference field="8"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192">
      <pivotArea dataOnly="0" labelOnly="1" fieldPosition="0">
        <references count="1">
          <reference field="8"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191">
      <pivotArea dataOnly="0" labelOnly="1" fieldPosition="0">
        <references count="1">
          <reference field="8"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190">
      <pivotArea dataOnly="0" labelOnly="1" fieldPosition="0">
        <references count="1">
          <reference field="8"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189">
      <pivotArea dataOnly="0" labelOnly="1" fieldPosition="0">
        <references count="1">
          <reference field="8"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188">
      <pivotArea dataOnly="0" labelOnly="1" fieldPosition="0">
        <references count="1">
          <reference field="8"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187">
      <pivotArea dataOnly="0" labelOnly="1" fieldPosition="0">
        <references count="1">
          <reference field="8"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186">
      <pivotArea dataOnly="0" labelOnly="1" fieldPosition="0">
        <references count="1">
          <reference field="8"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185">
      <pivotArea dataOnly="0" labelOnly="1" fieldPosition="0">
        <references count="1">
          <reference field="8"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184">
      <pivotArea dataOnly="0" labelOnly="1" fieldPosition="0">
        <references count="1">
          <reference field="8"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183">
      <pivotArea dataOnly="0" labelOnly="1" fieldPosition="0">
        <references count="1">
          <reference field="8" count="50">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reference>
        </references>
      </pivotArea>
    </format>
    <format dxfId="182">
      <pivotArea dataOnly="0" labelOnly="1" fieldPosition="0">
        <references count="1">
          <reference field="8" count="50">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reference>
        </references>
      </pivotArea>
    </format>
    <format dxfId="181">
      <pivotArea dataOnly="0" labelOnly="1" fieldPosition="0">
        <references count="1">
          <reference field="8" count="50">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reference>
        </references>
      </pivotArea>
    </format>
    <format dxfId="180">
      <pivotArea dataOnly="0" labelOnly="1" fieldPosition="0">
        <references count="1">
          <reference field="8" count="50">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x v="999"/>
          </reference>
        </references>
      </pivotArea>
    </format>
    <format dxfId="179">
      <pivotArea dataOnly="0" labelOnly="1" fieldPosition="0">
        <references count="1">
          <reference field="8" count="50">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x v="1049"/>
          </reference>
        </references>
      </pivotArea>
    </format>
    <format dxfId="178">
      <pivotArea dataOnly="0" labelOnly="1" fieldPosition="0">
        <references count="1">
          <reference field="8" count="50">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reference>
        </references>
      </pivotArea>
    </format>
    <format dxfId="177">
      <pivotArea dataOnly="0" labelOnly="1" fieldPosition="0">
        <references count="1">
          <reference field="8" count="50">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x v="1148"/>
            <x v="1149"/>
          </reference>
        </references>
      </pivotArea>
    </format>
    <format dxfId="176">
      <pivotArea dataOnly="0" labelOnly="1" fieldPosition="0">
        <references count="1">
          <reference field="8" count="50">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x v="1197"/>
            <x v="1198"/>
            <x v="1199"/>
          </reference>
        </references>
      </pivotArea>
    </format>
    <format dxfId="175">
      <pivotArea dataOnly="0" labelOnly="1" fieldPosition="0">
        <references count="1">
          <reference field="8" count="50">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x v="1247"/>
            <x v="1248"/>
            <x v="1249"/>
          </reference>
        </references>
      </pivotArea>
    </format>
    <format dxfId="174">
      <pivotArea dataOnly="0" labelOnly="1" fieldPosition="0">
        <references count="1">
          <reference field="8" count="50">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x v="1297"/>
            <x v="1298"/>
            <x v="1299"/>
          </reference>
        </references>
      </pivotArea>
    </format>
    <format dxfId="173">
      <pivotArea dataOnly="0" labelOnly="1" fieldPosition="0">
        <references count="1">
          <reference field="8" count="50">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x v="1346"/>
            <x v="1347"/>
            <x v="1348"/>
            <x v="1349"/>
          </reference>
        </references>
      </pivotArea>
    </format>
    <format dxfId="172">
      <pivotArea dataOnly="0" labelOnly="1" fieldPosition="0">
        <references count="1">
          <reference field="8" count="50">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x v="1396"/>
            <x v="1397"/>
            <x v="1398"/>
            <x v="1399"/>
          </reference>
        </references>
      </pivotArea>
    </format>
    <format dxfId="171">
      <pivotArea dataOnly="0" labelOnly="1" fieldPosition="0">
        <references count="1">
          <reference field="8" count="50">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x v="1445"/>
            <x v="1446"/>
            <x v="1447"/>
            <x v="1448"/>
            <x v="1449"/>
          </reference>
        </references>
      </pivotArea>
    </format>
    <format dxfId="170">
      <pivotArea dataOnly="0" labelOnly="1" fieldPosition="0">
        <references count="1">
          <reference field="8" count="50">
            <x v="1450"/>
            <x v="1451"/>
            <x v="1452"/>
            <x v="1453"/>
            <x v="1454"/>
            <x v="1455"/>
            <x v="1456"/>
            <x v="1457"/>
            <x v="1458"/>
            <x v="1459"/>
            <x v="1460"/>
            <x v="1461"/>
            <x v="1462"/>
            <x v="1463"/>
            <x v="1464"/>
            <x v="1465"/>
            <x v="1466"/>
            <x v="1467"/>
            <x v="1468"/>
            <x v="1469"/>
            <x v="1470"/>
            <x v="1471"/>
            <x v="1472"/>
            <x v="1473"/>
            <x v="1474"/>
            <x v="1475"/>
            <x v="1476"/>
            <x v="1477"/>
            <x v="1478"/>
            <x v="1479"/>
            <x v="1480"/>
            <x v="1481"/>
            <x v="1482"/>
            <x v="1483"/>
            <x v="1484"/>
            <x v="1485"/>
            <x v="1486"/>
            <x v="1487"/>
            <x v="1488"/>
            <x v="1489"/>
            <x v="1490"/>
            <x v="1491"/>
            <x v="1492"/>
            <x v="1493"/>
            <x v="1494"/>
            <x v="1495"/>
            <x v="1496"/>
            <x v="1497"/>
            <x v="1498"/>
            <x v="1499"/>
          </reference>
        </references>
      </pivotArea>
    </format>
    <format dxfId="169">
      <pivotArea dataOnly="0" labelOnly="1" fieldPosition="0">
        <references count="1">
          <reference field="8" count="50">
            <x v="1500"/>
            <x v="1501"/>
            <x v="1502"/>
            <x v="1503"/>
            <x v="1504"/>
            <x v="1505"/>
            <x v="1506"/>
            <x v="1507"/>
            <x v="1508"/>
            <x v="1509"/>
            <x v="1510"/>
            <x v="1511"/>
            <x v="1512"/>
            <x v="1513"/>
            <x v="1514"/>
            <x v="1515"/>
            <x v="1516"/>
            <x v="1517"/>
            <x v="1518"/>
            <x v="1519"/>
            <x v="1520"/>
            <x v="1521"/>
            <x v="1522"/>
            <x v="1523"/>
            <x v="1524"/>
            <x v="1525"/>
            <x v="1526"/>
            <x v="1527"/>
            <x v="1528"/>
            <x v="1529"/>
            <x v="1530"/>
            <x v="1531"/>
            <x v="1532"/>
            <x v="1533"/>
            <x v="1534"/>
            <x v="1535"/>
            <x v="1536"/>
            <x v="1537"/>
            <x v="1538"/>
            <x v="1539"/>
            <x v="1540"/>
            <x v="1541"/>
            <x v="1542"/>
            <x v="1543"/>
            <x v="1544"/>
            <x v="1545"/>
            <x v="1546"/>
            <x v="1547"/>
            <x v="1548"/>
            <x v="1549"/>
          </reference>
        </references>
      </pivotArea>
    </format>
    <format dxfId="168">
      <pivotArea dataOnly="0" labelOnly="1" fieldPosition="0">
        <references count="1">
          <reference field="8" count="50">
            <x v="1550"/>
            <x v="1551"/>
            <x v="1552"/>
            <x v="1553"/>
            <x v="1554"/>
            <x v="1555"/>
            <x v="1556"/>
            <x v="1557"/>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x v="1595"/>
            <x v="1596"/>
            <x v="1597"/>
            <x v="1598"/>
            <x v="1599"/>
          </reference>
        </references>
      </pivotArea>
    </format>
    <format dxfId="167">
      <pivotArea dataOnly="0" labelOnly="1" fieldPosition="0">
        <references count="1">
          <reference field="8" count="50">
            <x v="1600"/>
            <x v="1601"/>
            <x v="1602"/>
            <x v="1603"/>
            <x v="1604"/>
            <x v="1605"/>
            <x v="1606"/>
            <x v="1607"/>
            <x v="1608"/>
            <x v="1609"/>
            <x v="1610"/>
            <x v="1611"/>
            <x v="1612"/>
            <x v="1613"/>
            <x v="1614"/>
            <x v="1615"/>
            <x v="1616"/>
            <x v="1617"/>
            <x v="1618"/>
            <x v="1619"/>
            <x v="1620"/>
            <x v="1621"/>
            <x v="1622"/>
            <x v="1623"/>
            <x v="1624"/>
            <x v="1625"/>
            <x v="1626"/>
            <x v="1627"/>
            <x v="1628"/>
            <x v="1629"/>
            <x v="1630"/>
            <x v="1631"/>
            <x v="1632"/>
            <x v="1633"/>
            <x v="1634"/>
            <x v="1635"/>
            <x v="1636"/>
            <x v="1637"/>
            <x v="1638"/>
            <x v="1639"/>
            <x v="1640"/>
            <x v="1641"/>
            <x v="1642"/>
            <x v="1643"/>
            <x v="1644"/>
            <x v="1645"/>
            <x v="1646"/>
            <x v="1647"/>
            <x v="1648"/>
            <x v="1649"/>
          </reference>
        </references>
      </pivotArea>
    </format>
    <format dxfId="166">
      <pivotArea dataOnly="0" labelOnly="1" fieldPosition="0">
        <references count="1">
          <reference field="8" count="50">
            <x v="1650"/>
            <x v="1651"/>
            <x v="1652"/>
            <x v="1653"/>
            <x v="1654"/>
            <x v="1655"/>
            <x v="1656"/>
            <x v="1657"/>
            <x v="1658"/>
            <x v="1659"/>
            <x v="1660"/>
            <x v="1661"/>
            <x v="1662"/>
            <x v="1663"/>
            <x v="1664"/>
            <x v="1665"/>
            <x v="1666"/>
            <x v="1667"/>
            <x v="1668"/>
            <x v="1669"/>
            <x v="1670"/>
            <x v="1671"/>
            <x v="1672"/>
            <x v="1673"/>
            <x v="1674"/>
            <x v="1675"/>
            <x v="1676"/>
            <x v="1677"/>
            <x v="1678"/>
            <x v="1679"/>
            <x v="1680"/>
            <x v="1681"/>
            <x v="1682"/>
            <x v="1683"/>
            <x v="1684"/>
            <x v="1685"/>
            <x v="1686"/>
            <x v="1687"/>
            <x v="1688"/>
            <x v="1689"/>
            <x v="1690"/>
            <x v="1691"/>
            <x v="1692"/>
            <x v="1693"/>
            <x v="1694"/>
            <x v="1695"/>
            <x v="1696"/>
            <x v="1697"/>
            <x v="1698"/>
            <x v="1699"/>
          </reference>
        </references>
      </pivotArea>
    </format>
    <format dxfId="165">
      <pivotArea dataOnly="0" labelOnly="1" fieldPosition="0">
        <references count="1">
          <reference field="8" count="50">
            <x v="1700"/>
            <x v="1701"/>
            <x v="1702"/>
            <x v="1703"/>
            <x v="1704"/>
            <x v="1705"/>
            <x v="1706"/>
            <x v="1707"/>
            <x v="1708"/>
            <x v="1709"/>
            <x v="1710"/>
            <x v="1711"/>
            <x v="1712"/>
            <x v="1713"/>
            <x v="1714"/>
            <x v="1715"/>
            <x v="1716"/>
            <x v="1717"/>
            <x v="1718"/>
            <x v="1719"/>
            <x v="1720"/>
            <x v="1721"/>
            <x v="1722"/>
            <x v="1723"/>
            <x v="1724"/>
            <x v="1725"/>
            <x v="1726"/>
            <x v="1727"/>
            <x v="1728"/>
            <x v="1729"/>
            <x v="1730"/>
            <x v="1731"/>
            <x v="1732"/>
            <x v="1733"/>
            <x v="1734"/>
            <x v="1735"/>
            <x v="1736"/>
            <x v="1737"/>
            <x v="1738"/>
            <x v="1739"/>
            <x v="1740"/>
            <x v="1741"/>
            <x v="1742"/>
            <x v="1743"/>
            <x v="1744"/>
            <x v="1745"/>
            <x v="1746"/>
            <x v="1747"/>
            <x v="1748"/>
            <x v="1749"/>
          </reference>
        </references>
      </pivotArea>
    </format>
    <format dxfId="164">
      <pivotArea dataOnly="0" labelOnly="1" fieldPosition="0">
        <references count="1">
          <reference field="8" count="50">
            <x v="1750"/>
            <x v="1751"/>
            <x v="1752"/>
            <x v="1753"/>
            <x v="1754"/>
            <x v="1755"/>
            <x v="1756"/>
            <x v="1757"/>
            <x v="1758"/>
            <x v="1759"/>
            <x v="1760"/>
            <x v="1761"/>
            <x v="1762"/>
            <x v="1763"/>
            <x v="1764"/>
            <x v="1765"/>
            <x v="1766"/>
            <x v="1767"/>
            <x v="1768"/>
            <x v="1769"/>
            <x v="1770"/>
            <x v="1771"/>
            <x v="1772"/>
            <x v="1773"/>
            <x v="1774"/>
            <x v="1775"/>
            <x v="1776"/>
            <x v="1777"/>
            <x v="1778"/>
            <x v="1779"/>
            <x v="1780"/>
            <x v="1781"/>
            <x v="1782"/>
            <x v="1783"/>
            <x v="1784"/>
            <x v="1785"/>
            <x v="1786"/>
            <x v="1787"/>
            <x v="1788"/>
            <x v="1789"/>
            <x v="1790"/>
            <x v="1791"/>
            <x v="1792"/>
            <x v="1793"/>
            <x v="1794"/>
            <x v="1795"/>
            <x v="1796"/>
            <x v="1797"/>
            <x v="1798"/>
            <x v="1799"/>
          </reference>
        </references>
      </pivotArea>
    </format>
    <format dxfId="163">
      <pivotArea dataOnly="0" labelOnly="1" fieldPosition="0">
        <references count="1">
          <reference field="8" count="50">
            <x v="1800"/>
            <x v="1801"/>
            <x v="1802"/>
            <x v="1803"/>
            <x v="1804"/>
            <x v="1805"/>
            <x v="1806"/>
            <x v="1807"/>
            <x v="1808"/>
            <x v="1809"/>
            <x v="1810"/>
            <x v="1811"/>
            <x v="1812"/>
            <x v="1813"/>
            <x v="1814"/>
            <x v="1815"/>
            <x v="1816"/>
            <x v="1817"/>
            <x v="1818"/>
            <x v="1819"/>
            <x v="1820"/>
            <x v="1821"/>
            <x v="1822"/>
            <x v="1823"/>
            <x v="1824"/>
            <x v="1825"/>
            <x v="1826"/>
            <x v="1827"/>
            <x v="1828"/>
            <x v="1829"/>
            <x v="1830"/>
            <x v="1831"/>
            <x v="1832"/>
            <x v="1833"/>
            <x v="1834"/>
            <x v="1835"/>
            <x v="1836"/>
            <x v="1837"/>
            <x v="1838"/>
            <x v="1839"/>
            <x v="1840"/>
            <x v="1841"/>
            <x v="1842"/>
            <x v="1843"/>
            <x v="1844"/>
            <x v="1845"/>
            <x v="1846"/>
            <x v="1847"/>
            <x v="1848"/>
            <x v="1849"/>
          </reference>
        </references>
      </pivotArea>
    </format>
    <format dxfId="162">
      <pivotArea dataOnly="0" labelOnly="1" grandRow="1" outline="0" fieldPosition="0"/>
    </format>
    <format dxfId="161">
      <pivotArea dataOnly="0" labelOnly="1" outline="0" axis="axisValues" fieldPosition="0"/>
    </format>
    <format dxfId="148">
      <pivotArea type="all" dataOnly="0" outline="0" fieldPosition="0"/>
    </format>
    <format dxfId="147">
      <pivotArea outline="0" collapsedLevelsAreSubtotals="1" fieldPosition="0"/>
    </format>
    <format dxfId="146">
      <pivotArea field="8" type="button" dataOnly="0" labelOnly="1" outline="0" axis="axisRow" fieldPosition="0"/>
    </format>
    <format dxfId="145">
      <pivotArea dataOnly="0" labelOnly="1" fieldPosition="0">
        <references count="1">
          <reference field="8"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44">
      <pivotArea dataOnly="0" labelOnly="1" fieldPosition="0">
        <references count="1">
          <reference field="8"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43">
      <pivotArea dataOnly="0" labelOnly="1" fieldPosition="0">
        <references count="1">
          <reference field="8"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142">
      <pivotArea dataOnly="0" labelOnly="1" fieldPosition="0">
        <references count="1">
          <reference field="8"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141">
      <pivotArea dataOnly="0" labelOnly="1" fieldPosition="0">
        <references count="1">
          <reference field="8"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140">
      <pivotArea dataOnly="0" labelOnly="1" fieldPosition="0">
        <references count="1">
          <reference field="8"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139">
      <pivotArea dataOnly="0" labelOnly="1" fieldPosition="0">
        <references count="1">
          <reference field="8"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138">
      <pivotArea dataOnly="0" labelOnly="1" fieldPosition="0">
        <references count="1">
          <reference field="8"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137">
      <pivotArea dataOnly="0" labelOnly="1" fieldPosition="0">
        <references count="1">
          <reference field="8"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136">
      <pivotArea dataOnly="0" labelOnly="1" fieldPosition="0">
        <references count="1">
          <reference field="8"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135">
      <pivotArea dataOnly="0" labelOnly="1" fieldPosition="0">
        <references count="1">
          <reference field="8"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134">
      <pivotArea dataOnly="0" labelOnly="1" fieldPosition="0">
        <references count="1">
          <reference field="8"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133">
      <pivotArea dataOnly="0" labelOnly="1" fieldPosition="0">
        <references count="1">
          <reference field="8"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132">
      <pivotArea dataOnly="0" labelOnly="1" fieldPosition="0">
        <references count="1">
          <reference field="8"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131">
      <pivotArea dataOnly="0" labelOnly="1" fieldPosition="0">
        <references count="1">
          <reference field="8"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130">
      <pivotArea dataOnly="0" labelOnly="1" fieldPosition="0">
        <references count="1">
          <reference field="8"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129">
      <pivotArea dataOnly="0" labelOnly="1" fieldPosition="0">
        <references count="1">
          <reference field="8" count="50">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reference>
        </references>
      </pivotArea>
    </format>
    <format dxfId="128">
      <pivotArea dataOnly="0" labelOnly="1" fieldPosition="0">
        <references count="1">
          <reference field="8" count="50">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reference>
        </references>
      </pivotArea>
    </format>
    <format dxfId="127">
      <pivotArea dataOnly="0" labelOnly="1" fieldPosition="0">
        <references count="1">
          <reference field="8" count="50">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reference>
        </references>
      </pivotArea>
    </format>
    <format dxfId="126">
      <pivotArea dataOnly="0" labelOnly="1" fieldPosition="0">
        <references count="1">
          <reference field="8" count="50">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x v="999"/>
          </reference>
        </references>
      </pivotArea>
    </format>
    <format dxfId="125">
      <pivotArea dataOnly="0" labelOnly="1" fieldPosition="0">
        <references count="1">
          <reference field="8" count="50">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x v="1049"/>
          </reference>
        </references>
      </pivotArea>
    </format>
    <format dxfId="124">
      <pivotArea dataOnly="0" labelOnly="1" fieldPosition="0">
        <references count="1">
          <reference field="8" count="50">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reference>
        </references>
      </pivotArea>
    </format>
    <format dxfId="123">
      <pivotArea dataOnly="0" labelOnly="1" fieldPosition="0">
        <references count="1">
          <reference field="8" count="50">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x v="1148"/>
            <x v="1149"/>
          </reference>
        </references>
      </pivotArea>
    </format>
    <format dxfId="122">
      <pivotArea dataOnly="0" labelOnly="1" fieldPosition="0">
        <references count="1">
          <reference field="8" count="50">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x v="1197"/>
            <x v="1198"/>
            <x v="1199"/>
          </reference>
        </references>
      </pivotArea>
    </format>
    <format dxfId="121">
      <pivotArea dataOnly="0" labelOnly="1" fieldPosition="0">
        <references count="1">
          <reference field="8" count="50">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x v="1247"/>
            <x v="1248"/>
            <x v="1249"/>
          </reference>
        </references>
      </pivotArea>
    </format>
    <format dxfId="120">
      <pivotArea dataOnly="0" labelOnly="1" fieldPosition="0">
        <references count="1">
          <reference field="8" count="50">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x v="1297"/>
            <x v="1298"/>
            <x v="1299"/>
          </reference>
        </references>
      </pivotArea>
    </format>
    <format dxfId="119">
      <pivotArea dataOnly="0" labelOnly="1" fieldPosition="0">
        <references count="1">
          <reference field="8" count="50">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x v="1346"/>
            <x v="1347"/>
            <x v="1348"/>
            <x v="1349"/>
          </reference>
        </references>
      </pivotArea>
    </format>
    <format dxfId="118">
      <pivotArea dataOnly="0" labelOnly="1" fieldPosition="0">
        <references count="1">
          <reference field="8" count="50">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x v="1396"/>
            <x v="1397"/>
            <x v="1398"/>
            <x v="1399"/>
          </reference>
        </references>
      </pivotArea>
    </format>
    <format dxfId="117">
      <pivotArea dataOnly="0" labelOnly="1" fieldPosition="0">
        <references count="1">
          <reference field="8" count="50">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x v="1445"/>
            <x v="1446"/>
            <x v="1447"/>
            <x v="1448"/>
            <x v="1449"/>
          </reference>
        </references>
      </pivotArea>
    </format>
    <format dxfId="116">
      <pivotArea dataOnly="0" labelOnly="1" fieldPosition="0">
        <references count="1">
          <reference field="8" count="50">
            <x v="1450"/>
            <x v="1451"/>
            <x v="1452"/>
            <x v="1453"/>
            <x v="1454"/>
            <x v="1455"/>
            <x v="1456"/>
            <x v="1457"/>
            <x v="1458"/>
            <x v="1459"/>
            <x v="1460"/>
            <x v="1461"/>
            <x v="1462"/>
            <x v="1463"/>
            <x v="1464"/>
            <x v="1465"/>
            <x v="1466"/>
            <x v="1467"/>
            <x v="1468"/>
            <x v="1469"/>
            <x v="1470"/>
            <x v="1471"/>
            <x v="1472"/>
            <x v="1473"/>
            <x v="1474"/>
            <x v="1475"/>
            <x v="1476"/>
            <x v="1477"/>
            <x v="1478"/>
            <x v="1479"/>
            <x v="1480"/>
            <x v="1481"/>
            <x v="1482"/>
            <x v="1483"/>
            <x v="1484"/>
            <x v="1485"/>
            <x v="1486"/>
            <x v="1487"/>
            <x v="1488"/>
            <x v="1489"/>
            <x v="1490"/>
            <x v="1491"/>
            <x v="1492"/>
            <x v="1493"/>
            <x v="1494"/>
            <x v="1495"/>
            <x v="1496"/>
            <x v="1497"/>
            <x v="1498"/>
            <x v="1499"/>
          </reference>
        </references>
      </pivotArea>
    </format>
    <format dxfId="115">
      <pivotArea dataOnly="0" labelOnly="1" fieldPosition="0">
        <references count="1">
          <reference field="8" count="50">
            <x v="1500"/>
            <x v="1501"/>
            <x v="1502"/>
            <x v="1503"/>
            <x v="1504"/>
            <x v="1505"/>
            <x v="1506"/>
            <x v="1507"/>
            <x v="1508"/>
            <x v="1509"/>
            <x v="1510"/>
            <x v="1511"/>
            <x v="1512"/>
            <x v="1513"/>
            <x v="1514"/>
            <x v="1515"/>
            <x v="1516"/>
            <x v="1517"/>
            <x v="1518"/>
            <x v="1519"/>
            <x v="1520"/>
            <x v="1521"/>
            <x v="1522"/>
            <x v="1523"/>
            <x v="1524"/>
            <x v="1525"/>
            <x v="1526"/>
            <x v="1527"/>
            <x v="1528"/>
            <x v="1529"/>
            <x v="1530"/>
            <x v="1531"/>
            <x v="1532"/>
            <x v="1533"/>
            <x v="1534"/>
            <x v="1535"/>
            <x v="1536"/>
            <x v="1537"/>
            <x v="1538"/>
            <x v="1539"/>
            <x v="1540"/>
            <x v="1541"/>
            <x v="1542"/>
            <x v="1543"/>
            <x v="1544"/>
            <x v="1545"/>
            <x v="1546"/>
            <x v="1547"/>
            <x v="1548"/>
            <x v="1549"/>
          </reference>
        </references>
      </pivotArea>
    </format>
    <format dxfId="114">
      <pivotArea dataOnly="0" labelOnly="1" fieldPosition="0">
        <references count="1">
          <reference field="8" count="50">
            <x v="1550"/>
            <x v="1551"/>
            <x v="1552"/>
            <x v="1553"/>
            <x v="1554"/>
            <x v="1555"/>
            <x v="1556"/>
            <x v="1557"/>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x v="1595"/>
            <x v="1596"/>
            <x v="1597"/>
            <x v="1598"/>
            <x v="1599"/>
          </reference>
        </references>
      </pivotArea>
    </format>
    <format dxfId="113">
      <pivotArea dataOnly="0" labelOnly="1" fieldPosition="0">
        <references count="1">
          <reference field="8" count="50">
            <x v="1600"/>
            <x v="1601"/>
            <x v="1602"/>
            <x v="1603"/>
            <x v="1604"/>
            <x v="1605"/>
            <x v="1606"/>
            <x v="1607"/>
            <x v="1608"/>
            <x v="1609"/>
            <x v="1610"/>
            <x v="1611"/>
            <x v="1612"/>
            <x v="1613"/>
            <x v="1614"/>
            <x v="1615"/>
            <x v="1616"/>
            <x v="1617"/>
            <x v="1618"/>
            <x v="1619"/>
            <x v="1620"/>
            <x v="1621"/>
            <x v="1622"/>
            <x v="1623"/>
            <x v="1624"/>
            <x v="1625"/>
            <x v="1626"/>
            <x v="1627"/>
            <x v="1628"/>
            <x v="1629"/>
            <x v="1630"/>
            <x v="1631"/>
            <x v="1632"/>
            <x v="1633"/>
            <x v="1634"/>
            <x v="1635"/>
            <x v="1636"/>
            <x v="1637"/>
            <x v="1638"/>
            <x v="1639"/>
            <x v="1640"/>
            <x v="1641"/>
            <x v="1642"/>
            <x v="1643"/>
            <x v="1644"/>
            <x v="1645"/>
            <x v="1646"/>
            <x v="1647"/>
            <x v="1648"/>
            <x v="1649"/>
          </reference>
        </references>
      </pivotArea>
    </format>
    <format dxfId="112">
      <pivotArea dataOnly="0" labelOnly="1" fieldPosition="0">
        <references count="1">
          <reference field="8" count="50">
            <x v="1650"/>
            <x v="1651"/>
            <x v="1652"/>
            <x v="1653"/>
            <x v="1654"/>
            <x v="1655"/>
            <x v="1656"/>
            <x v="1657"/>
            <x v="1658"/>
            <x v="1659"/>
            <x v="1660"/>
            <x v="1661"/>
            <x v="1662"/>
            <x v="1663"/>
            <x v="1664"/>
            <x v="1665"/>
            <x v="1666"/>
            <x v="1667"/>
            <x v="1668"/>
            <x v="1669"/>
            <x v="1670"/>
            <x v="1671"/>
            <x v="1672"/>
            <x v="1673"/>
            <x v="1674"/>
            <x v="1675"/>
            <x v="1676"/>
            <x v="1677"/>
            <x v="1678"/>
            <x v="1679"/>
            <x v="1680"/>
            <x v="1681"/>
            <x v="1682"/>
            <x v="1683"/>
            <x v="1684"/>
            <x v="1685"/>
            <x v="1686"/>
            <x v="1687"/>
            <x v="1688"/>
            <x v="1689"/>
            <x v="1690"/>
            <x v="1691"/>
            <x v="1692"/>
            <x v="1693"/>
            <x v="1694"/>
            <x v="1695"/>
            <x v="1696"/>
            <x v="1697"/>
            <x v="1698"/>
            <x v="1699"/>
          </reference>
        </references>
      </pivotArea>
    </format>
    <format dxfId="111">
      <pivotArea dataOnly="0" labelOnly="1" fieldPosition="0">
        <references count="1">
          <reference field="8" count="50">
            <x v="1700"/>
            <x v="1701"/>
            <x v="1702"/>
            <x v="1703"/>
            <x v="1704"/>
            <x v="1705"/>
            <x v="1706"/>
            <x v="1707"/>
            <x v="1708"/>
            <x v="1709"/>
            <x v="1710"/>
            <x v="1711"/>
            <x v="1712"/>
            <x v="1713"/>
            <x v="1714"/>
            <x v="1715"/>
            <x v="1716"/>
            <x v="1717"/>
            <x v="1718"/>
            <x v="1719"/>
            <x v="1720"/>
            <x v="1721"/>
            <x v="1722"/>
            <x v="1723"/>
            <x v="1724"/>
            <x v="1725"/>
            <x v="1726"/>
            <x v="1727"/>
            <x v="1728"/>
            <x v="1729"/>
            <x v="1730"/>
            <x v="1731"/>
            <x v="1732"/>
            <x v="1733"/>
            <x v="1734"/>
            <x v="1735"/>
            <x v="1736"/>
            <x v="1737"/>
            <x v="1738"/>
            <x v="1739"/>
            <x v="1740"/>
            <x v="1741"/>
            <x v="1742"/>
            <x v="1743"/>
            <x v="1744"/>
            <x v="1745"/>
            <x v="1746"/>
            <x v="1747"/>
            <x v="1748"/>
            <x v="1749"/>
          </reference>
        </references>
      </pivotArea>
    </format>
    <format dxfId="110">
      <pivotArea dataOnly="0" labelOnly="1" fieldPosition="0">
        <references count="1">
          <reference field="8" count="50">
            <x v="1750"/>
            <x v="1751"/>
            <x v="1752"/>
            <x v="1753"/>
            <x v="1754"/>
            <x v="1755"/>
            <x v="1756"/>
            <x v="1757"/>
            <x v="1758"/>
            <x v="1759"/>
            <x v="1760"/>
            <x v="1761"/>
            <x v="1762"/>
            <x v="1763"/>
            <x v="1764"/>
            <x v="1765"/>
            <x v="1766"/>
            <x v="1767"/>
            <x v="1768"/>
            <x v="1769"/>
            <x v="1770"/>
            <x v="1771"/>
            <x v="1772"/>
            <x v="1773"/>
            <x v="1774"/>
            <x v="1775"/>
            <x v="1776"/>
            <x v="1777"/>
            <x v="1778"/>
            <x v="1779"/>
            <x v="1780"/>
            <x v="1781"/>
            <x v="1782"/>
            <x v="1783"/>
            <x v="1784"/>
            <x v="1785"/>
            <x v="1786"/>
            <x v="1787"/>
            <x v="1788"/>
            <x v="1789"/>
            <x v="1790"/>
            <x v="1791"/>
            <x v="1792"/>
            <x v="1793"/>
            <x v="1794"/>
            <x v="1795"/>
            <x v="1796"/>
            <x v="1797"/>
            <x v="1798"/>
            <x v="1799"/>
          </reference>
        </references>
      </pivotArea>
    </format>
    <format dxfId="109">
      <pivotArea dataOnly="0" labelOnly="1" fieldPosition="0">
        <references count="1">
          <reference field="8" count="50">
            <x v="1800"/>
            <x v="1801"/>
            <x v="1802"/>
            <x v="1803"/>
            <x v="1804"/>
            <x v="1805"/>
            <x v="1806"/>
            <x v="1807"/>
            <x v="1808"/>
            <x v="1809"/>
            <x v="1810"/>
            <x v="1811"/>
            <x v="1812"/>
            <x v="1813"/>
            <x v="1814"/>
            <x v="1815"/>
            <x v="1816"/>
            <x v="1817"/>
            <x v="1818"/>
            <x v="1819"/>
            <x v="1820"/>
            <x v="1821"/>
            <x v="1822"/>
            <x v="1823"/>
            <x v="1824"/>
            <x v="1825"/>
            <x v="1826"/>
            <x v="1827"/>
            <x v="1828"/>
            <x v="1829"/>
            <x v="1830"/>
            <x v="1831"/>
            <x v="1832"/>
            <x v="1833"/>
            <x v="1834"/>
            <x v="1835"/>
            <x v="1836"/>
            <x v="1837"/>
            <x v="1838"/>
            <x v="1839"/>
            <x v="1840"/>
            <x v="1841"/>
            <x v="1842"/>
            <x v="1843"/>
            <x v="1844"/>
            <x v="1845"/>
            <x v="1846"/>
            <x v="1847"/>
            <x v="1848"/>
            <x v="1849"/>
          </reference>
        </references>
      </pivotArea>
    </format>
    <format dxfId="108">
      <pivotArea dataOnly="0" labelOnly="1" grandRow="1" outline="0" fieldPosition="0"/>
    </format>
    <format dxfId="107">
      <pivotArea dataOnly="0" labelOnly="1" outline="0" axis="axisValues" fieldPosition="0"/>
    </format>
    <format dxfId="94">
      <pivotArea type="all" dataOnly="0" outline="0" fieldPosition="0"/>
    </format>
    <format dxfId="93">
      <pivotArea outline="0" collapsedLevelsAreSubtotals="1" fieldPosition="0"/>
    </format>
    <format dxfId="92">
      <pivotArea field="8" type="button" dataOnly="0" labelOnly="1" outline="0" axis="axisRow" fieldPosition="0"/>
    </format>
    <format dxfId="91">
      <pivotArea dataOnly="0" labelOnly="1" fieldPosition="0">
        <references count="1">
          <reference field="8"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90">
      <pivotArea dataOnly="0" labelOnly="1" fieldPosition="0">
        <references count="1">
          <reference field="8"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89">
      <pivotArea dataOnly="0" labelOnly="1" fieldPosition="0">
        <references count="1">
          <reference field="8"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88">
      <pivotArea dataOnly="0" labelOnly="1" fieldPosition="0">
        <references count="1">
          <reference field="8"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87">
      <pivotArea dataOnly="0" labelOnly="1" fieldPosition="0">
        <references count="1">
          <reference field="8"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86">
      <pivotArea dataOnly="0" labelOnly="1" fieldPosition="0">
        <references count="1">
          <reference field="8"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85">
      <pivotArea dataOnly="0" labelOnly="1" fieldPosition="0">
        <references count="1">
          <reference field="8"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84">
      <pivotArea dataOnly="0" labelOnly="1" fieldPosition="0">
        <references count="1">
          <reference field="8"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83">
      <pivotArea dataOnly="0" labelOnly="1" fieldPosition="0">
        <references count="1">
          <reference field="8"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82">
      <pivotArea dataOnly="0" labelOnly="1" fieldPosition="0">
        <references count="1">
          <reference field="8"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81">
      <pivotArea dataOnly="0" labelOnly="1" fieldPosition="0">
        <references count="1">
          <reference field="8"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80">
      <pivotArea dataOnly="0" labelOnly="1" fieldPosition="0">
        <references count="1">
          <reference field="8"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79">
      <pivotArea dataOnly="0" labelOnly="1" fieldPosition="0">
        <references count="1">
          <reference field="8"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78">
      <pivotArea dataOnly="0" labelOnly="1" fieldPosition="0">
        <references count="1">
          <reference field="8"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77">
      <pivotArea dataOnly="0" labelOnly="1" fieldPosition="0">
        <references count="1">
          <reference field="8"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76">
      <pivotArea dataOnly="0" labelOnly="1" fieldPosition="0">
        <references count="1">
          <reference field="8"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75">
      <pivotArea dataOnly="0" labelOnly="1" fieldPosition="0">
        <references count="1">
          <reference field="8" count="50">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reference>
        </references>
      </pivotArea>
    </format>
    <format dxfId="74">
      <pivotArea dataOnly="0" labelOnly="1" fieldPosition="0">
        <references count="1">
          <reference field="8" count="50">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reference>
        </references>
      </pivotArea>
    </format>
    <format dxfId="73">
      <pivotArea dataOnly="0" labelOnly="1" fieldPosition="0">
        <references count="1">
          <reference field="8" count="50">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reference>
        </references>
      </pivotArea>
    </format>
    <format dxfId="72">
      <pivotArea dataOnly="0" labelOnly="1" fieldPosition="0">
        <references count="1">
          <reference field="8" count="50">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x v="999"/>
          </reference>
        </references>
      </pivotArea>
    </format>
    <format dxfId="71">
      <pivotArea dataOnly="0" labelOnly="1" fieldPosition="0">
        <references count="1">
          <reference field="8" count="50">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x v="1049"/>
          </reference>
        </references>
      </pivotArea>
    </format>
    <format dxfId="70">
      <pivotArea dataOnly="0" labelOnly="1" fieldPosition="0">
        <references count="1">
          <reference field="8" count="50">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reference>
        </references>
      </pivotArea>
    </format>
    <format dxfId="69">
      <pivotArea dataOnly="0" labelOnly="1" fieldPosition="0">
        <references count="1">
          <reference field="8" count="50">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x v="1148"/>
            <x v="1149"/>
          </reference>
        </references>
      </pivotArea>
    </format>
    <format dxfId="68">
      <pivotArea dataOnly="0" labelOnly="1" fieldPosition="0">
        <references count="1">
          <reference field="8" count="50">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x v="1197"/>
            <x v="1198"/>
            <x v="1199"/>
          </reference>
        </references>
      </pivotArea>
    </format>
    <format dxfId="67">
      <pivotArea dataOnly="0" labelOnly="1" fieldPosition="0">
        <references count="1">
          <reference field="8" count="50">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x v="1247"/>
            <x v="1248"/>
            <x v="1249"/>
          </reference>
        </references>
      </pivotArea>
    </format>
    <format dxfId="66">
      <pivotArea dataOnly="0" labelOnly="1" fieldPosition="0">
        <references count="1">
          <reference field="8" count="50">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x v="1297"/>
            <x v="1298"/>
            <x v="1299"/>
          </reference>
        </references>
      </pivotArea>
    </format>
    <format dxfId="65">
      <pivotArea dataOnly="0" labelOnly="1" fieldPosition="0">
        <references count="1">
          <reference field="8" count="50">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x v="1346"/>
            <x v="1347"/>
            <x v="1348"/>
            <x v="1349"/>
          </reference>
        </references>
      </pivotArea>
    </format>
    <format dxfId="64">
      <pivotArea dataOnly="0" labelOnly="1" fieldPosition="0">
        <references count="1">
          <reference field="8" count="50">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x v="1396"/>
            <x v="1397"/>
            <x v="1398"/>
            <x v="1399"/>
          </reference>
        </references>
      </pivotArea>
    </format>
    <format dxfId="63">
      <pivotArea dataOnly="0" labelOnly="1" fieldPosition="0">
        <references count="1">
          <reference field="8" count="50">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x v="1445"/>
            <x v="1446"/>
            <x v="1447"/>
            <x v="1448"/>
            <x v="1449"/>
          </reference>
        </references>
      </pivotArea>
    </format>
    <format dxfId="62">
      <pivotArea dataOnly="0" labelOnly="1" fieldPosition="0">
        <references count="1">
          <reference field="8" count="50">
            <x v="1450"/>
            <x v="1451"/>
            <x v="1452"/>
            <x v="1453"/>
            <x v="1454"/>
            <x v="1455"/>
            <x v="1456"/>
            <x v="1457"/>
            <x v="1458"/>
            <x v="1459"/>
            <x v="1460"/>
            <x v="1461"/>
            <x v="1462"/>
            <x v="1463"/>
            <x v="1464"/>
            <x v="1465"/>
            <x v="1466"/>
            <x v="1467"/>
            <x v="1468"/>
            <x v="1469"/>
            <x v="1470"/>
            <x v="1471"/>
            <x v="1472"/>
            <x v="1473"/>
            <x v="1474"/>
            <x v="1475"/>
            <x v="1476"/>
            <x v="1477"/>
            <x v="1478"/>
            <x v="1479"/>
            <x v="1480"/>
            <x v="1481"/>
            <x v="1482"/>
            <x v="1483"/>
            <x v="1484"/>
            <x v="1485"/>
            <x v="1486"/>
            <x v="1487"/>
            <x v="1488"/>
            <x v="1489"/>
            <x v="1490"/>
            <x v="1491"/>
            <x v="1492"/>
            <x v="1493"/>
            <x v="1494"/>
            <x v="1495"/>
            <x v="1496"/>
            <x v="1497"/>
            <x v="1498"/>
            <x v="1499"/>
          </reference>
        </references>
      </pivotArea>
    </format>
    <format dxfId="61">
      <pivotArea dataOnly="0" labelOnly="1" fieldPosition="0">
        <references count="1">
          <reference field="8" count="50">
            <x v="1500"/>
            <x v="1501"/>
            <x v="1502"/>
            <x v="1503"/>
            <x v="1504"/>
            <x v="1505"/>
            <x v="1506"/>
            <x v="1507"/>
            <x v="1508"/>
            <x v="1509"/>
            <x v="1510"/>
            <x v="1511"/>
            <x v="1512"/>
            <x v="1513"/>
            <x v="1514"/>
            <x v="1515"/>
            <x v="1516"/>
            <x v="1517"/>
            <x v="1518"/>
            <x v="1519"/>
            <x v="1520"/>
            <x v="1521"/>
            <x v="1522"/>
            <x v="1523"/>
            <x v="1524"/>
            <x v="1525"/>
            <x v="1526"/>
            <x v="1527"/>
            <x v="1528"/>
            <x v="1529"/>
            <x v="1530"/>
            <x v="1531"/>
            <x v="1532"/>
            <x v="1533"/>
            <x v="1534"/>
            <x v="1535"/>
            <x v="1536"/>
            <x v="1537"/>
            <x v="1538"/>
            <x v="1539"/>
            <x v="1540"/>
            <x v="1541"/>
            <x v="1542"/>
            <x v="1543"/>
            <x v="1544"/>
            <x v="1545"/>
            <x v="1546"/>
            <x v="1547"/>
            <x v="1548"/>
            <x v="1549"/>
          </reference>
        </references>
      </pivotArea>
    </format>
    <format dxfId="60">
      <pivotArea dataOnly="0" labelOnly="1" fieldPosition="0">
        <references count="1">
          <reference field="8" count="50">
            <x v="1550"/>
            <x v="1551"/>
            <x v="1552"/>
            <x v="1553"/>
            <x v="1554"/>
            <x v="1555"/>
            <x v="1556"/>
            <x v="1557"/>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x v="1595"/>
            <x v="1596"/>
            <x v="1597"/>
            <x v="1598"/>
            <x v="1599"/>
          </reference>
        </references>
      </pivotArea>
    </format>
    <format dxfId="59">
      <pivotArea dataOnly="0" labelOnly="1" fieldPosition="0">
        <references count="1">
          <reference field="8" count="50">
            <x v="1600"/>
            <x v="1601"/>
            <x v="1602"/>
            <x v="1603"/>
            <x v="1604"/>
            <x v="1605"/>
            <x v="1606"/>
            <x v="1607"/>
            <x v="1608"/>
            <x v="1609"/>
            <x v="1610"/>
            <x v="1611"/>
            <x v="1612"/>
            <x v="1613"/>
            <x v="1614"/>
            <x v="1615"/>
            <x v="1616"/>
            <x v="1617"/>
            <x v="1618"/>
            <x v="1619"/>
            <x v="1620"/>
            <x v="1621"/>
            <x v="1622"/>
            <x v="1623"/>
            <x v="1624"/>
            <x v="1625"/>
            <x v="1626"/>
            <x v="1627"/>
            <x v="1628"/>
            <x v="1629"/>
            <x v="1630"/>
            <x v="1631"/>
            <x v="1632"/>
            <x v="1633"/>
            <x v="1634"/>
            <x v="1635"/>
            <x v="1636"/>
            <x v="1637"/>
            <x v="1638"/>
            <x v="1639"/>
            <x v="1640"/>
            <x v="1641"/>
            <x v="1642"/>
            <x v="1643"/>
            <x v="1644"/>
            <x v="1645"/>
            <x v="1646"/>
            <x v="1647"/>
            <x v="1648"/>
            <x v="1649"/>
          </reference>
        </references>
      </pivotArea>
    </format>
    <format dxfId="58">
      <pivotArea dataOnly="0" labelOnly="1" fieldPosition="0">
        <references count="1">
          <reference field="8" count="50">
            <x v="1650"/>
            <x v="1651"/>
            <x v="1652"/>
            <x v="1653"/>
            <x v="1654"/>
            <x v="1655"/>
            <x v="1656"/>
            <x v="1657"/>
            <x v="1658"/>
            <x v="1659"/>
            <x v="1660"/>
            <x v="1661"/>
            <x v="1662"/>
            <x v="1663"/>
            <x v="1664"/>
            <x v="1665"/>
            <x v="1666"/>
            <x v="1667"/>
            <x v="1668"/>
            <x v="1669"/>
            <x v="1670"/>
            <x v="1671"/>
            <x v="1672"/>
            <x v="1673"/>
            <x v="1674"/>
            <x v="1675"/>
            <x v="1676"/>
            <x v="1677"/>
            <x v="1678"/>
            <x v="1679"/>
            <x v="1680"/>
            <x v="1681"/>
            <x v="1682"/>
            <x v="1683"/>
            <x v="1684"/>
            <x v="1685"/>
            <x v="1686"/>
            <x v="1687"/>
            <x v="1688"/>
            <x v="1689"/>
            <x v="1690"/>
            <x v="1691"/>
            <x v="1692"/>
            <x v="1693"/>
            <x v="1694"/>
            <x v="1695"/>
            <x v="1696"/>
            <x v="1697"/>
            <x v="1698"/>
            <x v="1699"/>
          </reference>
        </references>
      </pivotArea>
    </format>
    <format dxfId="57">
      <pivotArea dataOnly="0" labelOnly="1" fieldPosition="0">
        <references count="1">
          <reference field="8" count="50">
            <x v="1700"/>
            <x v="1701"/>
            <x v="1702"/>
            <x v="1703"/>
            <x v="1704"/>
            <x v="1705"/>
            <x v="1706"/>
            <x v="1707"/>
            <x v="1708"/>
            <x v="1709"/>
            <x v="1710"/>
            <x v="1711"/>
            <x v="1712"/>
            <x v="1713"/>
            <x v="1714"/>
            <x v="1715"/>
            <x v="1716"/>
            <x v="1717"/>
            <x v="1718"/>
            <x v="1719"/>
            <x v="1720"/>
            <x v="1721"/>
            <x v="1722"/>
            <x v="1723"/>
            <x v="1724"/>
            <x v="1725"/>
            <x v="1726"/>
            <x v="1727"/>
            <x v="1728"/>
            <x v="1729"/>
            <x v="1730"/>
            <x v="1731"/>
            <x v="1732"/>
            <x v="1733"/>
            <x v="1734"/>
            <x v="1735"/>
            <x v="1736"/>
            <x v="1737"/>
            <x v="1738"/>
            <x v="1739"/>
            <x v="1740"/>
            <x v="1741"/>
            <x v="1742"/>
            <x v="1743"/>
            <x v="1744"/>
            <x v="1745"/>
            <x v="1746"/>
            <x v="1747"/>
            <x v="1748"/>
            <x v="1749"/>
          </reference>
        </references>
      </pivotArea>
    </format>
    <format dxfId="56">
      <pivotArea dataOnly="0" labelOnly="1" fieldPosition="0">
        <references count="1">
          <reference field="8" count="50">
            <x v="1750"/>
            <x v="1751"/>
            <x v="1752"/>
            <x v="1753"/>
            <x v="1754"/>
            <x v="1755"/>
            <x v="1756"/>
            <x v="1757"/>
            <x v="1758"/>
            <x v="1759"/>
            <x v="1760"/>
            <x v="1761"/>
            <x v="1762"/>
            <x v="1763"/>
            <x v="1764"/>
            <x v="1765"/>
            <x v="1766"/>
            <x v="1767"/>
            <x v="1768"/>
            <x v="1769"/>
            <x v="1770"/>
            <x v="1771"/>
            <x v="1772"/>
            <x v="1773"/>
            <x v="1774"/>
            <x v="1775"/>
            <x v="1776"/>
            <x v="1777"/>
            <x v="1778"/>
            <x v="1779"/>
            <x v="1780"/>
            <x v="1781"/>
            <x v="1782"/>
            <x v="1783"/>
            <x v="1784"/>
            <x v="1785"/>
            <x v="1786"/>
            <x v="1787"/>
            <x v="1788"/>
            <x v="1789"/>
            <x v="1790"/>
            <x v="1791"/>
            <x v="1792"/>
            <x v="1793"/>
            <x v="1794"/>
            <x v="1795"/>
            <x v="1796"/>
            <x v="1797"/>
            <x v="1798"/>
            <x v="1799"/>
          </reference>
        </references>
      </pivotArea>
    </format>
    <format dxfId="55">
      <pivotArea dataOnly="0" labelOnly="1" fieldPosition="0">
        <references count="1">
          <reference field="8" count="50">
            <x v="1800"/>
            <x v="1801"/>
            <x v="1802"/>
            <x v="1803"/>
            <x v="1804"/>
            <x v="1805"/>
            <x v="1806"/>
            <x v="1807"/>
            <x v="1808"/>
            <x v="1809"/>
            <x v="1810"/>
            <x v="1811"/>
            <x v="1812"/>
            <x v="1813"/>
            <x v="1814"/>
            <x v="1815"/>
            <x v="1816"/>
            <x v="1817"/>
            <x v="1818"/>
            <x v="1819"/>
            <x v="1820"/>
            <x v="1821"/>
            <x v="1822"/>
            <x v="1823"/>
            <x v="1824"/>
            <x v="1825"/>
            <x v="1826"/>
            <x v="1827"/>
            <x v="1828"/>
            <x v="1829"/>
            <x v="1830"/>
            <x v="1831"/>
            <x v="1832"/>
            <x v="1833"/>
            <x v="1834"/>
            <x v="1835"/>
            <x v="1836"/>
            <x v="1837"/>
            <x v="1838"/>
            <x v="1839"/>
            <x v="1840"/>
            <x v="1841"/>
            <x v="1842"/>
            <x v="1843"/>
            <x v="1844"/>
            <x v="1845"/>
            <x v="1846"/>
            <x v="1847"/>
            <x v="1848"/>
            <x v="1849"/>
          </reference>
        </references>
      </pivotArea>
    </format>
    <format dxfId="54">
      <pivotArea dataOnly="0" labelOnly="1" grandRow="1" outline="0" fieldPosition="0"/>
    </format>
    <format dxfId="53">
      <pivotArea dataOnly="0" labelOnly="1" outline="0" axis="axisValues" fieldPosition="0"/>
    </format>
    <format dxfId="34">
      <pivotArea field="8" type="button" dataOnly="0" labelOnly="1" outline="0" axis="axisRow" fieldPosition="0"/>
    </format>
    <format dxfId="33">
      <pivotArea dataOnly="0" labelOnly="1" outline="0" axis="axisValues" fieldPosition="0"/>
    </format>
    <format dxfId="32">
      <pivotArea field="8" type="button" dataOnly="0" labelOnly="1" outline="0" axis="axisRow" fieldPosition="0"/>
    </format>
    <format dxfId="31">
      <pivotArea dataOnly="0" labelOnly="1" outline="0" axis="axisValues" fieldPosition="0"/>
    </format>
    <format dxfId="30">
      <pivotArea field="8" type="button" dataOnly="0" labelOnly="1" outline="0" axis="axisRow" fieldPosition="0"/>
    </format>
    <format dxfId="29">
      <pivotArea dataOnly="0" labelOnly="1" outline="0" axis="axisValues" fieldPosition="0"/>
    </format>
    <format dxfId="28">
      <pivotArea field="8" type="button" dataOnly="0" labelOnly="1" outline="0" axis="axisRow" fieldPosition="0"/>
    </format>
    <format dxfId="27">
      <pivotArea dataOnly="0" labelOnly="1" outline="0" axis="axisValues" fieldPosition="0"/>
    </format>
    <format dxfId="26">
      <pivotArea field="8" type="button" dataOnly="0" labelOnly="1" outline="0" axis="axisRow" fieldPosition="0"/>
    </format>
    <format dxfId="25">
      <pivotArea dataOnly="0" labelOnly="1" outline="0" axis="axisValues" fieldPosition="0"/>
    </format>
    <format dxfId="24">
      <pivotArea field="8" type="button" dataOnly="0" labelOnly="1" outline="0" axis="axisRow" fieldPosition="0"/>
    </format>
    <format dxfId="2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E0185B6-0C28-4933-88BB-A10B679F0B39}"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State">
  <location ref="F41:G91" firstHeaderRow="1" firstDataRow="1" firstDataCol="1"/>
  <pivotFields count="12">
    <pivotField showAll="0"/>
    <pivotField numFmtId="14" showAll="0"/>
    <pivotField numFmtId="1" showAll="0"/>
    <pivotField numFmtId="1" showAll="0"/>
    <pivotField showAll="0"/>
    <pivotField axis="axisRow" showAll="0" sortType="descending">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numFmtId="164" showAll="0"/>
    <pivotField numFmtId="1" showAll="0"/>
    <pivotField numFmtId="164" showAll="0"/>
  </pivotFields>
  <rowFields count="1">
    <field x="5"/>
  </rowFields>
  <rowItems count="50">
    <i>
      <x v="48"/>
    </i>
    <i>
      <x v="43"/>
    </i>
    <i>
      <x v="26"/>
    </i>
    <i>
      <x v="37"/>
    </i>
    <i>
      <x v="24"/>
    </i>
    <i>
      <x v="12"/>
    </i>
    <i>
      <x v="23"/>
    </i>
    <i>
      <x v="21"/>
    </i>
    <i>
      <x/>
    </i>
    <i>
      <x v="44"/>
    </i>
    <i>
      <x v="46"/>
    </i>
    <i>
      <x v="20"/>
    </i>
    <i>
      <x v="34"/>
    </i>
    <i>
      <x v="47"/>
    </i>
    <i>
      <x v="7"/>
    </i>
    <i>
      <x v="6"/>
    </i>
    <i>
      <x v="30"/>
    </i>
    <i>
      <x v="28"/>
    </i>
    <i>
      <x v="45"/>
    </i>
    <i>
      <x v="27"/>
    </i>
    <i>
      <x v="9"/>
    </i>
    <i>
      <x v="15"/>
    </i>
    <i>
      <x v="8"/>
    </i>
    <i>
      <x v="3"/>
    </i>
    <i>
      <x v="18"/>
    </i>
    <i>
      <x v="31"/>
    </i>
    <i>
      <x v="16"/>
    </i>
    <i>
      <x v="19"/>
    </i>
    <i>
      <x v="42"/>
    </i>
    <i>
      <x v="10"/>
    </i>
    <i>
      <x v="22"/>
    </i>
    <i>
      <x v="38"/>
    </i>
    <i>
      <x v="36"/>
    </i>
    <i>
      <x v="25"/>
    </i>
    <i>
      <x v="2"/>
    </i>
    <i>
      <x v="4"/>
    </i>
    <i>
      <x v="41"/>
    </i>
    <i>
      <x v="40"/>
    </i>
    <i>
      <x v="33"/>
    </i>
    <i>
      <x v="5"/>
    </i>
    <i>
      <x v="11"/>
    </i>
    <i>
      <x v="17"/>
    </i>
    <i>
      <x v="1"/>
    </i>
    <i>
      <x v="13"/>
    </i>
    <i>
      <x v="35"/>
    </i>
    <i>
      <x v="32"/>
    </i>
    <i>
      <x v="29"/>
    </i>
    <i>
      <x v="14"/>
    </i>
    <i>
      <x v="39"/>
    </i>
    <i t="grand">
      <x/>
    </i>
  </rowItems>
  <colItems count="1">
    <i/>
  </colItems>
  <dataFields count="1">
    <dataField name="Average of Sales" fld="9" subtotal="average" baseField="0" baseItem="0" numFmtId="172"/>
  </dataFields>
  <formats count="61">
    <format dxfId="561">
      <pivotArea type="all" dataOnly="0" outline="0" fieldPosition="0"/>
    </format>
    <format dxfId="560">
      <pivotArea outline="0" collapsedLevelsAreSubtotals="1" fieldPosition="0"/>
    </format>
    <format dxfId="559">
      <pivotArea field="5" type="button" dataOnly="0" labelOnly="1" outline="0" axis="axisRow" fieldPosition="0"/>
    </format>
    <format dxfId="558">
      <pivotArea dataOnly="0" labelOnly="1" fieldPosition="0">
        <references count="1">
          <reference field="5" count="0"/>
        </references>
      </pivotArea>
    </format>
    <format dxfId="557">
      <pivotArea dataOnly="0" labelOnly="1" grandRow="1" outline="0" fieldPosition="0"/>
    </format>
    <format dxfId="556">
      <pivotArea dataOnly="0" labelOnly="1" outline="0" axis="axisValues" fieldPosition="0"/>
    </format>
    <format dxfId="555">
      <pivotArea type="all" dataOnly="0" outline="0" fieldPosition="0"/>
    </format>
    <format dxfId="554">
      <pivotArea outline="0" collapsedLevelsAreSubtotals="1" fieldPosition="0"/>
    </format>
    <format dxfId="553">
      <pivotArea field="5" type="button" dataOnly="0" labelOnly="1" outline="0" axis="axisRow" fieldPosition="0"/>
    </format>
    <format dxfId="552">
      <pivotArea dataOnly="0" labelOnly="1" fieldPosition="0">
        <references count="1">
          <reference field="5" count="0"/>
        </references>
      </pivotArea>
    </format>
    <format dxfId="551">
      <pivotArea dataOnly="0" labelOnly="1" grandRow="1" outline="0" fieldPosition="0"/>
    </format>
    <format dxfId="550">
      <pivotArea dataOnly="0" labelOnly="1" outline="0" axis="axisValues" fieldPosition="0"/>
    </format>
    <format dxfId="549">
      <pivotArea type="all" dataOnly="0" outline="0" fieldPosition="0"/>
    </format>
    <format dxfId="548">
      <pivotArea outline="0" collapsedLevelsAreSubtotals="1" fieldPosition="0"/>
    </format>
    <format dxfId="547">
      <pivotArea field="5" type="button" dataOnly="0" labelOnly="1" outline="0" axis="axisRow" fieldPosition="0"/>
    </format>
    <format dxfId="546">
      <pivotArea dataOnly="0" labelOnly="1" fieldPosition="0">
        <references count="1">
          <reference field="5" count="0"/>
        </references>
      </pivotArea>
    </format>
    <format dxfId="545">
      <pivotArea dataOnly="0" labelOnly="1" grandRow="1" outline="0" fieldPosition="0"/>
    </format>
    <format dxfId="544">
      <pivotArea dataOnly="0" labelOnly="1" outline="0" axis="axisValues" fieldPosition="0"/>
    </format>
    <format dxfId="268">
      <pivotArea type="all" dataOnly="0" outline="0" fieldPosition="0"/>
    </format>
    <format dxfId="267">
      <pivotArea outline="0" collapsedLevelsAreSubtotals="1" fieldPosition="0"/>
    </format>
    <format dxfId="266">
      <pivotArea field="5" type="button" dataOnly="0" labelOnly="1" outline="0" axis="axisRow" fieldPosition="0"/>
    </format>
    <format dxfId="265">
      <pivotArea dataOnly="0" labelOnly="1" fieldPosition="0">
        <references count="1">
          <reference field="5" count="0"/>
        </references>
      </pivotArea>
    </format>
    <format dxfId="264">
      <pivotArea dataOnly="0" labelOnly="1" grandRow="1" outline="0" fieldPosition="0"/>
    </format>
    <format dxfId="263">
      <pivotArea dataOnly="0" labelOnly="1" outline="0" axis="axisValues" fieldPosition="0"/>
    </format>
    <format dxfId="214">
      <pivotArea type="all" dataOnly="0" outline="0" fieldPosition="0"/>
    </format>
    <format dxfId="213">
      <pivotArea outline="0" collapsedLevelsAreSubtotals="1" fieldPosition="0"/>
    </format>
    <format dxfId="212">
      <pivotArea field="5" type="button" dataOnly="0" labelOnly="1" outline="0" axis="axisRow" fieldPosition="0"/>
    </format>
    <format dxfId="211">
      <pivotArea dataOnly="0" labelOnly="1" fieldPosition="0">
        <references count="1">
          <reference field="5" count="0"/>
        </references>
      </pivotArea>
    </format>
    <format dxfId="210">
      <pivotArea dataOnly="0" labelOnly="1" grandRow="1" outline="0" fieldPosition="0"/>
    </format>
    <format dxfId="209">
      <pivotArea dataOnly="0" labelOnly="1" outline="0" axis="axisValues" fieldPosition="0"/>
    </format>
    <format dxfId="160">
      <pivotArea type="all" dataOnly="0" outline="0" fieldPosition="0"/>
    </format>
    <format dxfId="159">
      <pivotArea outline="0" collapsedLevelsAreSubtotals="1" fieldPosition="0"/>
    </format>
    <format dxfId="158">
      <pivotArea field="5" type="button" dataOnly="0" labelOnly="1" outline="0" axis="axisRow" fieldPosition="0"/>
    </format>
    <format dxfId="157">
      <pivotArea dataOnly="0" labelOnly="1" fieldPosition="0">
        <references count="1">
          <reference field="5" count="0"/>
        </references>
      </pivotArea>
    </format>
    <format dxfId="156">
      <pivotArea dataOnly="0" labelOnly="1" grandRow="1" outline="0" fieldPosition="0"/>
    </format>
    <format dxfId="155">
      <pivotArea dataOnly="0" labelOnly="1" outline="0" axis="axisValues" fieldPosition="0"/>
    </format>
    <format dxfId="106">
      <pivotArea type="all" dataOnly="0" outline="0" fieldPosition="0"/>
    </format>
    <format dxfId="105">
      <pivotArea outline="0" collapsedLevelsAreSubtotals="1" fieldPosition="0"/>
    </format>
    <format dxfId="104">
      <pivotArea field="5" type="button" dataOnly="0" labelOnly="1" outline="0" axis="axisRow" fieldPosition="0"/>
    </format>
    <format dxfId="103">
      <pivotArea dataOnly="0" labelOnly="1" fieldPosition="0">
        <references count="1">
          <reference field="5" count="0"/>
        </references>
      </pivotArea>
    </format>
    <format dxfId="102">
      <pivotArea dataOnly="0" labelOnly="1" grandRow="1" outline="0" fieldPosition="0"/>
    </format>
    <format dxfId="101">
      <pivotArea dataOnly="0" labelOnly="1" outline="0" axis="axisValues" fieldPosition="0"/>
    </format>
    <format dxfId="52">
      <pivotArea type="all" dataOnly="0" outline="0" fieldPosition="0"/>
    </format>
    <format dxfId="51">
      <pivotArea outline="0" collapsedLevelsAreSubtotals="1" fieldPosition="0"/>
    </format>
    <format dxfId="50">
      <pivotArea field="5" type="button" dataOnly="0" labelOnly="1" outline="0" axis="axisRow" fieldPosition="0"/>
    </format>
    <format dxfId="49">
      <pivotArea dataOnly="0" labelOnly="1" fieldPosition="0">
        <references count="1">
          <reference field="5" count="0"/>
        </references>
      </pivotArea>
    </format>
    <format dxfId="48">
      <pivotArea dataOnly="0" labelOnly="1" grandRow="1" outline="0" fieldPosition="0"/>
    </format>
    <format dxfId="47">
      <pivotArea dataOnly="0" labelOnly="1" outline="0" axis="axisValues" fieldPosition="0"/>
    </format>
    <format dxfId="22">
      <pivotArea field="5" type="button" dataOnly="0" labelOnly="1" outline="0" axis="axisRow" fieldPosition="0"/>
    </format>
    <format dxfId="21">
      <pivotArea dataOnly="0" labelOnly="1" outline="0" axis="axisValues" fieldPosition="0"/>
    </format>
    <format dxfId="20">
      <pivotArea field="5" type="button" dataOnly="0" labelOnly="1" outline="0" axis="axisRow" fieldPosition="0"/>
    </format>
    <format dxfId="19">
      <pivotArea dataOnly="0" labelOnly="1" outline="0" axis="axisValues" fieldPosition="0"/>
    </format>
    <format dxfId="18">
      <pivotArea field="5" type="button" dataOnly="0" labelOnly="1" outline="0" axis="axisRow" fieldPosition="0"/>
    </format>
    <format dxfId="17">
      <pivotArea dataOnly="0" labelOnly="1" outline="0" axis="axisValues" fieldPosition="0"/>
    </format>
    <format dxfId="16">
      <pivotArea field="5" type="button" dataOnly="0" labelOnly="1" outline="0" axis="axisRow" fieldPosition="0"/>
    </format>
    <format dxfId="15">
      <pivotArea dataOnly="0" labelOnly="1" outline="0" axis="axisValues" fieldPosition="0"/>
    </format>
    <format dxfId="14">
      <pivotArea field="5" type="button" dataOnly="0" labelOnly="1" outline="0" axis="axisRow" fieldPosition="0"/>
    </format>
    <format dxfId="13">
      <pivotArea dataOnly="0" labelOnly="1" outline="0" axis="axisValues" fieldPosition="0"/>
    </format>
    <format dxfId="12">
      <pivotArea field="5" type="button" dataOnly="0" labelOnly="1" outline="0" axis="axisRow" fieldPosition="0"/>
    </format>
    <format dxfId="11">
      <pivotArea dataOnly="0" labelOnly="1" outline="0" axis="axisValues" fieldPosition="0"/>
    </format>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DE55ED5-45AD-4F14-A4A1-F6DDBA2EE2A4}" name="PivotTable7" cacheId="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6">
  <location ref="A3:B15" firstHeaderRow="1" firstDataRow="1" firstDataCol="1"/>
  <pivotFields count="12">
    <pivotField showAll="0"/>
    <pivotField numFmtId="14" showAll="0"/>
    <pivotField numFmtId="1" showAll="0">
      <items count="5">
        <item x="0"/>
        <item h="1" x="1"/>
        <item h="1" x="2"/>
        <item h="1" x="3"/>
        <item t="default"/>
      </items>
    </pivotField>
    <pivotField axis="axisRow" numFmtId="1" showAll="0">
      <items count="13">
        <item x="0"/>
        <item x="1"/>
        <item x="2"/>
        <item x="3"/>
        <item x="4"/>
        <item x="5"/>
        <item x="6"/>
        <item x="7"/>
        <item x="8"/>
        <item x="9"/>
        <item x="10"/>
        <item x="11"/>
        <item t="default"/>
      </items>
    </pivotField>
    <pivotField showAll="0"/>
    <pivotField showAll="0"/>
    <pivotField showAll="0"/>
    <pivotField showAll="0"/>
    <pivotField showAll="0"/>
    <pivotField dataField="1" numFmtId="2" showAll="0"/>
    <pivotField numFmtId="1" showAll="0"/>
    <pivotField numFmtId="2" showAll="0"/>
  </pivotFields>
  <rowFields count="1">
    <field x="3"/>
  </rowFields>
  <rowItems count="12">
    <i>
      <x/>
    </i>
    <i>
      <x v="1"/>
    </i>
    <i>
      <x v="2"/>
    </i>
    <i>
      <x v="3"/>
    </i>
    <i>
      <x v="4"/>
    </i>
    <i>
      <x v="5"/>
    </i>
    <i>
      <x v="6"/>
    </i>
    <i>
      <x v="7"/>
    </i>
    <i>
      <x v="8"/>
    </i>
    <i>
      <x v="9"/>
    </i>
    <i>
      <x v="10"/>
    </i>
    <i>
      <x v="11"/>
    </i>
  </rowItems>
  <colItems count="1">
    <i/>
  </colItems>
  <dataFields count="1">
    <dataField name="Sum of Sales" fld="9" baseField="0" baseItem="0"/>
  </dataFields>
  <formats count="5">
    <format dxfId="399">
      <pivotArea type="all" dataOnly="0" outline="0" fieldPosition="0"/>
    </format>
    <format dxfId="398">
      <pivotArea outline="0" collapsedLevelsAreSubtotals="1" fieldPosition="0"/>
    </format>
    <format dxfId="397">
      <pivotArea field="3" type="button" dataOnly="0" labelOnly="1" outline="0" axis="axisRow" fieldPosition="0"/>
    </format>
    <format dxfId="396">
      <pivotArea dataOnly="0" labelOnly="1" fieldPosition="0">
        <references count="1">
          <reference field="3" count="0"/>
        </references>
      </pivotArea>
    </format>
    <format dxfId="395">
      <pivotArea dataOnly="0" labelOnly="1" outline="0" axis="axisValues" fieldPosition="0"/>
    </format>
  </formats>
  <chartFormats count="2">
    <chartFormat chart="3"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702AA98-54E5-4A94-A6C3-F1A1C9C38886}" name="PivotTable8" cacheId="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796" firstHeaderRow="1" firstDataRow="1" firstDataCol="1"/>
  <pivotFields count="12">
    <pivotField showAll="0"/>
    <pivotField numFmtId="14" showAll="0"/>
    <pivotField numFmtId="1" showAll="0"/>
    <pivotField numFmtId="1" showAll="0"/>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2" showAll="0"/>
    <pivotField numFmtId="1" showAll="0"/>
    <pivotField dataField="1" numFmtId="2" showAll="0"/>
  </pivotFields>
  <rowFields count="1">
    <field x="4"/>
  </rowFields>
  <rowItems count="793">
    <i>
      <x v="730"/>
    </i>
    <i>
      <x v="622"/>
    </i>
    <i>
      <x v="671"/>
    </i>
    <i>
      <x v="334"/>
    </i>
    <i>
      <x v="6"/>
    </i>
    <i>
      <x v="757"/>
    </i>
    <i>
      <x v="157"/>
    </i>
    <i>
      <x v="431"/>
    </i>
    <i>
      <x v="35"/>
    </i>
    <i>
      <x v="194"/>
    </i>
    <i>
      <x v="758"/>
    </i>
    <i>
      <x v="561"/>
    </i>
    <i>
      <x v="672"/>
    </i>
    <i>
      <x v="90"/>
    </i>
    <i>
      <x v="322"/>
    </i>
    <i>
      <x v="756"/>
    </i>
    <i>
      <x v="109"/>
    </i>
    <i>
      <x v="156"/>
    </i>
    <i>
      <x v="346"/>
    </i>
    <i>
      <x v="327"/>
    </i>
    <i>
      <x v="312"/>
    </i>
    <i>
      <x v="450"/>
    </i>
    <i>
      <x v="3"/>
    </i>
    <i>
      <x v="289"/>
    </i>
    <i>
      <x v="603"/>
    </i>
    <i>
      <x v="714"/>
    </i>
    <i>
      <x v="697"/>
    </i>
    <i>
      <x v="169"/>
    </i>
    <i>
      <x v="643"/>
    </i>
    <i>
      <x v="11"/>
    </i>
    <i>
      <x v="486"/>
    </i>
    <i>
      <x v="493"/>
    </i>
    <i>
      <x v="789"/>
    </i>
    <i>
      <x v="427"/>
    </i>
    <i>
      <x v="601"/>
    </i>
    <i>
      <x v="199"/>
    </i>
    <i>
      <x v="547"/>
    </i>
    <i>
      <x v="417"/>
    </i>
    <i>
      <x v="190"/>
    </i>
    <i>
      <x v="372"/>
    </i>
    <i>
      <x v="408"/>
    </i>
    <i>
      <x v="775"/>
    </i>
    <i>
      <x v="634"/>
    </i>
    <i>
      <x v="389"/>
    </i>
    <i>
      <x v="175"/>
    </i>
    <i>
      <x v="224"/>
    </i>
    <i>
      <x v="77"/>
    </i>
    <i>
      <x v="595"/>
    </i>
    <i>
      <x v="88"/>
    </i>
    <i>
      <x v="306"/>
    </i>
    <i>
      <x v="342"/>
    </i>
    <i>
      <x v="249"/>
    </i>
    <i>
      <x v="29"/>
    </i>
    <i>
      <x v="230"/>
    </i>
    <i>
      <x v="274"/>
    </i>
    <i>
      <x v="221"/>
    </i>
    <i>
      <x v="567"/>
    </i>
    <i>
      <x v="13"/>
    </i>
    <i>
      <x v="790"/>
    </i>
    <i>
      <x v="45"/>
    </i>
    <i>
      <x v="657"/>
    </i>
    <i>
      <x v="614"/>
    </i>
    <i>
      <x v="632"/>
    </i>
    <i>
      <x v="457"/>
    </i>
    <i>
      <x v="713"/>
    </i>
    <i>
      <x v="379"/>
    </i>
    <i>
      <x v="502"/>
    </i>
    <i>
      <x v="546"/>
    </i>
    <i>
      <x v="444"/>
    </i>
    <i>
      <x v="345"/>
    </i>
    <i>
      <x v="281"/>
    </i>
    <i>
      <x v="553"/>
    </i>
    <i>
      <x v="649"/>
    </i>
    <i>
      <x v="615"/>
    </i>
    <i>
      <x v="689"/>
    </i>
    <i>
      <x v="320"/>
    </i>
    <i>
      <x v="203"/>
    </i>
    <i>
      <x v="293"/>
    </i>
    <i>
      <x v="374"/>
    </i>
    <i>
      <x v="52"/>
    </i>
    <i>
      <x v="610"/>
    </i>
    <i>
      <x v="129"/>
    </i>
    <i>
      <x v="99"/>
    </i>
    <i>
      <x v="303"/>
    </i>
    <i>
      <x v="740"/>
    </i>
    <i>
      <x v="761"/>
    </i>
    <i>
      <x v="338"/>
    </i>
    <i>
      <x v="416"/>
    </i>
    <i>
      <x v="87"/>
    </i>
    <i>
      <x v="296"/>
    </i>
    <i>
      <x v="46"/>
    </i>
    <i>
      <x v="283"/>
    </i>
    <i>
      <x v="369"/>
    </i>
    <i>
      <x v="514"/>
    </i>
    <i>
      <x v="391"/>
    </i>
    <i>
      <x v="167"/>
    </i>
    <i>
      <x v="558"/>
    </i>
    <i>
      <x v="102"/>
    </i>
    <i>
      <x v="668"/>
    </i>
    <i>
      <x v="266"/>
    </i>
    <i>
      <x v="335"/>
    </i>
    <i>
      <x v="48"/>
    </i>
    <i>
      <x v="423"/>
    </i>
    <i>
      <x v="324"/>
    </i>
    <i>
      <x v="191"/>
    </i>
    <i>
      <x v="73"/>
    </i>
    <i>
      <x v="677"/>
    </i>
    <i>
      <x v="187"/>
    </i>
    <i>
      <x v="56"/>
    </i>
    <i>
      <x v="745"/>
    </i>
    <i>
      <x v="132"/>
    </i>
    <i>
      <x v="42"/>
    </i>
    <i>
      <x v="177"/>
    </i>
    <i>
      <x v="415"/>
    </i>
    <i>
      <x v="489"/>
    </i>
    <i>
      <x v="216"/>
    </i>
    <i>
      <x v="299"/>
    </i>
    <i>
      <x v="479"/>
    </i>
    <i>
      <x v="642"/>
    </i>
    <i>
      <x v="155"/>
    </i>
    <i>
      <x v="743"/>
    </i>
    <i>
      <x v="301"/>
    </i>
    <i>
      <x v="441"/>
    </i>
    <i>
      <x v="333"/>
    </i>
    <i>
      <x v="600"/>
    </i>
    <i>
      <x v="113"/>
    </i>
    <i>
      <x v="695"/>
    </i>
    <i>
      <x v="295"/>
    </i>
    <i>
      <x v="409"/>
    </i>
    <i>
      <x v="566"/>
    </i>
    <i>
      <x v="499"/>
    </i>
    <i>
      <x v="388"/>
    </i>
    <i>
      <x v="414"/>
    </i>
    <i>
      <x v="709"/>
    </i>
    <i>
      <x v="572"/>
    </i>
    <i>
      <x v="366"/>
    </i>
    <i>
      <x v="93"/>
    </i>
    <i>
      <x v="411"/>
    </i>
    <i>
      <x v="736"/>
    </i>
    <i>
      <x v="373"/>
    </i>
    <i>
      <x v="446"/>
    </i>
    <i>
      <x v="148"/>
    </i>
    <i>
      <x v="733"/>
    </i>
    <i>
      <x v="637"/>
    </i>
    <i>
      <x v="17"/>
    </i>
    <i>
      <x v="240"/>
    </i>
    <i>
      <x v="440"/>
    </i>
    <i>
      <x v="633"/>
    </i>
    <i>
      <x v="14"/>
    </i>
    <i>
      <x v="787"/>
    </i>
    <i>
      <x v="287"/>
    </i>
    <i>
      <x v="647"/>
    </i>
    <i>
      <x v="434"/>
    </i>
    <i>
      <x v="644"/>
    </i>
    <i>
      <x v="288"/>
    </i>
    <i>
      <x v="640"/>
    </i>
    <i>
      <x v="521"/>
    </i>
    <i>
      <x v="491"/>
    </i>
    <i>
      <x v="339"/>
    </i>
    <i>
      <x v="599"/>
    </i>
    <i>
      <x v="253"/>
    </i>
    <i>
      <x v="752"/>
    </i>
    <i>
      <x v="682"/>
    </i>
    <i>
      <x v="257"/>
    </i>
    <i>
      <x v="464"/>
    </i>
    <i>
      <x v="254"/>
    </i>
    <i>
      <x v="432"/>
    </i>
    <i>
      <x v="76"/>
    </i>
    <i>
      <x v="629"/>
    </i>
    <i>
      <x v="529"/>
    </i>
    <i>
      <x v="359"/>
    </i>
    <i>
      <x v="413"/>
    </i>
    <i>
      <x v="106"/>
    </i>
    <i>
      <x v="621"/>
    </i>
    <i>
      <x v="626"/>
    </i>
    <i>
      <x v="578"/>
    </i>
    <i>
      <x v="788"/>
    </i>
    <i>
      <x v="711"/>
    </i>
    <i>
      <x v="720"/>
    </i>
    <i>
      <x v="751"/>
    </i>
    <i>
      <x v="496"/>
    </i>
    <i>
      <x v="655"/>
    </i>
    <i>
      <x v="365"/>
    </i>
    <i>
      <x v="613"/>
    </i>
    <i>
      <x v="404"/>
    </i>
    <i>
      <x v="728"/>
    </i>
    <i>
      <x v="341"/>
    </i>
    <i>
      <x v="554"/>
    </i>
    <i>
      <x v="437"/>
    </i>
    <i>
      <x v="60"/>
    </i>
    <i>
      <x v="344"/>
    </i>
    <i>
      <x v="732"/>
    </i>
    <i>
      <x v="670"/>
    </i>
    <i>
      <x v="722"/>
    </i>
    <i>
      <x v="390"/>
    </i>
    <i>
      <x v="631"/>
    </i>
    <i>
      <x v="205"/>
    </i>
    <i>
      <x v="218"/>
    </i>
    <i>
      <x v="454"/>
    </i>
    <i>
      <x v="663"/>
    </i>
    <i>
      <x v="465"/>
    </i>
    <i>
      <x v="617"/>
    </i>
    <i>
      <x v="244"/>
    </i>
    <i>
      <x v="729"/>
    </i>
    <i>
      <x v="439"/>
    </i>
    <i>
      <x v="204"/>
    </i>
    <i>
      <x v="459"/>
    </i>
    <i>
      <x v="422"/>
    </i>
    <i>
      <x v="675"/>
    </i>
    <i>
      <x v="607"/>
    </i>
    <i>
      <x v="458"/>
    </i>
    <i>
      <x v="80"/>
    </i>
    <i>
      <x v="62"/>
    </i>
    <i>
      <x v="280"/>
    </i>
    <i>
      <x v="336"/>
    </i>
    <i>
      <x v="576"/>
    </i>
    <i>
      <x v="577"/>
    </i>
    <i>
      <x v="776"/>
    </i>
    <i>
      <x v="519"/>
    </i>
    <i>
      <x v="357"/>
    </i>
    <i>
      <x v="349"/>
    </i>
    <i>
      <x v="171"/>
    </i>
    <i>
      <x v="250"/>
    </i>
    <i>
      <x v="54"/>
    </i>
    <i>
      <x v="151"/>
    </i>
    <i>
      <x v="750"/>
    </i>
    <i>
      <x v="639"/>
    </i>
    <i>
      <x v="717"/>
    </i>
    <i>
      <x v="495"/>
    </i>
    <i>
      <x v="226"/>
    </i>
    <i>
      <x v="712"/>
    </i>
    <i>
      <x v="630"/>
    </i>
    <i>
      <x v="627"/>
    </i>
    <i>
      <x v="533"/>
    </i>
    <i>
      <x v="202"/>
    </i>
    <i>
      <x v="624"/>
    </i>
    <i>
      <x v="215"/>
    </i>
    <i>
      <x v="705"/>
    </i>
    <i>
      <x v="483"/>
    </i>
    <i>
      <x v="548"/>
    </i>
    <i>
      <x v="658"/>
    </i>
    <i>
      <x v="420"/>
    </i>
    <i>
      <x v="412"/>
    </i>
    <i>
      <x v="275"/>
    </i>
    <i>
      <x v="111"/>
    </i>
    <i>
      <x v="562"/>
    </i>
    <i>
      <x v="587"/>
    </i>
    <i>
      <x v="298"/>
    </i>
    <i>
      <x v="680"/>
    </i>
    <i>
      <x v="225"/>
    </i>
    <i>
      <x v="239"/>
    </i>
    <i>
      <x v="589"/>
    </i>
    <i>
      <x v="31"/>
    </i>
    <i>
      <x v="597"/>
    </i>
    <i>
      <x v="72"/>
    </i>
    <i>
      <x v="192"/>
    </i>
    <i>
      <x v="362"/>
    </i>
    <i>
      <x v="137"/>
    </i>
    <i>
      <x v="126"/>
    </i>
    <i>
      <x v="160"/>
    </i>
    <i>
      <x v="86"/>
    </i>
    <i>
      <x v="515"/>
    </i>
    <i>
      <x v="101"/>
    </i>
    <i>
      <x v="139"/>
    </i>
    <i>
      <x v="286"/>
    </i>
    <i>
      <x v="184"/>
    </i>
    <i>
      <x v="569"/>
    </i>
    <i>
      <x v="426"/>
    </i>
    <i>
      <x v="282"/>
    </i>
    <i>
      <x v="146"/>
    </i>
    <i>
      <x v="141"/>
    </i>
    <i>
      <x v="623"/>
    </i>
    <i>
      <x v="735"/>
    </i>
    <i>
      <x v="571"/>
    </i>
    <i>
      <x v="246"/>
    </i>
    <i>
      <x v="105"/>
    </i>
    <i>
      <x v="772"/>
    </i>
    <i>
      <x v="694"/>
    </i>
    <i>
      <x v="223"/>
    </i>
    <i>
      <x v="319"/>
    </i>
    <i>
      <x v="780"/>
    </i>
    <i>
      <x v="125"/>
    </i>
    <i>
      <x v="710"/>
    </i>
    <i>
      <x v="667"/>
    </i>
    <i>
      <x v="773"/>
    </i>
    <i>
      <x v="1"/>
    </i>
    <i>
      <x v="147"/>
    </i>
    <i>
      <x v="78"/>
    </i>
    <i>
      <x v="302"/>
    </i>
    <i>
      <x v="367"/>
    </i>
    <i>
      <x v="18"/>
    </i>
    <i>
      <x v="556"/>
    </i>
    <i>
      <x v="229"/>
    </i>
    <i>
      <x v="481"/>
    </i>
    <i>
      <x v="294"/>
    </i>
    <i>
      <x v="232"/>
    </i>
    <i>
      <x v="59"/>
    </i>
    <i>
      <x v="552"/>
    </i>
    <i>
      <x v="508"/>
    </i>
    <i>
      <x v="100"/>
    </i>
    <i>
      <x v="471"/>
    </i>
    <i>
      <x v="591"/>
    </i>
    <i>
      <x v="114"/>
    </i>
    <i>
      <x v="214"/>
    </i>
    <i>
      <x v="683"/>
    </i>
    <i>
      <x v="674"/>
    </i>
    <i>
      <x v="172"/>
    </i>
    <i>
      <x v="356"/>
    </i>
    <i>
      <x v="355"/>
    </i>
    <i>
      <x v="445"/>
    </i>
    <i>
      <x v="421"/>
    </i>
    <i>
      <x v="124"/>
    </i>
    <i>
      <x v="189"/>
    </i>
    <i>
      <x v="472"/>
    </i>
    <i>
      <x v="337"/>
    </i>
    <i>
      <x v="490"/>
    </i>
    <i>
      <x v="652"/>
    </i>
    <i>
      <x v="57"/>
    </i>
    <i>
      <x v="475"/>
    </i>
    <i>
      <x v="82"/>
    </i>
    <i>
      <x v="9"/>
    </i>
    <i>
      <x v="555"/>
    </i>
    <i>
      <x v="407"/>
    </i>
    <i>
      <x v="180"/>
    </i>
    <i>
      <x v="659"/>
    </i>
    <i>
      <x v="67"/>
    </i>
    <i>
      <x v="462"/>
    </i>
    <i>
      <x v="40"/>
    </i>
    <i>
      <x v="32"/>
    </i>
    <i>
      <x v="241"/>
    </i>
    <i>
      <x v="438"/>
    </i>
    <i>
      <x v="763"/>
    </i>
    <i>
      <x v="222"/>
    </i>
    <i>
      <x v="527"/>
    </i>
    <i>
      <x v="504"/>
    </i>
    <i>
      <x v="219"/>
    </i>
    <i>
      <x v="460"/>
    </i>
    <i>
      <x v="678"/>
    </i>
    <i>
      <x v="47"/>
    </i>
    <i>
      <x v="276"/>
    </i>
    <i>
      <x v="4"/>
    </i>
    <i>
      <x v="516"/>
    </i>
    <i>
      <x v="531"/>
    </i>
    <i>
      <x v="608"/>
    </i>
    <i>
      <x v="654"/>
    </i>
    <i>
      <x v="149"/>
    </i>
    <i>
      <x v="383"/>
    </i>
    <i>
      <x v="89"/>
    </i>
    <i>
      <x v="746"/>
    </i>
    <i>
      <x v="24"/>
    </i>
    <i>
      <x v="363"/>
    </i>
    <i>
      <x v="318"/>
    </i>
    <i>
      <x v="425"/>
    </i>
    <i>
      <x v="544"/>
    </i>
    <i>
      <x v="581"/>
    </i>
    <i>
      <x v="159"/>
    </i>
    <i>
      <x v="325"/>
    </i>
    <i>
      <x v="618"/>
    </i>
    <i>
      <x v="755"/>
    </i>
    <i>
      <x v="708"/>
    </i>
    <i>
      <x v="741"/>
    </i>
    <i>
      <x v="16"/>
    </i>
    <i>
      <x v="463"/>
    </i>
    <i>
      <x v="256"/>
    </i>
    <i>
      <x v="153"/>
    </i>
    <i>
      <x v="742"/>
    </i>
    <i>
      <x v="707"/>
    </i>
    <i>
      <x v="748"/>
    </i>
    <i>
      <x v="92"/>
    </i>
    <i>
      <x v="429"/>
    </i>
    <i>
      <x v="74"/>
    </i>
    <i>
      <x v="208"/>
    </i>
    <i>
      <x v="279"/>
    </i>
    <i>
      <x v="792"/>
    </i>
    <i>
      <x v="590"/>
    </i>
    <i>
      <x v="512"/>
    </i>
    <i>
      <x v="79"/>
    </i>
    <i>
      <x v="270"/>
    </i>
    <i>
      <x v="152"/>
    </i>
    <i>
      <x v="478"/>
    </i>
    <i>
      <x v="645"/>
    </i>
    <i>
      <x v="277"/>
    </i>
    <i>
      <x v="198"/>
    </i>
    <i>
      <x v="271"/>
    </i>
    <i>
      <x v="110"/>
    </i>
    <i>
      <x v="517"/>
    </i>
    <i>
      <x v="690"/>
    </i>
    <i>
      <x v="433"/>
    </i>
    <i>
      <x v="150"/>
    </i>
    <i>
      <x v="474"/>
    </i>
    <i>
      <x v="304"/>
    </i>
    <i>
      <x v="585"/>
    </i>
    <i>
      <x v="685"/>
    </i>
    <i>
      <x v="178"/>
    </i>
    <i>
      <x v="387"/>
    </i>
    <i>
      <x v="669"/>
    </i>
    <i>
      <x v="542"/>
    </i>
    <i>
      <x v="64"/>
    </i>
    <i>
      <x v="543"/>
    </i>
    <i>
      <x v="602"/>
    </i>
    <i>
      <x v="769"/>
    </i>
    <i>
      <x v="220"/>
    </i>
    <i>
      <x v="381"/>
    </i>
    <i>
      <x v="774"/>
    </i>
    <i>
      <x v="10"/>
    </i>
    <i>
      <x v="753"/>
    </i>
    <i>
      <x v="605"/>
    </i>
    <i>
      <x v="766"/>
    </i>
    <i>
      <x v="560"/>
    </i>
    <i>
      <x v="285"/>
    </i>
    <i>
      <x v="120"/>
    </i>
    <i>
      <x v="196"/>
    </i>
    <i>
      <x v="485"/>
    </i>
    <i>
      <x v="135"/>
    </i>
    <i>
      <x v="503"/>
    </i>
    <i>
      <x v="213"/>
    </i>
    <i>
      <x v="69"/>
    </i>
    <i>
      <x v="343"/>
    </i>
    <i>
      <x v="628"/>
    </i>
    <i>
      <x v="138"/>
    </i>
    <i>
      <x v="646"/>
    </i>
    <i>
      <x v="107"/>
    </i>
    <i>
      <x v="385"/>
    </i>
    <i>
      <x v="174"/>
    </i>
    <i>
      <x v="779"/>
    </i>
    <i>
      <x v="183"/>
    </i>
    <i>
      <x v="350"/>
    </i>
    <i>
      <x v="405"/>
    </i>
    <i>
      <x v="401"/>
    </i>
    <i>
      <x v="361"/>
    </i>
    <i>
      <x v="699"/>
    </i>
    <i>
      <x v="233"/>
    </i>
    <i>
      <x v="719"/>
    </i>
    <i>
      <x v="596"/>
    </i>
    <i>
      <x v="284"/>
    </i>
    <i>
      <x v="609"/>
    </i>
    <i>
      <x v="505"/>
    </i>
    <i>
      <x v="136"/>
    </i>
    <i>
      <x v="23"/>
    </i>
    <i>
      <x v="430"/>
    </i>
    <i>
      <x v="119"/>
    </i>
    <i>
      <x v="200"/>
    </i>
    <i>
      <x v="473"/>
    </i>
    <i>
      <x v="583"/>
    </i>
    <i>
      <x v="290"/>
    </i>
    <i>
      <x v="497"/>
    </i>
    <i>
      <x v="311"/>
    </i>
    <i>
      <x v="176"/>
    </i>
    <i>
      <x v="316"/>
    </i>
    <i>
      <x v="121"/>
    </i>
    <i>
      <x v="272"/>
    </i>
    <i>
      <x v="744"/>
    </i>
    <i>
      <x v="482"/>
    </i>
    <i>
      <x v="242"/>
    </i>
    <i>
      <x v="179"/>
    </i>
    <i>
      <x v="238"/>
    </i>
    <i>
      <x v="638"/>
    </i>
    <i>
      <x v="524"/>
    </i>
    <i>
      <x v="539"/>
    </i>
    <i>
      <x v="212"/>
    </i>
    <i>
      <x v="166"/>
    </i>
    <i>
      <x v="518"/>
    </i>
    <i>
      <x v="664"/>
    </i>
    <i>
      <x v="368"/>
    </i>
    <i>
      <x v="210"/>
    </i>
    <i>
      <x v="501"/>
    </i>
    <i>
      <x v="263"/>
    </i>
    <i>
      <x v="452"/>
    </i>
    <i>
      <x v="131"/>
    </i>
    <i>
      <x v="594"/>
    </i>
    <i>
      <x v="676"/>
    </i>
    <i>
      <x v="443"/>
    </i>
    <i>
      <x v="162"/>
    </i>
    <i>
      <x v="358"/>
    </i>
    <i>
      <x v="49"/>
    </i>
    <i>
      <x v="163"/>
    </i>
    <i>
      <x v="403"/>
    </i>
    <i>
      <x v="51"/>
    </i>
    <i>
      <x v="264"/>
    </i>
    <i>
      <x v="133"/>
    </i>
    <i>
      <x v="476"/>
    </i>
    <i>
      <x v="321"/>
    </i>
    <i>
      <x v="259"/>
    </i>
    <i>
      <x v="173"/>
    </i>
    <i>
      <x v="673"/>
    </i>
    <i>
      <x v="140"/>
    </i>
    <i>
      <x v="783"/>
    </i>
    <i>
      <x v="108"/>
    </i>
    <i>
      <x v="117"/>
    </i>
    <i>
      <x v="145"/>
    </i>
    <i>
      <x v="768"/>
    </i>
    <i>
      <x v="96"/>
    </i>
    <i>
      <x v="534"/>
    </i>
    <i>
      <x v="118"/>
    </i>
    <i>
      <x v="586"/>
    </i>
    <i>
      <x v="313"/>
    </i>
    <i>
      <x v="41"/>
    </i>
    <i>
      <x v="704"/>
    </i>
    <i>
      <x v="217"/>
    </i>
    <i>
      <x/>
    </i>
    <i>
      <x v="98"/>
    </i>
    <i>
      <x v="398"/>
    </i>
    <i>
      <x v="406"/>
    </i>
    <i>
      <x v="506"/>
    </i>
    <i>
      <x v="540"/>
    </i>
    <i>
      <x v="564"/>
    </i>
    <i>
      <x v="115"/>
    </i>
    <i>
      <x v="762"/>
    </i>
    <i>
      <x v="537"/>
    </i>
    <i>
      <x v="575"/>
    </i>
    <i>
      <x v="330"/>
    </i>
    <i>
      <x v="375"/>
    </i>
    <i>
      <x v="103"/>
    </i>
    <i>
      <x v="243"/>
    </i>
    <i>
      <x v="786"/>
    </i>
    <i>
      <x v="428"/>
    </i>
    <i>
      <x v="143"/>
    </i>
    <i>
      <x v="370"/>
    </i>
    <i>
      <x v="402"/>
    </i>
    <i>
      <x v="71"/>
    </i>
    <i>
      <x v="470"/>
    </i>
    <i>
      <x v="235"/>
    </i>
    <i>
      <x v="195"/>
    </i>
    <i>
      <x v="378"/>
    </i>
    <i>
      <x v="436"/>
    </i>
    <i>
      <x v="112"/>
    </i>
    <i>
      <x v="532"/>
    </i>
    <i>
      <x v="727"/>
    </i>
    <i>
      <x v="122"/>
    </i>
    <i>
      <x v="258"/>
    </i>
    <i>
      <x v="36"/>
    </i>
    <i>
      <x v="262"/>
    </i>
    <i>
      <x v="28"/>
    </i>
    <i>
      <x v="703"/>
    </i>
    <i>
      <x v="326"/>
    </i>
    <i>
      <x v="185"/>
    </i>
    <i>
      <x v="323"/>
    </i>
    <i>
      <x v="351"/>
    </i>
    <i>
      <x v="251"/>
    </i>
    <i>
      <x v="268"/>
    </i>
    <i>
      <x v="273"/>
    </i>
    <i>
      <x v="688"/>
    </i>
    <i>
      <x v="104"/>
    </i>
    <i>
      <x v="749"/>
    </i>
    <i>
      <x v="747"/>
    </i>
    <i>
      <x v="144"/>
    </i>
    <i>
      <x v="442"/>
    </i>
    <i>
      <x v="731"/>
    </i>
    <i>
      <x v="468"/>
    </i>
    <i>
      <x v="332"/>
    </i>
    <i>
      <x v="134"/>
    </i>
    <i>
      <x v="563"/>
    </i>
    <i>
      <x v="487"/>
    </i>
    <i>
      <x v="700"/>
    </i>
    <i>
      <x v="500"/>
    </i>
    <i>
      <x v="38"/>
    </i>
    <i>
      <x v="186"/>
    </i>
    <i>
      <x v="526"/>
    </i>
    <i>
      <x v="513"/>
    </i>
    <i>
      <x v="636"/>
    </i>
    <i>
      <x v="170"/>
    </i>
    <i>
      <x v="641"/>
    </i>
    <i>
      <x v="234"/>
    </i>
    <i>
      <x v="25"/>
    </i>
    <i>
      <x v="715"/>
    </i>
    <i>
      <x v="698"/>
    </i>
    <i>
      <x v="55"/>
    </i>
    <i>
      <x v="5"/>
    </i>
    <i>
      <x v="161"/>
    </i>
    <i>
      <x v="653"/>
    </i>
    <i>
      <x v="494"/>
    </i>
    <i>
      <x v="181"/>
    </i>
    <i>
      <x v="63"/>
    </i>
    <i>
      <x v="616"/>
    </i>
    <i>
      <x v="94"/>
    </i>
    <i>
      <x v="498"/>
    </i>
    <i>
      <x v="19"/>
    </i>
    <i>
      <x v="449"/>
    </i>
    <i>
      <x v="550"/>
    </i>
    <i>
      <x v="228"/>
    </i>
    <i>
      <x v="353"/>
    </i>
    <i>
      <x v="530"/>
    </i>
    <i>
      <x v="380"/>
    </i>
    <i>
      <x v="347"/>
    </i>
    <i>
      <x v="261"/>
    </i>
    <i>
      <x v="718"/>
    </i>
    <i>
      <x v="419"/>
    </i>
    <i>
      <x v="760"/>
    </i>
    <i>
      <x v="584"/>
    </i>
    <i>
      <x v="33"/>
    </i>
    <i>
      <x v="549"/>
    </i>
    <i>
      <x v="269"/>
    </i>
    <i>
      <x v="480"/>
    </i>
    <i>
      <x v="588"/>
    </i>
    <i>
      <x v="97"/>
    </i>
    <i>
      <x v="236"/>
    </i>
    <i>
      <x v="310"/>
    </i>
    <i>
      <x v="660"/>
    </i>
    <i>
      <x v="382"/>
    </i>
    <i>
      <x v="168"/>
    </i>
    <i>
      <x v="15"/>
    </i>
    <i>
      <x v="37"/>
    </i>
    <i>
      <x v="453"/>
    </i>
    <i>
      <x v="314"/>
    </i>
    <i>
      <x v="721"/>
    </i>
    <i>
      <x v="484"/>
    </i>
    <i>
      <x v="648"/>
    </i>
    <i>
      <x v="247"/>
    </i>
    <i>
      <x v="399"/>
    </i>
    <i>
      <x v="386"/>
    </i>
    <i>
      <x v="510"/>
    </i>
    <i>
      <x v="84"/>
    </i>
    <i>
      <x v="570"/>
    </i>
    <i>
      <x v="291"/>
    </i>
    <i>
      <x v="612"/>
    </i>
    <i>
      <x v="8"/>
    </i>
    <i>
      <x v="278"/>
    </i>
    <i>
      <x v="348"/>
    </i>
    <i>
      <x v="520"/>
    </i>
    <i>
      <x v="447"/>
    </i>
    <i>
      <x v="726"/>
    </i>
    <i>
      <x v="245"/>
    </i>
    <i>
      <x v="308"/>
    </i>
    <i>
      <x v="448"/>
    </i>
    <i>
      <x v="53"/>
    </i>
    <i>
      <x v="65"/>
    </i>
    <i>
      <x v="764"/>
    </i>
    <i>
      <x v="662"/>
    </i>
    <i>
      <x v="656"/>
    </i>
    <i>
      <x v="300"/>
    </i>
    <i>
      <x v="625"/>
    </i>
    <i>
      <x v="193"/>
    </i>
    <i>
      <x v="352"/>
    </i>
    <i>
      <x v="123"/>
    </i>
    <i>
      <x v="260"/>
    </i>
    <i>
      <x v="455"/>
    </i>
    <i>
      <x v="635"/>
    </i>
    <i>
      <x v="418"/>
    </i>
    <i>
      <x v="354"/>
    </i>
    <i>
      <x v="593"/>
    </i>
    <i>
      <x v="545"/>
    </i>
    <i>
      <x v="7"/>
    </i>
    <i>
      <x v="737"/>
    </i>
    <i>
      <x v="724"/>
    </i>
    <i>
      <x v="522"/>
    </i>
    <i>
      <x v="21"/>
    </i>
    <i>
      <x v="309"/>
    </i>
    <i>
      <x v="579"/>
    </i>
    <i>
      <x v="315"/>
    </i>
    <i>
      <x v="50"/>
    </i>
    <i>
      <x v="565"/>
    </i>
    <i>
      <x v="392"/>
    </i>
    <i>
      <x v="331"/>
    </i>
    <i>
      <x v="91"/>
    </i>
    <i>
      <x v="364"/>
    </i>
    <i>
      <x v="681"/>
    </i>
    <i>
      <x v="604"/>
    </i>
    <i>
      <x v="679"/>
    </i>
    <i>
      <x v="536"/>
    </i>
    <i>
      <x v="360"/>
    </i>
    <i>
      <x v="568"/>
    </i>
    <i>
      <x v="665"/>
    </i>
    <i>
      <x v="43"/>
    </i>
    <i>
      <x v="395"/>
    </i>
    <i>
      <x v="227"/>
    </i>
    <i>
      <x v="209"/>
    </i>
    <i>
      <x v="127"/>
    </i>
    <i>
      <x v="469"/>
    </i>
    <i>
      <x v="611"/>
    </i>
    <i>
      <x v="451"/>
    </i>
    <i>
      <x v="784"/>
    </i>
    <i>
      <x v="267"/>
    </i>
    <i>
      <x v="231"/>
    </i>
    <i>
      <x v="377"/>
    </i>
    <i>
      <x v="70"/>
    </i>
    <i>
      <x v="27"/>
    </i>
    <i>
      <x v="83"/>
    </i>
    <i>
      <x v="538"/>
    </i>
    <i>
      <x v="619"/>
    </i>
    <i>
      <x v="723"/>
    </i>
    <i>
      <x v="492"/>
    </i>
    <i>
      <x v="95"/>
    </i>
    <i>
      <x v="248"/>
    </i>
    <i>
      <x v="687"/>
    </i>
    <i>
      <x v="528"/>
    </i>
    <i>
      <x v="211"/>
    </i>
    <i>
      <x v="541"/>
    </i>
    <i>
      <x v="265"/>
    </i>
    <i>
      <x v="297"/>
    </i>
    <i>
      <x v="778"/>
    </i>
    <i>
      <x v="410"/>
    </i>
    <i>
      <x v="26"/>
    </i>
    <i>
      <x v="61"/>
    </i>
    <i>
      <x v="197"/>
    </i>
    <i>
      <x v="116"/>
    </i>
    <i>
      <x v="701"/>
    </i>
    <i>
      <x v="696"/>
    </i>
    <i>
      <x v="128"/>
    </i>
    <i>
      <x v="328"/>
    </i>
    <i>
      <x v="252"/>
    </i>
    <i>
      <x v="582"/>
    </i>
    <i>
      <x v="738"/>
    </i>
    <i>
      <x v="317"/>
    </i>
    <i>
      <x v="770"/>
    </i>
    <i>
      <x v="691"/>
    </i>
    <i>
      <x v="424"/>
    </i>
    <i>
      <x v="34"/>
    </i>
    <i>
      <x v="58"/>
    </i>
    <i>
      <x v="620"/>
    </i>
    <i>
      <x v="371"/>
    </i>
    <i>
      <x v="435"/>
    </i>
    <i>
      <x v="598"/>
    </i>
    <i>
      <x v="754"/>
    </i>
    <i>
      <x v="456"/>
    </i>
    <i>
      <x v="30"/>
    </i>
    <i>
      <x v="81"/>
    </i>
    <i>
      <x v="130"/>
    </i>
    <i>
      <x v="340"/>
    </i>
    <i>
      <x v="22"/>
    </i>
    <i>
      <x v="777"/>
    </i>
    <i>
      <x v="574"/>
    </i>
    <i>
      <x v="725"/>
    </i>
    <i>
      <x v="488"/>
    </i>
    <i>
      <x v="466"/>
    </i>
    <i>
      <x v="44"/>
    </i>
    <i>
      <x v="507"/>
    </i>
    <i>
      <x v="739"/>
    </i>
    <i>
      <x v="2"/>
    </i>
    <i>
      <x v="207"/>
    </i>
    <i>
      <x v="785"/>
    </i>
    <i>
      <x v="384"/>
    </i>
    <i>
      <x v="237"/>
    </i>
    <i>
      <x v="305"/>
    </i>
    <i>
      <x v="706"/>
    </i>
    <i>
      <x v="39"/>
    </i>
    <i>
      <x v="393"/>
    </i>
    <i>
      <x v="66"/>
    </i>
    <i>
      <x v="771"/>
    </i>
    <i>
      <x v="255"/>
    </i>
    <i>
      <x v="164"/>
    </i>
    <i>
      <x v="400"/>
    </i>
    <i>
      <x v="666"/>
    </i>
    <i>
      <x v="461"/>
    </i>
    <i>
      <x v="85"/>
    </i>
    <i>
      <x v="394"/>
    </i>
    <i>
      <x v="182"/>
    </i>
    <i>
      <x v="509"/>
    </i>
    <i>
      <x v="158"/>
    </i>
    <i>
      <x v="573"/>
    </i>
    <i>
      <x v="20"/>
    </i>
    <i>
      <x v="551"/>
    </i>
    <i>
      <x v="12"/>
    </i>
    <i>
      <x v="467"/>
    </i>
    <i>
      <x v="142"/>
    </i>
    <i>
      <x v="511"/>
    </i>
    <i>
      <x v="525"/>
    </i>
    <i>
      <x v="201"/>
    </i>
    <i>
      <x v="661"/>
    </i>
    <i>
      <x v="651"/>
    </i>
    <i>
      <x v="523"/>
    </i>
    <i>
      <x v="535"/>
    </i>
    <i>
      <x v="767"/>
    </i>
    <i>
      <x v="292"/>
    </i>
    <i>
      <x v="606"/>
    </i>
    <i>
      <x v="397"/>
    </i>
    <i>
      <x v="716"/>
    </i>
    <i>
      <x v="734"/>
    </i>
    <i>
      <x v="68"/>
    </i>
    <i>
      <x v="702"/>
    </i>
    <i>
      <x v="376"/>
    </i>
    <i>
      <x v="592"/>
    </i>
    <i>
      <x v="396"/>
    </i>
    <i>
      <x v="782"/>
    </i>
    <i>
      <x v="580"/>
    </i>
    <i>
      <x v="692"/>
    </i>
    <i>
      <x v="781"/>
    </i>
    <i>
      <x v="791"/>
    </i>
    <i>
      <x v="759"/>
    </i>
    <i>
      <x v="650"/>
    </i>
    <i>
      <x v="206"/>
    </i>
    <i>
      <x v="188"/>
    </i>
    <i>
      <x v="765"/>
    </i>
    <i>
      <x v="75"/>
    </i>
    <i>
      <x v="557"/>
    </i>
    <i>
      <x v="154"/>
    </i>
    <i>
      <x v="686"/>
    </i>
    <i>
      <x v="684"/>
    </i>
    <i>
      <x v="559"/>
    </i>
    <i>
      <x v="329"/>
    </i>
    <i>
      <x v="693"/>
    </i>
    <i>
      <x v="477"/>
    </i>
    <i>
      <x v="307"/>
    </i>
    <i>
      <x v="165"/>
    </i>
  </rowItems>
  <colItems count="1">
    <i/>
  </colItems>
  <dataFields count="1">
    <dataField name="Sum of Profi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5588AF9-C1EA-461B-94C5-6AAD6B930B37}" name="PivotTable11" cacheId="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49" firstHeaderRow="1" firstDataRow="1" firstDataCol="1"/>
  <pivotFields count="12">
    <pivotField showAll="0"/>
    <pivotField numFmtId="14" showAll="0"/>
    <pivotField numFmtId="1" showAll="0"/>
    <pivotField numFmtId="1"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h="1" x="1"/>
        <item h="1" x="0"/>
        <item x="2"/>
        <item t="default"/>
      </items>
    </pivotField>
    <pivotField showAll="0"/>
    <pivotField showAll="0"/>
    <pivotField dataField="1" numFmtId="2" showAll="0"/>
    <pivotField numFmtId="1" showAll="0"/>
    <pivotField numFmtId="2" showAll="0"/>
  </pivotFields>
  <rowFields count="1">
    <field x="5"/>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3"/>
    </i>
    <i>
      <x v="34"/>
    </i>
    <i>
      <x v="35"/>
    </i>
    <i>
      <x v="36"/>
    </i>
    <i>
      <x v="37"/>
    </i>
    <i>
      <x v="38"/>
    </i>
    <i>
      <x v="39"/>
    </i>
    <i>
      <x v="40"/>
    </i>
    <i>
      <x v="41"/>
    </i>
    <i>
      <x v="42"/>
    </i>
    <i>
      <x v="43"/>
    </i>
    <i>
      <x v="44"/>
    </i>
    <i>
      <x v="45"/>
    </i>
    <i>
      <x v="47"/>
    </i>
  </rowItems>
  <colItems count="1">
    <i/>
  </colItems>
  <dataFields count="1">
    <dataField name="Sum of Sales" fld="9" baseField="0" baseItem="0"/>
  </dataFields>
  <formats count="6">
    <format dxfId="394">
      <pivotArea field="5" type="button" dataOnly="0" labelOnly="1" outline="0" axis="axisRow" fieldPosition="0"/>
    </format>
    <format dxfId="393">
      <pivotArea dataOnly="0" labelOnly="1" outline="0" axis="axisValues" fieldPosition="0"/>
    </format>
    <format dxfId="392">
      <pivotArea field="5" type="button" dataOnly="0" labelOnly="1" outline="0" axis="axisRow" fieldPosition="0"/>
    </format>
    <format dxfId="391">
      <pivotArea dataOnly="0" labelOnly="1" outline="0" axis="axisValues" fieldPosition="0"/>
    </format>
    <format dxfId="390">
      <pivotArea outline="0" collapsedLevelsAreSubtotals="1" fieldPosition="0"/>
    </format>
    <format dxfId="389">
      <pivotArea dataOnly="0" labelOnly="1" fieldPosition="0">
        <references count="1">
          <reference field="5" count="48">
            <x v="0"/>
            <x v="1"/>
            <x v="2"/>
            <x v="3"/>
            <x v="4"/>
            <x v="5"/>
            <x v="6"/>
            <x v="7"/>
            <x v="8"/>
            <x v="9"/>
            <x v="10"/>
            <x v="11"/>
            <x v="12"/>
            <x v="13"/>
            <x v="14"/>
            <x v="15"/>
            <x v="16"/>
            <x v="17"/>
            <x v="18"/>
            <x v="19"/>
            <x v="20"/>
            <x v="21"/>
            <x v="22"/>
            <x v="23"/>
            <x v="24"/>
            <x v="25"/>
            <x v="26"/>
            <x v="27"/>
            <x v="28"/>
            <x v="29"/>
            <x v="30"/>
            <x v="31"/>
            <x v="32"/>
            <x v="33"/>
            <x v="34"/>
            <x v="35"/>
            <x v="36"/>
            <x v="37"/>
            <x v="38"/>
            <x v="39"/>
            <x v="40"/>
            <x v="41"/>
            <x v="42"/>
            <x v="43"/>
            <x v="44"/>
            <x v="45"/>
            <x v="46"/>
            <x v="47"/>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3A2ED87-3E0A-4464-A8C0-7EE8A50CAF9C}" name="PivotTable13"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8">
  <location ref="E2:F6" firstHeaderRow="1" firstDataRow="1" firstDataCol="1"/>
  <pivotFields count="2">
    <pivotField axis="axisRow" showAll="0">
      <items count="5">
        <item x="0"/>
        <item x="1"/>
        <item x="2"/>
        <item x="3"/>
        <item t="default"/>
      </items>
    </pivotField>
    <pivotField dataField="1" showAll="0"/>
  </pivotFields>
  <rowFields count="1">
    <field x="0"/>
  </rowFields>
  <rowItems count="4">
    <i>
      <x/>
    </i>
    <i>
      <x v="1"/>
    </i>
    <i>
      <x v="2"/>
    </i>
    <i>
      <x v="3"/>
    </i>
  </rowItems>
  <colItems count="1">
    <i/>
  </colItems>
  <dataFields count="1">
    <dataField name="Count of Customer Name" fld="1" subtotal="count" baseField="0" baseItem="0"/>
  </dataFields>
  <chartFormats count="2">
    <chartFormat chart="1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D145E93-2D4A-4583-9FD4-3342660734EB}" name="PivotTable1" cacheId="4" applyNumberFormats="0" applyBorderFormats="0" applyFontFormats="0" applyPatternFormats="0" applyAlignmentFormats="0" applyWidthHeightFormats="1" dataCaption="ערכים" updatedVersion="8" minRefreshableVersion="3" useAutoFormatting="1" itemPrintTitles="1" createdVersion="8" indent="0" compact="0" compactData="0" multipleFieldFilters="0" chartFormat="1">
  <location ref="A7:C57" firstHeaderRow="0" firstDataRow="1" firstDataCol="1"/>
  <pivotFields count="12">
    <pivotField compact="0" outline="0" showAll="0"/>
    <pivotField compact="0" numFmtId="14" outline="0" showAll="0"/>
    <pivotField compact="0" numFmtId="1" outline="0" showAll="0"/>
    <pivotField compact="0" numFmtId="1" outline="0" showAll="0"/>
    <pivotField compact="0" outline="0" showAll="0"/>
    <pivotField axis="axisRow" compact="0" outline="0"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compact="0" outline="0" showAll="0"/>
    <pivotField compact="0" outline="0" showAll="0"/>
    <pivotField compact="0" outline="0" showAll="0"/>
    <pivotField dataField="1" compact="0" numFmtId="2" outline="0" showAll="0"/>
    <pivotField dataField="1" compact="0" numFmtId="1" outline="0" showAll="0"/>
    <pivotField compact="0" numFmtId="2" outline="0" showAll="0"/>
  </pivotFields>
  <rowFields count="1">
    <field x="5"/>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Fields count="1">
    <field x="-2"/>
  </colFields>
  <colItems count="2">
    <i>
      <x/>
    </i>
    <i i="1">
      <x v="1"/>
    </i>
  </colItems>
  <dataFields count="2">
    <dataField name="Sum of Sales " fld="9" baseField="0" baseItem="0" numFmtId="172"/>
    <dataField name="Sum of Quantity " fld="10" baseField="0" baseItem="0" numFmtId="3"/>
  </dataFields>
  <formats count="47">
    <format dxfId="379">
      <pivotArea type="all" dataOnly="0" outline="0" fieldPosition="0"/>
    </format>
    <format dxfId="378">
      <pivotArea outline="0" collapsedLevelsAreSubtotals="1" fieldPosition="0"/>
    </format>
    <format dxfId="377">
      <pivotArea field="5" type="button" dataOnly="0" labelOnly="1" outline="0" axis="axisRow" fieldPosition="0"/>
    </format>
    <format dxfId="376">
      <pivotArea dataOnly="0" labelOnly="1" outline="0" fieldPosition="0">
        <references count="1">
          <reference field="5" count="0"/>
        </references>
      </pivotArea>
    </format>
    <format dxfId="375">
      <pivotArea dataOnly="0" labelOnly="1" grandRow="1" outline="0" fieldPosition="0"/>
    </format>
    <format dxfId="374">
      <pivotArea dataOnly="0" labelOnly="1" outline="0" fieldPosition="0">
        <references count="1">
          <reference field="4294967294" count="2">
            <x v="0"/>
            <x v="1"/>
          </reference>
        </references>
      </pivotArea>
    </format>
    <format dxfId="373">
      <pivotArea type="all" dataOnly="0" outline="0" fieldPosition="0"/>
    </format>
    <format dxfId="372">
      <pivotArea outline="0" collapsedLevelsAreSubtotals="1" fieldPosition="0"/>
    </format>
    <format dxfId="371">
      <pivotArea field="5" type="button" dataOnly="0" labelOnly="1" outline="0" axis="axisRow" fieldPosition="0"/>
    </format>
    <format dxfId="370">
      <pivotArea dataOnly="0" labelOnly="1" outline="0" fieldPosition="0">
        <references count="1">
          <reference field="5" count="0"/>
        </references>
      </pivotArea>
    </format>
    <format dxfId="369">
      <pivotArea dataOnly="0" labelOnly="1" grandRow="1" outline="0" fieldPosition="0"/>
    </format>
    <format dxfId="368">
      <pivotArea dataOnly="0" labelOnly="1" outline="0" fieldPosition="0">
        <references count="1">
          <reference field="4294967294" count="2">
            <x v="0"/>
            <x v="1"/>
          </reference>
        </references>
      </pivotArea>
    </format>
    <format dxfId="367">
      <pivotArea type="all" dataOnly="0" outline="0" fieldPosition="0"/>
    </format>
    <format dxfId="366">
      <pivotArea outline="0" collapsedLevelsAreSubtotals="1" fieldPosition="0"/>
    </format>
    <format dxfId="365">
      <pivotArea field="5" type="button" dataOnly="0" labelOnly="1" outline="0" axis="axisRow" fieldPosition="0"/>
    </format>
    <format dxfId="364">
      <pivotArea dataOnly="0" labelOnly="1" outline="0" fieldPosition="0">
        <references count="1">
          <reference field="5" count="0"/>
        </references>
      </pivotArea>
    </format>
    <format dxfId="363">
      <pivotArea dataOnly="0" labelOnly="1" grandRow="1" outline="0" fieldPosition="0"/>
    </format>
    <format dxfId="362">
      <pivotArea dataOnly="0" labelOnly="1" outline="0" fieldPosition="0">
        <references count="1">
          <reference field="4294967294" count="2">
            <x v="0"/>
            <x v="1"/>
          </reference>
        </references>
      </pivotArea>
    </format>
    <format dxfId="361">
      <pivotArea type="all" dataOnly="0" outline="0" fieldPosition="0"/>
    </format>
    <format dxfId="360">
      <pivotArea outline="0" collapsedLevelsAreSubtotals="1" fieldPosition="0"/>
    </format>
    <format dxfId="359">
      <pivotArea field="5" type="button" dataOnly="0" labelOnly="1" outline="0" axis="axisRow" fieldPosition="0"/>
    </format>
    <format dxfId="358">
      <pivotArea dataOnly="0" labelOnly="1" outline="0" fieldPosition="0">
        <references count="1">
          <reference field="5" count="0"/>
        </references>
      </pivotArea>
    </format>
    <format dxfId="357">
      <pivotArea dataOnly="0" labelOnly="1" grandRow="1" outline="0" fieldPosition="0"/>
    </format>
    <format dxfId="356">
      <pivotArea dataOnly="0" labelOnly="1" outline="0" fieldPosition="0">
        <references count="1">
          <reference field="4294967294" count="2">
            <x v="0"/>
            <x v="1"/>
          </reference>
        </references>
      </pivotArea>
    </format>
    <format dxfId="355">
      <pivotArea field="5" type="button" dataOnly="0" labelOnly="1" outline="0" axis="axisRow" fieldPosition="0"/>
    </format>
    <format dxfId="354">
      <pivotArea dataOnly="0" labelOnly="1" outline="0" fieldPosition="0">
        <references count="1">
          <reference field="4294967294" count="2">
            <x v="0"/>
            <x v="1"/>
          </reference>
        </references>
      </pivotArea>
    </format>
    <format dxfId="353">
      <pivotArea field="5" type="button" dataOnly="0" labelOnly="1" outline="0" axis="axisRow" fieldPosition="0"/>
    </format>
    <format dxfId="352">
      <pivotArea dataOnly="0" labelOnly="1" outline="0" fieldPosition="0">
        <references count="1">
          <reference field="4294967294" count="2">
            <x v="0"/>
            <x v="1"/>
          </reference>
        </references>
      </pivotArea>
    </format>
    <format dxfId="351">
      <pivotArea field="5" type="button" dataOnly="0" labelOnly="1" outline="0" axis="axisRow" fieldPosition="0"/>
    </format>
    <format dxfId="350">
      <pivotArea dataOnly="0" labelOnly="1" outline="0" fieldPosition="0">
        <references count="1">
          <reference field="4294967294" count="2">
            <x v="0"/>
            <x v="1"/>
          </reference>
        </references>
      </pivotArea>
    </format>
    <format dxfId="349">
      <pivotArea outline="0" fieldPosition="0">
        <references count="1">
          <reference field="4294967294" count="1" selected="0">
            <x v="1"/>
          </reference>
        </references>
      </pivotArea>
    </format>
    <format dxfId="348">
      <pivotArea grandRow="1" outline="0" collapsedLevelsAreSubtotals="1" fieldPosition="0"/>
    </format>
    <format dxfId="347">
      <pivotArea dataOnly="0" labelOnly="1" grandRow="1" outline="0" fieldPosition="0"/>
    </format>
    <format dxfId="346">
      <pivotArea type="all" dataOnly="0" outline="0" fieldPosition="0"/>
    </format>
    <format dxfId="345">
      <pivotArea outline="0" collapsedLevelsAreSubtotals="1" fieldPosition="0"/>
    </format>
    <format dxfId="344">
      <pivotArea field="5" type="button" dataOnly="0" labelOnly="1" outline="0" axis="axisRow" fieldPosition="0"/>
    </format>
    <format dxfId="343">
      <pivotArea dataOnly="0" labelOnly="1" outline="0" fieldPosition="0">
        <references count="1">
          <reference field="5" count="0"/>
        </references>
      </pivotArea>
    </format>
    <format dxfId="342">
      <pivotArea dataOnly="0" labelOnly="1" grandRow="1" outline="0" fieldPosition="0"/>
    </format>
    <format dxfId="341">
      <pivotArea dataOnly="0" labelOnly="1" outline="0" fieldPosition="0">
        <references count="1">
          <reference field="4294967294" count="2">
            <x v="0"/>
            <x v="1"/>
          </reference>
        </references>
      </pivotArea>
    </format>
    <format dxfId="340">
      <pivotArea type="all" dataOnly="0" outline="0" fieldPosition="0"/>
    </format>
    <format dxfId="339">
      <pivotArea outline="0" collapsedLevelsAreSubtotals="1" fieldPosition="0"/>
    </format>
    <format dxfId="338">
      <pivotArea dataOnly="0" labelOnly="1" outline="0" fieldPosition="0">
        <references count="1">
          <reference field="5" count="0"/>
        </references>
      </pivotArea>
    </format>
    <format dxfId="337">
      <pivotArea field="5" type="button" dataOnly="0" labelOnly="1" outline="0" axis="axisRow" fieldPosition="0"/>
    </format>
    <format dxfId="336">
      <pivotArea dataOnly="0" labelOnly="1" outline="0" fieldPosition="0">
        <references count="1">
          <reference field="4294967294" count="2">
            <x v="0"/>
            <x v="1"/>
          </reference>
        </references>
      </pivotArea>
    </format>
    <format dxfId="335">
      <pivotArea grandRow="1" outline="0" collapsedLevelsAreSubtotals="1" fieldPosition="0"/>
    </format>
    <format dxfId="334">
      <pivotArea dataOnly="0" labelOnly="1" grandRow="1" outline="0" fieldPosition="0"/>
    </format>
    <format dxfId="333">
      <pivotArea outline="0"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2660CFF-652B-406C-92BD-224AFDEAACA1}" autoFormatId="16" applyNumberFormats="0" applyBorderFormats="0" applyFontFormats="0" applyPatternFormats="0" applyAlignmentFormats="0" applyWidthHeightFormats="0">
  <queryTableRefresh nextId="8">
    <queryTableFields count="7">
      <queryTableField id="1" name="State" tableColumnId="1"/>
      <queryTableField id="2" name="Year" tableColumnId="2"/>
      <queryTableField id="3" name="Recycling Rate (%)" tableColumnId="3"/>
      <queryTableField id="4" name="Recycled Furniture (units)" tableColumnId="4"/>
      <queryTableField id="5" name="Leader Involvement (1-10)" tableColumnId="5"/>
      <queryTableField id="6" name="Policy Score (1-5)" tableColumnId="6"/>
      <queryTableField id="7" name="Recycled Materials (tons)"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0FB4A8A-B520-4009-9AAD-4286BB05D5FD}" sourceName="Year">
  <pivotTables>
    <pivotTable tabId="4" name="PivotTable7"/>
  </pivotTables>
  <data>
    <tabular pivotCacheId="438792749">
      <items count="4">
        <i x="0" s="1"/>
        <i x="1"/>
        <i x="2"/>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8CA42F1-1C78-45F2-B3FF-E6D780C565D4}" sourceName="Category">
  <pivotTables>
    <pivotTable tabId="6" name="PivotTable11"/>
  </pivotTables>
  <data>
    <tabular pivotCacheId="438792749">
      <items count="3">
        <i x="1"/>
        <i x="0"/>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9A850515-615C-4CAF-84D3-BD36CC9A752B}" sourceName="Product Name">
  <data>
    <tabular pivotCacheId="119897084">
      <items count="1850">
        <i x="1830" s="1"/>
        <i x="1531" s="1"/>
        <i x="1658" s="1"/>
        <i x="858" s="1"/>
        <i x="474" s="1"/>
        <i x="920" s="1"/>
        <i x="1610" s="1"/>
        <i x="1493" s="1"/>
        <i x="425" s="1"/>
        <i x="1067" s="1"/>
        <i x="337" s="1"/>
        <i x="1113" s="1"/>
        <i x="1747" s="1"/>
        <i x="355" s="1"/>
        <i x="954" s="1"/>
        <i x="408" s="1"/>
        <i x="24" s="1"/>
        <i x="133" s="1"/>
        <i x="1251" s="1"/>
        <i x="1668" s="1"/>
        <i x="804" s="1"/>
        <i x="457" s="1"/>
        <i x="1601" s="1"/>
        <i x="1069" s="1"/>
        <i x="1290" s="1"/>
        <i x="769" s="1"/>
        <i x="1311" s="1"/>
        <i x="1624" s="1"/>
        <i x="29" s="1"/>
        <i x="1027" s="1"/>
        <i x="1746" s="1"/>
        <i x="568" s="1"/>
        <i x="86" s="1"/>
        <i x="1529" s="1"/>
        <i x="878" s="1"/>
        <i x="406" s="1"/>
        <i x="1284" s="1"/>
        <i x="460" s="1"/>
        <i x="639" s="1"/>
        <i x="1411" s="1"/>
        <i x="299" s="1"/>
        <i x="648" s="1"/>
        <i x="583" s="1"/>
        <i x="345" s="1"/>
        <i x="613" s="1"/>
        <i x="1088" s="1"/>
        <i x="999" s="1"/>
        <i x="15" s="1"/>
        <i x="1849" s="1"/>
        <i x="595" s="1"/>
        <i x="779" s="1"/>
        <i x="1750" s="1"/>
        <i x="1019" s="1"/>
        <i x="90" s="1"/>
        <i x="596" s="1"/>
        <i x="343" s="1"/>
        <i x="832" s="1"/>
        <i x="51" s="1"/>
        <i x="374" s="1"/>
        <i x="1129" s="1"/>
        <i x="797" s="1"/>
        <i x="1693" s="1"/>
        <i x="700" s="1"/>
        <i x="882" s="1"/>
        <i x="699" s="1"/>
        <i x="680" s="1"/>
        <i x="816" s="1"/>
        <i x="701" s="1"/>
        <i x="333" s="1"/>
        <i x="331" s="1"/>
        <i x="949" s="1"/>
        <i x="1342" s="1"/>
        <i x="654" s="1"/>
        <i x="777" s="1"/>
        <i x="388" s="1"/>
        <i x="1268" s="1"/>
        <i x="139" s="1"/>
        <i x="1501" s="1"/>
        <i x="930" s="1"/>
        <i x="532" s="1"/>
        <i x="714" s="1"/>
        <i x="472" s="1"/>
        <i x="1745" s="1"/>
        <i x="1183" s="1"/>
        <i x="719" s="1"/>
        <i x="622" s="1"/>
        <i x="1006" s="1"/>
        <i x="1452" s="1"/>
        <i x="724" s="1"/>
        <i x="817" s="1"/>
        <i x="533" s="1"/>
        <i x="367" s="1"/>
        <i x="1589" s="1"/>
        <i x="663" s="1"/>
        <i x="1243" s="1"/>
        <i x="903" s="1"/>
        <i x="452" s="1"/>
        <i x="416" s="1"/>
        <i x="1039" s="1"/>
        <i x="986" s="1"/>
        <i x="272" s="1"/>
        <i x="458" s="1"/>
        <i x="1543" s="1"/>
        <i x="1376" s="1"/>
        <i x="961" s="1"/>
        <i x="800" s="1"/>
        <i x="261" s="1"/>
        <i x="557" s="1"/>
        <i x="790" s="1"/>
        <i x="590" s="1"/>
        <i x="320" s="1"/>
        <i x="678" s="1"/>
        <i x="1187" s="1"/>
        <i x="1739" s="1"/>
        <i x="1156" s="1"/>
        <i x="239" s="1"/>
        <i x="110" s="1"/>
        <i x="776" s="1"/>
        <i x="60" s="1"/>
        <i x="1538" s="1"/>
        <i x="12" s="1"/>
        <i x="798" s="1"/>
        <i x="462" s="1"/>
        <i x="1292" s="1"/>
        <i x="1541" s="1"/>
        <i x="208" s="1"/>
        <i x="1042" s="1"/>
        <i x="1660" s="1"/>
        <i x="988" s="1"/>
        <i x="1287" s="1"/>
        <i x="1399" s="1"/>
        <i x="443" s="1"/>
        <i x="1468" s="1"/>
        <i x="772" s="1"/>
        <i x="420" s="1"/>
        <i x="1220" s="1"/>
        <i x="1605" s="1"/>
        <i x="1631" s="1"/>
        <i x="1482" s="1"/>
        <i x="1291" s="1"/>
        <i x="1241" s="1"/>
        <i x="1051" s="1"/>
        <i x="1570" s="1"/>
        <i x="402" s="1"/>
        <i x="43" s="1"/>
        <i x="628" s="1"/>
        <i x="1147" s="1"/>
        <i x="1736" s="1"/>
        <i x="126" s="1"/>
        <i x="1436" s="1"/>
        <i x="1144" s="1"/>
        <i x="1133" s="1"/>
        <i x="674" s="1"/>
        <i x="308" s="1"/>
        <i x="1492" s="1"/>
        <i x="80" s="1"/>
        <i x="35" s="1"/>
        <i x="338" s="1"/>
        <i x="87" s="1"/>
        <i x="1749" s="1"/>
        <i x="770" s="1"/>
        <i x="305" s="1"/>
        <i x="231" s="1"/>
        <i x="1432" s="1"/>
        <i x="318" s="1"/>
        <i x="825" s="1"/>
        <i x="1647" s="1"/>
        <i x="1028" s="1"/>
        <i x="1205" s="1"/>
        <i x="1248" s="1"/>
        <i x="1718" s="1"/>
        <i x="1178" s="1"/>
        <i x="1578" s="1"/>
        <i x="1619" s="1"/>
        <i x="1775" s="1"/>
        <i x="942" s="1"/>
        <i x="1410" s="1"/>
        <i x="594" s="1"/>
        <i x="956" s="1"/>
        <i x="1655" s="1"/>
        <i x="1454" s="1"/>
        <i x="983" s="1"/>
        <i x="218" s="1"/>
        <i x="1199" s="1"/>
        <i x="1735" s="1"/>
        <i x="315" s="1"/>
        <i x="897" s="1"/>
        <i x="85" s="1"/>
        <i x="360" s="1"/>
        <i x="18" s="1"/>
        <i x="95" s="1"/>
        <i x="1741" s="1"/>
        <i x="634" s="1"/>
        <i x="1323" s="1"/>
        <i x="1165" s="1"/>
        <i x="348" s="1"/>
        <i x="1101" s="1"/>
        <i x="564" s="1"/>
        <i x="236" s="1"/>
        <i x="1374" s="1"/>
        <i x="206" s="1"/>
        <i x="1676" s="1"/>
        <i x="685" s="1"/>
        <i x="131" s="1"/>
        <i x="1680" s="1"/>
        <i x="1612" s="1"/>
        <i x="1731" s="1"/>
        <i x="849" s="1"/>
        <i x="1809" s="1"/>
        <i x="1433" s="1"/>
        <i x="1225" s="1"/>
        <i x="198" s="1"/>
        <i x="1678" s="1"/>
        <i x="1476" s="1"/>
        <i x="210" s="1"/>
        <i x="380" s="1"/>
        <i x="1518" s="1"/>
        <i x="1" s="1"/>
        <i x="1116" s="1"/>
        <i x="821" s="1"/>
        <i x="1491" s="1"/>
        <i x="1459" s="1"/>
        <i x="912" s="1"/>
        <i x="465" s="1"/>
        <i x="569" s="1"/>
        <i x="1738" s="1"/>
        <i x="553" s="1"/>
        <i x="1786" s="1"/>
        <i x="260" s="1"/>
        <i x="913" s="1"/>
        <i x="1092" s="1"/>
        <i x="1090" s="1"/>
        <i x="1096" s="1"/>
        <i x="396" s="1"/>
        <i x="1149" s="1"/>
        <i x="872" s="1"/>
        <i x="549" s="1"/>
        <i x="362" s="1"/>
        <i x="82" s="1"/>
        <i x="1649" s="1"/>
        <i x="950" s="1"/>
        <i x="881" s="1"/>
        <i x="349" s="1"/>
        <i x="88" s="1"/>
        <i x="191" s="1"/>
        <i x="970" s="1"/>
        <i x="1198" s="1"/>
        <i x="706" s="1"/>
        <i x="405" s="1"/>
        <i x="1016" s="1"/>
        <i x="4" s="1"/>
        <i x="159" s="1"/>
        <i x="867" s="1"/>
        <i x="1717" s="1"/>
        <i x="1263" s="1"/>
        <i x="566" s="1"/>
        <i x="248" s="1"/>
        <i x="778" s="1"/>
        <i x="31" s="1"/>
        <i x="263" s="1"/>
        <i x="176" s="1"/>
        <i x="1593" s="1"/>
        <i x="824" s="1"/>
        <i x="496" s="1"/>
        <i x="1513" s="1"/>
        <i x="775" s="1"/>
        <i x="1508" s="1"/>
        <i x="245" s="1"/>
        <i x="876" s="1"/>
        <i x="516" s="1"/>
        <i x="287" s="1"/>
        <i x="1005" s="1"/>
        <i x="1015" s="1"/>
        <i x="742" s="1"/>
        <i x="1229" s="1"/>
        <i x="1371" s="1"/>
        <i x="752" s="1"/>
        <i x="178" s="1"/>
        <i x="71" s="1"/>
        <i x="1321" s="1"/>
        <i x="593" s="1"/>
        <i x="1733" s="1"/>
        <i x="1471" s="1"/>
        <i x="627" s="1"/>
        <i x="1532" s="1"/>
        <i x="1217" s="1"/>
        <i x="188" s="1"/>
        <i x="587" s="1"/>
        <i x="1642" s="1"/>
        <i x="1181" s="1"/>
        <i x="103" s="1"/>
        <i x="879" s="1"/>
        <i x="1799" s="1"/>
        <i x="1814" s="1"/>
        <i x="484" s="1"/>
        <i x="991" s="1"/>
        <i x="316" s="1"/>
        <i x="1173" s="1"/>
        <i x="1743" s="1"/>
        <i x="1771" s="1"/>
        <i x="1639" s="1"/>
        <i x="1648" s="1"/>
        <i x="1784" s="1"/>
        <i x="1167" s="1"/>
        <i x="1153" s="1"/>
        <i x="1456" s="1"/>
        <i x="774" s="1"/>
        <i x="1638" s="1"/>
        <i x="384" s="1"/>
        <i x="296" s="1"/>
        <i x="490" s="1"/>
        <i x="1036" s="1"/>
        <i x="134" s="1"/>
        <i x="1053" s="1"/>
        <i x="931" s="1"/>
        <i x="125" s="1"/>
        <i x="582" s="1"/>
        <i x="476" s="1"/>
        <i x="342" s="1"/>
        <i x="397" s="1"/>
        <i x="543" s="1"/>
        <i x="224" s="1"/>
        <i x="780" s="1"/>
        <i x="136" s="1"/>
        <i x="1697" s="1"/>
        <i x="293" s="1"/>
        <i x="1540" s="1"/>
        <i x="1223" s="1"/>
        <i x="202" s="1"/>
        <i x="1354" s="1"/>
        <i x="319" s="1"/>
        <i x="203" s="1"/>
        <i x="667" s="1"/>
        <i x="1123" s="1"/>
        <i x="174" s="1"/>
        <i x="792" s="1"/>
        <i x="1239" s="1"/>
        <i x="121" s="1"/>
        <i x="1545" s="1"/>
        <i x="696" s="1"/>
        <i x="347" s="1"/>
        <i x="1721" s="1"/>
        <i x="1494" s="1"/>
        <i x="1109" s="1"/>
        <i x="904" s="1"/>
        <i x="487" s="1"/>
        <i x="840" s="1"/>
        <i x="498" s="1"/>
        <i x="1728" s="1"/>
        <i x="864" s="1"/>
        <i x="1218" s="1"/>
        <i x="1819" s="1"/>
        <i x="1435" s="1"/>
        <i x="1256" s="1"/>
        <i x="1473" s="1"/>
        <i x="1024" s="1"/>
        <i x="456" s="1"/>
        <i x="286" s="1"/>
        <i x="666" s="1"/>
        <i x="1398" s="1"/>
        <i x="755" s="1"/>
        <i x="151" s="1"/>
        <i x="1192" s="1"/>
        <i x="651" s="1"/>
        <i x="1060" s="1"/>
        <i x="652" s="1"/>
        <i x="1629" s="1"/>
        <i x="1091" s="1"/>
        <i x="748" s="1"/>
        <i x="177" s="1"/>
        <i x="1525" s="1"/>
        <i x="359" s="1"/>
        <i x="1720" s="1"/>
        <i x="22" s="1"/>
        <i x="1813" s="1"/>
        <i x="698" s="1"/>
        <i x="233" s="1"/>
        <i x="328" s="1"/>
        <i x="1049" s="1"/>
        <i x="1600" s="1"/>
        <i x="1831" s="1"/>
        <i x="1505" s="1"/>
        <i x="1706" s="1"/>
        <i x="194" s="1"/>
        <i x="1408" s="1"/>
        <i x="1848" s="1"/>
        <i x="1662" s="1"/>
        <i x="1590" s="1"/>
        <i x="1763" s="1"/>
        <i x="1671" s="1"/>
        <i x="1419" s="1"/>
        <i x="851" s="1"/>
        <i x="283" s="1"/>
        <i x="1659" s="1"/>
        <i x="212" s="1"/>
        <i x="323" s="1"/>
        <i x="1707" s="1"/>
        <i x="1796" s="1"/>
        <i x="1696" s="1"/>
        <i x="559" s="1"/>
        <i x="992" s="1"/>
        <i x="1308" s="1"/>
        <i x="1252" s="1"/>
        <i x="856" s="1"/>
        <i x="1537" s="1"/>
        <i x="1134" s="1"/>
        <i x="1154" s="1"/>
        <i x="997" s="1"/>
        <i x="1430" s="1"/>
        <i x="547" s="1"/>
        <i x="1550" s="1"/>
        <i x="130" s="1"/>
        <i x="544" s="1"/>
        <i x="592" s="1"/>
        <i x="1296" s="1"/>
        <i x="1802" s="1"/>
        <i x="144" s="1"/>
        <i x="161" s="1"/>
        <i x="1554" s="1"/>
        <i x="351" s="1"/>
        <i x="621" s="1"/>
        <i x="145" s="1"/>
        <i x="1770" s="1"/>
        <i x="1161" s="1"/>
        <i x="473" s="1"/>
        <i x="232" s="1"/>
        <i x="280" s="1"/>
        <i x="444" s="1"/>
        <i x="1348" s="1"/>
        <i x="1679" s="1"/>
        <i x="197" s="1"/>
        <i x="1214" s="1"/>
        <i x="1705" s="1"/>
        <i x="1818" s="1"/>
        <i x="1443" s="1"/>
        <i x="981" s="1"/>
        <i x="1603" s="1"/>
        <i x="744" s="1"/>
        <i x="1613" s="1"/>
        <i x="574" s="1"/>
        <i x="1379" s="1"/>
        <i x="567" s="1"/>
        <i x="1334" s="1"/>
        <i x="726" s="1"/>
        <i x="190" s="1"/>
        <i x="686" s="1"/>
        <i x="1158" s="1"/>
        <i x="1026" s="1"/>
        <i x="604" s="1"/>
        <i x="979" s="1"/>
        <i x="1517" s="1"/>
        <i x="1653" s="1"/>
        <i x="1095" s="1"/>
        <i x="1800" s="1"/>
        <i x="1806" s="1"/>
        <i x="822" s="1"/>
        <i x="710" s="1"/>
        <i x="1231" s="1"/>
        <i x="1405" s="1"/>
        <i x="468" s="1"/>
        <i x="104" s="1"/>
        <i x="1128" s="1"/>
        <i x="947" s="1"/>
        <i x="1807" s="1"/>
        <i x="1175" s="1"/>
        <i x="866" s="1"/>
        <i x="1076" s="1"/>
        <i x="409" s="1"/>
        <i x="1527" s="1"/>
        <i x="147" s="1"/>
        <i x="466" s="1"/>
        <i x="909" s="1"/>
        <i x="199" s="1"/>
        <i x="1559" s="1"/>
        <i x="268" s="1"/>
        <i x="1602" s="1"/>
        <i x="1843" s="1"/>
        <i x="1297" s="1"/>
        <i x="1621" s="1"/>
        <i x="193" s="1"/>
        <i x="675" s="1"/>
        <i x="863" s="1"/>
        <i x="643" s="1"/>
        <i x="34" s="1"/>
        <i x="1298" s="1"/>
        <i x="353" s="1"/>
        <i x="636" s="1"/>
        <i x="220" s="1"/>
        <i x="109" s="1"/>
        <i x="924" s="1"/>
        <i x="635" s="1"/>
        <i x="1716" s="1"/>
        <i x="1115" s="1"/>
        <i x="765" s="1"/>
        <i x="1683" s="1"/>
        <i x="1336" s="1"/>
        <i x="1634" s="1"/>
        <i x="20" s="1"/>
        <i x="211" s="1"/>
        <i x="1031" s="1"/>
        <i x="1844" s="1"/>
        <i x="847" s="1"/>
        <i x="888" s="1"/>
        <i x="809" s="1"/>
        <i x="1224" s="1"/>
        <i x="392" s="1"/>
        <i x="403" s="1"/>
        <i x="1475" s="1"/>
        <i x="1630" s="1"/>
        <i x="886" s="1"/>
        <i x="1394" s="1"/>
        <i x="489" s="1"/>
        <i x="1461" s="1"/>
        <i x="1266" s="1"/>
        <i x="1524" s="1"/>
        <i x="1170" s="1"/>
        <i x="1377" s="1"/>
        <i x="967" s="1"/>
        <i x="1280" s="1"/>
        <i x="540" s="1"/>
        <i x="491" s="1"/>
        <i x="6" s="1"/>
        <i x="72" s="1"/>
        <i x="922" s="1"/>
        <i x="385" s="1"/>
        <i x="1666" s="1"/>
        <i x="1625" s="1"/>
        <i x="1299" s="1"/>
        <i x="322" s="1"/>
        <i x="853" s="1"/>
        <i x="200" s="1"/>
        <i x="493" s="1"/>
        <i x="880" s="1"/>
        <i x="1406" s="1"/>
        <i x="483" s="1"/>
        <i x="1320" s="1"/>
        <i x="1197" s="1"/>
        <i x="371" s="1"/>
        <i x="267" s="1"/>
        <i x="222" s="1"/>
        <i x="158" s="1"/>
        <i x="1420" s="1"/>
        <i x="216" s="1"/>
        <i x="187" s="1"/>
        <i x="1190" s="1"/>
        <i x="1043" s="1"/>
        <i x="1387" s="1"/>
        <i x="1012" s="1"/>
        <i x="1084" s="1"/>
        <i x="734" s="1"/>
        <i x="1725" s="1"/>
        <i x="1756" s="1"/>
        <i x="1732" s="1"/>
        <i x="1139" s="1"/>
        <i x="1294" s="1"/>
        <i x="1401" s="1"/>
        <i x="945" s="1"/>
        <i x="195" s="1"/>
        <i x="1100" s="1"/>
        <i x="50" s="1"/>
        <i x="676" s="1"/>
        <i x="1050" s="1"/>
        <i x="1714" s="1"/>
        <i x="1055" s="1"/>
        <i x="45" s="1"/>
        <i x="169" s="1"/>
        <i x="1698" s="1"/>
        <i x="1278" s="1"/>
        <i x="1014" s="1"/>
        <i x="480" s="1"/>
        <i x="1652" s="1"/>
        <i x="977" s="1"/>
        <i x="815" s="1"/>
        <i x="49" s="1"/>
        <i x="835" s="1"/>
        <i x="1338" s="1"/>
        <i x="66" s="1"/>
        <i x="1141" s="1"/>
        <i x="691" s="1"/>
        <i x="1657" s="1"/>
        <i x="617" s="1"/>
        <i x="928" s="1"/>
        <i x="370" s="1"/>
        <i x="836" s="1"/>
        <i x="1098" s="1"/>
        <i x="1522" s="1"/>
        <i x="365" s="1"/>
        <i x="132" s="1"/>
        <i x="304" s="1"/>
        <i x="1185" s="1"/>
        <i x="1393" s="1"/>
        <i x="152" s="1"/>
        <i x="1346" s="1"/>
        <i x="1751" s="1"/>
        <i x="1622" s="1"/>
        <i x="400" s="1"/>
        <i x="428" s="1"/>
        <i x="1486" s="1"/>
        <i x="1675" s="1"/>
        <i x="1189" s="1"/>
        <i x="77" s="1"/>
        <i x="111" s="1"/>
        <i x="518" s="1"/>
        <i x="761" s="1"/>
        <i x="791" s="1"/>
        <i x="1817" s="1"/>
        <i x="1530" s="1"/>
        <i x="63" s="1"/>
        <i x="901" s="1"/>
        <i x="1277" s="1"/>
        <i x="661" s="1"/>
        <i x="1368" s="1"/>
        <i x="1551" s="1"/>
        <i x="1688" s="1"/>
        <i x="256" s="1"/>
        <i x="1200" s="1"/>
        <i x="837" s="1"/>
        <i x="492" s="1"/>
        <i x="325" s="1"/>
        <i x="192" s="1"/>
        <i x="1087" s="1"/>
        <i x="1150" s="1"/>
        <i x="1614" s="1"/>
        <i x="1307" s="1"/>
        <i x="1701" s="1"/>
        <i x="1684" s="1"/>
        <i x="1306" s="1"/>
        <i x="718" s="1"/>
        <i x="1072" s="1"/>
        <i x="810" s="1"/>
        <i x="1596" s="1"/>
        <i x="519" s="1"/>
        <i x="244" s="1"/>
        <i x="124" s="1"/>
        <i x="1567" s="1"/>
        <i x="555" s="1"/>
        <i x="53" s="1"/>
        <i x="857" s="1"/>
        <i x="363" s="1"/>
        <i x="246" s="1"/>
        <i x="1562" s="1"/>
        <i x="1062" s="1"/>
        <i x="1762" s="1"/>
        <i x="923" s="1"/>
        <i x="38" s="1"/>
        <i x="892" s="1"/>
        <i x="99" s="1"/>
        <i x="437" s="1"/>
        <i x="313" s="1"/>
        <i x="411" s="1"/>
        <i x="1030" s="1"/>
        <i x="624" s="1"/>
        <i x="1409" s="1"/>
        <i x="155" s="1"/>
        <i x="440" s="1"/>
        <i x="1536" s="1"/>
        <i x="1820" s="1"/>
        <i x="917" s="1"/>
        <i x="25" s="1"/>
        <i x="1194" s="1"/>
        <i x="379" s="1"/>
        <i x="899" s="1"/>
        <i x="672" s="1"/>
        <i x="274" s="1"/>
        <i x="1122" s="1"/>
        <i x="865" s="1"/>
        <i x="1151" s="1"/>
        <i x="1724" s="1"/>
        <i x="1340" s="1"/>
        <i x="1722" s="1"/>
        <i x="1458" s="1"/>
        <i x="1360" s="1"/>
        <i x="1310" s="1"/>
        <i x="933" s="1"/>
        <i x="1108" s="1"/>
        <i x="581" s="1"/>
        <i x="335" s="1"/>
        <i x="731" s="1"/>
        <i x="1438" s="1"/>
        <i x="455" s="1"/>
        <i x="243" s="1"/>
        <i x="1140" s="1"/>
        <i x="398" s="1"/>
        <i x="501" s="1"/>
        <i x="713" s="1"/>
        <i x="57" s="1"/>
        <i x="717" s="1"/>
        <i x="326" s="1"/>
        <i x="1391" s="1"/>
        <i x="1267" s="1"/>
        <i x="638" s="1"/>
        <i x="871" s="1"/>
        <i x="767" s="1"/>
        <i x="36" s="1"/>
        <i x="302" s="1"/>
        <i x="116" s="1"/>
        <i x="1467" s="1"/>
        <i x="361" s="1"/>
        <i x="445" s="1"/>
        <i x="637" s="1"/>
        <i x="520" s="1"/>
        <i x="213" s="1"/>
        <i x="1665" s="1"/>
        <i x="413" s="1"/>
        <i x="1664" s="1"/>
        <i x="83" s="1"/>
        <i x="542" s="1"/>
        <i x="978" s="1"/>
        <i x="3" s="1"/>
        <i x="898" s="1"/>
        <i x="39" s="1"/>
        <i x="461" s="1"/>
        <i x="1583" s="1"/>
        <i x="1356" s="1"/>
        <i x="185" s="1"/>
        <i x="962" s="1"/>
        <i x="1315" s="1"/>
        <i x="1498" s="1"/>
        <i x="171" s="1"/>
        <i x="762" s="1"/>
        <i x="1057" s="1"/>
        <i x="140" s="1"/>
        <i x="1469" s="1"/>
        <i x="522" s="1"/>
        <i x="746" s="1"/>
        <i x="10" s="1"/>
        <i x="330" s="1"/>
        <i x="1328" s="1"/>
        <i x="577" s="1"/>
        <i x="1670" s="1"/>
        <i x="61" s="1"/>
        <i x="1555" s="1"/>
        <i x="446" s="1"/>
        <i x="150" s="1"/>
        <i x="1834" s="1"/>
        <i x="1681" s="1"/>
        <i x="1022" s="1"/>
        <i x="1331" s="1"/>
        <i x="1350" s="1"/>
        <i x="1333" s="1"/>
        <i x="560" s="1"/>
        <i x="160" s="1"/>
        <i x="435" s="1"/>
        <i x="7" s="1"/>
        <i x="1627" s="1"/>
        <i x="1182" s="1"/>
        <i x="908" s="1"/>
        <i x="415" s="1"/>
        <i x="927" s="1"/>
        <i x="1828" s="1"/>
        <i x="1434" s="1"/>
        <i x="1083" s="1"/>
        <i x="1209" s="1"/>
        <i x="100" s="1"/>
        <i x="561" s="1"/>
        <i x="26" s="1"/>
        <i x="799" s="1"/>
        <i x="1082" s="1"/>
        <i x="149" s="1"/>
        <i x="354" s="1"/>
        <i x="249" s="1"/>
        <i x="1322" s="1"/>
        <i x="1166" s="1"/>
        <i x="1417" s="1"/>
        <i x="142" s="1"/>
        <i x="1004" s="1"/>
        <i x="241" s="1"/>
        <i x="796" s="1"/>
        <i x="1748" s="1"/>
        <i x="610" s="1"/>
        <i x="94" s="1"/>
        <i x="664" s="1"/>
        <i x="943" s="1"/>
        <i x="681" s="1"/>
        <i x="1238" s="1"/>
        <i x="554" s="1"/>
        <i x="874" s="1"/>
        <i x="450" s="1"/>
        <i x="1327" s="1"/>
        <i x="689" s="1"/>
        <i x="1127" s="1"/>
        <i x="442" s="1"/>
        <i x="227" s="1"/>
        <i x="584" s="1"/>
        <i x="1689" s="1"/>
        <i x="341" s="1"/>
        <i x="1641" s="1"/>
        <i x="1074" s="1"/>
        <i x="1232" s="1"/>
        <i x="1533" s="1"/>
        <i x="1168" s="1"/>
        <i x="123" s="1"/>
        <i x="427" s="1"/>
        <i x="1787" s="1"/>
        <i x="1480" s="1"/>
        <i x="1478" s="1"/>
        <i x="937" s="1"/>
        <i x="377" s="1"/>
        <i x="1816" s="1"/>
        <i x="1781" s="1"/>
        <i x="1823" s="1"/>
        <i x="165" s="1"/>
        <i x="998" s="1"/>
        <i x="921" s="1"/>
        <i x="1821" s="1"/>
        <i x="625" s="1"/>
        <i x="1155" s="1"/>
        <i x="1184" s="1"/>
        <i x="107" s="1"/>
        <i x="1073" s="1"/>
        <i x="1500" s="1"/>
        <i x="366" s="1"/>
        <i x="1344" s="1"/>
        <i x="787" s="1"/>
        <i x="52" s="1"/>
        <i x="1574" s="1"/>
        <i x="1549" s="1"/>
        <i x="629" s="1"/>
        <i x="92" s="1"/>
        <i x="848" s="1"/>
        <i x="179" s="1"/>
        <i x="1061" s="1"/>
        <i x="534" s="1"/>
        <i x="1283" s="1"/>
        <i x="1111" s="1"/>
        <i x="47" s="1"/>
        <i x="576" s="1"/>
        <i x="599" s="1"/>
        <i x="1174" s="1"/>
        <i x="230" s="1"/>
        <i x="1495" s="1"/>
        <i x="580" s="1"/>
        <i x="528" s="1"/>
        <i x="477" s="1"/>
        <i x="1633" s="1"/>
        <i x="612" s="1"/>
        <i x="668" s="1"/>
        <i x="506" s="1"/>
        <i x="494" s="1"/>
        <i x="1233" s="1"/>
        <i x="1255" s="1"/>
        <i x="395" s="1"/>
        <i x="1138" s="1"/>
        <i x="1528" s="1"/>
        <i x="433" s="1"/>
        <i x="389" s="1"/>
        <i x="957" s="1"/>
        <i x="989" s="1"/>
        <i x="1145" s="1"/>
        <i x="1604" s="1"/>
        <i x="1632" s="1"/>
        <i x="1547" s="1"/>
        <i x="453" s="1"/>
        <i x="1302" s="1"/>
        <i x="447" s="1"/>
        <i x="883" s="1"/>
        <i x="1758" s="1"/>
        <i x="1162" s="1"/>
        <i x="1794" s="1"/>
        <i x="1242" s="1"/>
        <i x="1246" s="1"/>
        <i x="936" s="1"/>
        <i x="1295" s="1"/>
        <i x="1193" s="1"/>
        <i x="656" s="1"/>
        <i x="168" s="1"/>
        <i x="1261" s="1"/>
        <i x="562" s="1"/>
        <i x="19" s="1"/>
        <i x="1143" s="1"/>
        <i x="1403" s="1"/>
        <i x="1063" s="1"/>
        <i x="1412" s="1"/>
        <i x="317" s="1"/>
        <i x="985" s="1"/>
        <i x="14" s="1"/>
        <i x="1466" s="1"/>
        <i x="1484" s="1"/>
        <i x="846" s="1"/>
        <i x="1723" s="1"/>
        <i x="1479" s="1"/>
        <i x="1797" s="1"/>
        <i x="1065" s="1"/>
        <i x="1202" s="1"/>
        <i x="504" s="1"/>
        <i x="1119" s="1"/>
        <i x="358" s="1"/>
        <i x="536" s="1"/>
        <i x="794" s="1"/>
        <i x="128" s="1"/>
        <i x="441" s="1"/>
        <i x="1795" s="1"/>
        <i x="1244" s="1"/>
        <i x="873" s="1"/>
        <i x="1644" s="1"/>
        <i x="870" s="1"/>
        <i x="8" s="1"/>
        <i x="688" s="1"/>
        <i x="81" s="1"/>
        <i x="250" s="1"/>
        <i x="417" s="1"/>
        <i x="1428" s="1"/>
        <i x="1599" s="1"/>
        <i x="1345" s="1"/>
        <i x="275" s="1"/>
        <i x="1708" s="1"/>
        <i x="1407" s="1"/>
        <i x="221" s="1"/>
        <i x="1312" s="1"/>
        <i x="789" s="1"/>
        <i x="1727" s="1"/>
        <i x="1337" s="1"/>
        <i x="1561" s="1"/>
        <i x="1281" s="1"/>
        <i x="1037" s="1"/>
        <i x="162" s="1"/>
        <i x="1114" s="1"/>
        <i x="623" s="1"/>
        <i x="1623" s="1"/>
        <i x="401" s="1"/>
        <i x="279" s="1"/>
        <i x="1207" s="1"/>
        <i x="223" s="1"/>
        <i x="915" s="1"/>
        <i x="1402" s="1"/>
        <i x="1651" s="1"/>
        <i x="240" s="1"/>
        <i x="740" s="1"/>
        <i x="170" s="1"/>
        <i x="611" s="1"/>
        <i x="764" s="1"/>
        <i x="585" s="1"/>
        <i x="1832" s="1"/>
        <i x="1276" s="1"/>
        <i x="926" s="1"/>
        <i x="1216" s="1"/>
        <i x="1553" s="1"/>
        <i x="67" s="1"/>
        <i x="1719" s="1"/>
        <i x="1118" s="1"/>
        <i x="1249" s="1"/>
        <i x="303" s="1"/>
        <i x="687" s="1"/>
        <i x="784" s="1"/>
        <i x="1585" s="1"/>
        <i x="1353" s="1"/>
        <i x="751" s="1"/>
        <i x="1386" s="1"/>
        <i x="1305" s="1"/>
        <i x="808" s="1"/>
        <i x="340" s="1"/>
        <i x="1203" s="1"/>
        <i x="820" s="1"/>
        <i x="783" s="1"/>
        <i x="1335" s="1"/>
        <i x="324" s="1"/>
        <i x="1487" s="1"/>
        <i x="1416" s="1"/>
        <i x="247" s="1"/>
        <i x="524" s="1"/>
        <i x="1470" s="1"/>
        <i x="754" s="1"/>
        <i x="1264" s="1"/>
        <i x="278" s="1"/>
        <i x="436" s="1"/>
        <i x="907" s="1"/>
        <i x="281" s="1"/>
        <i x="1822" s="1"/>
        <i x="1117" s="1"/>
        <i x="1506" s="1"/>
        <i x="1754" s="1"/>
        <i x="485" s="1"/>
        <i x="1779" s="1"/>
        <i x="1301" s="1"/>
        <i x="276" s="1"/>
        <i x="1104" s="1"/>
        <i x="877" s="1"/>
        <i x="1381" s="1"/>
        <i x="953" s="1"/>
        <i x="495" s="1"/>
        <i x="905" s="1"/>
        <i x="597" s="1"/>
        <i x="1760" s="1"/>
        <i x="424" s="1"/>
        <i x="969" s="1"/>
        <i x="1835" s="1"/>
        <i x="1582" s="1"/>
        <i x="781" s="1"/>
        <i x="1460" s="1"/>
        <i x="1753" s="1"/>
        <i x="383" s="1"/>
        <i x="1222" s="1"/>
        <i x="1572" s="1"/>
        <i x="1792" s="1"/>
        <i x="1254" s="1"/>
        <i x="376" s="1"/>
        <i x="1112" s="1"/>
        <i x="1766" s="1"/>
        <i x="1172" s="1"/>
        <i x="33" s="1"/>
        <i x="550" s="1"/>
        <i x="393" s="1"/>
        <i x="665" s="1"/>
        <i x="1552" s="1"/>
        <i x="910" s="1"/>
        <i x="1699" s="1"/>
        <i x="1464" s="1"/>
        <i x="1361" s="1"/>
        <i x="1164" s="1"/>
        <i x="1620" s="1"/>
        <i x="102" s="1"/>
        <i x="615" s="1"/>
        <i x="671" s="1"/>
        <i x="631" s="1"/>
        <i x="1526" s="1"/>
        <i x="1316" s="1"/>
        <i x="486" s="1"/>
        <i x="1569" s="1"/>
        <i x="1094" s="1"/>
        <i x="833" s="1"/>
        <i x="301" s="1"/>
        <i x="138" s="1"/>
        <i x="1769" s="1"/>
        <i x="297" s="1"/>
        <i x="265" s="1"/>
        <i x="439" s="1"/>
        <i x="785" s="1"/>
        <i x="711" s="1"/>
        <i x="941" s="1"/>
        <i x="1474" s="1"/>
        <i x="1617" s="1"/>
        <i x="1044" s="1"/>
        <i x="1542" s="1"/>
        <i x="201" s="1"/>
        <i x="1375" s="1"/>
        <i x="895" s="1"/>
        <i x="1535" s="1"/>
        <i x="975" s="1"/>
        <i x="1120" s="1"/>
        <i x="259" s="1"/>
        <i x="1013" s="1"/>
        <i x="889" s="1"/>
        <i x="1579" s="1"/>
        <i x="511" s="1"/>
        <i x="65" s="1"/>
        <i x="1521" s="1"/>
        <i x="1773" s="1"/>
        <i x="1472" s="1"/>
        <i x="1690" s="1"/>
        <i x="270" s="1"/>
        <i x="277" s="1"/>
        <i x="984" s="1"/>
        <i x="112" s="1"/>
        <i x="1597" s="1"/>
        <i x="91" s="1"/>
        <i x="747" s="1"/>
        <i x="1176" s="1"/>
        <i x="662" s="1"/>
        <i x="589" s="1"/>
        <i x="357" s="1"/>
        <i x="968" s="1"/>
        <i x="1594" s="1"/>
        <i x="606" s="1"/>
        <i x="918" s="1"/>
        <i x="884" s="1"/>
        <i x="89" s="1"/>
        <i x="885" s="1"/>
        <i x="1829" s="1"/>
        <i x="973" s="1"/>
        <i x="1827" s="1"/>
        <i x="1201" s="1"/>
        <i x="101" s="1"/>
        <i x="963" s="1"/>
        <i x="1106" s="1"/>
        <i x="786" s="1"/>
        <i x="1286" s="1"/>
        <i x="632" s="1"/>
        <i x="1003" s="1"/>
        <i x="649" s="1"/>
        <i x="17" s="1"/>
        <i x="1081" s="1"/>
        <i x="1691" s="1"/>
        <i x="1715" s="1"/>
        <i x="306" s="1"/>
        <i x="1234" s="1"/>
        <i x="521" s="1"/>
        <i x="84" s="1"/>
        <i x="0" s="1"/>
        <i x="633" s="1"/>
        <i x="1598" s="1"/>
        <i x="1548" s="1"/>
        <i x="1103" s="1"/>
        <i x="1497" s="1"/>
        <i x="1503" s="1"/>
        <i x="620" s="1"/>
        <i x="1253" s="1"/>
        <i x="1798" s="1"/>
        <i x="1575" s="1"/>
        <i x="482" s="1"/>
        <i x="1404" s="1"/>
        <i x="1440" s="1"/>
        <i x="373" s="1"/>
        <i x="463" s="1"/>
        <i x="1576" s="1"/>
        <i x="255" s="1"/>
        <i x="1502" s="1"/>
        <i x="1426" s="1"/>
        <i x="422" s="1"/>
        <i x="1782" s="1"/>
        <i x="982" s="1"/>
        <i x="1070" s="1"/>
        <i x="1805" s="1"/>
        <i x="1314" s="1"/>
        <i x="1557" s="1"/>
        <i x="552" s="1"/>
        <i x="993" s="1"/>
        <i x="1780" s="1"/>
        <i x="432" s="1"/>
        <i x="573" s="1"/>
        <i x="1581" s="1"/>
        <i x="226" s="1"/>
        <i x="1439" s="1"/>
        <i x="1163" s="1"/>
        <i x="1041" s="1"/>
        <i x="1363" s="1"/>
        <i x="16" s="1"/>
        <i x="839" s="1"/>
        <i x="312" s="1"/>
        <i x="588" s="1"/>
        <i x="1275" s="1"/>
        <i x="421" s="1"/>
        <i x="1785" s="1"/>
        <i x="262" s="1"/>
        <i x="616" s="1"/>
        <i x="806" s="1"/>
        <i x="269" s="1"/>
        <i x="481" s="1"/>
        <i x="1488" s="1"/>
        <i x="619" s="1"/>
        <i x="974" s="1"/>
        <i x="1591" s="1"/>
        <i x="46" s="1"/>
        <i x="1759" s="1"/>
        <i x="658" s="1"/>
        <i x="1650" s="1"/>
        <i x="143" s="1"/>
        <i x="1099" s="1"/>
        <i x="1169" s="1"/>
        <i x="182" s="1"/>
        <i x="609" s="1"/>
        <i x="375" s="1"/>
        <i x="1448" s="1"/>
        <i x="1618" s="1"/>
        <i x="1772" s="1"/>
        <i x="1729" s="1"/>
        <i x="859" s="1"/>
        <i x="743" s="1"/>
        <i x="514" s="1"/>
        <i x="1654" s="1"/>
        <i x="1000" s="1"/>
        <i x="1259" s="1"/>
        <i x="137" s="1"/>
        <i x="1441" s="1"/>
        <i x="344" s="1"/>
        <i x="608" s="1"/>
        <i x="1568" s="1"/>
        <i x="175" s="1"/>
        <i x="368" s="1"/>
        <i x="44" s="1"/>
        <i x="146" s="1"/>
        <i x="1628" s="1"/>
        <i x="1064" s="1"/>
        <i x="1812" s="1"/>
        <i x="510" s="1"/>
        <i x="1695" s="1"/>
        <i x="855" s="1"/>
        <i x="1227" s="1"/>
        <i x="418" s="1"/>
        <i x="707" s="1"/>
        <i x="1400" s="1"/>
        <i x="120" s="1"/>
        <i x="1318" s="1"/>
        <i x="805" s="1"/>
        <i x="1457" s="1"/>
        <i x="682" s="1"/>
        <i x="603" s="1"/>
        <i x="1514" s="1"/>
        <i x="1212" s="1"/>
        <i x="683" s="1"/>
        <i x="1317" s="1"/>
        <i x="42" s="1"/>
        <i x="1615" s="1"/>
        <i x="1423" s="1"/>
        <i x="1778" s="1"/>
        <i x="28" s="1"/>
        <i x="238" s="1"/>
        <i x="1370" s="1"/>
        <i x="469" s="1"/>
        <i x="1429" s="1"/>
        <i x="1446" s="1"/>
        <i x="1637" s="1"/>
        <i x="525" s="1"/>
        <i x="1136" s="1"/>
        <i x="1395" s="1"/>
        <i x="1609" s="1"/>
        <i x="914" s="1"/>
        <i x="940" s="1"/>
        <i x="591" s="1"/>
        <i x="215" s="1"/>
        <i x="868" s="1"/>
        <i x="1107" s="1"/>
        <i x="148" s="1"/>
        <i x="946" s="1"/>
        <i x="1078" s="1"/>
        <i x="513" s="1"/>
        <i x="500" s="1"/>
        <i x="1152" s="1"/>
        <i x="995" s="1"/>
        <i x="642" s="1"/>
        <i x="1001" s="1"/>
        <i x="364" s="1"/>
        <i x="1768" s="1"/>
        <i x="1767" s="1"/>
        <i x="508" s="1"/>
        <i x="1742" s="1"/>
        <i x="1645" s="1"/>
        <i x="1640" s="1"/>
        <i x="217" s="1"/>
        <i x="1304" s="1"/>
        <i x="1048" s="1"/>
        <i x="1339" s="1"/>
        <i x="1511" s="1"/>
        <i x="526" s="1"/>
        <i x="1847" s="1"/>
        <i x="1007" s="1"/>
        <i x="1841" s="1"/>
        <i x="1247" s="1"/>
        <i x="1341" s="1"/>
        <i x="54" s="1"/>
        <i x="1804" s="1"/>
        <i x="1694" s="1"/>
        <i x="1702" s="1"/>
        <i x="659" s="1"/>
        <i x="1121" s="1"/>
        <i x="952" s="1"/>
        <i x="771" s="1"/>
        <i x="1210" s="1"/>
        <i x="1519" s="1"/>
        <i x="156" s="1"/>
        <i x="854" s="1"/>
        <i x="527" s="1"/>
        <i x="1105" s="1"/>
        <i x="934" s="1"/>
        <i x="1755" s="1"/>
        <i x="807" s="1"/>
        <i x="1068" s="1"/>
        <i x="1056" s="1"/>
        <i x="234" s="1"/>
        <i x="1808" s="1"/>
        <i x="1710" s="1"/>
        <i x="695" s="1"/>
        <i x="1571" s="1"/>
        <i x="565" s="1"/>
        <i x="1046" s="1"/>
        <i x="893" s="1"/>
        <i x="722" s="1"/>
        <i x="1260" s="1"/>
        <i x="1034" s="1"/>
        <i x="329" s="1"/>
        <i x="1415" s="1"/>
        <i x="788" s="1"/>
        <i x="535" s="1"/>
        <i x="399" s="1"/>
        <i x="1507" s="1"/>
        <i x="1319" s="1"/>
        <i x="503" s="1"/>
        <i x="669" s="1"/>
        <i x="1146" s="1"/>
        <i x="419" s="1"/>
        <i x="438" s="1"/>
        <i x="1262" s="1"/>
        <i x="23" s="1"/>
        <i x="1208" s="1"/>
        <i x="841" s="1"/>
        <i x="980" s="1"/>
        <i x="412" s="1"/>
        <i x="958" s="1"/>
        <i x="1811" s="1"/>
        <i x="122" s="1"/>
        <i x="1059" s="1"/>
        <i x="1135" s="1"/>
        <i x="229" s="1"/>
        <i x="860" s="1"/>
        <i x="1313" s="1"/>
        <i x="803" s="1"/>
        <i x="996" s="1"/>
        <i x="523" s="1"/>
        <i x="173" s="1"/>
        <i x="570" s="1"/>
        <i x="737" s="1"/>
        <i x="1546" s="1"/>
        <i x="1836" s="1"/>
        <i x="129" s="1"/>
        <i x="793" s="1"/>
        <i x="531" s="1"/>
        <i x="321" s="1"/>
        <i x="966" s="1"/>
        <i x="1673" s="1"/>
        <i x="812" s="1"/>
        <i x="702" s="1"/>
        <i x="164" s="1"/>
        <i x="614" s="1"/>
        <i x="73" s="1"/>
        <i x="251" s="1"/>
        <i x="105" s="1"/>
        <i x="1058" s="1"/>
        <i x="475" s="1"/>
        <i x="756" s="1"/>
        <i x="311" s="1"/>
        <i x="845" s="1"/>
        <i x="1288" s="1"/>
        <i x="307" s="1"/>
        <i x="1392" s="1"/>
        <i x="1077" s="1"/>
        <i x="1824" s="1"/>
        <i x="1451" s="1"/>
        <i x="852" s="1"/>
        <i x="288" s="1"/>
        <i x="1300" s="1"/>
        <i x="1390" s="1"/>
        <i x="1367" s="1"/>
        <i x="1635" s="1"/>
        <i x="1159" s="1"/>
        <i x="1332" s="1"/>
        <i x="292" s="1"/>
        <i x="1080" s="1"/>
        <i x="1010" s="1"/>
        <i x="1171" s="1"/>
        <i x="512" s="1"/>
        <i x="1606" s="1"/>
        <i x="1270" s="1"/>
        <i x="1489" s="1"/>
        <i x="309" s="1"/>
        <i x="70" s="1"/>
        <i x="346" s="1"/>
        <i x="732" s="1"/>
        <i x="64" s="1"/>
        <i x="1737" s="1"/>
        <i x="1485" s="1"/>
        <i x="1228" s="1"/>
        <i x="1636" s="1"/>
        <i x="725" s="1"/>
        <i x="828" s="1"/>
        <i x="1560" s="1"/>
        <i x="716" s="1"/>
        <i x="773" s="1"/>
        <i x="298" s="1"/>
        <i x="1483" s="1"/>
        <i x="1125" s="1"/>
        <i x="9" s="1"/>
        <i x="1160" s="1"/>
        <i x="252" s="1"/>
        <i x="802" s="1"/>
        <i x="1496" s="1"/>
        <i x="37" s="1"/>
        <i x="976" s="1"/>
        <i x="1534" s="1"/>
        <i x="97" s="1"/>
        <i x="644" s="1"/>
        <i x="1608" s="1"/>
        <i x="1206" s="1"/>
        <i x="782" s="1"/>
        <i x="2" s="1"/>
        <i x="578" s="1"/>
        <i x="264" s="1"/>
        <i x="62" s="1"/>
        <i x="332" s="1"/>
        <i x="1075" s="1"/>
        <i x="618" s="1"/>
        <i x="1764" s="1"/>
        <i x="1191" s="1"/>
        <i x="1054" s="1"/>
        <i x="509" s="1"/>
        <i x="434" s="1"/>
        <i x="1047" s="1"/>
        <i x="295" s="1"/>
        <i x="670" s="1"/>
        <i x="451" s="1"/>
        <i x="69" s="1"/>
        <i x="1744" s="1"/>
        <i x="660" s="1"/>
        <i x="1250" s="1"/>
        <i x="352" s="1"/>
        <i x="1793" s="1"/>
        <i x="449" s="1"/>
        <i x="1021" s="1"/>
        <i x="1085" s="1"/>
        <i x="205" s="1"/>
        <i x="1442" s="1"/>
        <i x="1130" s="1"/>
        <i x="1740" s="1"/>
        <i x="987" s="1"/>
        <i x="813" s="1"/>
        <i x="735" s="1"/>
        <i x="1221" s="1"/>
        <i x="390" s="1"/>
        <i x="1563" s="1"/>
        <i x="410" s="1"/>
        <i x="225" s="1"/>
        <i x="677" s="1"/>
        <i x="692" s="1"/>
        <i x="1237" s="1"/>
        <i x="1565" s="1"/>
        <i x="407" s="1"/>
        <i x="237" s="1"/>
        <i x="470" s="1"/>
        <i x="959" s="1"/>
        <i x="760" s="1"/>
        <i x="1686" s="1"/>
        <i x="1343" s="1"/>
        <i x="545" s="1"/>
        <i x="823" s="1"/>
        <i x="119" s="1"/>
        <i x="1712" s="1"/>
        <i x="1512" s="1"/>
        <i x="715" s="1"/>
        <i x="1558" s="1"/>
        <i x="1102" s="1"/>
        <i x="1093" s="1"/>
        <i x="1450" s="1"/>
        <i x="32" s="1"/>
        <i x="76" s="1"/>
        <i x="1726" s="1"/>
        <i x="1397" s="1"/>
        <i x="1425" s="1"/>
        <i x="430" s="1"/>
        <i x="1009" s="1"/>
        <i x="464" s="1"/>
        <i x="1177" s="1"/>
        <i x="645" s="1"/>
        <i x="1389" s="1"/>
        <i x="1358" s="1"/>
        <i x="538" s="1"/>
        <i x="135" s="1"/>
        <i x="965" s="1"/>
        <i x="1790" s="1"/>
        <i x="1230" s="1"/>
        <i x="467" s="1"/>
        <i x="896" s="1"/>
        <i x="831" s="1"/>
        <i x="814" s="1"/>
        <i x="679" s="1"/>
        <i x="673" s="1"/>
        <i x="1124" s="1"/>
        <i x="1347" s="1"/>
        <i x="939" s="1"/>
        <i x="478" s="1"/>
        <i x="1516" s="1"/>
        <i x="730" s="1"/>
        <i x="1258" s="1"/>
        <i x="650" s="1"/>
        <i x="228" s="1"/>
        <i x="911" s="1"/>
        <i x="795" s="1"/>
        <i x="1682" s="1"/>
        <i x="1838" s="1"/>
        <i x="932" s="1"/>
        <i x="1179" s="1"/>
        <i x="530" s="1"/>
        <i x="1815" s="1"/>
        <i x="378" s="1"/>
        <i x="1734" s="1"/>
        <i x="1685" s="1"/>
        <i x="929" s="1"/>
        <i x="1052" s="1"/>
        <i x="154" s="1"/>
        <i x="1279" s="1"/>
        <i x="13" s="1"/>
        <i x="1674" s="1"/>
        <i x="386" s="1"/>
        <i x="894" s="1"/>
        <i x="551" s="1"/>
        <i x="242" s="1"/>
        <i x="75" s="1"/>
        <i x="935" s="1"/>
        <i x="1213" s="1"/>
        <i x="1219" s="1"/>
        <i x="826" s="1"/>
        <i x="529" s="1"/>
        <i x="948" s="1"/>
        <i x="356" s="1"/>
        <i x="314" s="1"/>
        <i x="739" s="1"/>
        <i x="1148" s="1"/>
        <i x="289" s="1"/>
        <i x="517" s="1"/>
        <i x="1669" s="1"/>
        <i x="1126" s="1"/>
        <i x="1607" s="1"/>
        <i x="273" s="1"/>
        <i x="21" s="1"/>
        <i x="394" s="1"/>
        <i x="163" s="1"/>
        <i x="488" s="1"/>
        <i x="626" s="1"/>
        <i x="115" s="1"/>
        <i x="78" s="1"/>
        <i x="108" s="1"/>
        <i x="1523" s="1"/>
        <i x="891" s="1"/>
        <i x="766" s="1"/>
        <i x="1303" s="1"/>
        <i x="1462" s="1"/>
        <i x="235" s="1"/>
        <i x="902" s="1"/>
        <i x="906" s="1"/>
        <i x="1777" s="1"/>
        <i x="153" s="1"/>
        <i x="56" s="1"/>
        <i x="505" s="1"/>
        <i x="1661" s="1"/>
        <i x="382" s="1"/>
        <i x="429" s="1"/>
        <i x="1791" s="1"/>
        <i x="1837" s="1"/>
        <i x="1020" s="1"/>
        <i x="690" s="1"/>
        <i x="1677" s="1"/>
        <i x="79" s="1"/>
        <i x="196" s="1"/>
        <i x="1626" s="1"/>
        <i x="1700" s="1"/>
        <i x="763" s="1"/>
        <i x="1330" s="1"/>
        <i x="1445" s="1"/>
        <i x="990" s="1"/>
        <i x="282" s="1"/>
        <i x="759" s="1"/>
        <i x="1730" s="1"/>
        <i x="964" s="1"/>
        <i x="960" s="1"/>
        <i x="1573" s="1"/>
        <i x="271" s="1"/>
        <i x="1616" s="1"/>
        <i x="1369" s="1"/>
        <i x="1265" s="1"/>
        <i x="1372" s="1"/>
        <i x="339" s="1"/>
        <i x="1431" s="1"/>
        <i x="1380" s="1"/>
        <i x="27" s="1"/>
        <i x="204" s="1"/>
        <i x="1002" s="1"/>
        <i x="1204" s="1"/>
        <i x="916" s="1"/>
        <i x="1271" s="1"/>
        <i x="972" s="1"/>
        <i x="694" s="1"/>
        <i x="479" s="1"/>
        <i x="1324" s="1"/>
        <i x="1366" s="1"/>
        <i x="1465" s="1"/>
        <i x="630" s="1"/>
        <i x="586" s="1"/>
        <i x="1776" s="1"/>
        <i x="499" s="1"/>
        <i x="1357" s="1"/>
        <i x="294" s="1"/>
        <i x="1663" s="1"/>
        <i x="117" s="1"/>
        <i x="40" s="1"/>
        <i x="900" s="1"/>
        <i x="1687" s="1"/>
        <i x="1692" s="1"/>
        <i x="1422" s="1"/>
        <i x="1071" s="1"/>
        <i x="1008" s="1"/>
        <i x="1713" s="1"/>
        <i x="994" s="1"/>
        <i x="1326" s="1"/>
        <i x="830" s="1"/>
        <i x="1510" s="1"/>
        <i x="1349" s="1"/>
        <i x="704" s="1"/>
        <i x="1414" s="1"/>
        <i x="575" s="1"/>
        <i x="712" s="1"/>
        <i x="1577" s="1"/>
        <i x="41" s="1"/>
        <i x="838" s="1"/>
        <i x="1329" s="1"/>
        <i x="1556" s="1"/>
        <i x="1672" s="1"/>
        <i x="58" s="1"/>
        <i x="55" s="1"/>
        <i x="1079" s="1"/>
        <i x="1396" s="1"/>
        <i x="1023" s="1"/>
        <i x="1810" s="1"/>
        <i x="1803" s="1"/>
        <i x="1646" s="1"/>
        <i x="98" s="1"/>
        <i x="579" s="1"/>
        <i x="1211" s="1"/>
        <i x="1273" s="1"/>
        <i x="843" s="1"/>
        <i x="1509" s="1"/>
        <i x="693" s="1"/>
        <i x="556" s="1"/>
        <i x="1293" s="1"/>
        <i x="827" s="1"/>
        <i x="431" s="1"/>
        <i x="1839" s="1"/>
        <i x="1355" s="1"/>
        <i x="925" s="1"/>
        <i x="640" s="1"/>
        <i x="818" s="1"/>
        <i x="598" s="1"/>
        <i x="1180" s="1"/>
        <i x="1643" s="1"/>
        <i x="381" s="1"/>
        <i x="862" s="1"/>
        <i x="944" s="1"/>
        <i x="655" s="1"/>
        <i x="1289" s="1"/>
        <i x="1418" s="1"/>
        <i x="887" s="1"/>
        <i x="1157" s="1"/>
        <i x="387" s="1"/>
        <i x="515" s="1"/>
        <i x="68" s="1"/>
        <i x="1447" s="1"/>
        <i x="1045" s="1"/>
        <i x="471" s="1"/>
        <i x="541" s="1"/>
        <i x="601" s="1"/>
        <i x="647" s="1"/>
        <i x="1421" s="1"/>
        <i x="106" s="1"/>
        <i x="738" s="1"/>
        <i x="558" s="1"/>
        <i x="758" s="1"/>
        <i x="745" s="1"/>
        <i x="459" s="1"/>
        <i x="811" s="1"/>
        <i x="1385" s="1"/>
        <i x="93" s="1"/>
        <i x="209" s="1"/>
        <i x="372" s="1"/>
        <i x="753" s="1"/>
        <i x="334" s="1"/>
        <i x="96" s="1"/>
        <i x="548" s="1"/>
        <i x="861" s="1"/>
        <i x="850" s="1"/>
        <i x="1711" s="1"/>
        <i x="1269" s="1"/>
        <i x="1236" s="1"/>
        <i x="1089" s="1"/>
        <i x="1032" s="1"/>
        <i x="605" s="1"/>
        <i x="1825" s="1"/>
        <i x="48" s="1"/>
        <i x="955" s="1"/>
        <i x="11" s="1"/>
        <i x="1142" s="1"/>
        <i x="350" s="1"/>
        <i x="391" s="1"/>
        <i x="1383" s="1"/>
        <i x="1285" s="1"/>
        <i x="572" s="1"/>
        <i x="1033" s="1"/>
        <i x="1272" s="1"/>
        <i x="653" s="1"/>
        <i x="1086" s="1"/>
        <i x="1437" s="1"/>
        <i x="167" s="1"/>
        <i x="1066" s="1"/>
        <i x="172" s="1"/>
        <i x="600" s="1"/>
        <i x="1455" s="1"/>
        <i x="141" s="1"/>
        <i x="502" s="1"/>
        <i x="1025" s="1"/>
        <i x="1365" s="1"/>
        <i x="563" s="1"/>
        <i x="1413" s="1"/>
        <i x="602" s="1"/>
        <i x="257" s="1"/>
        <i x="720" s="1"/>
        <i x="1325" s="1"/>
        <i x="219" s="1"/>
        <i x="829" s="1"/>
        <i x="1846" s="1"/>
        <i x="497" s="1"/>
        <i x="938" s="1"/>
        <i x="1757" s="1"/>
        <i x="1195" s="1"/>
        <i x="1788" s="1"/>
        <i x="1463" s="1"/>
        <i x="189" s="1"/>
        <i x="1449" s="1"/>
        <i x="1544" s="1"/>
        <i x="1667" s="1"/>
        <i x="1011" s="1"/>
        <i x="546" s="1"/>
        <i x="1520" s="1"/>
        <i x="1481" s="1"/>
        <i x="646" s="1"/>
        <i x="951" s="1"/>
        <i x="181" s="1"/>
        <i x="207" s="1"/>
        <i x="1040" s="1"/>
        <i x="1235" s="1"/>
        <i x="733" s="1"/>
        <i x="1384" s="1"/>
        <i x="30" s="1"/>
        <i x="834" s="1"/>
        <i x="705" s="1"/>
        <i x="180" s="1"/>
        <i x="1186" s="1"/>
        <i x="1373" s="1"/>
        <i x="709" s="1"/>
        <i x="1490" s="1"/>
        <i x="1595" s="1"/>
        <i x="727" s="1"/>
        <i x="1592" s="1"/>
        <i x="369" s="1"/>
        <i x="657" s="1"/>
        <i x="1584" s="1"/>
        <i x="1564" s="1"/>
        <i x="1362" s="1"/>
        <i x="1845" s="1"/>
        <i x="1656" s="1"/>
        <i x="285" s="1"/>
        <i x="749" s="1"/>
        <i x="539" s="1"/>
        <i x="819" s="1"/>
        <i x="1566" s="1"/>
        <i x="426" s="1"/>
        <i x="290" s="1"/>
        <i x="1504" s="1"/>
        <i x="258" s="1"/>
        <i x="448" s="1"/>
        <i x="404" s="1"/>
        <i x="59" s="1"/>
        <i x="1611" s="1"/>
        <i x="214" s="1"/>
        <i x="971" s="1"/>
        <i x="1352" s="1"/>
        <i x="875" s="1"/>
        <i x="703" s="1"/>
        <i x="641" s="1"/>
        <i x="186" s="1"/>
        <i x="1789" s="1"/>
        <i x="1215" s="1"/>
        <i x="1515" s="1"/>
        <i x="842" s="1"/>
        <i x="1351" s="1"/>
        <i x="166" s="1"/>
        <i x="1131" s="1"/>
        <i x="607" s="1"/>
        <i x="183" s="1"/>
        <i x="184" s="1"/>
        <i x="1752" s="1"/>
        <i x="1842" s="1"/>
        <i x="919" s="1"/>
        <i x="1097" s="1"/>
        <i x="127" s="1"/>
        <i x="74" s="1"/>
        <i x="1309" s="1"/>
        <i x="1035" s="1"/>
        <i x="1709" s="1"/>
        <i x="723" s="1"/>
        <i x="1282" s="1"/>
        <i x="741" s="1"/>
        <i x="1029" s="1"/>
        <i x="157" s="1"/>
        <i x="1801" s="1"/>
        <i x="1196" s="1"/>
        <i x="1765" s="1"/>
        <i x="1188" s="1"/>
        <i x="1833" s="1"/>
        <i x="336" s="1"/>
        <i x="750" s="1"/>
        <i x="1132" s="1"/>
        <i x="728" s="1"/>
        <i x="1840" s="1"/>
        <i x="1017" s="1"/>
        <i x="254" s="1"/>
        <i x="1226" s="1"/>
        <i x="414" s="1"/>
        <i x="729" s="1"/>
        <i x="721" s="1"/>
        <i x="537" s="1"/>
        <i x="1499" s="1"/>
        <i x="1257" s="1"/>
        <i x="1826" s="1"/>
        <i x="423" s="1"/>
        <i x="507" s="1"/>
        <i x="1586" s="1"/>
        <i x="571" s="1"/>
        <i x="768" s="1"/>
        <i x="1588" s="1"/>
        <i x="1382" s="1"/>
        <i x="708" s="1"/>
        <i x="113" s="1"/>
        <i x="454" s="1"/>
        <i x="1453" s="1"/>
        <i x="1580" s="1"/>
        <i x="1477" s="1"/>
        <i x="266" s="1"/>
        <i x="684" s="1"/>
        <i x="801" s="1"/>
        <i x="284" s="1"/>
        <i x="1427" s="1"/>
        <i x="310" s="1"/>
        <i x="1110" s="1"/>
        <i x="1783" s="1"/>
        <i x="757" s="1"/>
        <i x="869" s="1"/>
        <i x="1587" s="1"/>
        <i x="1364" s="1"/>
        <i x="1240" s="1"/>
        <i x="114" s="1"/>
        <i x="1038" s="1"/>
        <i x="1378" s="1"/>
        <i x="890" s="1"/>
        <i x="300" s="1"/>
        <i x="5" s="1"/>
        <i x="291" s="1"/>
        <i x="1444" s="1"/>
        <i x="1424" s="1"/>
        <i x="697" s="1"/>
        <i x="736" s="1"/>
        <i x="1703" s="1"/>
        <i x="1388" s="1"/>
        <i x="327" s="1"/>
        <i x="1018" s="1"/>
        <i x="1704" s="1"/>
        <i x="1137" s="1"/>
        <i x="844" s="1"/>
        <i x="1774" s="1"/>
        <i x="1245" s="1"/>
        <i x="1274" s="1"/>
        <i x="1761" s="1"/>
        <i x="1359" s="1"/>
        <i x="118" s="1"/>
        <i x="1539" s="1"/>
        <i x="25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A2815134-BB42-4B03-8CFF-5CA621213FBB}" sourceName="Sub-Category">
  <data>
    <tabular pivotCacheId="119897084">
      <items count="17">
        <i x="9" s="1"/>
        <i x="12" s="1"/>
        <i x="4" s="1"/>
        <i x="3" s="1"/>
        <i x="11" s="1"/>
        <i x="5" s="1"/>
        <i x="16" s="1"/>
        <i x="10" s="1"/>
        <i x="7" s="1"/>
        <i x="8" s="1"/>
        <i x="1" s="1"/>
        <i x="15" s="1"/>
        <i x="0" s="1"/>
        <i x="6" s="1"/>
        <i x="2" s="1"/>
        <i x="14" s="1"/>
        <i x="1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6560F580-3B01-44B2-AE1D-280304A4FEEB}" cache="Slicer_Year" caption="Year" columnCount="4" showCaption="0" style="SlicerStyleLight2" rowHeight="234950"/>
  <slicer name="Category 1" xr10:uid="{0E6494D2-6665-4B7C-8915-9ECA3BD3B368}" cache="Slicer_Category" caption="Category" columnCount="3" showCaption="0" style="SlicerStyleLight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Name" xr10:uid="{9C0C2EE5-5759-4EE1-8ED6-BC58A753922E}" cache="Slicer_Product_Name" caption="Product Name" startItem="10" style="SlicerStyleLight2" rowHeight="230716"/>
  <slicer name="Sub-Category" xr10:uid="{2BC90E6D-BB44-42F2-933F-2A538EE28A2B}" cache="Slicer_Sub_Category" caption="Sub-Category" style="SlicerStyleLight2" rowHeight="23071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5B748AA4-2447-4482-85FD-848DB2B57DCF}" cache="Slicer_Year" caption="Year"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3DE9422-B062-468F-96B8-3087087A27C9}" cache="Slicer_Category" caption="Category" rowHeight="23495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64F24C7-01AF-4D3F-B41F-4E4AF24C7820}" name="Customerbyyear" displayName="Customerbyyear" ref="A1:B2500" totalsRowShown="0">
  <autoFilter ref="A1:B2500" xr:uid="{864F24C7-01AF-4D3F-B41F-4E4AF24C7820}"/>
  <tableColumns count="2">
    <tableColumn id="1" xr3:uid="{1D24E799-D5DD-436F-8537-3D88016A161B}" name="Year"/>
    <tableColumn id="2" xr3:uid="{0A85AEAE-09E7-45BE-8351-9A8E2EF47926}" name="Customer Nam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672CD7-92FB-413D-BFBE-A99170925AD7}" name="SalesData" displayName="SalesData" ref="A6:J18" totalsRowShown="0" headerRowDxfId="332" dataDxfId="322">
  <autoFilter ref="A6:J18" xr:uid="{24672CD7-92FB-413D-BFBE-A99170925AD7}"/>
  <tableColumns count="10">
    <tableColumn id="1" xr3:uid="{DE61FF07-6DE5-483E-873C-8718144F97B3}" name="Order ID" dataDxfId="331"/>
    <tableColumn id="2" xr3:uid="{C1911A70-60D2-4D26-AFD8-DB7F86CDAC43}" name="Order Date" dataDxfId="321"/>
    <tableColumn id="3" xr3:uid="{A93DA36E-CE49-4665-8533-EE367696815A}" name="Customer" dataDxfId="330"/>
    <tableColumn id="4" xr3:uid="{6EF5ED03-9369-401A-9BE2-7BAABC04206B}" name="State" dataDxfId="329"/>
    <tableColumn id="5" xr3:uid="{C77FBA5B-601A-4AEA-952E-12096B3C1466}" name="Category" dataDxfId="328"/>
    <tableColumn id="6" xr3:uid="{8FD1DD3A-8CC9-4FE6-AB57-978CE122069E}" name="Sub-Category" dataDxfId="327"/>
    <tableColumn id="7" xr3:uid="{11218F5E-1BB2-4F37-9FA1-68936D5D5B38}" name="Product" dataDxfId="326"/>
    <tableColumn id="8" xr3:uid="{8DEA9397-EF46-41D8-8A33-3A536F10142F}" name="Sales" dataDxfId="325"/>
    <tableColumn id="9" xr3:uid="{38646B0A-D24F-4E44-A6C8-FAE3B3AE30DB}" name="Quantity" dataDxfId="324"/>
    <tableColumn id="10" xr3:uid="{9743188E-B360-4340-A596-0ADD741D3B35}" name="Profit" dataDxfId="32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764522F-CE78-4AA9-B646-38DB943EA370}" name="RecyclingData" displayName="RecyclingData" ref="A6:G202" tableType="queryTable" totalsRowShown="0" headerRowDxfId="388" dataDxfId="387">
  <autoFilter ref="A6:G202" xr:uid="{5764522F-CE78-4AA9-B646-38DB943EA370}"/>
  <tableColumns count="7">
    <tableColumn id="1" xr3:uid="{1F5A99E6-5608-43CB-8EDC-64F47E2F5643}" uniqueName="1" name="State" queryTableFieldId="1" dataDxfId="386"/>
    <tableColumn id="2" xr3:uid="{686CA2C8-0941-40A0-915E-865A3FC7DF95}" uniqueName="2" name="Year" queryTableFieldId="2" dataDxfId="385"/>
    <tableColumn id="3" xr3:uid="{70143A21-B06A-4FD3-A8A1-07AFE59CBA72}" uniqueName="3" name="Recycling Rate (%)" queryTableFieldId="3" dataDxfId="384"/>
    <tableColumn id="4" xr3:uid="{0F6B2A0F-86DA-48B2-9E32-25DD441AF9D8}" uniqueName="4" name="Recycled Furniture (units)" queryTableFieldId="4" dataDxfId="383"/>
    <tableColumn id="5" xr3:uid="{5234DD3D-24F4-4DAD-BA37-43714F111D7D}" uniqueName="5" name="Leader Involvement (1-10)" queryTableFieldId="5" dataDxfId="382"/>
    <tableColumn id="6" xr3:uid="{550E554E-F3D7-453B-9461-4E4D0F79CB6E}" uniqueName="6" name="Policy Score (1-5)" queryTableFieldId="6" dataDxfId="381"/>
    <tableColumn id="7" xr3:uid="{807776FB-1DFA-4A06-95FF-8A18237E672A}" uniqueName="7" name="Recycled Materials (tons)" queryTableFieldId="7" dataDxfId="380"/>
  </tableColumns>
  <tableStyleInfo name="TableStyleMedium2"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9B95430-E02D-4212-B8F6-4975F9FD92DA}" name="FunctionCatalog" displayName="FunctionCatalog" ref="A13:C71" totalsRowShown="0" headerRowDxfId="317" dataDxfId="320">
  <autoFilter ref="A13:C71" xr:uid="{C9B95430-E02D-4212-B8F6-4975F9FD92DA}"/>
  <tableColumns count="3">
    <tableColumn id="1" xr3:uid="{DD8D67C7-C893-45B9-B34D-F22FE5CCE5C5}" name="Category" dataDxfId="319"/>
    <tableColumn id="2" xr3:uid="{29DE1FDC-C817-463E-BC43-CDABA2C2DB6D}" name="Function" dataDxfId="318"/>
    <tableColumn id="3" xr3:uid="{F3DA5294-DDD0-4A38-B966-20848FA2E1EB}" name="Status" dataDxfId="0"/>
  </tableColumns>
  <tableStyleInfo name="TableStyleMedium2" showFirstColumn="0" showLastColumn="0" showRowStripes="0" showColumnStripes="0"/>
</table>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5">
    <wetp:webextensionref xmlns:r="http://schemas.openxmlformats.org/officeDocument/2006/relationships" r:id="rId1"/>
  </wetp:taskpane>
  <wetp:taskpane dockstate="right" visibility="0" width="651" row="3">
    <wetp:webextensionref xmlns:r="http://schemas.openxmlformats.org/officeDocument/2006/relationships" r:id="rId2"/>
  </wetp:taskpane>
</wetp:taskpanes>
</file>

<file path=xl/webextensions/webextension1.xml><?xml version="1.0" encoding="utf-8"?>
<we:webextension xmlns:we="http://schemas.microsoft.com/office/webextensions/webextension/2010/11" id="{C77CCEB6-3B78-466D-91C0-A70A67B79CF6}">
  <we:reference id="wa200005502" version="1.0.0.12" store="he-IL" storeType="OMEX"/>
  <we:alternateReferences>
    <we:reference id="wa200005502" version="1.0.0.12" store="wa200005502" storeType="OMEX"/>
  </we:alternateReferences>
  <we:properties>
    <we:property name="docId" value="&quot;ihk2y23TgQ32nNCh_OZPJ&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2.xml><?xml version="1.0" encoding="utf-8"?>
<we:webextension xmlns:we="http://schemas.microsoft.com/office/webextensions/webextension/2010/11" id="{2FBD7478-EF6D-418A-9A1D-7D79B76F6300}">
  <we:reference id="wa200009404" version="1.0.0.8" store="en-US" storeType="OMEX"/>
  <we:alternateReferences>
    <we:reference id="wa200009404" version="1.0.0.8" store="en-US" storeType="OMEX"/>
  </we:alternateReferences>
  <we:properties>
    <we:property name="claude.fileId" value="&quot;4a5931c0-ea95-4545-a914-addd84c1c144&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microsoft.com/office/2007/relationships/slicer" Target="../slicers/slicer2.xml"/><Relationship Id="rId4" Type="http://schemas.openxmlformats.org/officeDocument/2006/relationships/drawing" Target="../drawings/drawing6.xml"/></Relationships>
</file>

<file path=xl/worksheets/_rels/sheet6.xml.rels><?xml version="1.0" encoding="UTF-8" standalone="yes"?>
<Relationships xmlns="http://schemas.openxmlformats.org/package/2006/relationships"><Relationship Id="rId3" Type="http://schemas.openxmlformats.org/officeDocument/2006/relationships/image" Target="../media/image16.jpeg"/><Relationship Id="rId2" Type="http://schemas.openxmlformats.org/officeDocument/2006/relationships/drawing" Target="../drawings/drawing7.xml"/><Relationship Id="rId1" Type="http://schemas.openxmlformats.org/officeDocument/2006/relationships/pivotTable" Target="../pivotTables/pivotTable6.xml"/><Relationship Id="rId4" Type="http://schemas.microsoft.com/office/2007/relationships/slicer" Target="../slicers/slicer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openxmlformats.org/officeDocument/2006/relationships/image" Target="../media/image16.jpeg"/><Relationship Id="rId2" Type="http://schemas.openxmlformats.org/officeDocument/2006/relationships/drawing" Target="../drawings/drawing9.xml"/><Relationship Id="rId1" Type="http://schemas.openxmlformats.org/officeDocument/2006/relationships/pivotTable" Target="../pivotTables/pivotTable8.xml"/><Relationship Id="rId4" Type="http://schemas.microsoft.com/office/2007/relationships/slicer" Target="../slicers/slicer4.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0.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1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EE5ED-9187-4A47-8508-7E361574EE2B}">
  <dimension ref="A1:BL133"/>
  <sheetViews>
    <sheetView showRowColHeaders="0" zoomScale="70" zoomScaleNormal="70" workbookViewId="0">
      <selection sqref="A1:AS133"/>
    </sheetView>
  </sheetViews>
  <sheetFormatPr defaultRowHeight="14" x14ac:dyDescent="0.3"/>
  <sheetData>
    <row r="1" spans="1:64" ht="18" customHeight="1" x14ac:dyDescent="0.3">
      <c r="A1" s="36"/>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7"/>
      <c r="AU1" s="37"/>
      <c r="AV1" s="37"/>
      <c r="AW1" s="37"/>
      <c r="AX1" s="37"/>
      <c r="AY1" s="37"/>
      <c r="AZ1" s="37"/>
      <c r="BA1" s="37"/>
      <c r="BB1" s="37"/>
      <c r="BC1" s="37"/>
      <c r="BD1" s="37"/>
      <c r="BE1" s="37"/>
      <c r="BF1" s="37"/>
      <c r="BG1" s="37"/>
      <c r="BH1" s="37"/>
      <c r="BI1" s="37"/>
      <c r="BJ1" s="37"/>
      <c r="BK1" s="37"/>
      <c r="BL1" s="37"/>
    </row>
    <row r="2" spans="1:64" ht="14" customHeight="1" x14ac:dyDescent="0.3">
      <c r="A2" s="36"/>
      <c r="B2" s="36"/>
      <c r="C2" s="36"/>
      <c r="D2" s="36"/>
      <c r="E2" s="36"/>
      <c r="F2" s="36"/>
      <c r="G2" s="36"/>
      <c r="H2" s="36"/>
      <c r="I2" s="36"/>
      <c r="J2" s="36"/>
      <c r="K2" s="36"/>
      <c r="L2" s="36"/>
      <c r="M2" s="36"/>
      <c r="N2" s="36"/>
      <c r="O2" s="36"/>
      <c r="P2" s="36"/>
      <c r="Q2" s="36"/>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c r="AS2" s="36"/>
      <c r="AT2" s="37"/>
      <c r="AU2" s="37"/>
      <c r="AV2" s="37"/>
      <c r="AW2" s="37"/>
      <c r="AX2" s="37"/>
      <c r="AY2" s="37"/>
      <c r="AZ2" s="37"/>
      <c r="BA2" s="37"/>
      <c r="BB2" s="37"/>
      <c r="BC2" s="37"/>
      <c r="BD2" s="37"/>
      <c r="BE2" s="37"/>
      <c r="BF2" s="37"/>
      <c r="BG2" s="37"/>
      <c r="BH2" s="37"/>
      <c r="BI2" s="37"/>
      <c r="BJ2" s="37"/>
      <c r="BK2" s="37"/>
      <c r="BL2" s="37"/>
    </row>
    <row r="3" spans="1:64" ht="14" customHeight="1" x14ac:dyDescent="0.3">
      <c r="A3" s="36"/>
      <c r="B3" s="36"/>
      <c r="C3" s="36"/>
      <c r="D3" s="36"/>
      <c r="E3" s="36"/>
      <c r="F3" s="36"/>
      <c r="G3" s="36"/>
      <c r="H3" s="36"/>
      <c r="I3" s="36"/>
      <c r="J3" s="36"/>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7"/>
      <c r="AU3" s="37"/>
      <c r="AV3" s="37"/>
      <c r="AW3" s="37"/>
      <c r="AX3" s="37"/>
      <c r="AY3" s="37"/>
      <c r="AZ3" s="37"/>
      <c r="BA3" s="37"/>
      <c r="BB3" s="37"/>
      <c r="BC3" s="37"/>
      <c r="BD3" s="37"/>
      <c r="BE3" s="37"/>
      <c r="BF3" s="37"/>
      <c r="BG3" s="37"/>
      <c r="BH3" s="37"/>
      <c r="BI3" s="37"/>
      <c r="BJ3" s="37"/>
      <c r="BK3" s="37"/>
      <c r="BL3" s="37"/>
    </row>
    <row r="4" spans="1:64" ht="14" customHeight="1" x14ac:dyDescent="0.3">
      <c r="A4" s="36"/>
      <c r="B4" s="36"/>
      <c r="C4" s="36"/>
      <c r="D4" s="36"/>
      <c r="E4" s="36"/>
      <c r="F4" s="36"/>
      <c r="G4" s="36"/>
      <c r="H4" s="36"/>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7"/>
      <c r="AU4" s="37"/>
      <c r="AV4" s="37"/>
      <c r="AW4" s="37"/>
      <c r="AX4" s="37"/>
      <c r="AY4" s="37"/>
      <c r="AZ4" s="37"/>
      <c r="BA4" s="37"/>
      <c r="BB4" s="37"/>
      <c r="BC4" s="37"/>
      <c r="BD4" s="37"/>
      <c r="BE4" s="37"/>
      <c r="BF4" s="37"/>
      <c r="BG4" s="37"/>
      <c r="BH4" s="37"/>
      <c r="BI4" s="37"/>
      <c r="BJ4" s="37"/>
      <c r="BK4" s="37"/>
      <c r="BL4" s="37"/>
    </row>
    <row r="5" spans="1:64" ht="14" customHeight="1" x14ac:dyDescent="0.3">
      <c r="A5" s="36"/>
      <c r="B5" s="36"/>
      <c r="C5" s="36"/>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6"/>
      <c r="AO5" s="36"/>
      <c r="AP5" s="36"/>
      <c r="AQ5" s="36"/>
      <c r="AR5" s="36"/>
      <c r="AS5" s="36"/>
      <c r="AT5" s="37"/>
      <c r="AU5" s="37"/>
      <c r="AV5" s="37"/>
      <c r="AW5" s="37"/>
      <c r="AX5" s="37"/>
      <c r="AY5" s="37"/>
      <c r="AZ5" s="37"/>
      <c r="BA5" s="37"/>
      <c r="BB5" s="37"/>
      <c r="BC5" s="37"/>
      <c r="BD5" s="37"/>
      <c r="BE5" s="37"/>
      <c r="BF5" s="37"/>
      <c r="BG5" s="37"/>
      <c r="BH5" s="37"/>
      <c r="BI5" s="37"/>
      <c r="BJ5" s="37"/>
      <c r="BK5" s="37"/>
      <c r="BL5" s="37"/>
    </row>
    <row r="6" spans="1:64" ht="14" customHeight="1" x14ac:dyDescent="0.3">
      <c r="A6" s="36"/>
      <c r="B6" s="36"/>
      <c r="C6" s="36"/>
      <c r="D6" s="36"/>
      <c r="E6" s="36"/>
      <c r="F6" s="36"/>
      <c r="G6" s="36"/>
      <c r="H6" s="36"/>
      <c r="I6" s="36"/>
      <c r="J6" s="36"/>
      <c r="K6" s="36"/>
      <c r="L6" s="36"/>
      <c r="M6" s="36"/>
      <c r="N6" s="36"/>
      <c r="O6" s="36"/>
      <c r="P6" s="36"/>
      <c r="Q6" s="36"/>
      <c r="R6" s="36"/>
      <c r="S6" s="36"/>
      <c r="T6" s="36"/>
      <c r="U6" s="36"/>
      <c r="V6" s="36"/>
      <c r="W6" s="36"/>
      <c r="X6" s="36"/>
      <c r="Y6" s="36"/>
      <c r="Z6" s="36"/>
      <c r="AA6" s="36"/>
      <c r="AB6" s="36"/>
      <c r="AC6" s="36"/>
      <c r="AD6" s="36"/>
      <c r="AE6" s="36"/>
      <c r="AF6" s="36"/>
      <c r="AG6" s="36"/>
      <c r="AH6" s="36"/>
      <c r="AI6" s="36"/>
      <c r="AJ6" s="36"/>
      <c r="AK6" s="36"/>
      <c r="AL6" s="36"/>
      <c r="AM6" s="36"/>
      <c r="AN6" s="36"/>
      <c r="AO6" s="36"/>
      <c r="AP6" s="36"/>
      <c r="AQ6" s="36"/>
      <c r="AR6" s="36"/>
      <c r="AS6" s="36"/>
      <c r="AT6" s="37"/>
      <c r="AU6" s="37"/>
      <c r="AV6" s="37"/>
      <c r="AW6" s="37"/>
      <c r="AX6" s="37"/>
      <c r="AY6" s="37"/>
      <c r="AZ6" s="37"/>
      <c r="BA6" s="37"/>
      <c r="BB6" s="37"/>
      <c r="BC6" s="37"/>
      <c r="BD6" s="37"/>
      <c r="BE6" s="37"/>
      <c r="BF6" s="37"/>
      <c r="BG6" s="37"/>
      <c r="BH6" s="37"/>
      <c r="BI6" s="37"/>
      <c r="BJ6" s="37"/>
      <c r="BK6" s="37"/>
      <c r="BL6" s="37"/>
    </row>
    <row r="7" spans="1:64" ht="14" customHeight="1" x14ac:dyDescent="0.3">
      <c r="A7" s="36"/>
      <c r="B7" s="36"/>
      <c r="C7" s="36"/>
      <c r="D7" s="36"/>
      <c r="E7" s="36"/>
      <c r="F7" s="36"/>
      <c r="G7" s="36"/>
      <c r="H7" s="36"/>
      <c r="I7" s="36"/>
      <c r="J7" s="36"/>
      <c r="K7" s="36"/>
      <c r="L7" s="36"/>
      <c r="M7" s="36"/>
      <c r="N7" s="36"/>
      <c r="O7" s="36"/>
      <c r="P7" s="36"/>
      <c r="Q7" s="36"/>
      <c r="R7" s="36"/>
      <c r="S7" s="36"/>
      <c r="T7" s="36"/>
      <c r="U7" s="36"/>
      <c r="V7" s="36"/>
      <c r="W7" s="36"/>
      <c r="X7" s="36"/>
      <c r="Y7" s="36"/>
      <c r="Z7" s="36"/>
      <c r="AA7" s="36"/>
      <c r="AB7" s="36"/>
      <c r="AC7" s="36"/>
      <c r="AD7" s="36"/>
      <c r="AE7" s="36"/>
      <c r="AF7" s="36"/>
      <c r="AG7" s="36"/>
      <c r="AH7" s="36"/>
      <c r="AI7" s="36"/>
      <c r="AJ7" s="36"/>
      <c r="AK7" s="36"/>
      <c r="AL7" s="36"/>
      <c r="AM7" s="36"/>
      <c r="AN7" s="36"/>
      <c r="AO7" s="36"/>
      <c r="AP7" s="36"/>
      <c r="AQ7" s="36"/>
      <c r="AR7" s="36"/>
      <c r="AS7" s="36"/>
      <c r="AT7" s="37"/>
      <c r="AU7" s="37"/>
      <c r="AV7" s="37"/>
      <c r="AW7" s="37"/>
      <c r="AX7" s="37"/>
      <c r="AY7" s="37"/>
      <c r="AZ7" s="37"/>
      <c r="BA7" s="37"/>
      <c r="BB7" s="37"/>
      <c r="BC7" s="37"/>
      <c r="BD7" s="37"/>
      <c r="BE7" s="37"/>
      <c r="BF7" s="37"/>
      <c r="BG7" s="37"/>
      <c r="BH7" s="37"/>
      <c r="BI7" s="37"/>
      <c r="BJ7" s="37"/>
      <c r="BK7" s="37"/>
      <c r="BL7" s="37"/>
    </row>
    <row r="8" spans="1:64" ht="14" customHeight="1" x14ac:dyDescent="0.3">
      <c r="A8" s="36"/>
      <c r="B8" s="36"/>
      <c r="C8" s="36"/>
      <c r="D8" s="36"/>
      <c r="E8" s="36"/>
      <c r="F8" s="36"/>
      <c r="G8" s="36"/>
      <c r="H8" s="36"/>
      <c r="I8" s="36"/>
      <c r="J8" s="36"/>
      <c r="K8" s="36"/>
      <c r="L8" s="36"/>
      <c r="M8" s="36"/>
      <c r="N8" s="36"/>
      <c r="O8" s="36"/>
      <c r="P8" s="36"/>
      <c r="Q8" s="36"/>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7"/>
      <c r="AU8" s="37"/>
      <c r="AV8" s="37"/>
      <c r="AW8" s="37"/>
      <c r="AX8" s="37"/>
      <c r="AY8" s="37"/>
      <c r="AZ8" s="37"/>
      <c r="BA8" s="37"/>
      <c r="BB8" s="37"/>
      <c r="BC8" s="37"/>
      <c r="BD8" s="37"/>
      <c r="BE8" s="37"/>
      <c r="BF8" s="37"/>
      <c r="BG8" s="37"/>
      <c r="BH8" s="37"/>
      <c r="BI8" s="37"/>
      <c r="BJ8" s="37"/>
      <c r="BK8" s="37"/>
      <c r="BL8" s="37"/>
    </row>
    <row r="9" spans="1:64" ht="14" customHeight="1" x14ac:dyDescent="0.3">
      <c r="A9" s="36"/>
      <c r="B9" s="36"/>
      <c r="C9" s="36"/>
      <c r="D9" s="36"/>
      <c r="E9" s="36"/>
      <c r="F9" s="36"/>
      <c r="G9" s="36"/>
      <c r="H9" s="36"/>
      <c r="I9" s="36"/>
      <c r="J9" s="36"/>
      <c r="K9" s="36"/>
      <c r="L9" s="36"/>
      <c r="M9" s="36"/>
      <c r="N9" s="36"/>
      <c r="O9" s="36"/>
      <c r="P9" s="36"/>
      <c r="Q9" s="36"/>
      <c r="R9" s="36"/>
      <c r="S9" s="36"/>
      <c r="T9" s="36"/>
      <c r="U9" s="36"/>
      <c r="V9" s="36"/>
      <c r="W9" s="36"/>
      <c r="X9" s="36"/>
      <c r="Y9" s="36"/>
      <c r="Z9" s="36"/>
      <c r="AA9" s="36"/>
      <c r="AB9" s="36"/>
      <c r="AC9" s="36"/>
      <c r="AD9" s="36"/>
      <c r="AE9" s="36"/>
      <c r="AF9" s="36"/>
      <c r="AG9" s="36"/>
      <c r="AH9" s="36"/>
      <c r="AI9" s="36"/>
      <c r="AJ9" s="36"/>
      <c r="AK9" s="36"/>
      <c r="AL9" s="36"/>
      <c r="AM9" s="36"/>
      <c r="AN9" s="36"/>
      <c r="AO9" s="36"/>
      <c r="AP9" s="36"/>
      <c r="AQ9" s="36"/>
      <c r="AR9" s="36"/>
      <c r="AS9" s="36"/>
      <c r="AT9" s="37"/>
      <c r="AU9" s="37"/>
      <c r="AV9" s="37"/>
      <c r="AW9" s="37"/>
      <c r="AX9" s="37"/>
      <c r="AY9" s="37"/>
      <c r="AZ9" s="37"/>
      <c r="BA9" s="37"/>
      <c r="BB9" s="37"/>
      <c r="BC9" s="37"/>
      <c r="BD9" s="37"/>
      <c r="BE9" s="37"/>
      <c r="BF9" s="37"/>
      <c r="BG9" s="37"/>
      <c r="BH9" s="37"/>
      <c r="BI9" s="37"/>
      <c r="BJ9" s="37"/>
      <c r="BK9" s="37"/>
      <c r="BL9" s="37"/>
    </row>
    <row r="10" spans="1:64" ht="14" customHeight="1" x14ac:dyDescent="0.3">
      <c r="A10" s="36"/>
      <c r="B10" s="36"/>
      <c r="C10" s="36"/>
      <c r="D10" s="36"/>
      <c r="E10" s="36"/>
      <c r="F10" s="36"/>
      <c r="G10" s="36"/>
      <c r="H10" s="36"/>
      <c r="I10" s="36"/>
      <c r="J10" s="36"/>
      <c r="K10" s="36"/>
      <c r="L10" s="36"/>
      <c r="M10" s="36"/>
      <c r="N10" s="36"/>
      <c r="O10" s="36"/>
      <c r="P10" s="36"/>
      <c r="Q10" s="36"/>
      <c r="R10" s="36"/>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7"/>
      <c r="AU10" s="37"/>
      <c r="AV10" s="37"/>
      <c r="AW10" s="37"/>
      <c r="AX10" s="37"/>
      <c r="AY10" s="37"/>
      <c r="AZ10" s="37"/>
      <c r="BA10" s="37"/>
      <c r="BB10" s="37"/>
      <c r="BC10" s="37"/>
      <c r="BD10" s="37"/>
      <c r="BE10" s="37"/>
      <c r="BF10" s="37"/>
      <c r="BG10" s="37"/>
      <c r="BH10" s="37"/>
      <c r="BI10" s="37"/>
      <c r="BJ10" s="37"/>
      <c r="BK10" s="37"/>
      <c r="BL10" s="37"/>
    </row>
    <row r="11" spans="1:64" ht="14" customHeight="1" x14ac:dyDescent="0.3">
      <c r="A11" s="36"/>
      <c r="B11" s="36"/>
      <c r="C11" s="36"/>
      <c r="D11" s="36"/>
      <c r="E11" s="36"/>
      <c r="F11" s="36"/>
      <c r="G11" s="36"/>
      <c r="H11" s="36"/>
      <c r="I11" s="36"/>
      <c r="J11" s="36"/>
      <c r="K11" s="36"/>
      <c r="L11" s="36"/>
      <c r="M11" s="36"/>
      <c r="N11" s="36"/>
      <c r="O11" s="36"/>
      <c r="P11" s="36"/>
      <c r="Q11" s="36"/>
      <c r="R11" s="36"/>
      <c r="S11" s="36"/>
      <c r="T11" s="36"/>
      <c r="U11" s="36"/>
      <c r="V11" s="36"/>
      <c r="W11" s="36"/>
      <c r="X11" s="36"/>
      <c r="Y11" s="36"/>
      <c r="Z11" s="36"/>
      <c r="AA11" s="36"/>
      <c r="AB11" s="36"/>
      <c r="AC11" s="36"/>
      <c r="AD11" s="36"/>
      <c r="AE11" s="36"/>
      <c r="AF11" s="36"/>
      <c r="AG11" s="36"/>
      <c r="AH11" s="36"/>
      <c r="AI11" s="36"/>
      <c r="AJ11" s="36"/>
      <c r="AK11" s="36"/>
      <c r="AL11" s="36"/>
      <c r="AM11" s="36"/>
      <c r="AN11" s="36"/>
      <c r="AO11" s="36"/>
      <c r="AP11" s="36"/>
      <c r="AQ11" s="36"/>
      <c r="AR11" s="36"/>
      <c r="AS11" s="36"/>
      <c r="AT11" s="37"/>
      <c r="AU11" s="37"/>
      <c r="AV11" s="37"/>
      <c r="AW11" s="37"/>
      <c r="AX11" s="37"/>
      <c r="AY11" s="37"/>
      <c r="AZ11" s="37"/>
      <c r="BA11" s="37"/>
      <c r="BB11" s="37"/>
      <c r="BC11" s="37"/>
      <c r="BD11" s="37"/>
      <c r="BE11" s="37"/>
      <c r="BF11" s="37"/>
      <c r="BG11" s="37"/>
      <c r="BH11" s="37"/>
      <c r="BI11" s="37"/>
      <c r="BJ11" s="37"/>
      <c r="BK11" s="37"/>
      <c r="BL11" s="37"/>
    </row>
    <row r="12" spans="1:64" ht="14" customHeight="1" x14ac:dyDescent="0.3">
      <c r="A12" s="36"/>
      <c r="B12" s="36"/>
      <c r="C12" s="36"/>
      <c r="D12" s="36"/>
      <c r="E12" s="36"/>
      <c r="F12" s="36"/>
      <c r="G12" s="36"/>
      <c r="H12" s="36"/>
      <c r="I12" s="36"/>
      <c r="J12" s="36"/>
      <c r="K12" s="36"/>
      <c r="L12" s="36"/>
      <c r="M12" s="36"/>
      <c r="N12" s="36"/>
      <c r="O12" s="36"/>
      <c r="P12" s="36"/>
      <c r="Q12" s="36"/>
      <c r="R12" s="36"/>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7"/>
      <c r="AU12" s="37"/>
      <c r="AV12" s="37"/>
      <c r="AW12" s="37"/>
      <c r="AX12" s="37"/>
      <c r="AY12" s="37"/>
      <c r="AZ12" s="37"/>
      <c r="BA12" s="37"/>
      <c r="BB12" s="37"/>
      <c r="BC12" s="37"/>
      <c r="BD12" s="37"/>
      <c r="BE12" s="37"/>
      <c r="BF12" s="37"/>
      <c r="BG12" s="37"/>
      <c r="BH12" s="37"/>
      <c r="BI12" s="37"/>
      <c r="BJ12" s="37"/>
      <c r="BK12" s="37"/>
      <c r="BL12" s="37"/>
    </row>
    <row r="13" spans="1:64" ht="14" customHeight="1" x14ac:dyDescent="0.3">
      <c r="A13" s="36"/>
      <c r="B13" s="36"/>
      <c r="C13" s="36"/>
      <c r="D13" s="36"/>
      <c r="E13" s="36"/>
      <c r="F13" s="36"/>
      <c r="G13" s="36"/>
      <c r="H13" s="36"/>
      <c r="I13" s="36"/>
      <c r="J13" s="36"/>
      <c r="K13" s="36"/>
      <c r="L13" s="36"/>
      <c r="M13" s="36"/>
      <c r="N13" s="36"/>
      <c r="O13" s="36"/>
      <c r="P13" s="36"/>
      <c r="Q13" s="36"/>
      <c r="R13" s="36"/>
      <c r="S13" s="36"/>
      <c r="T13" s="36"/>
      <c r="U13" s="36"/>
      <c r="V13" s="36"/>
      <c r="W13" s="36"/>
      <c r="X13" s="36"/>
      <c r="Y13" s="36"/>
      <c r="Z13" s="36"/>
      <c r="AA13" s="36"/>
      <c r="AB13" s="36"/>
      <c r="AC13" s="36"/>
      <c r="AD13" s="36"/>
      <c r="AE13" s="36"/>
      <c r="AF13" s="36"/>
      <c r="AG13" s="36"/>
      <c r="AH13" s="36"/>
      <c r="AI13" s="36"/>
      <c r="AJ13" s="36"/>
      <c r="AK13" s="36"/>
      <c r="AL13" s="36"/>
      <c r="AM13" s="36"/>
      <c r="AN13" s="36"/>
      <c r="AO13" s="36"/>
      <c r="AP13" s="36"/>
      <c r="AQ13" s="36"/>
      <c r="AR13" s="36"/>
      <c r="AS13" s="36"/>
      <c r="AT13" s="37"/>
      <c r="AU13" s="37"/>
      <c r="AV13" s="37"/>
      <c r="AW13" s="37"/>
      <c r="AX13" s="37"/>
      <c r="AY13" s="37"/>
      <c r="AZ13" s="37"/>
      <c r="BA13" s="37"/>
      <c r="BB13" s="37"/>
      <c r="BC13" s="37"/>
      <c r="BD13" s="37"/>
      <c r="BE13" s="37"/>
      <c r="BF13" s="37"/>
      <c r="BG13" s="37"/>
      <c r="BH13" s="37"/>
      <c r="BI13" s="37"/>
      <c r="BJ13" s="37"/>
      <c r="BK13" s="37"/>
      <c r="BL13" s="37"/>
    </row>
    <row r="14" spans="1:64" ht="14" customHeight="1" x14ac:dyDescent="0.3">
      <c r="A14" s="36"/>
      <c r="B14" s="36"/>
      <c r="C14" s="36"/>
      <c r="D14" s="36"/>
      <c r="E14" s="36"/>
      <c r="F14" s="36"/>
      <c r="G14" s="36"/>
      <c r="H14" s="36"/>
      <c r="I14" s="36"/>
      <c r="J14" s="36"/>
      <c r="K14" s="36"/>
      <c r="L14" s="36"/>
      <c r="M14" s="36"/>
      <c r="N14" s="36"/>
      <c r="O14" s="36"/>
      <c r="P14" s="36"/>
      <c r="Q14" s="36"/>
      <c r="R14" s="36"/>
      <c r="S14" s="36"/>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7"/>
      <c r="AU14" s="37"/>
      <c r="AV14" s="37"/>
      <c r="AW14" s="37"/>
      <c r="AX14" s="37"/>
      <c r="AY14" s="37"/>
      <c r="AZ14" s="37"/>
      <c r="BA14" s="37"/>
      <c r="BB14" s="37"/>
      <c r="BC14" s="37"/>
      <c r="BD14" s="37"/>
      <c r="BE14" s="37"/>
      <c r="BF14" s="37"/>
      <c r="BG14" s="37"/>
      <c r="BH14" s="37"/>
      <c r="BI14" s="37"/>
      <c r="BJ14" s="37"/>
      <c r="BK14" s="37"/>
      <c r="BL14" s="37"/>
    </row>
    <row r="15" spans="1:64" ht="14" customHeight="1" x14ac:dyDescent="0.3">
      <c r="A15" s="36"/>
      <c r="B15" s="36"/>
      <c r="C15" s="36"/>
      <c r="D15" s="36"/>
      <c r="E15" s="36"/>
      <c r="F15" s="36"/>
      <c r="G15" s="36"/>
      <c r="H15" s="36"/>
      <c r="I15" s="36"/>
      <c r="J15" s="36"/>
      <c r="K15" s="36"/>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7"/>
      <c r="AU15" s="37"/>
      <c r="AV15" s="37"/>
      <c r="AW15" s="37"/>
      <c r="AX15" s="37"/>
      <c r="AY15" s="37"/>
      <c r="AZ15" s="37"/>
      <c r="BA15" s="37"/>
      <c r="BB15" s="37"/>
      <c r="BC15" s="37"/>
      <c r="BD15" s="37"/>
      <c r="BE15" s="37"/>
      <c r="BF15" s="37"/>
      <c r="BG15" s="37"/>
      <c r="BH15" s="37"/>
      <c r="BI15" s="37"/>
      <c r="BJ15" s="37"/>
      <c r="BK15" s="37"/>
      <c r="BL15" s="37"/>
    </row>
    <row r="16" spans="1:64" ht="14" customHeight="1" x14ac:dyDescent="0.3">
      <c r="A16" s="36"/>
      <c r="B16" s="36"/>
      <c r="C16" s="36"/>
      <c r="D16" s="36"/>
      <c r="E16" s="36"/>
      <c r="F16" s="36"/>
      <c r="G16" s="36"/>
      <c r="H16" s="36"/>
      <c r="I16" s="36"/>
      <c r="J16" s="36"/>
      <c r="K16" s="36"/>
      <c r="L16" s="36"/>
      <c r="M16" s="3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7"/>
      <c r="AU16" s="37"/>
      <c r="AV16" s="37"/>
      <c r="AW16" s="37"/>
      <c r="AX16" s="37"/>
      <c r="AY16" s="37"/>
      <c r="AZ16" s="37"/>
      <c r="BA16" s="37"/>
      <c r="BB16" s="37"/>
      <c r="BC16" s="37"/>
      <c r="BD16" s="37"/>
      <c r="BE16" s="37"/>
      <c r="BF16" s="37"/>
      <c r="BG16" s="37"/>
      <c r="BH16" s="37"/>
      <c r="BI16" s="37"/>
      <c r="BJ16" s="37"/>
      <c r="BK16" s="37"/>
      <c r="BL16" s="37"/>
    </row>
    <row r="17" spans="1:64" ht="14" customHeight="1" x14ac:dyDescent="0.3">
      <c r="A17" s="36"/>
      <c r="B17" s="36"/>
      <c r="C17" s="36"/>
      <c r="D17" s="36"/>
      <c r="E17" s="36"/>
      <c r="F17" s="36"/>
      <c r="G17" s="36"/>
      <c r="H17" s="36"/>
      <c r="I17" s="36"/>
      <c r="J17" s="36"/>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7"/>
      <c r="AU17" s="37"/>
      <c r="AV17" s="37"/>
      <c r="AW17" s="37"/>
      <c r="AX17" s="37"/>
      <c r="AY17" s="37"/>
      <c r="AZ17" s="37"/>
      <c r="BA17" s="37"/>
      <c r="BB17" s="37"/>
      <c r="BC17" s="37"/>
      <c r="BD17" s="37"/>
      <c r="BE17" s="37"/>
      <c r="BF17" s="37"/>
      <c r="BG17" s="37"/>
      <c r="BH17" s="37"/>
      <c r="BI17" s="37"/>
      <c r="BJ17" s="37"/>
      <c r="BK17" s="37"/>
      <c r="BL17" s="37"/>
    </row>
    <row r="18" spans="1:64" ht="14" customHeight="1" x14ac:dyDescent="0.3">
      <c r="A18" s="36"/>
      <c r="B18" s="36"/>
      <c r="C18" s="36"/>
      <c r="D18" s="36"/>
      <c r="E18" s="36"/>
      <c r="F18" s="36"/>
      <c r="G18" s="36"/>
      <c r="H18" s="36"/>
      <c r="I18" s="36"/>
      <c r="J18" s="36"/>
      <c r="K18" s="36"/>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7"/>
      <c r="AU18" s="37"/>
      <c r="AV18" s="37"/>
      <c r="AW18" s="37"/>
      <c r="AX18" s="37"/>
      <c r="AY18" s="37"/>
      <c r="AZ18" s="37"/>
      <c r="BA18" s="37"/>
      <c r="BB18" s="37"/>
      <c r="BC18" s="37"/>
      <c r="BD18" s="37"/>
      <c r="BE18" s="37"/>
      <c r="BF18" s="37"/>
      <c r="BG18" s="37"/>
      <c r="BH18" s="37"/>
      <c r="BI18" s="37"/>
      <c r="BJ18" s="37"/>
      <c r="BK18" s="37"/>
      <c r="BL18" s="37"/>
    </row>
    <row r="19" spans="1:64" ht="14" customHeight="1" x14ac:dyDescent="0.3">
      <c r="A19" s="36"/>
      <c r="B19" s="36"/>
      <c r="C19" s="36"/>
      <c r="D19" s="36"/>
      <c r="E19" s="36"/>
      <c r="F19" s="36"/>
      <c r="G19" s="36"/>
      <c r="H19" s="36"/>
      <c r="I19" s="36"/>
      <c r="J19" s="36"/>
      <c r="K19" s="36"/>
      <c r="L19" s="36"/>
      <c r="M19" s="36"/>
      <c r="N19" s="36"/>
      <c r="O19" s="36"/>
      <c r="P19" s="36"/>
      <c r="Q19" s="36"/>
      <c r="R19" s="36"/>
      <c r="S19" s="36"/>
      <c r="T19" s="36"/>
      <c r="U19" s="36"/>
      <c r="V19" s="36"/>
      <c r="W19" s="36"/>
      <c r="X19" s="36"/>
      <c r="Y19" s="36"/>
      <c r="Z19" s="36"/>
      <c r="AA19" s="36"/>
      <c r="AB19" s="36"/>
      <c r="AC19" s="36"/>
      <c r="AD19" s="36"/>
      <c r="AE19" s="36"/>
      <c r="AF19" s="36"/>
      <c r="AG19" s="36"/>
      <c r="AH19" s="36"/>
      <c r="AI19" s="36"/>
      <c r="AJ19" s="36"/>
      <c r="AK19" s="36"/>
      <c r="AL19" s="36"/>
      <c r="AM19" s="36"/>
      <c r="AN19" s="36"/>
      <c r="AO19" s="36"/>
      <c r="AP19" s="36"/>
      <c r="AQ19" s="36"/>
      <c r="AR19" s="36"/>
      <c r="AS19" s="36"/>
      <c r="AT19" s="37"/>
      <c r="AU19" s="37"/>
      <c r="AV19" s="37"/>
      <c r="AW19" s="37"/>
      <c r="AX19" s="37"/>
      <c r="AY19" s="37"/>
      <c r="AZ19" s="37"/>
      <c r="BA19" s="37"/>
      <c r="BB19" s="37"/>
      <c r="BC19" s="37"/>
      <c r="BD19" s="37"/>
      <c r="BE19" s="37"/>
      <c r="BF19" s="37"/>
      <c r="BG19" s="37"/>
      <c r="BH19" s="37"/>
      <c r="BI19" s="37"/>
      <c r="BJ19" s="37"/>
      <c r="BK19" s="37"/>
      <c r="BL19" s="37"/>
    </row>
    <row r="20" spans="1:64" ht="14" customHeight="1" x14ac:dyDescent="0.3">
      <c r="A20" s="36"/>
      <c r="B20" s="36"/>
      <c r="C20" s="36"/>
      <c r="D20" s="36"/>
      <c r="E20" s="36"/>
      <c r="F20" s="36"/>
      <c r="G20" s="36"/>
      <c r="H20" s="36"/>
      <c r="I20" s="36"/>
      <c r="J20" s="36"/>
      <c r="K20" s="36"/>
      <c r="L20" s="36"/>
      <c r="M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7"/>
      <c r="AU20" s="37"/>
      <c r="AV20" s="37"/>
      <c r="AW20" s="37"/>
      <c r="AX20" s="37"/>
      <c r="AY20" s="37"/>
      <c r="AZ20" s="37"/>
      <c r="BA20" s="37"/>
      <c r="BB20" s="37"/>
      <c r="BC20" s="37"/>
      <c r="BD20" s="37"/>
      <c r="BE20" s="37"/>
      <c r="BF20" s="37"/>
      <c r="BG20" s="37"/>
      <c r="BH20" s="37"/>
      <c r="BI20" s="37"/>
      <c r="BJ20" s="37"/>
      <c r="BK20" s="37"/>
      <c r="BL20" s="37"/>
    </row>
    <row r="21" spans="1:64" ht="14" customHeight="1" x14ac:dyDescent="0.3">
      <c r="A21" s="36"/>
      <c r="B21" s="36"/>
      <c r="C21" s="36"/>
      <c r="D21" s="36"/>
      <c r="E21" s="36"/>
      <c r="F21" s="36"/>
      <c r="G21" s="36"/>
      <c r="H21" s="36"/>
      <c r="I21" s="36"/>
      <c r="J21" s="36"/>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7"/>
      <c r="AU21" s="37"/>
      <c r="AV21" s="37"/>
      <c r="AW21" s="37"/>
      <c r="AX21" s="37"/>
      <c r="AY21" s="37"/>
      <c r="AZ21" s="37"/>
      <c r="BA21" s="37"/>
      <c r="BB21" s="37"/>
      <c r="BC21" s="37"/>
      <c r="BD21" s="37"/>
      <c r="BE21" s="37"/>
      <c r="BF21" s="37"/>
      <c r="BG21" s="37"/>
      <c r="BH21" s="37"/>
      <c r="BI21" s="37"/>
      <c r="BJ21" s="37"/>
      <c r="BK21" s="37"/>
      <c r="BL21" s="37"/>
    </row>
    <row r="22" spans="1:64" ht="14" customHeight="1" x14ac:dyDescent="0.3">
      <c r="A22" s="36"/>
      <c r="B22" s="36"/>
      <c r="C22" s="36"/>
      <c r="D22" s="36"/>
      <c r="E22" s="36"/>
      <c r="F22" s="36"/>
      <c r="G22" s="36"/>
      <c r="H22" s="36"/>
      <c r="I22" s="36"/>
      <c r="J22" s="36"/>
      <c r="K22" s="36"/>
      <c r="L22" s="36"/>
      <c r="M22" s="36"/>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7"/>
      <c r="AU22" s="37"/>
      <c r="AV22" s="37"/>
      <c r="AW22" s="37"/>
      <c r="AX22" s="37"/>
      <c r="AY22" s="37"/>
      <c r="AZ22" s="37"/>
      <c r="BA22" s="37"/>
      <c r="BB22" s="37"/>
      <c r="BC22" s="37"/>
      <c r="BD22" s="37"/>
      <c r="BE22" s="37"/>
      <c r="BF22" s="37"/>
      <c r="BG22" s="37"/>
      <c r="BH22" s="37"/>
      <c r="BI22" s="37"/>
      <c r="BJ22" s="37"/>
      <c r="BK22" s="37"/>
      <c r="BL22" s="37"/>
    </row>
    <row r="23" spans="1:64" ht="14" customHeight="1" x14ac:dyDescent="0.3">
      <c r="A23" s="36"/>
      <c r="B23" s="36"/>
      <c r="C23" s="36"/>
      <c r="D23" s="36"/>
      <c r="E23" s="36"/>
      <c r="F23" s="36"/>
      <c r="G23" s="36"/>
      <c r="H23" s="36"/>
      <c r="I23" s="36"/>
      <c r="J23" s="36"/>
      <c r="K23" s="36"/>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7"/>
      <c r="AU23" s="37"/>
      <c r="AV23" s="37"/>
      <c r="AW23" s="37"/>
      <c r="AX23" s="37"/>
      <c r="AY23" s="37"/>
      <c r="AZ23" s="37"/>
      <c r="BA23" s="37"/>
      <c r="BB23" s="37"/>
      <c r="BC23" s="37"/>
      <c r="BD23" s="37"/>
      <c r="BE23" s="37"/>
      <c r="BF23" s="37"/>
      <c r="BG23" s="37"/>
      <c r="BH23" s="37"/>
      <c r="BI23" s="37"/>
      <c r="BJ23" s="37"/>
      <c r="BK23" s="37"/>
      <c r="BL23" s="37"/>
    </row>
    <row r="24" spans="1:64" ht="14" customHeight="1" x14ac:dyDescent="0.3">
      <c r="A24" s="36"/>
      <c r="B24" s="36"/>
      <c r="C24" s="36"/>
      <c r="D24" s="36"/>
      <c r="E24" s="36"/>
      <c r="F24" s="36"/>
      <c r="G24" s="36"/>
      <c r="H24" s="36"/>
      <c r="I24" s="36"/>
      <c r="J24" s="36"/>
      <c r="K24" s="36"/>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7"/>
      <c r="AU24" s="37"/>
      <c r="AV24" s="37"/>
      <c r="AW24" s="37"/>
      <c r="AX24" s="37"/>
      <c r="AY24" s="37"/>
      <c r="AZ24" s="37"/>
      <c r="BA24" s="37"/>
      <c r="BB24" s="37"/>
      <c r="BC24" s="37"/>
      <c r="BD24" s="37"/>
      <c r="BE24" s="37"/>
      <c r="BF24" s="37"/>
      <c r="BG24" s="37"/>
      <c r="BH24" s="37"/>
      <c r="BI24" s="37"/>
      <c r="BJ24" s="37"/>
      <c r="BK24" s="37"/>
      <c r="BL24" s="37"/>
    </row>
    <row r="25" spans="1:64" x14ac:dyDescent="0.3">
      <c r="A25" s="36"/>
      <c r="B25" s="36"/>
      <c r="C25" s="36"/>
      <c r="D25" s="36"/>
      <c r="E25" s="36"/>
      <c r="F25" s="36"/>
      <c r="G25" s="36"/>
      <c r="H25" s="36"/>
      <c r="I25" s="36"/>
      <c r="J25" s="36"/>
      <c r="K25" s="36"/>
      <c r="L25" s="36"/>
      <c r="M25" s="36"/>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7"/>
      <c r="AU25" s="37"/>
      <c r="AV25" s="37"/>
      <c r="AW25" s="37"/>
      <c r="AX25" s="37"/>
      <c r="AY25" s="37"/>
      <c r="AZ25" s="37"/>
      <c r="BA25" s="37"/>
      <c r="BB25" s="37"/>
      <c r="BC25" s="37"/>
      <c r="BD25" s="37"/>
      <c r="BE25" s="37"/>
      <c r="BF25" s="37"/>
      <c r="BG25" s="37"/>
      <c r="BH25" s="37"/>
      <c r="BI25" s="37"/>
      <c r="BJ25" s="37"/>
      <c r="BK25" s="37"/>
      <c r="BL25" s="37"/>
    </row>
    <row r="26" spans="1:64" x14ac:dyDescent="0.3">
      <c r="A26" s="36"/>
      <c r="B26" s="36"/>
      <c r="C26" s="36"/>
      <c r="D26" s="36"/>
      <c r="E26" s="36"/>
      <c r="F26" s="36"/>
      <c r="G26" s="36"/>
      <c r="H26" s="36"/>
      <c r="I26" s="36"/>
      <c r="J26" s="36"/>
      <c r="K26" s="36"/>
      <c r="L26" s="36"/>
      <c r="M26" s="36"/>
      <c r="N26" s="36"/>
      <c r="O26" s="36"/>
      <c r="P26" s="36"/>
      <c r="Q26" s="36"/>
      <c r="R26" s="36"/>
      <c r="S26" s="36"/>
      <c r="T26" s="36"/>
      <c r="U26" s="36"/>
      <c r="V26" s="36"/>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7"/>
      <c r="AU26" s="37"/>
      <c r="AV26" s="37"/>
      <c r="AW26" s="37"/>
      <c r="AX26" s="37"/>
      <c r="AY26" s="37"/>
      <c r="AZ26" s="37"/>
      <c r="BA26" s="37"/>
      <c r="BB26" s="37"/>
      <c r="BC26" s="37"/>
      <c r="BD26" s="37"/>
      <c r="BE26" s="37"/>
      <c r="BF26" s="37"/>
      <c r="BG26" s="37"/>
      <c r="BH26" s="37"/>
      <c r="BI26" s="37"/>
      <c r="BJ26" s="37"/>
      <c r="BK26" s="37"/>
      <c r="BL26" s="37"/>
    </row>
    <row r="27" spans="1:64" x14ac:dyDescent="0.3">
      <c r="A27" s="36"/>
      <c r="B27" s="36"/>
      <c r="C27" s="36"/>
      <c r="D27" s="36"/>
      <c r="E27" s="36"/>
      <c r="F27" s="36"/>
      <c r="G27" s="36"/>
      <c r="H27" s="36"/>
      <c r="I27" s="36"/>
      <c r="J27" s="36"/>
      <c r="K27" s="36"/>
      <c r="L27" s="36"/>
      <c r="M27" s="36"/>
      <c r="N27" s="36"/>
      <c r="O27" s="36"/>
      <c r="P27" s="36"/>
      <c r="Q27" s="36"/>
      <c r="R27" s="36"/>
      <c r="S27" s="36"/>
      <c r="T27" s="36"/>
      <c r="U27" s="36"/>
      <c r="V27" s="36"/>
      <c r="W27" s="36"/>
      <c r="X27" s="36"/>
      <c r="Y27" s="36"/>
      <c r="Z27" s="36"/>
      <c r="AA27" s="36"/>
      <c r="AB27" s="36"/>
      <c r="AC27" s="36"/>
      <c r="AD27" s="36"/>
      <c r="AE27" s="36"/>
      <c r="AF27" s="36"/>
      <c r="AG27" s="36"/>
      <c r="AH27" s="36"/>
      <c r="AI27" s="36"/>
      <c r="AJ27" s="36"/>
      <c r="AK27" s="36"/>
      <c r="AL27" s="36"/>
      <c r="AM27" s="36"/>
      <c r="AN27" s="36"/>
      <c r="AO27" s="36"/>
      <c r="AP27" s="36"/>
      <c r="AQ27" s="36"/>
      <c r="AR27" s="36"/>
      <c r="AS27" s="36"/>
      <c r="AT27" s="37"/>
      <c r="AU27" s="37"/>
      <c r="AV27" s="37"/>
      <c r="AW27" s="37"/>
      <c r="AX27" s="37"/>
      <c r="AY27" s="37"/>
      <c r="AZ27" s="37"/>
      <c r="BA27" s="37"/>
      <c r="BB27" s="37"/>
      <c r="BC27" s="37"/>
      <c r="BD27" s="37"/>
      <c r="BE27" s="37"/>
      <c r="BF27" s="37"/>
      <c r="BG27" s="37"/>
      <c r="BH27" s="37"/>
      <c r="BI27" s="37"/>
      <c r="BJ27" s="37"/>
      <c r="BK27" s="37"/>
      <c r="BL27" s="37"/>
    </row>
    <row r="28" spans="1:64" x14ac:dyDescent="0.3">
      <c r="A28" s="36"/>
      <c r="B28" s="36"/>
      <c r="C28" s="36"/>
      <c r="D28" s="36"/>
      <c r="E28" s="36"/>
      <c r="F28" s="36"/>
      <c r="G28" s="36"/>
      <c r="H28" s="36"/>
      <c r="I28" s="36"/>
      <c r="J28" s="36"/>
      <c r="K28" s="36"/>
      <c r="L28" s="36"/>
      <c r="M28" s="36"/>
      <c r="N28" s="36"/>
      <c r="O28" s="36"/>
      <c r="P28" s="36"/>
      <c r="Q28" s="36"/>
      <c r="R28" s="36"/>
      <c r="S28" s="36"/>
      <c r="T28" s="36"/>
      <c r="U28" s="36"/>
      <c r="V28" s="36"/>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7"/>
      <c r="AU28" s="37"/>
      <c r="AV28" s="37"/>
      <c r="AW28" s="37"/>
      <c r="AX28" s="37"/>
      <c r="AY28" s="37"/>
      <c r="AZ28" s="37"/>
      <c r="BA28" s="37"/>
      <c r="BB28" s="37"/>
      <c r="BC28" s="37"/>
      <c r="BD28" s="37"/>
      <c r="BE28" s="37"/>
      <c r="BF28" s="37"/>
      <c r="BG28" s="37"/>
      <c r="BH28" s="37"/>
      <c r="BI28" s="37"/>
      <c r="BJ28" s="37"/>
      <c r="BK28" s="37"/>
      <c r="BL28" s="37"/>
    </row>
    <row r="29" spans="1:64" x14ac:dyDescent="0.3">
      <c r="A29" s="36"/>
      <c r="B29" s="36"/>
      <c r="C29" s="36"/>
      <c r="D29" s="36"/>
      <c r="E29" s="36"/>
      <c r="F29" s="36"/>
      <c r="G29" s="36"/>
      <c r="H29" s="36"/>
      <c r="I29" s="36"/>
      <c r="J29" s="36"/>
      <c r="K29" s="36"/>
      <c r="L29" s="36"/>
      <c r="M29" s="36"/>
      <c r="N29" s="36"/>
      <c r="O29" s="36"/>
      <c r="P29" s="36"/>
      <c r="Q29" s="36"/>
      <c r="R29" s="36"/>
      <c r="S29" s="36"/>
      <c r="T29" s="36"/>
      <c r="U29" s="36"/>
      <c r="V29" s="36"/>
      <c r="W29" s="36"/>
      <c r="X29" s="36"/>
      <c r="Y29" s="36"/>
      <c r="Z29" s="36"/>
      <c r="AA29" s="36"/>
      <c r="AB29" s="36"/>
      <c r="AC29" s="36"/>
      <c r="AD29" s="36"/>
      <c r="AE29" s="36"/>
      <c r="AF29" s="36"/>
      <c r="AG29" s="36"/>
      <c r="AH29" s="36"/>
      <c r="AI29" s="36"/>
      <c r="AJ29" s="36"/>
      <c r="AK29" s="36"/>
      <c r="AL29" s="36"/>
      <c r="AM29" s="36"/>
      <c r="AN29" s="36"/>
      <c r="AO29" s="36"/>
      <c r="AP29" s="36"/>
      <c r="AQ29" s="36"/>
      <c r="AR29" s="36"/>
      <c r="AS29" s="36"/>
      <c r="AT29" s="37"/>
      <c r="AU29" s="37"/>
      <c r="AV29" s="37"/>
      <c r="AW29" s="37"/>
      <c r="AX29" s="37"/>
      <c r="AY29" s="37"/>
      <c r="AZ29" s="37"/>
      <c r="BA29" s="37"/>
      <c r="BB29" s="37"/>
      <c r="BC29" s="37"/>
      <c r="BD29" s="37"/>
      <c r="BE29" s="37"/>
      <c r="BF29" s="37"/>
      <c r="BG29" s="37"/>
      <c r="BH29" s="37"/>
      <c r="BI29" s="37"/>
      <c r="BJ29" s="37"/>
      <c r="BK29" s="37"/>
      <c r="BL29" s="37"/>
    </row>
    <row r="30" spans="1:64" x14ac:dyDescent="0.3">
      <c r="A30" s="36"/>
      <c r="B30" s="36"/>
      <c r="C30" s="36"/>
      <c r="D30" s="36"/>
      <c r="E30" s="36"/>
      <c r="F30" s="36"/>
      <c r="G30" s="36"/>
      <c r="H30" s="36"/>
      <c r="I30" s="36"/>
      <c r="J30" s="36"/>
      <c r="K30" s="36"/>
      <c r="L30" s="36"/>
      <c r="M30" s="36"/>
      <c r="N30" s="36"/>
      <c r="O30" s="36"/>
      <c r="P30" s="36"/>
      <c r="Q30" s="36"/>
      <c r="R30" s="36"/>
      <c r="S30" s="36"/>
      <c r="T30" s="36"/>
      <c r="U30" s="36"/>
      <c r="V30" s="36"/>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7"/>
      <c r="AU30" s="37"/>
      <c r="AV30" s="37"/>
      <c r="AW30" s="37"/>
      <c r="AX30" s="37"/>
      <c r="AY30" s="37"/>
      <c r="AZ30" s="37"/>
      <c r="BA30" s="37"/>
      <c r="BB30" s="37"/>
      <c r="BC30" s="37"/>
      <c r="BD30" s="37"/>
      <c r="BE30" s="37"/>
      <c r="BF30" s="37"/>
      <c r="BG30" s="37"/>
      <c r="BH30" s="37"/>
      <c r="BI30" s="37"/>
      <c r="BJ30" s="37"/>
      <c r="BK30" s="37"/>
      <c r="BL30" s="37"/>
    </row>
    <row r="31" spans="1:64" x14ac:dyDescent="0.3">
      <c r="A31" s="36"/>
      <c r="B31" s="36"/>
      <c r="C31" s="36"/>
      <c r="D31" s="36"/>
      <c r="E31" s="36"/>
      <c r="F31" s="36"/>
      <c r="G31" s="36"/>
      <c r="H31" s="36"/>
      <c r="I31" s="36"/>
      <c r="J31" s="36"/>
      <c r="K31" s="36"/>
      <c r="L31" s="36"/>
      <c r="M31" s="36"/>
      <c r="N31" s="36"/>
      <c r="O31" s="36"/>
      <c r="P31" s="36"/>
      <c r="Q31" s="36"/>
      <c r="R31" s="36"/>
      <c r="S31" s="36"/>
      <c r="T31" s="36"/>
      <c r="U31" s="36"/>
      <c r="V31" s="36"/>
      <c r="W31" s="36"/>
      <c r="X31" s="36"/>
      <c r="Y31" s="36"/>
      <c r="Z31" s="36"/>
      <c r="AA31" s="36"/>
      <c r="AB31" s="36"/>
      <c r="AC31" s="36"/>
      <c r="AD31" s="36"/>
      <c r="AE31" s="36"/>
      <c r="AF31" s="36"/>
      <c r="AG31" s="36"/>
      <c r="AH31" s="36"/>
      <c r="AI31" s="36"/>
      <c r="AJ31" s="36"/>
      <c r="AK31" s="36"/>
      <c r="AL31" s="36"/>
      <c r="AM31" s="36"/>
      <c r="AN31" s="36"/>
      <c r="AO31" s="36"/>
      <c r="AP31" s="36"/>
      <c r="AQ31" s="36"/>
      <c r="AR31" s="36"/>
      <c r="AS31" s="36"/>
      <c r="AT31" s="37"/>
      <c r="AU31" s="37"/>
      <c r="AV31" s="37"/>
      <c r="AW31" s="37"/>
      <c r="AX31" s="37"/>
      <c r="AY31" s="37"/>
      <c r="AZ31" s="37"/>
      <c r="BA31" s="37"/>
      <c r="BB31" s="37"/>
      <c r="BC31" s="37"/>
      <c r="BD31" s="37"/>
      <c r="BE31" s="37"/>
      <c r="BF31" s="37"/>
      <c r="BG31" s="37"/>
      <c r="BH31" s="37"/>
      <c r="BI31" s="37"/>
      <c r="BJ31" s="37"/>
      <c r="BK31" s="37"/>
      <c r="BL31" s="37"/>
    </row>
    <row r="32" spans="1:64" x14ac:dyDescent="0.3">
      <c r="A32" s="36"/>
      <c r="B32" s="36"/>
      <c r="C32" s="36"/>
      <c r="D32" s="36"/>
      <c r="E32" s="36"/>
      <c r="F32" s="36"/>
      <c r="G32" s="36"/>
      <c r="H32" s="36"/>
      <c r="I32" s="36"/>
      <c r="J32" s="36"/>
      <c r="K32" s="36"/>
      <c r="L32" s="36"/>
      <c r="M32" s="36"/>
      <c r="N32" s="36"/>
      <c r="O32" s="36"/>
      <c r="P32" s="36"/>
      <c r="Q32" s="36"/>
      <c r="R32" s="36"/>
      <c r="S32" s="36"/>
      <c r="T32" s="36"/>
      <c r="U32" s="36"/>
      <c r="V32" s="36"/>
      <c r="W32" s="36"/>
      <c r="X32" s="36"/>
      <c r="Y32" s="36"/>
      <c r="Z32" s="36"/>
      <c r="AA32" s="36"/>
      <c r="AB32" s="36"/>
      <c r="AC32" s="36"/>
      <c r="AD32" s="36"/>
      <c r="AE32" s="36"/>
      <c r="AF32" s="36"/>
      <c r="AG32" s="36"/>
      <c r="AH32" s="36"/>
      <c r="AI32" s="36"/>
      <c r="AJ32" s="36"/>
      <c r="AK32" s="36"/>
      <c r="AL32" s="36"/>
      <c r="AM32" s="36"/>
      <c r="AN32" s="36"/>
      <c r="AO32" s="36"/>
      <c r="AP32" s="36"/>
      <c r="AQ32" s="36"/>
      <c r="AR32" s="36"/>
      <c r="AS32" s="36"/>
      <c r="AT32" s="37"/>
      <c r="AU32" s="37"/>
      <c r="AV32" s="37"/>
      <c r="AW32" s="37"/>
      <c r="AX32" s="37"/>
      <c r="AY32" s="37"/>
      <c r="AZ32" s="37"/>
      <c r="BA32" s="37"/>
      <c r="BB32" s="37"/>
      <c r="BC32" s="37"/>
      <c r="BD32" s="37"/>
      <c r="BE32" s="37"/>
      <c r="BF32" s="37"/>
      <c r="BG32" s="37"/>
      <c r="BH32" s="37"/>
      <c r="BI32" s="37"/>
      <c r="BJ32" s="37"/>
      <c r="BK32" s="37"/>
      <c r="BL32" s="37"/>
    </row>
    <row r="33" spans="1:64" x14ac:dyDescent="0.3">
      <c r="A33" s="36"/>
      <c r="B33" s="36"/>
      <c r="C33" s="36"/>
      <c r="D33" s="36"/>
      <c r="E33" s="36"/>
      <c r="F33" s="36"/>
      <c r="G33" s="36"/>
      <c r="H33" s="36"/>
      <c r="I33" s="36"/>
      <c r="J33" s="36"/>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7"/>
      <c r="AU33" s="37"/>
      <c r="AV33" s="37"/>
      <c r="AW33" s="37"/>
      <c r="AX33" s="37"/>
      <c r="AY33" s="37"/>
      <c r="AZ33" s="37"/>
      <c r="BA33" s="37"/>
      <c r="BB33" s="37"/>
      <c r="BC33" s="37"/>
      <c r="BD33" s="37"/>
      <c r="BE33" s="37"/>
      <c r="BF33" s="37"/>
      <c r="BG33" s="37"/>
      <c r="BH33" s="37"/>
      <c r="BI33" s="37"/>
      <c r="BJ33" s="37"/>
      <c r="BK33" s="37"/>
      <c r="BL33" s="37"/>
    </row>
    <row r="34" spans="1:64" x14ac:dyDescent="0.3">
      <c r="A34" s="36"/>
      <c r="B34" s="36"/>
      <c r="C34" s="36"/>
      <c r="D34" s="36"/>
      <c r="E34" s="36"/>
      <c r="F34" s="36"/>
      <c r="G34" s="36"/>
      <c r="H34" s="36"/>
      <c r="I34" s="36"/>
      <c r="J34" s="36"/>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c r="AP34" s="36"/>
      <c r="AQ34" s="36"/>
      <c r="AR34" s="36"/>
      <c r="AS34" s="36"/>
      <c r="AT34" s="37"/>
      <c r="AU34" s="37"/>
      <c r="AV34" s="37"/>
      <c r="AW34" s="37"/>
      <c r="AX34" s="37"/>
      <c r="AY34" s="37"/>
      <c r="AZ34" s="37"/>
      <c r="BA34" s="37"/>
      <c r="BB34" s="37"/>
      <c r="BC34" s="37"/>
      <c r="BD34" s="37"/>
      <c r="BE34" s="37"/>
      <c r="BF34" s="37"/>
      <c r="BG34" s="37"/>
      <c r="BH34" s="37"/>
      <c r="BI34" s="37"/>
      <c r="BJ34" s="37"/>
      <c r="BK34" s="37"/>
      <c r="BL34" s="37"/>
    </row>
    <row r="35" spans="1:64" x14ac:dyDescent="0.3">
      <c r="A35" s="36"/>
      <c r="B35" s="36"/>
      <c r="C35" s="36"/>
      <c r="D35" s="36"/>
      <c r="E35" s="36"/>
      <c r="F35" s="36"/>
      <c r="G35" s="36"/>
      <c r="H35" s="36"/>
      <c r="I35" s="36"/>
      <c r="J35" s="36"/>
      <c r="K35" s="36"/>
      <c r="L35" s="36"/>
      <c r="M35" s="36"/>
      <c r="N35" s="36"/>
      <c r="O35" s="36"/>
      <c r="P35" s="36"/>
      <c r="Q35" s="36"/>
      <c r="R35" s="36"/>
      <c r="S35" s="36"/>
      <c r="T35" s="36"/>
      <c r="U35" s="36"/>
      <c r="V35" s="36"/>
      <c r="W35" s="36"/>
      <c r="X35" s="36"/>
      <c r="Y35" s="36"/>
      <c r="Z35" s="36"/>
      <c r="AA35" s="36"/>
      <c r="AB35" s="36"/>
      <c r="AC35" s="36"/>
      <c r="AD35" s="36"/>
      <c r="AE35" s="36"/>
      <c r="AF35" s="36"/>
      <c r="AG35" s="36"/>
      <c r="AH35" s="36"/>
      <c r="AI35" s="36"/>
      <c r="AJ35" s="36"/>
      <c r="AK35" s="36"/>
      <c r="AL35" s="36"/>
      <c r="AM35" s="36"/>
      <c r="AN35" s="36"/>
      <c r="AO35" s="36"/>
      <c r="AP35" s="36"/>
      <c r="AQ35" s="36"/>
      <c r="AR35" s="36"/>
      <c r="AS35" s="36"/>
      <c r="AT35" s="37"/>
      <c r="AU35" s="37"/>
      <c r="AV35" s="37"/>
      <c r="AW35" s="37"/>
      <c r="AX35" s="37"/>
      <c r="AY35" s="37"/>
      <c r="AZ35" s="37"/>
      <c r="BA35" s="37"/>
      <c r="BB35" s="37"/>
      <c r="BC35" s="37"/>
      <c r="BD35" s="37"/>
      <c r="BE35" s="37"/>
      <c r="BF35" s="37"/>
      <c r="BG35" s="37"/>
      <c r="BH35" s="37"/>
      <c r="BI35" s="37"/>
      <c r="BJ35" s="37"/>
      <c r="BK35" s="37"/>
      <c r="BL35" s="37"/>
    </row>
    <row r="36" spans="1:64" x14ac:dyDescent="0.3">
      <c r="A36" s="36"/>
      <c r="B36" s="36"/>
      <c r="C36" s="36"/>
      <c r="D36" s="36"/>
      <c r="E36" s="36"/>
      <c r="F36" s="36"/>
      <c r="G36" s="36"/>
      <c r="H36" s="36"/>
      <c r="I36" s="36"/>
      <c r="J36" s="36"/>
      <c r="K36" s="36"/>
      <c r="L36" s="36"/>
      <c r="M36" s="36"/>
      <c r="N36" s="36"/>
      <c r="O36" s="36"/>
      <c r="P36" s="36"/>
      <c r="Q36" s="36"/>
      <c r="R36" s="36"/>
      <c r="S36" s="36"/>
      <c r="T36" s="36"/>
      <c r="U36" s="36"/>
      <c r="V36" s="36"/>
      <c r="W36" s="36"/>
      <c r="X36" s="36"/>
      <c r="Y36" s="36"/>
      <c r="Z36" s="36"/>
      <c r="AA36" s="36"/>
      <c r="AB36" s="36"/>
      <c r="AC36" s="36"/>
      <c r="AD36" s="36"/>
      <c r="AE36" s="36"/>
      <c r="AF36" s="36"/>
      <c r="AG36" s="36"/>
      <c r="AH36" s="36"/>
      <c r="AI36" s="36"/>
      <c r="AJ36" s="36"/>
      <c r="AK36" s="36"/>
      <c r="AL36" s="36"/>
      <c r="AM36" s="36"/>
      <c r="AN36" s="36"/>
      <c r="AO36" s="36"/>
      <c r="AP36" s="36"/>
      <c r="AQ36" s="36"/>
      <c r="AR36" s="36"/>
      <c r="AS36" s="36"/>
      <c r="AT36" s="37"/>
      <c r="AU36" s="37"/>
      <c r="AV36" s="37"/>
      <c r="AW36" s="37"/>
      <c r="AX36" s="37"/>
      <c r="AY36" s="37"/>
      <c r="AZ36" s="37"/>
      <c r="BA36" s="37"/>
      <c r="BB36" s="37"/>
      <c r="BC36" s="37"/>
      <c r="BD36" s="37"/>
      <c r="BE36" s="37"/>
      <c r="BF36" s="37"/>
      <c r="BG36" s="37"/>
      <c r="BH36" s="37"/>
      <c r="BI36" s="37"/>
      <c r="BJ36" s="37"/>
      <c r="BK36" s="37"/>
      <c r="BL36" s="37"/>
    </row>
    <row r="37" spans="1:64" x14ac:dyDescent="0.3">
      <c r="A37" s="36"/>
      <c r="B37" s="36"/>
      <c r="C37" s="36"/>
      <c r="D37" s="36"/>
      <c r="E37" s="36"/>
      <c r="F37" s="36"/>
      <c r="G37" s="36"/>
      <c r="H37" s="36"/>
      <c r="I37" s="36"/>
      <c r="J37" s="36"/>
      <c r="K37" s="36"/>
      <c r="L37" s="36"/>
      <c r="M37" s="36"/>
      <c r="N37" s="36"/>
      <c r="O37" s="36"/>
      <c r="P37" s="36"/>
      <c r="Q37" s="36"/>
      <c r="R37" s="36"/>
      <c r="S37" s="36"/>
      <c r="T37" s="36"/>
      <c r="U37" s="36"/>
      <c r="V37" s="36"/>
      <c r="W37" s="36"/>
      <c r="X37" s="36"/>
      <c r="Y37" s="36"/>
      <c r="Z37" s="36"/>
      <c r="AA37" s="36"/>
      <c r="AB37" s="36"/>
      <c r="AC37" s="36"/>
      <c r="AD37" s="36"/>
      <c r="AE37" s="36"/>
      <c r="AF37" s="36"/>
      <c r="AG37" s="36"/>
      <c r="AH37" s="36"/>
      <c r="AI37" s="36"/>
      <c r="AJ37" s="36"/>
      <c r="AK37" s="36"/>
      <c r="AL37" s="36"/>
      <c r="AM37" s="36"/>
      <c r="AN37" s="36"/>
      <c r="AO37" s="36"/>
      <c r="AP37" s="36"/>
      <c r="AQ37" s="36"/>
      <c r="AR37" s="36"/>
      <c r="AS37" s="36"/>
      <c r="AT37" s="37"/>
      <c r="AU37" s="37"/>
      <c r="AV37" s="37"/>
      <c r="AW37" s="37"/>
      <c r="AX37" s="37"/>
      <c r="AY37" s="37"/>
      <c r="AZ37" s="37"/>
      <c r="BA37" s="37"/>
      <c r="BB37" s="37"/>
      <c r="BC37" s="37"/>
      <c r="BD37" s="37"/>
      <c r="BE37" s="37"/>
      <c r="BF37" s="37"/>
      <c r="BG37" s="37"/>
      <c r="BH37" s="37"/>
      <c r="BI37" s="37"/>
      <c r="BJ37" s="37"/>
      <c r="BK37" s="37"/>
      <c r="BL37" s="37"/>
    </row>
    <row r="38" spans="1:64" x14ac:dyDescent="0.3">
      <c r="A38" s="36"/>
      <c r="B38" s="36"/>
      <c r="C38" s="36"/>
      <c r="D38" s="36"/>
      <c r="E38" s="36"/>
      <c r="F38" s="36"/>
      <c r="G38" s="36"/>
      <c r="H38" s="36"/>
      <c r="I38" s="36"/>
      <c r="J38" s="36"/>
      <c r="K38" s="36"/>
      <c r="L38" s="36"/>
      <c r="M38" s="36"/>
      <c r="N38" s="36"/>
      <c r="O38" s="36"/>
      <c r="P38" s="36"/>
      <c r="Q38" s="36"/>
      <c r="R38" s="36"/>
      <c r="S38" s="36"/>
      <c r="T38" s="36"/>
      <c r="U38" s="36"/>
      <c r="V38" s="36"/>
      <c r="W38" s="36"/>
      <c r="X38" s="36"/>
      <c r="Y38" s="36"/>
      <c r="Z38" s="36"/>
      <c r="AA38" s="36"/>
      <c r="AB38" s="36"/>
      <c r="AC38" s="36"/>
      <c r="AD38" s="36"/>
      <c r="AE38" s="36"/>
      <c r="AF38" s="36"/>
      <c r="AG38" s="36"/>
      <c r="AH38" s="36"/>
      <c r="AI38" s="36"/>
      <c r="AJ38" s="36"/>
      <c r="AK38" s="36"/>
      <c r="AL38" s="36"/>
      <c r="AM38" s="36"/>
      <c r="AN38" s="36"/>
      <c r="AO38" s="36"/>
      <c r="AP38" s="36"/>
      <c r="AQ38" s="36"/>
      <c r="AR38" s="36"/>
      <c r="AS38" s="36"/>
      <c r="AT38" s="37"/>
      <c r="AU38" s="37"/>
      <c r="AV38" s="37"/>
      <c r="AW38" s="37"/>
      <c r="AX38" s="37"/>
      <c r="AY38" s="37"/>
      <c r="AZ38" s="37"/>
      <c r="BA38" s="37"/>
      <c r="BB38" s="37"/>
      <c r="BC38" s="37"/>
      <c r="BD38" s="37"/>
      <c r="BE38" s="37"/>
      <c r="BF38" s="37"/>
      <c r="BG38" s="37"/>
      <c r="BH38" s="37"/>
      <c r="BI38" s="37"/>
      <c r="BJ38" s="37"/>
      <c r="BK38" s="37"/>
      <c r="BL38" s="37"/>
    </row>
    <row r="39" spans="1:64" x14ac:dyDescent="0.3">
      <c r="A39" s="36"/>
      <c r="B39" s="36"/>
      <c r="C39" s="36"/>
      <c r="D39" s="36"/>
      <c r="E39" s="36"/>
      <c r="F39" s="36"/>
      <c r="G39" s="36"/>
      <c r="H39" s="36"/>
      <c r="I39" s="36"/>
      <c r="J39" s="36"/>
      <c r="K39" s="36"/>
      <c r="L39" s="36"/>
      <c r="M39" s="36"/>
      <c r="N39" s="36"/>
      <c r="O39" s="36"/>
      <c r="P39" s="36"/>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c r="AQ39" s="36"/>
      <c r="AR39" s="36"/>
      <c r="AS39" s="36"/>
      <c r="AT39" s="37"/>
      <c r="AU39" s="37"/>
      <c r="AV39" s="37"/>
      <c r="AW39" s="37"/>
      <c r="AX39" s="37"/>
      <c r="AY39" s="37"/>
      <c r="AZ39" s="37"/>
      <c r="BA39" s="37"/>
      <c r="BB39" s="37"/>
      <c r="BC39" s="37"/>
      <c r="BD39" s="37"/>
      <c r="BE39" s="37"/>
      <c r="BF39" s="37"/>
      <c r="BG39" s="37"/>
      <c r="BH39" s="37"/>
      <c r="BI39" s="37"/>
      <c r="BJ39" s="37"/>
      <c r="BK39" s="37"/>
      <c r="BL39" s="37"/>
    </row>
    <row r="40" spans="1:64" x14ac:dyDescent="0.3">
      <c r="A40" s="36"/>
      <c r="B40" s="36"/>
      <c r="C40" s="36"/>
      <c r="D40" s="36"/>
      <c r="E40" s="36"/>
      <c r="F40" s="36"/>
      <c r="G40" s="36"/>
      <c r="H40" s="36"/>
      <c r="I40" s="36"/>
      <c r="J40" s="36"/>
      <c r="K40" s="36"/>
      <c r="L40" s="36"/>
      <c r="M40" s="36"/>
      <c r="N40" s="36"/>
      <c r="O40" s="36"/>
      <c r="P40" s="36"/>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c r="AP40" s="36"/>
      <c r="AQ40" s="36"/>
      <c r="AR40" s="36"/>
      <c r="AS40" s="36"/>
      <c r="AT40" s="37"/>
      <c r="AU40" s="37"/>
      <c r="AV40" s="37"/>
      <c r="AW40" s="37"/>
      <c r="AX40" s="37"/>
      <c r="AY40" s="37"/>
      <c r="AZ40" s="37"/>
      <c r="BA40" s="37"/>
      <c r="BB40" s="37"/>
      <c r="BC40" s="37"/>
      <c r="BD40" s="37"/>
      <c r="BE40" s="37"/>
      <c r="BF40" s="37"/>
      <c r="BG40" s="37"/>
      <c r="BH40" s="37"/>
      <c r="BI40" s="37"/>
      <c r="BJ40" s="37"/>
      <c r="BK40" s="37"/>
      <c r="BL40" s="37"/>
    </row>
    <row r="41" spans="1:64" x14ac:dyDescent="0.3">
      <c r="A41" s="36"/>
      <c r="B41" s="36"/>
      <c r="C41" s="36"/>
      <c r="D41" s="36"/>
      <c r="E41" s="36"/>
      <c r="F41" s="36"/>
      <c r="G41" s="36"/>
      <c r="H41" s="36"/>
      <c r="I41" s="36"/>
      <c r="J41" s="36"/>
      <c r="K41" s="36"/>
      <c r="L41" s="36"/>
      <c r="M41" s="36"/>
      <c r="N41" s="36"/>
      <c r="O41" s="36"/>
      <c r="P41" s="36"/>
      <c r="Q41" s="36"/>
      <c r="R41" s="36"/>
      <c r="S41" s="36"/>
      <c r="T41" s="36"/>
      <c r="U41" s="36"/>
      <c r="V41" s="36"/>
      <c r="W41" s="36"/>
      <c r="X41" s="36"/>
      <c r="Y41" s="36"/>
      <c r="Z41" s="36"/>
      <c r="AA41" s="36"/>
      <c r="AB41" s="36"/>
      <c r="AC41" s="36"/>
      <c r="AD41" s="36"/>
      <c r="AE41" s="36"/>
      <c r="AF41" s="36"/>
      <c r="AG41" s="36"/>
      <c r="AH41" s="36"/>
      <c r="AI41" s="36"/>
      <c r="AJ41" s="36"/>
      <c r="AK41" s="36"/>
      <c r="AL41" s="36"/>
      <c r="AM41" s="36"/>
      <c r="AN41" s="36"/>
      <c r="AO41" s="36"/>
      <c r="AP41" s="36"/>
      <c r="AQ41" s="36"/>
      <c r="AR41" s="36"/>
      <c r="AS41" s="36"/>
      <c r="AT41" s="37"/>
      <c r="AU41" s="37"/>
      <c r="AV41" s="37"/>
      <c r="AW41" s="37"/>
      <c r="AX41" s="37"/>
      <c r="AY41" s="37"/>
      <c r="AZ41" s="37"/>
      <c r="BA41" s="37"/>
      <c r="BB41" s="37"/>
      <c r="BC41" s="37"/>
      <c r="BD41" s="37"/>
      <c r="BE41" s="37"/>
      <c r="BF41" s="37"/>
      <c r="BG41" s="37"/>
      <c r="BH41" s="37"/>
      <c r="BI41" s="37"/>
      <c r="BJ41" s="37"/>
      <c r="BK41" s="37"/>
      <c r="BL41" s="37"/>
    </row>
    <row r="42" spans="1:64" x14ac:dyDescent="0.3">
      <c r="A42" s="36"/>
      <c r="B42" s="36"/>
      <c r="C42" s="36"/>
      <c r="D42" s="36"/>
      <c r="E42" s="36"/>
      <c r="F42" s="36"/>
      <c r="G42" s="36"/>
      <c r="H42" s="36"/>
      <c r="I42" s="36"/>
      <c r="J42" s="36"/>
      <c r="K42" s="36"/>
      <c r="L42" s="36"/>
      <c r="M42" s="36"/>
      <c r="N42" s="36"/>
      <c r="O42" s="36"/>
      <c r="P42" s="36"/>
      <c r="Q42" s="36"/>
      <c r="R42" s="36"/>
      <c r="S42" s="36"/>
      <c r="T42" s="36"/>
      <c r="U42" s="36"/>
      <c r="V42" s="36"/>
      <c r="W42" s="36"/>
      <c r="X42" s="36"/>
      <c r="Y42" s="36"/>
      <c r="Z42" s="36"/>
      <c r="AA42" s="36"/>
      <c r="AB42" s="36"/>
      <c r="AC42" s="36"/>
      <c r="AD42" s="36"/>
      <c r="AE42" s="36"/>
      <c r="AF42" s="36"/>
      <c r="AG42" s="36"/>
      <c r="AH42" s="36"/>
      <c r="AI42" s="36"/>
      <c r="AJ42" s="36"/>
      <c r="AK42" s="36"/>
      <c r="AL42" s="36"/>
      <c r="AM42" s="36"/>
      <c r="AN42" s="36"/>
      <c r="AO42" s="36"/>
      <c r="AP42" s="36"/>
      <c r="AQ42" s="36"/>
      <c r="AR42" s="36"/>
      <c r="AS42" s="36"/>
      <c r="AT42" s="37"/>
      <c r="AU42" s="37"/>
      <c r="AV42" s="37"/>
      <c r="AW42" s="37"/>
      <c r="AX42" s="37"/>
      <c r="AY42" s="37"/>
      <c r="AZ42" s="37"/>
      <c r="BA42" s="37"/>
      <c r="BB42" s="37"/>
      <c r="BC42" s="37"/>
      <c r="BD42" s="37"/>
      <c r="BE42" s="37"/>
      <c r="BF42" s="37"/>
      <c r="BG42" s="37"/>
      <c r="BH42" s="37"/>
      <c r="BI42" s="37"/>
      <c r="BJ42" s="37"/>
      <c r="BK42" s="37"/>
      <c r="BL42" s="37"/>
    </row>
    <row r="43" spans="1:64" x14ac:dyDescent="0.3">
      <c r="A43" s="36"/>
      <c r="B43" s="36"/>
      <c r="C43" s="36"/>
      <c r="D43" s="36"/>
      <c r="E43" s="36"/>
      <c r="F43" s="36"/>
      <c r="G43" s="36"/>
      <c r="H43" s="36"/>
      <c r="I43" s="36"/>
      <c r="J43" s="36"/>
      <c r="K43" s="36"/>
      <c r="L43" s="36"/>
      <c r="M43" s="36"/>
      <c r="N43" s="36"/>
      <c r="O43" s="36"/>
      <c r="P43" s="36"/>
      <c r="Q43" s="36"/>
      <c r="R43" s="36"/>
      <c r="S43" s="36"/>
      <c r="T43" s="36"/>
      <c r="U43" s="36"/>
      <c r="V43" s="36"/>
      <c r="W43" s="36"/>
      <c r="X43" s="36"/>
      <c r="Y43" s="36"/>
      <c r="Z43" s="36"/>
      <c r="AA43" s="36"/>
      <c r="AB43" s="36"/>
      <c r="AC43" s="36"/>
      <c r="AD43" s="36"/>
      <c r="AE43" s="36"/>
      <c r="AF43" s="36"/>
      <c r="AG43" s="36"/>
      <c r="AH43" s="36"/>
      <c r="AI43" s="36"/>
      <c r="AJ43" s="36"/>
      <c r="AK43" s="36"/>
      <c r="AL43" s="36"/>
      <c r="AM43" s="36"/>
      <c r="AN43" s="36"/>
      <c r="AO43" s="36"/>
      <c r="AP43" s="36"/>
      <c r="AQ43" s="36"/>
      <c r="AR43" s="36"/>
      <c r="AS43" s="36"/>
      <c r="AT43" s="37"/>
      <c r="AU43" s="37"/>
      <c r="AV43" s="37"/>
      <c r="AW43" s="37"/>
      <c r="AX43" s="37"/>
      <c r="AY43" s="37"/>
      <c r="AZ43" s="37"/>
      <c r="BA43" s="37"/>
      <c r="BB43" s="37"/>
      <c r="BC43" s="37"/>
      <c r="BD43" s="37"/>
      <c r="BE43" s="37"/>
      <c r="BF43" s="37"/>
      <c r="BG43" s="37"/>
      <c r="BH43" s="37"/>
      <c r="BI43" s="37"/>
      <c r="BJ43" s="37"/>
      <c r="BK43" s="37"/>
      <c r="BL43" s="37"/>
    </row>
    <row r="44" spans="1:64" x14ac:dyDescent="0.3">
      <c r="A44" s="36"/>
      <c r="B44" s="36"/>
      <c r="C44" s="36"/>
      <c r="D44" s="36"/>
      <c r="E44" s="36"/>
      <c r="F44" s="36"/>
      <c r="G44" s="36"/>
      <c r="H44" s="36"/>
      <c r="I44" s="36"/>
      <c r="J44" s="36"/>
      <c r="K44" s="36"/>
      <c r="L44" s="36"/>
      <c r="M44" s="36"/>
      <c r="N44" s="36"/>
      <c r="O44" s="36"/>
      <c r="P44" s="36"/>
      <c r="Q44" s="36"/>
      <c r="R44" s="36"/>
      <c r="S44" s="36"/>
      <c r="T44" s="36"/>
      <c r="U44" s="36"/>
      <c r="V44" s="36"/>
      <c r="W44" s="36"/>
      <c r="X44" s="36"/>
      <c r="Y44" s="36"/>
      <c r="Z44" s="36"/>
      <c r="AA44" s="36"/>
      <c r="AB44" s="36"/>
      <c r="AC44" s="36"/>
      <c r="AD44" s="36"/>
      <c r="AE44" s="36"/>
      <c r="AF44" s="36"/>
      <c r="AG44" s="36"/>
      <c r="AH44" s="36"/>
      <c r="AI44" s="36"/>
      <c r="AJ44" s="36"/>
      <c r="AK44" s="36"/>
      <c r="AL44" s="36"/>
      <c r="AM44" s="36"/>
      <c r="AN44" s="36"/>
      <c r="AO44" s="36"/>
      <c r="AP44" s="36"/>
      <c r="AQ44" s="36"/>
      <c r="AR44" s="36"/>
      <c r="AS44" s="36"/>
      <c r="AT44" s="37"/>
      <c r="AU44" s="37"/>
      <c r="AV44" s="37"/>
      <c r="AW44" s="37"/>
      <c r="AX44" s="37"/>
      <c r="AY44" s="37"/>
      <c r="AZ44" s="37"/>
      <c r="BA44" s="37"/>
      <c r="BB44" s="37"/>
      <c r="BC44" s="37"/>
      <c r="BD44" s="37"/>
      <c r="BE44" s="37"/>
      <c r="BF44" s="37"/>
      <c r="BG44" s="37"/>
      <c r="BH44" s="37"/>
      <c r="BI44" s="37"/>
      <c r="BJ44" s="37"/>
      <c r="BK44" s="37"/>
      <c r="BL44" s="37"/>
    </row>
    <row r="45" spans="1:64" x14ac:dyDescent="0.3">
      <c r="A45" s="36"/>
      <c r="B45" s="36"/>
      <c r="C45" s="36"/>
      <c r="D45" s="36"/>
      <c r="E45" s="36"/>
      <c r="F45" s="36"/>
      <c r="G45" s="36"/>
      <c r="H45" s="36"/>
      <c r="I45" s="36"/>
      <c r="J45" s="36"/>
      <c r="K45" s="36"/>
      <c r="L45" s="36"/>
      <c r="M45" s="36"/>
      <c r="N45" s="36"/>
      <c r="O45" s="36"/>
      <c r="P45" s="36"/>
      <c r="Q45" s="36"/>
      <c r="R45" s="36"/>
      <c r="S45" s="36"/>
      <c r="T45" s="36"/>
      <c r="U45" s="36"/>
      <c r="V45" s="36"/>
      <c r="W45" s="36"/>
      <c r="X45" s="36"/>
      <c r="Y45" s="36"/>
      <c r="Z45" s="36"/>
      <c r="AA45" s="36"/>
      <c r="AB45" s="36"/>
      <c r="AC45" s="36"/>
      <c r="AD45" s="36"/>
      <c r="AE45" s="36"/>
      <c r="AF45" s="36"/>
      <c r="AG45" s="36"/>
      <c r="AH45" s="36"/>
      <c r="AI45" s="36"/>
      <c r="AJ45" s="36"/>
      <c r="AK45" s="36"/>
      <c r="AL45" s="36"/>
      <c r="AM45" s="36"/>
      <c r="AN45" s="36"/>
      <c r="AO45" s="36"/>
      <c r="AP45" s="36"/>
      <c r="AQ45" s="36"/>
      <c r="AR45" s="36"/>
      <c r="AS45" s="36"/>
      <c r="AT45" s="37"/>
      <c r="AU45" s="37"/>
      <c r="AV45" s="37"/>
      <c r="AW45" s="37"/>
      <c r="AX45" s="37"/>
      <c r="AY45" s="37"/>
      <c r="AZ45" s="37"/>
      <c r="BA45" s="37"/>
      <c r="BB45" s="37"/>
      <c r="BC45" s="37"/>
      <c r="BD45" s="37"/>
      <c r="BE45" s="37"/>
      <c r="BF45" s="37"/>
      <c r="BG45" s="37"/>
      <c r="BH45" s="37"/>
      <c r="BI45" s="37"/>
      <c r="BJ45" s="37"/>
      <c r="BK45" s="37"/>
      <c r="BL45" s="37"/>
    </row>
    <row r="46" spans="1:64" x14ac:dyDescent="0.3">
      <c r="A46" s="36"/>
      <c r="B46" s="36"/>
      <c r="C46" s="36"/>
      <c r="D46" s="36"/>
      <c r="E46" s="36"/>
      <c r="F46" s="36"/>
      <c r="G46" s="36"/>
      <c r="H46" s="36"/>
      <c r="I46" s="36"/>
      <c r="J46" s="36"/>
      <c r="K46" s="36"/>
      <c r="L46" s="36"/>
      <c r="M46" s="36"/>
      <c r="N46" s="36"/>
      <c r="O46" s="36"/>
      <c r="P46" s="36"/>
      <c r="Q46" s="36"/>
      <c r="R46" s="36"/>
      <c r="S46" s="36"/>
      <c r="T46" s="36"/>
      <c r="U46" s="36"/>
      <c r="V46" s="36"/>
      <c r="W46" s="36"/>
      <c r="X46" s="36"/>
      <c r="Y46" s="36"/>
      <c r="Z46" s="36"/>
      <c r="AA46" s="36"/>
      <c r="AB46" s="36"/>
      <c r="AC46" s="36"/>
      <c r="AD46" s="36"/>
      <c r="AE46" s="36"/>
      <c r="AF46" s="36"/>
      <c r="AG46" s="36"/>
      <c r="AH46" s="36"/>
      <c r="AI46" s="36"/>
      <c r="AJ46" s="36"/>
      <c r="AK46" s="36"/>
      <c r="AL46" s="36"/>
      <c r="AM46" s="36"/>
      <c r="AN46" s="36"/>
      <c r="AO46" s="36"/>
      <c r="AP46" s="36"/>
      <c r="AQ46" s="36"/>
      <c r="AR46" s="36"/>
      <c r="AS46" s="36"/>
      <c r="AT46" s="37"/>
      <c r="AU46" s="37"/>
      <c r="AV46" s="37"/>
      <c r="AW46" s="37"/>
      <c r="AX46" s="37"/>
      <c r="AY46" s="37"/>
      <c r="AZ46" s="37"/>
      <c r="BA46" s="37"/>
      <c r="BB46" s="37"/>
      <c r="BC46" s="37"/>
      <c r="BD46" s="37"/>
      <c r="BE46" s="37"/>
      <c r="BF46" s="37"/>
      <c r="BG46" s="37"/>
      <c r="BH46" s="37"/>
      <c r="BI46" s="37"/>
      <c r="BJ46" s="37"/>
      <c r="BK46" s="37"/>
      <c r="BL46" s="37"/>
    </row>
    <row r="47" spans="1:64" x14ac:dyDescent="0.3">
      <c r="A47" s="36"/>
      <c r="B47" s="36"/>
      <c r="C47" s="36"/>
      <c r="D47" s="36"/>
      <c r="E47" s="36"/>
      <c r="F47" s="36"/>
      <c r="G47" s="36"/>
      <c r="H47" s="36"/>
      <c r="I47" s="36"/>
      <c r="J47" s="36"/>
      <c r="K47" s="36"/>
      <c r="L47" s="36"/>
      <c r="M47" s="36"/>
      <c r="N47" s="36"/>
      <c r="O47" s="36"/>
      <c r="P47" s="36"/>
      <c r="Q47" s="36"/>
      <c r="R47" s="36"/>
      <c r="S47" s="36"/>
      <c r="T47" s="36"/>
      <c r="U47" s="36"/>
      <c r="V47" s="36"/>
      <c r="W47" s="36"/>
      <c r="X47" s="36"/>
      <c r="Y47" s="36"/>
      <c r="Z47" s="36"/>
      <c r="AA47" s="36"/>
      <c r="AB47" s="36"/>
      <c r="AC47" s="36"/>
      <c r="AD47" s="36"/>
      <c r="AE47" s="36"/>
      <c r="AF47" s="36"/>
      <c r="AG47" s="36"/>
      <c r="AH47" s="36"/>
      <c r="AI47" s="36"/>
      <c r="AJ47" s="36"/>
      <c r="AK47" s="36"/>
      <c r="AL47" s="36"/>
      <c r="AM47" s="36"/>
      <c r="AN47" s="36"/>
      <c r="AO47" s="36"/>
      <c r="AP47" s="36"/>
      <c r="AQ47" s="36"/>
      <c r="AR47" s="36"/>
      <c r="AS47" s="36"/>
      <c r="AT47" s="37"/>
      <c r="AU47" s="37"/>
      <c r="AV47" s="37"/>
      <c r="AW47" s="37"/>
      <c r="AX47" s="37"/>
      <c r="AY47" s="37"/>
      <c r="AZ47" s="37"/>
      <c r="BA47" s="37"/>
      <c r="BB47" s="37"/>
      <c r="BC47" s="37"/>
      <c r="BD47" s="37"/>
      <c r="BE47" s="37"/>
      <c r="BF47" s="37"/>
      <c r="BG47" s="37"/>
      <c r="BH47" s="37"/>
      <c r="BI47" s="37"/>
      <c r="BJ47" s="37"/>
      <c r="BK47" s="37"/>
      <c r="BL47" s="37"/>
    </row>
    <row r="48" spans="1:64" x14ac:dyDescent="0.3">
      <c r="A48" s="36"/>
      <c r="B48" s="36"/>
      <c r="C48" s="36"/>
      <c r="D48" s="36"/>
      <c r="E48" s="36"/>
      <c r="F48" s="36"/>
      <c r="G48" s="36"/>
      <c r="H48" s="36"/>
      <c r="I48" s="36"/>
      <c r="J48" s="36"/>
      <c r="K48" s="36"/>
      <c r="L48" s="36"/>
      <c r="M48" s="36"/>
      <c r="N48" s="36"/>
      <c r="O48" s="36"/>
      <c r="P48" s="36"/>
      <c r="Q48" s="36"/>
      <c r="R48" s="36"/>
      <c r="S48" s="36"/>
      <c r="T48" s="36"/>
      <c r="U48" s="36"/>
      <c r="V48" s="36"/>
      <c r="W48" s="36"/>
      <c r="X48" s="36"/>
      <c r="Y48" s="36"/>
      <c r="Z48" s="36"/>
      <c r="AA48" s="36"/>
      <c r="AB48" s="36"/>
      <c r="AC48" s="36"/>
      <c r="AD48" s="36"/>
      <c r="AE48" s="36"/>
      <c r="AF48" s="36"/>
      <c r="AG48" s="36"/>
      <c r="AH48" s="36"/>
      <c r="AI48" s="36"/>
      <c r="AJ48" s="36"/>
      <c r="AK48" s="36"/>
      <c r="AL48" s="36"/>
      <c r="AM48" s="36"/>
      <c r="AN48" s="36"/>
      <c r="AO48" s="36"/>
      <c r="AP48" s="36"/>
      <c r="AQ48" s="36"/>
      <c r="AR48" s="36"/>
      <c r="AS48" s="36"/>
      <c r="AT48" s="37"/>
      <c r="AU48" s="37"/>
      <c r="AV48" s="37"/>
      <c r="AW48" s="37"/>
      <c r="AX48" s="37"/>
      <c r="AY48" s="37"/>
      <c r="AZ48" s="37"/>
      <c r="BA48" s="37"/>
      <c r="BB48" s="37"/>
      <c r="BC48" s="37"/>
      <c r="BD48" s="37"/>
      <c r="BE48" s="37"/>
      <c r="BF48" s="37"/>
      <c r="BG48" s="37"/>
      <c r="BH48" s="37"/>
      <c r="BI48" s="37"/>
      <c r="BJ48" s="37"/>
      <c r="BK48" s="37"/>
      <c r="BL48" s="37"/>
    </row>
    <row r="49" spans="1:64" x14ac:dyDescent="0.3">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c r="AA49" s="36"/>
      <c r="AB49" s="36"/>
      <c r="AC49" s="36"/>
      <c r="AD49" s="36"/>
      <c r="AE49" s="36"/>
      <c r="AF49" s="36"/>
      <c r="AG49" s="36"/>
      <c r="AH49" s="36"/>
      <c r="AI49" s="36"/>
      <c r="AJ49" s="36"/>
      <c r="AK49" s="36"/>
      <c r="AL49" s="36"/>
      <c r="AM49" s="36"/>
      <c r="AN49" s="36"/>
      <c r="AO49" s="36"/>
      <c r="AP49" s="36"/>
      <c r="AQ49" s="36"/>
      <c r="AR49" s="36"/>
      <c r="AS49" s="36"/>
      <c r="AT49" s="37"/>
      <c r="AU49" s="37"/>
      <c r="AV49" s="37"/>
      <c r="AW49" s="37"/>
      <c r="AX49" s="37"/>
      <c r="AY49" s="37"/>
      <c r="AZ49" s="37"/>
      <c r="BA49" s="37"/>
      <c r="BB49" s="37"/>
      <c r="BC49" s="37"/>
      <c r="BD49" s="37"/>
      <c r="BE49" s="37"/>
      <c r="BF49" s="37"/>
      <c r="BG49" s="37"/>
      <c r="BH49" s="37"/>
      <c r="BI49" s="37"/>
      <c r="BJ49" s="37"/>
      <c r="BK49" s="37"/>
      <c r="BL49" s="37"/>
    </row>
    <row r="50" spans="1:64" x14ac:dyDescent="0.3">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6"/>
      <c r="AT50" s="37"/>
      <c r="AU50" s="37"/>
      <c r="AV50" s="37"/>
      <c r="AW50" s="37"/>
      <c r="AX50" s="37"/>
      <c r="AY50" s="37"/>
      <c r="AZ50" s="37"/>
      <c r="BA50" s="37"/>
      <c r="BB50" s="37"/>
      <c r="BC50" s="37"/>
      <c r="BD50" s="37"/>
      <c r="BE50" s="37"/>
      <c r="BF50" s="37"/>
      <c r="BG50" s="37"/>
      <c r="BH50" s="37"/>
      <c r="BI50" s="37"/>
      <c r="BJ50" s="37"/>
      <c r="BK50" s="37"/>
      <c r="BL50" s="37"/>
    </row>
    <row r="51" spans="1:64" x14ac:dyDescent="0.3">
      <c r="A51" s="36"/>
      <c r="B51" s="36"/>
      <c r="C51" s="36"/>
      <c r="D51" s="36"/>
      <c r="E51" s="36"/>
      <c r="F51" s="36"/>
      <c r="G51" s="36"/>
      <c r="H51" s="36"/>
      <c r="I51" s="36"/>
      <c r="J51" s="36"/>
      <c r="K51" s="36"/>
      <c r="L51" s="36"/>
      <c r="M51" s="36"/>
      <c r="N51" s="36"/>
      <c r="O51" s="36"/>
      <c r="P51" s="36"/>
      <c r="Q51" s="36"/>
      <c r="R51" s="36"/>
      <c r="S51" s="36"/>
      <c r="T51" s="36"/>
      <c r="U51" s="36"/>
      <c r="V51" s="36"/>
      <c r="W51" s="36"/>
      <c r="X51" s="36"/>
      <c r="Y51" s="36"/>
      <c r="Z51" s="36"/>
      <c r="AA51" s="36"/>
      <c r="AB51" s="36"/>
      <c r="AC51" s="36"/>
      <c r="AD51" s="36"/>
      <c r="AE51" s="36"/>
      <c r="AF51" s="36"/>
      <c r="AG51" s="36"/>
      <c r="AH51" s="36"/>
      <c r="AI51" s="36"/>
      <c r="AJ51" s="36"/>
      <c r="AK51" s="36"/>
      <c r="AL51" s="36"/>
      <c r="AM51" s="36"/>
      <c r="AN51" s="36"/>
      <c r="AO51" s="36"/>
      <c r="AP51" s="36"/>
      <c r="AQ51" s="36"/>
      <c r="AR51" s="36"/>
      <c r="AS51" s="36"/>
      <c r="AT51" s="37"/>
      <c r="AU51" s="37"/>
      <c r="AV51" s="37"/>
      <c r="AW51" s="37"/>
      <c r="AX51" s="37"/>
      <c r="AY51" s="37"/>
      <c r="AZ51" s="37"/>
      <c r="BA51" s="37"/>
      <c r="BB51" s="37"/>
      <c r="BC51" s="37"/>
      <c r="BD51" s="37"/>
      <c r="BE51" s="37"/>
      <c r="BF51" s="37"/>
      <c r="BG51" s="37"/>
      <c r="BH51" s="37"/>
      <c r="BI51" s="37"/>
      <c r="BJ51" s="37"/>
      <c r="BK51" s="37"/>
      <c r="BL51" s="37"/>
    </row>
    <row r="52" spans="1:64" x14ac:dyDescent="0.3">
      <c r="A52" s="36"/>
      <c r="B52" s="36"/>
      <c r="C52" s="36"/>
      <c r="D52" s="36"/>
      <c r="E52" s="36"/>
      <c r="F52" s="36"/>
      <c r="G52" s="36"/>
      <c r="H52" s="36"/>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36"/>
      <c r="AJ52" s="36"/>
      <c r="AK52" s="36"/>
      <c r="AL52" s="36"/>
      <c r="AM52" s="36"/>
      <c r="AN52" s="36"/>
      <c r="AO52" s="36"/>
      <c r="AP52" s="36"/>
      <c r="AQ52" s="36"/>
      <c r="AR52" s="36"/>
      <c r="AS52" s="36"/>
      <c r="AT52" s="37"/>
      <c r="AU52" s="37"/>
      <c r="AV52" s="37"/>
      <c r="AW52" s="37"/>
      <c r="AX52" s="37"/>
      <c r="AY52" s="37"/>
      <c r="AZ52" s="37"/>
      <c r="BA52" s="37"/>
      <c r="BB52" s="37"/>
      <c r="BC52" s="37"/>
      <c r="BD52" s="37"/>
      <c r="BE52" s="37"/>
      <c r="BF52" s="37"/>
      <c r="BG52" s="37"/>
      <c r="BH52" s="37"/>
      <c r="BI52" s="37"/>
      <c r="BJ52" s="37"/>
      <c r="BK52" s="37"/>
      <c r="BL52" s="37"/>
    </row>
    <row r="53" spans="1:64" x14ac:dyDescent="0.3">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c r="AJ53" s="36"/>
      <c r="AK53" s="36"/>
      <c r="AL53" s="36"/>
      <c r="AM53" s="36"/>
      <c r="AN53" s="36"/>
      <c r="AO53" s="36"/>
      <c r="AP53" s="36"/>
      <c r="AQ53" s="36"/>
      <c r="AR53" s="36"/>
      <c r="AS53" s="36"/>
      <c r="AT53" s="37"/>
      <c r="AU53" s="37"/>
      <c r="AV53" s="37"/>
      <c r="AW53" s="37"/>
      <c r="AX53" s="37"/>
      <c r="AY53" s="37"/>
      <c r="AZ53" s="37"/>
      <c r="BA53" s="37"/>
      <c r="BB53" s="37"/>
      <c r="BC53" s="37"/>
      <c r="BD53" s="37"/>
      <c r="BE53" s="37"/>
      <c r="BF53" s="37"/>
      <c r="BG53" s="37"/>
      <c r="BH53" s="37"/>
      <c r="BI53" s="37"/>
      <c r="BJ53" s="37"/>
      <c r="BK53" s="37"/>
      <c r="BL53" s="37"/>
    </row>
    <row r="54" spans="1:64" x14ac:dyDescent="0.3">
      <c r="A54" s="36"/>
      <c r="B54" s="36"/>
      <c r="C54" s="36"/>
      <c r="D54" s="36"/>
      <c r="E54" s="36"/>
      <c r="F54" s="36"/>
      <c r="G54" s="36"/>
      <c r="H54" s="36"/>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c r="AT54" s="37"/>
      <c r="AU54" s="37"/>
      <c r="AV54" s="37"/>
      <c r="AW54" s="37"/>
      <c r="AX54" s="37"/>
      <c r="AY54" s="37"/>
      <c r="AZ54" s="37"/>
      <c r="BA54" s="37"/>
      <c r="BB54" s="37"/>
      <c r="BC54" s="37"/>
      <c r="BD54" s="37"/>
      <c r="BE54" s="37"/>
      <c r="BF54" s="37"/>
      <c r="BG54" s="37"/>
      <c r="BH54" s="37"/>
      <c r="BI54" s="37"/>
      <c r="BJ54" s="37"/>
      <c r="BK54" s="37"/>
      <c r="BL54" s="37"/>
    </row>
    <row r="55" spans="1:64" x14ac:dyDescent="0.3">
      <c r="A55" s="36"/>
      <c r="B55" s="36"/>
      <c r="C55" s="36"/>
      <c r="D55" s="36"/>
      <c r="E55" s="36"/>
      <c r="F55" s="36"/>
      <c r="G55" s="36"/>
      <c r="H55" s="36"/>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c r="AT55" s="37"/>
      <c r="AU55" s="37"/>
      <c r="AV55" s="37"/>
      <c r="AW55" s="37"/>
      <c r="AX55" s="37"/>
      <c r="AY55" s="37"/>
      <c r="AZ55" s="37"/>
      <c r="BA55" s="37"/>
      <c r="BB55" s="37"/>
      <c r="BC55" s="37"/>
      <c r="BD55" s="37"/>
      <c r="BE55" s="37"/>
      <c r="BF55" s="37"/>
      <c r="BG55" s="37"/>
      <c r="BH55" s="37"/>
      <c r="BI55" s="37"/>
      <c r="BJ55" s="37"/>
      <c r="BK55" s="37"/>
      <c r="BL55" s="37"/>
    </row>
    <row r="56" spans="1:64" x14ac:dyDescent="0.3">
      <c r="A56" s="36"/>
      <c r="B56" s="36"/>
      <c r="C56" s="36"/>
      <c r="D56" s="36"/>
      <c r="E56" s="36"/>
      <c r="F56" s="36"/>
      <c r="G56" s="36"/>
      <c r="H56" s="36"/>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c r="AT56" s="37"/>
      <c r="AU56" s="37"/>
      <c r="AV56" s="37"/>
      <c r="AW56" s="37"/>
      <c r="AX56" s="37"/>
      <c r="AY56" s="37"/>
      <c r="AZ56" s="37"/>
      <c r="BA56" s="37"/>
      <c r="BB56" s="37"/>
      <c r="BC56" s="37"/>
      <c r="BD56" s="37"/>
      <c r="BE56" s="37"/>
      <c r="BF56" s="37"/>
      <c r="BG56" s="37"/>
      <c r="BH56" s="37"/>
      <c r="BI56" s="37"/>
      <c r="BJ56" s="37"/>
      <c r="BK56" s="37"/>
      <c r="BL56" s="37"/>
    </row>
    <row r="57" spans="1:64" x14ac:dyDescent="0.3">
      <c r="A57" s="36"/>
      <c r="B57" s="36"/>
      <c r="C57" s="36"/>
      <c r="D57" s="36"/>
      <c r="E57" s="36"/>
      <c r="F57" s="36"/>
      <c r="G57" s="36"/>
      <c r="H57" s="36"/>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c r="AT57" s="37"/>
      <c r="AU57" s="37"/>
      <c r="AV57" s="37"/>
      <c r="AW57" s="37"/>
      <c r="AX57" s="37"/>
      <c r="AY57" s="37"/>
      <c r="AZ57" s="37"/>
      <c r="BA57" s="37"/>
      <c r="BB57" s="37"/>
      <c r="BC57" s="37"/>
      <c r="BD57" s="37"/>
      <c r="BE57" s="37"/>
      <c r="BF57" s="37"/>
      <c r="BG57" s="37"/>
      <c r="BH57" s="37"/>
      <c r="BI57" s="37"/>
      <c r="BJ57" s="37"/>
      <c r="BK57" s="37"/>
      <c r="BL57" s="37"/>
    </row>
    <row r="58" spans="1:64" x14ac:dyDescent="0.3">
      <c r="A58" s="36"/>
      <c r="B58" s="36"/>
      <c r="C58" s="36"/>
      <c r="D58" s="36"/>
      <c r="E58" s="36"/>
      <c r="F58" s="36"/>
      <c r="G58" s="36"/>
      <c r="H58" s="36"/>
      <c r="I58" s="36"/>
      <c r="J58" s="36"/>
      <c r="K58" s="36"/>
      <c r="L58" s="36"/>
      <c r="M58" s="36"/>
      <c r="N58" s="36"/>
      <c r="O58" s="36"/>
      <c r="P58" s="36"/>
      <c r="Q58" s="36"/>
      <c r="R58" s="36"/>
      <c r="S58" s="36"/>
      <c r="T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c r="AT58" s="37"/>
      <c r="AU58" s="37"/>
      <c r="AV58" s="37"/>
      <c r="AW58" s="37"/>
      <c r="AX58" s="37"/>
      <c r="AY58" s="37"/>
      <c r="AZ58" s="37"/>
      <c r="BA58" s="37"/>
      <c r="BB58" s="37"/>
      <c r="BC58" s="37"/>
      <c r="BD58" s="37"/>
      <c r="BE58" s="37"/>
      <c r="BF58" s="37"/>
      <c r="BG58" s="37"/>
      <c r="BH58" s="37"/>
      <c r="BI58" s="37"/>
      <c r="BJ58" s="37"/>
      <c r="BK58" s="37"/>
      <c r="BL58" s="37"/>
    </row>
    <row r="59" spans="1:64" x14ac:dyDescent="0.3">
      <c r="A59" s="36"/>
      <c r="B59" s="36"/>
      <c r="C59" s="36"/>
      <c r="D59" s="36"/>
      <c r="E59" s="36"/>
      <c r="F59" s="36"/>
      <c r="G59" s="36"/>
      <c r="H59" s="36"/>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c r="AT59" s="37"/>
      <c r="AU59" s="37"/>
      <c r="AV59" s="37"/>
      <c r="AW59" s="37"/>
      <c r="AX59" s="37"/>
      <c r="AY59" s="37"/>
      <c r="AZ59" s="37"/>
      <c r="BA59" s="37"/>
      <c r="BB59" s="37"/>
      <c r="BC59" s="37"/>
      <c r="BD59" s="37"/>
      <c r="BE59" s="37"/>
      <c r="BF59" s="37"/>
      <c r="BG59" s="37"/>
      <c r="BH59" s="37"/>
      <c r="BI59" s="37"/>
      <c r="BJ59" s="37"/>
      <c r="BK59" s="37"/>
      <c r="BL59" s="37"/>
    </row>
    <row r="60" spans="1:64" x14ac:dyDescent="0.3">
      <c r="A60" s="36"/>
      <c r="B60" s="36"/>
      <c r="C60" s="36"/>
      <c r="D60" s="36"/>
      <c r="E60" s="36"/>
      <c r="F60" s="36"/>
      <c r="G60" s="36"/>
      <c r="H60" s="36"/>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c r="AT60" s="37"/>
      <c r="AU60" s="37"/>
      <c r="AV60" s="37"/>
      <c r="AW60" s="37"/>
      <c r="AX60" s="37"/>
      <c r="AY60" s="37"/>
      <c r="AZ60" s="37"/>
      <c r="BA60" s="37"/>
      <c r="BB60" s="37"/>
      <c r="BC60" s="37"/>
      <c r="BD60" s="37"/>
      <c r="BE60" s="37"/>
      <c r="BF60" s="37"/>
      <c r="BG60" s="37"/>
      <c r="BH60" s="37"/>
      <c r="BI60" s="37"/>
      <c r="BJ60" s="37"/>
      <c r="BK60" s="37"/>
      <c r="BL60" s="37"/>
    </row>
    <row r="61" spans="1:64" x14ac:dyDescent="0.3">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c r="AT61" s="37"/>
      <c r="AU61" s="37"/>
      <c r="AV61" s="37"/>
      <c r="AW61" s="37"/>
      <c r="AX61" s="37"/>
      <c r="AY61" s="37"/>
      <c r="AZ61" s="37"/>
      <c r="BA61" s="37"/>
      <c r="BB61" s="37"/>
      <c r="BC61" s="37"/>
      <c r="BD61" s="37"/>
      <c r="BE61" s="37"/>
      <c r="BF61" s="37"/>
      <c r="BG61" s="37"/>
      <c r="BH61" s="37"/>
      <c r="BI61" s="37"/>
      <c r="BJ61" s="37"/>
      <c r="BK61" s="37"/>
      <c r="BL61" s="37"/>
    </row>
    <row r="62" spans="1:64" x14ac:dyDescent="0.3">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c r="AT62" s="37"/>
      <c r="AU62" s="37"/>
      <c r="AV62" s="37"/>
      <c r="AW62" s="37"/>
      <c r="AX62" s="37"/>
      <c r="AY62" s="37"/>
      <c r="AZ62" s="37"/>
      <c r="BA62" s="37"/>
      <c r="BB62" s="37"/>
      <c r="BC62" s="37"/>
      <c r="BD62" s="37"/>
      <c r="BE62" s="37"/>
      <c r="BF62" s="37"/>
      <c r="BG62" s="37"/>
      <c r="BH62" s="37"/>
      <c r="BI62" s="37"/>
      <c r="BJ62" s="37"/>
      <c r="BK62" s="37"/>
      <c r="BL62" s="37"/>
    </row>
    <row r="63" spans="1:64" x14ac:dyDescent="0.3">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c r="AT63" s="37"/>
      <c r="AU63" s="37"/>
      <c r="AV63" s="37"/>
      <c r="AW63" s="37"/>
      <c r="AX63" s="37"/>
      <c r="AY63" s="37"/>
      <c r="AZ63" s="37"/>
      <c r="BA63" s="37"/>
      <c r="BB63" s="37"/>
      <c r="BC63" s="37"/>
      <c r="BD63" s="37"/>
      <c r="BE63" s="37"/>
      <c r="BF63" s="37"/>
      <c r="BG63" s="37"/>
      <c r="BH63" s="37"/>
      <c r="BI63" s="37"/>
      <c r="BJ63" s="37"/>
      <c r="BK63" s="37"/>
      <c r="BL63" s="37"/>
    </row>
    <row r="64" spans="1:64" x14ac:dyDescent="0.3">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c r="AT64" s="37"/>
      <c r="AU64" s="37"/>
      <c r="AV64" s="37"/>
      <c r="AW64" s="37"/>
      <c r="AX64" s="37"/>
      <c r="AY64" s="37"/>
      <c r="AZ64" s="37"/>
      <c r="BA64" s="37"/>
      <c r="BB64" s="37"/>
      <c r="BC64" s="37"/>
      <c r="BD64" s="37"/>
      <c r="BE64" s="37"/>
      <c r="BF64" s="37"/>
      <c r="BG64" s="37"/>
      <c r="BH64" s="37"/>
      <c r="BI64" s="37"/>
      <c r="BJ64" s="37"/>
      <c r="BK64" s="37"/>
      <c r="BL64" s="37"/>
    </row>
    <row r="65" spans="1:64" x14ac:dyDescent="0.3">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c r="AT65" s="37"/>
      <c r="AU65" s="37"/>
      <c r="AV65" s="37"/>
      <c r="AW65" s="37"/>
      <c r="AX65" s="37"/>
      <c r="AY65" s="37"/>
      <c r="AZ65" s="37"/>
      <c r="BA65" s="37"/>
      <c r="BB65" s="37"/>
      <c r="BC65" s="37"/>
      <c r="BD65" s="37"/>
      <c r="BE65" s="37"/>
      <c r="BF65" s="37"/>
      <c r="BG65" s="37"/>
      <c r="BH65" s="37"/>
      <c r="BI65" s="37"/>
      <c r="BJ65" s="37"/>
      <c r="BK65" s="37"/>
      <c r="BL65" s="37"/>
    </row>
    <row r="66" spans="1:64" x14ac:dyDescent="0.3">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c r="AT66" s="37"/>
      <c r="AU66" s="37"/>
      <c r="AV66" s="37"/>
      <c r="AW66" s="37"/>
      <c r="AX66" s="37"/>
      <c r="AY66" s="37"/>
      <c r="AZ66" s="37"/>
      <c r="BA66" s="37"/>
      <c r="BB66" s="37"/>
      <c r="BC66" s="37"/>
      <c r="BD66" s="37"/>
      <c r="BE66" s="37"/>
      <c r="BF66" s="37"/>
      <c r="BG66" s="37"/>
      <c r="BH66" s="37"/>
      <c r="BI66" s="37"/>
      <c r="BJ66" s="37"/>
      <c r="BK66" s="37"/>
      <c r="BL66" s="37"/>
    </row>
    <row r="67" spans="1:64" x14ac:dyDescent="0.3">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7"/>
      <c r="AU67" s="37"/>
      <c r="AV67" s="37"/>
      <c r="AW67" s="37"/>
      <c r="AX67" s="37"/>
      <c r="AY67" s="37"/>
      <c r="AZ67" s="37"/>
      <c r="BA67" s="37"/>
      <c r="BB67" s="37"/>
      <c r="BC67" s="37"/>
      <c r="BD67" s="37"/>
      <c r="BE67" s="37"/>
      <c r="BF67" s="37"/>
      <c r="BG67" s="37"/>
      <c r="BH67" s="37"/>
      <c r="BI67" s="37"/>
      <c r="BJ67" s="37"/>
      <c r="BK67" s="37"/>
      <c r="BL67" s="37"/>
    </row>
    <row r="68" spans="1:64" x14ac:dyDescent="0.3">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c r="AT68" s="37"/>
      <c r="AU68" s="37"/>
      <c r="AV68" s="37"/>
      <c r="AW68" s="37"/>
      <c r="AX68" s="37"/>
      <c r="AY68" s="37"/>
      <c r="AZ68" s="37"/>
      <c r="BA68" s="37"/>
      <c r="BB68" s="37"/>
      <c r="BC68" s="37"/>
      <c r="BD68" s="37"/>
      <c r="BE68" s="37"/>
      <c r="BF68" s="37"/>
      <c r="BG68" s="37"/>
      <c r="BH68" s="37"/>
      <c r="BI68" s="37"/>
      <c r="BJ68" s="37"/>
      <c r="BK68" s="37"/>
      <c r="BL68" s="37"/>
    </row>
    <row r="69" spans="1:64" x14ac:dyDescent="0.3">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7"/>
      <c r="AU69" s="37"/>
      <c r="AV69" s="37"/>
      <c r="AW69" s="37"/>
      <c r="AX69" s="37"/>
      <c r="AY69" s="37"/>
      <c r="AZ69" s="37"/>
      <c r="BA69" s="37"/>
      <c r="BB69" s="37"/>
      <c r="BC69" s="37"/>
      <c r="BD69" s="37"/>
      <c r="BE69" s="37"/>
      <c r="BF69" s="37"/>
      <c r="BG69" s="37"/>
      <c r="BH69" s="37"/>
      <c r="BI69" s="37"/>
      <c r="BJ69" s="37"/>
      <c r="BK69" s="37"/>
      <c r="BL69" s="37"/>
    </row>
    <row r="70" spans="1:64" x14ac:dyDescent="0.3">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c r="AT70" s="37"/>
      <c r="AU70" s="37"/>
      <c r="AV70" s="37"/>
      <c r="AW70" s="37"/>
      <c r="AX70" s="37"/>
      <c r="AY70" s="37"/>
      <c r="AZ70" s="37"/>
      <c r="BA70" s="37"/>
      <c r="BB70" s="37"/>
      <c r="BC70" s="37"/>
      <c r="BD70" s="37"/>
      <c r="BE70" s="37"/>
      <c r="BF70" s="37"/>
      <c r="BG70" s="37"/>
      <c r="BH70" s="37"/>
      <c r="BI70" s="37"/>
      <c r="BJ70" s="37"/>
      <c r="BK70" s="37"/>
      <c r="BL70" s="37"/>
    </row>
    <row r="71" spans="1:64" x14ac:dyDescent="0.3">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c r="AT71" s="37"/>
      <c r="AU71" s="37"/>
      <c r="AV71" s="37"/>
      <c r="AW71" s="37"/>
      <c r="AX71" s="37"/>
      <c r="AY71" s="37"/>
      <c r="AZ71" s="37"/>
      <c r="BA71" s="37"/>
      <c r="BB71" s="37"/>
      <c r="BC71" s="37"/>
      <c r="BD71" s="37"/>
      <c r="BE71" s="37"/>
      <c r="BF71" s="37"/>
      <c r="BG71" s="37"/>
      <c r="BH71" s="37"/>
      <c r="BI71" s="37"/>
      <c r="BJ71" s="37"/>
      <c r="BK71" s="37"/>
      <c r="BL71" s="37"/>
    </row>
    <row r="72" spans="1:64" x14ac:dyDescent="0.3">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c r="AT72" s="37"/>
      <c r="AU72" s="37"/>
      <c r="AV72" s="37"/>
      <c r="AW72" s="37"/>
      <c r="AX72" s="37"/>
      <c r="AY72" s="37"/>
      <c r="AZ72" s="37"/>
      <c r="BA72" s="37"/>
      <c r="BB72" s="37"/>
      <c r="BC72" s="37"/>
      <c r="BD72" s="37"/>
      <c r="BE72" s="37"/>
      <c r="BF72" s="37"/>
      <c r="BG72" s="37"/>
      <c r="BH72" s="37"/>
      <c r="BI72" s="37"/>
      <c r="BJ72" s="37"/>
      <c r="BK72" s="37"/>
      <c r="BL72" s="37"/>
    </row>
    <row r="73" spans="1:64" x14ac:dyDescent="0.3">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c r="AT73" s="37"/>
      <c r="AU73" s="37"/>
      <c r="AV73" s="37"/>
      <c r="AW73" s="37"/>
      <c r="AX73" s="37"/>
      <c r="AY73" s="37"/>
      <c r="AZ73" s="37"/>
      <c r="BA73" s="37"/>
      <c r="BB73" s="37"/>
      <c r="BC73" s="37"/>
      <c r="BD73" s="37"/>
      <c r="BE73" s="37"/>
      <c r="BF73" s="37"/>
      <c r="BG73" s="37"/>
      <c r="BH73" s="37"/>
      <c r="BI73" s="37"/>
      <c r="BJ73" s="37"/>
      <c r="BK73" s="37"/>
      <c r="BL73" s="37"/>
    </row>
    <row r="74" spans="1:64" x14ac:dyDescent="0.3">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c r="AT74" s="37"/>
      <c r="AU74" s="37"/>
      <c r="AV74" s="37"/>
      <c r="AW74" s="37"/>
      <c r="AX74" s="37"/>
      <c r="AY74" s="37"/>
      <c r="AZ74" s="37"/>
      <c r="BA74" s="37"/>
      <c r="BB74" s="37"/>
      <c r="BC74" s="37"/>
      <c r="BD74" s="37"/>
      <c r="BE74" s="37"/>
      <c r="BF74" s="37"/>
      <c r="BG74" s="37"/>
      <c r="BH74" s="37"/>
      <c r="BI74" s="37"/>
      <c r="BJ74" s="37"/>
      <c r="BK74" s="37"/>
      <c r="BL74" s="37"/>
    </row>
    <row r="75" spans="1:64" x14ac:dyDescent="0.3">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c r="AT75" s="37"/>
      <c r="AU75" s="37"/>
      <c r="AV75" s="37"/>
      <c r="AW75" s="37"/>
      <c r="AX75" s="37"/>
      <c r="AY75" s="37"/>
      <c r="AZ75" s="37"/>
      <c r="BA75" s="37"/>
      <c r="BB75" s="37"/>
      <c r="BC75" s="37"/>
      <c r="BD75" s="37"/>
      <c r="BE75" s="37"/>
      <c r="BF75" s="37"/>
      <c r="BG75" s="37"/>
      <c r="BH75" s="37"/>
      <c r="BI75" s="37"/>
      <c r="BJ75" s="37"/>
      <c r="BK75" s="37"/>
      <c r="BL75" s="37"/>
    </row>
    <row r="76" spans="1:64" x14ac:dyDescent="0.3">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c r="AT76" s="37"/>
      <c r="AU76" s="37"/>
      <c r="AV76" s="37"/>
      <c r="AW76" s="37"/>
      <c r="AX76" s="37"/>
      <c r="AY76" s="37"/>
      <c r="AZ76" s="37"/>
      <c r="BA76" s="37"/>
      <c r="BB76" s="37"/>
      <c r="BC76" s="37"/>
      <c r="BD76" s="37"/>
      <c r="BE76" s="37"/>
      <c r="BF76" s="37"/>
      <c r="BG76" s="37"/>
      <c r="BH76" s="37"/>
      <c r="BI76" s="37"/>
      <c r="BJ76" s="37"/>
      <c r="BK76" s="37"/>
      <c r="BL76" s="37"/>
    </row>
    <row r="77" spans="1:64" x14ac:dyDescent="0.3">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c r="AT77" s="37"/>
      <c r="AU77" s="37"/>
      <c r="AV77" s="37"/>
      <c r="AW77" s="37"/>
      <c r="AX77" s="37"/>
      <c r="AY77" s="37"/>
      <c r="AZ77" s="37"/>
      <c r="BA77" s="37"/>
      <c r="BB77" s="37"/>
      <c r="BC77" s="37"/>
      <c r="BD77" s="37"/>
      <c r="BE77" s="37"/>
      <c r="BF77" s="37"/>
      <c r="BG77" s="37"/>
      <c r="BH77" s="37"/>
      <c r="BI77" s="37"/>
      <c r="BJ77" s="37"/>
      <c r="BK77" s="37"/>
      <c r="BL77" s="37"/>
    </row>
    <row r="78" spans="1:64" x14ac:dyDescent="0.3">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c r="AT78" s="37"/>
      <c r="AU78" s="37"/>
      <c r="AV78" s="37"/>
      <c r="AW78" s="37"/>
      <c r="AX78" s="37"/>
      <c r="AY78" s="37"/>
      <c r="AZ78" s="37"/>
      <c r="BA78" s="37"/>
      <c r="BB78" s="37"/>
      <c r="BC78" s="37"/>
      <c r="BD78" s="37"/>
      <c r="BE78" s="37"/>
      <c r="BF78" s="37"/>
      <c r="BG78" s="37"/>
      <c r="BH78" s="37"/>
      <c r="BI78" s="37"/>
      <c r="BJ78" s="37"/>
      <c r="BK78" s="37"/>
      <c r="BL78" s="37"/>
    </row>
    <row r="79" spans="1:64" x14ac:dyDescent="0.3">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c r="AT79" s="37"/>
      <c r="AU79" s="37"/>
      <c r="AV79" s="37"/>
      <c r="AW79" s="37"/>
      <c r="AX79" s="37"/>
      <c r="AY79" s="37"/>
      <c r="AZ79" s="37"/>
      <c r="BA79" s="37"/>
      <c r="BB79" s="37"/>
      <c r="BC79" s="37"/>
      <c r="BD79" s="37"/>
      <c r="BE79" s="37"/>
      <c r="BF79" s="37"/>
      <c r="BG79" s="37"/>
      <c r="BH79" s="37"/>
      <c r="BI79" s="37"/>
      <c r="BJ79" s="37"/>
      <c r="BK79" s="37"/>
      <c r="BL79" s="37"/>
    </row>
    <row r="80" spans="1:64" x14ac:dyDescent="0.3">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c r="AT80" s="37"/>
      <c r="AU80" s="37"/>
      <c r="AV80" s="37"/>
      <c r="AW80" s="37"/>
      <c r="AX80" s="37"/>
      <c r="AY80" s="37"/>
      <c r="AZ80" s="37"/>
      <c r="BA80" s="37"/>
      <c r="BB80" s="37"/>
      <c r="BC80" s="37"/>
      <c r="BD80" s="37"/>
      <c r="BE80" s="37"/>
      <c r="BF80" s="37"/>
      <c r="BG80" s="37"/>
      <c r="BH80" s="37"/>
      <c r="BI80" s="37"/>
      <c r="BJ80" s="37"/>
      <c r="BK80" s="37"/>
      <c r="BL80" s="37"/>
    </row>
    <row r="81" spans="1:64" x14ac:dyDescent="0.3">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c r="AT81" s="37"/>
      <c r="AU81" s="37"/>
      <c r="AV81" s="37"/>
      <c r="AW81" s="37"/>
      <c r="AX81" s="37"/>
      <c r="AY81" s="37"/>
      <c r="AZ81" s="37"/>
      <c r="BA81" s="37"/>
      <c r="BB81" s="37"/>
      <c r="BC81" s="37"/>
      <c r="BD81" s="37"/>
      <c r="BE81" s="37"/>
      <c r="BF81" s="37"/>
      <c r="BG81" s="37"/>
      <c r="BH81" s="37"/>
      <c r="BI81" s="37"/>
      <c r="BJ81" s="37"/>
      <c r="BK81" s="37"/>
      <c r="BL81" s="37"/>
    </row>
    <row r="82" spans="1:64" x14ac:dyDescent="0.3">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c r="AT82" s="37"/>
      <c r="AU82" s="37"/>
      <c r="AV82" s="37"/>
      <c r="AW82" s="37"/>
      <c r="AX82" s="37"/>
      <c r="AY82" s="37"/>
      <c r="AZ82" s="37"/>
      <c r="BA82" s="37"/>
      <c r="BB82" s="37"/>
      <c r="BC82" s="37"/>
      <c r="BD82" s="37"/>
      <c r="BE82" s="37"/>
      <c r="BF82" s="37"/>
      <c r="BG82" s="37"/>
      <c r="BH82" s="37"/>
      <c r="BI82" s="37"/>
      <c r="BJ82" s="37"/>
      <c r="BK82" s="37"/>
      <c r="BL82" s="37"/>
    </row>
    <row r="83" spans="1:64" x14ac:dyDescent="0.3">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c r="AT83" s="37"/>
      <c r="AU83" s="37"/>
      <c r="AV83" s="37"/>
      <c r="AW83" s="37"/>
      <c r="AX83" s="37"/>
      <c r="AY83" s="37"/>
      <c r="AZ83" s="37"/>
      <c r="BA83" s="37"/>
      <c r="BB83" s="37"/>
      <c r="BC83" s="37"/>
      <c r="BD83" s="37"/>
      <c r="BE83" s="37"/>
      <c r="BF83" s="37"/>
      <c r="BG83" s="37"/>
      <c r="BH83" s="37"/>
      <c r="BI83" s="37"/>
      <c r="BJ83" s="37"/>
      <c r="BK83" s="37"/>
      <c r="BL83" s="37"/>
    </row>
    <row r="84" spans="1:64" x14ac:dyDescent="0.3">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c r="AT84" s="37"/>
      <c r="AU84" s="37"/>
      <c r="AV84" s="37"/>
      <c r="AW84" s="37"/>
      <c r="AX84" s="37"/>
      <c r="AY84" s="37"/>
      <c r="AZ84" s="37"/>
      <c r="BA84" s="37"/>
      <c r="BB84" s="37"/>
      <c r="BC84" s="37"/>
      <c r="BD84" s="37"/>
      <c r="BE84" s="37"/>
      <c r="BF84" s="37"/>
      <c r="BG84" s="37"/>
      <c r="BH84" s="37"/>
      <c r="BI84" s="37"/>
      <c r="BJ84" s="37"/>
      <c r="BK84" s="37"/>
      <c r="BL84" s="37"/>
    </row>
    <row r="85" spans="1:64" x14ac:dyDescent="0.3">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c r="AT85" s="37"/>
      <c r="AU85" s="37"/>
      <c r="AV85" s="37"/>
      <c r="AW85" s="37"/>
      <c r="AX85" s="37"/>
      <c r="AY85" s="37"/>
      <c r="AZ85" s="37"/>
      <c r="BA85" s="37"/>
      <c r="BB85" s="37"/>
      <c r="BC85" s="37"/>
      <c r="BD85" s="37"/>
      <c r="BE85" s="37"/>
      <c r="BF85" s="37"/>
      <c r="BG85" s="37"/>
      <c r="BH85" s="37"/>
      <c r="BI85" s="37"/>
      <c r="BJ85" s="37"/>
      <c r="BK85" s="37"/>
      <c r="BL85" s="37"/>
    </row>
    <row r="86" spans="1:64" x14ac:dyDescent="0.3">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c r="AT86" s="37"/>
      <c r="AU86" s="37"/>
      <c r="AV86" s="37"/>
      <c r="AW86" s="37"/>
      <c r="AX86" s="37"/>
      <c r="AY86" s="37"/>
      <c r="AZ86" s="37"/>
      <c r="BA86" s="37"/>
      <c r="BB86" s="37"/>
      <c r="BC86" s="37"/>
      <c r="BD86" s="37"/>
      <c r="BE86" s="37"/>
      <c r="BF86" s="37"/>
      <c r="BG86" s="37"/>
      <c r="BH86" s="37"/>
      <c r="BI86" s="37"/>
      <c r="BJ86" s="37"/>
      <c r="BK86" s="37"/>
      <c r="BL86" s="37"/>
    </row>
    <row r="87" spans="1:64" x14ac:dyDescent="0.3">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c r="AT87" s="37"/>
      <c r="AU87" s="37"/>
      <c r="AV87" s="37"/>
      <c r="AW87" s="37"/>
      <c r="AX87" s="37"/>
      <c r="AY87" s="37"/>
      <c r="AZ87" s="37"/>
      <c r="BA87" s="37"/>
      <c r="BB87" s="37"/>
      <c r="BC87" s="37"/>
      <c r="BD87" s="37"/>
      <c r="BE87" s="37"/>
      <c r="BF87" s="37"/>
      <c r="BG87" s="37"/>
      <c r="BH87" s="37"/>
      <c r="BI87" s="37"/>
      <c r="BJ87" s="37"/>
      <c r="BK87" s="37"/>
      <c r="BL87" s="37"/>
    </row>
    <row r="88" spans="1:64" x14ac:dyDescent="0.3">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c r="AT88" s="37"/>
      <c r="AU88" s="37"/>
      <c r="AV88" s="37"/>
      <c r="AW88" s="37"/>
      <c r="AX88" s="37"/>
      <c r="AY88" s="37"/>
      <c r="AZ88" s="37"/>
      <c r="BA88" s="37"/>
      <c r="BB88" s="37"/>
      <c r="BC88" s="37"/>
      <c r="BD88" s="37"/>
      <c r="BE88" s="37"/>
      <c r="BF88" s="37"/>
      <c r="BG88" s="37"/>
      <c r="BH88" s="37"/>
      <c r="BI88" s="37"/>
      <c r="BJ88" s="37"/>
      <c r="BK88" s="37"/>
      <c r="BL88" s="37"/>
    </row>
    <row r="89" spans="1:64" x14ac:dyDescent="0.3">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c r="AT89" s="37"/>
      <c r="AU89" s="37"/>
      <c r="AV89" s="37"/>
      <c r="AW89" s="37"/>
      <c r="AX89" s="37"/>
      <c r="AY89" s="37"/>
      <c r="AZ89" s="37"/>
      <c r="BA89" s="37"/>
      <c r="BB89" s="37"/>
      <c r="BC89" s="37"/>
      <c r="BD89" s="37"/>
      <c r="BE89" s="37"/>
      <c r="BF89" s="37"/>
      <c r="BG89" s="37"/>
      <c r="BH89" s="37"/>
      <c r="BI89" s="37"/>
      <c r="BJ89" s="37"/>
      <c r="BK89" s="37"/>
      <c r="BL89" s="37"/>
    </row>
    <row r="90" spans="1:64" x14ac:dyDescent="0.3">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c r="AT90" s="37"/>
      <c r="AU90" s="37"/>
      <c r="AV90" s="37"/>
      <c r="AW90" s="37"/>
      <c r="AX90" s="37"/>
      <c r="AY90" s="37"/>
      <c r="AZ90" s="37"/>
      <c r="BA90" s="37"/>
      <c r="BB90" s="37"/>
      <c r="BC90" s="37"/>
      <c r="BD90" s="37"/>
      <c r="BE90" s="37"/>
      <c r="BF90" s="37"/>
      <c r="BG90" s="37"/>
      <c r="BH90" s="37"/>
      <c r="BI90" s="37"/>
      <c r="BJ90" s="37"/>
      <c r="BK90" s="37"/>
      <c r="BL90" s="37"/>
    </row>
    <row r="91" spans="1:64" x14ac:dyDescent="0.3">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row>
    <row r="92" spans="1:64" x14ac:dyDescent="0.3">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row>
    <row r="93" spans="1:64" x14ac:dyDescent="0.3">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row>
    <row r="94" spans="1:64" x14ac:dyDescent="0.3">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row>
    <row r="95" spans="1:64" x14ac:dyDescent="0.3">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row>
    <row r="96" spans="1:64" x14ac:dyDescent="0.3">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row>
    <row r="97" spans="1:45" x14ac:dyDescent="0.3">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row>
    <row r="98" spans="1:45" x14ac:dyDescent="0.3">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row>
    <row r="99" spans="1:45" x14ac:dyDescent="0.3">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row>
    <row r="100" spans="1:45" x14ac:dyDescent="0.3">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row>
    <row r="101" spans="1:45" x14ac:dyDescent="0.3">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row>
    <row r="102" spans="1:45" x14ac:dyDescent="0.3">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row>
    <row r="103" spans="1:45" x14ac:dyDescent="0.3">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row>
    <row r="104" spans="1:45" x14ac:dyDescent="0.3">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row>
    <row r="105" spans="1:45" x14ac:dyDescent="0.3">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row>
    <row r="106" spans="1:45" x14ac:dyDescent="0.3">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row>
    <row r="107" spans="1:45" x14ac:dyDescent="0.3">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row>
    <row r="108" spans="1:45" x14ac:dyDescent="0.3">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row>
    <row r="109" spans="1:45" x14ac:dyDescent="0.3">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row>
    <row r="110" spans="1:45" x14ac:dyDescent="0.3">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row>
    <row r="111" spans="1:45" x14ac:dyDescent="0.3">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row>
    <row r="112" spans="1:45" x14ac:dyDescent="0.3">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row>
    <row r="113" spans="1:45" x14ac:dyDescent="0.3">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row>
    <row r="114" spans="1:45" x14ac:dyDescent="0.3">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row>
    <row r="115" spans="1:45" x14ac:dyDescent="0.3">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row>
    <row r="116" spans="1:45" x14ac:dyDescent="0.3">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row>
    <row r="117" spans="1:45" x14ac:dyDescent="0.3">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row>
    <row r="118" spans="1:45" x14ac:dyDescent="0.3">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row>
    <row r="119" spans="1:45" x14ac:dyDescent="0.3">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row>
    <row r="120" spans="1:45" x14ac:dyDescent="0.3">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row>
    <row r="121" spans="1:45" x14ac:dyDescent="0.3">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row>
    <row r="122" spans="1:45" x14ac:dyDescent="0.3">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row>
    <row r="123" spans="1:45" x14ac:dyDescent="0.3">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row>
    <row r="124" spans="1:45" x14ac:dyDescent="0.3">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row>
    <row r="125" spans="1:45" x14ac:dyDescent="0.3">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row>
    <row r="126" spans="1:45" x14ac:dyDescent="0.3">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row>
    <row r="127" spans="1:45" x14ac:dyDescent="0.3">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row>
    <row r="128" spans="1:45" x14ac:dyDescent="0.3">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row>
    <row r="129" spans="1:45" x14ac:dyDescent="0.3">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row>
    <row r="130" spans="1:45" x14ac:dyDescent="0.3">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row>
    <row r="131" spans="1:45" x14ac:dyDescent="0.3">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row>
    <row r="132" spans="1:45" x14ac:dyDescent="0.3">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row>
    <row r="133" spans="1:45" x14ac:dyDescent="0.3">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row>
  </sheetData>
  <mergeCells count="1">
    <mergeCell ref="A1:AS13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9588C-22C4-404E-B054-C94C3B0B7793}">
  <dimension ref="A3:I21"/>
  <sheetViews>
    <sheetView topLeftCell="A3" workbookViewId="0">
      <selection activeCell="Q5" sqref="Q5"/>
    </sheetView>
  </sheetViews>
  <sheetFormatPr defaultRowHeight="14" x14ac:dyDescent="0.3"/>
  <cols>
    <col min="1" max="1" width="12.75" bestFit="1" customWidth="1"/>
    <col min="2" max="2" width="11.83203125" bestFit="1" customWidth="1"/>
  </cols>
  <sheetData>
    <row r="3" spans="1:9" x14ac:dyDescent="0.3">
      <c r="A3" s="1" t="s">
        <v>2724</v>
      </c>
      <c r="B3" t="s">
        <v>2721</v>
      </c>
      <c r="H3" t="s">
        <v>4</v>
      </c>
      <c r="I3" t="s">
        <v>2721</v>
      </c>
    </row>
    <row r="4" spans="1:9" x14ac:dyDescent="0.3">
      <c r="A4" s="2" t="s">
        <v>39</v>
      </c>
      <c r="B4">
        <v>330007.09999999969</v>
      </c>
      <c r="D4" t="str">
        <f>A4</f>
        <v>Phones</v>
      </c>
      <c r="E4">
        <f>B4</f>
        <v>330007.09999999969</v>
      </c>
      <c r="H4" t="str" cm="1">
        <f t="array" ref="H4">INDEX($A$4:$A$20,21-ROW())</f>
        <v>Fasteners</v>
      </c>
      <c r="I4" cm="1">
        <f t="array" ref="I4">INDEX($B$4:$B$20,21-ROW())</f>
        <v>3024.2500000000009</v>
      </c>
    </row>
    <row r="5" spans="1:9" x14ac:dyDescent="0.3">
      <c r="A5" s="2" t="s">
        <v>34</v>
      </c>
      <c r="B5">
        <v>328449.13000000053</v>
      </c>
      <c r="D5" t="str">
        <f t="shared" ref="D5:D20" si="0">A5</f>
        <v>Chairs</v>
      </c>
      <c r="E5">
        <f t="shared" ref="E5:E20" si="1">B5</f>
        <v>328449.13000000053</v>
      </c>
      <c r="H5" t="str" cm="1">
        <f t="array" ref="H5">INDEX($A$4:$A$20,21-ROW())</f>
        <v>Labels</v>
      </c>
      <c r="I5" cm="1">
        <f t="array" ref="I5">INDEX($B$4:$B$20,21-ROW())</f>
        <v>12486.30000000001</v>
      </c>
    </row>
    <row r="6" spans="1:9" x14ac:dyDescent="0.3">
      <c r="A6" s="2" t="s">
        <v>17</v>
      </c>
      <c r="B6">
        <v>223843.5900000002</v>
      </c>
      <c r="D6" t="str">
        <f t="shared" si="0"/>
        <v>Storage</v>
      </c>
      <c r="E6">
        <f t="shared" si="1"/>
        <v>223843.5900000002</v>
      </c>
      <c r="H6" t="str" cm="1">
        <f t="array" ref="H6">INDEX($A$4:$A$20,21-ROW())</f>
        <v>Envelopes</v>
      </c>
      <c r="I6" cm="1">
        <f t="array" ref="I6">INDEX($B$4:$B$20,21-ROW())</f>
        <v>16476.379999999997</v>
      </c>
    </row>
    <row r="7" spans="1:9" x14ac:dyDescent="0.3">
      <c r="A7" s="2" t="s">
        <v>144</v>
      </c>
      <c r="B7">
        <v>206965.67999999988</v>
      </c>
      <c r="D7" t="str">
        <f t="shared" si="0"/>
        <v>Tables</v>
      </c>
      <c r="E7">
        <f t="shared" si="1"/>
        <v>206965.67999999988</v>
      </c>
      <c r="H7" t="str" cm="1">
        <f t="array" ref="H7">INDEX($A$4:$A$20,21-ROW())</f>
        <v>Art</v>
      </c>
      <c r="I7" cm="1">
        <f t="array" ref="I7">INDEX($B$4:$B$20,21-ROW())</f>
        <v>27118.800000000007</v>
      </c>
    </row>
    <row r="8" spans="1:9" x14ac:dyDescent="0.3">
      <c r="A8" s="2" t="s">
        <v>19</v>
      </c>
      <c r="B8">
        <v>203412.77000000008</v>
      </c>
      <c r="D8" t="str">
        <f t="shared" si="0"/>
        <v>Binders</v>
      </c>
      <c r="E8">
        <f t="shared" si="1"/>
        <v>203412.77000000008</v>
      </c>
      <c r="H8" t="str" cm="1">
        <f t="array" ref="H8">INDEX($A$4:$A$20,21-ROW())</f>
        <v>Supplies</v>
      </c>
      <c r="I8" cm="1">
        <f t="array" ref="I8">INDEX($B$4:$B$20,21-ROW())</f>
        <v>46673.52000000004</v>
      </c>
    </row>
    <row r="9" spans="1:9" x14ac:dyDescent="0.3">
      <c r="A9" s="2" t="s">
        <v>301</v>
      </c>
      <c r="B9">
        <v>189238.68000000005</v>
      </c>
      <c r="D9" t="str">
        <f t="shared" si="0"/>
        <v>Machines</v>
      </c>
      <c r="E9">
        <f t="shared" si="1"/>
        <v>189238.68000000005</v>
      </c>
      <c r="H9" t="str" cm="1">
        <f t="array" ref="H9">INDEX($A$4:$A$20,21-ROW())</f>
        <v>Paper</v>
      </c>
      <c r="I9" cm="1">
        <f t="array" ref="I9">INDEX($B$4:$B$20,21-ROW())</f>
        <v>78479.240000000122</v>
      </c>
    </row>
    <row r="10" spans="1:9" x14ac:dyDescent="0.3">
      <c r="A10" s="2" t="s">
        <v>51</v>
      </c>
      <c r="B10">
        <v>167380.31000000017</v>
      </c>
      <c r="D10" t="str">
        <f t="shared" si="0"/>
        <v>Accessories</v>
      </c>
      <c r="E10">
        <f t="shared" si="1"/>
        <v>167380.31000000017</v>
      </c>
      <c r="H10" t="str" cm="1">
        <f t="array" ref="H10">INDEX($A$4:$A$20,21-ROW())</f>
        <v>Furnishings</v>
      </c>
      <c r="I10" cm="1">
        <f t="array" ref="I10">INDEX($B$4:$B$20,21-ROW())</f>
        <v>91705.12</v>
      </c>
    </row>
    <row r="11" spans="1:9" x14ac:dyDescent="0.3">
      <c r="A11" s="2" t="s">
        <v>602</v>
      </c>
      <c r="B11">
        <v>149528.01000000004</v>
      </c>
      <c r="D11" t="str">
        <f t="shared" si="0"/>
        <v>Copiers</v>
      </c>
      <c r="E11">
        <f t="shared" si="1"/>
        <v>149528.01000000004</v>
      </c>
      <c r="H11" t="str" cm="1">
        <f t="array" ref="H11">INDEX($A$4:$A$20,21-ROW())</f>
        <v>Appliances</v>
      </c>
      <c r="I11" cm="1">
        <f t="array" ref="I11">INDEX($B$4:$B$20,21-ROW())</f>
        <v>107532.13999999996</v>
      </c>
    </row>
    <row r="12" spans="1:9" x14ac:dyDescent="0.3">
      <c r="A12" s="2" t="s">
        <v>73</v>
      </c>
      <c r="B12">
        <v>114880.05000000012</v>
      </c>
      <c r="D12" t="str">
        <f t="shared" si="0"/>
        <v>Bookcases</v>
      </c>
      <c r="E12">
        <f t="shared" si="1"/>
        <v>114880.05000000012</v>
      </c>
      <c r="H12" t="str" cm="1">
        <f t="array" ref="H12">INDEX($A$4:$A$20,21-ROW())</f>
        <v>Bookcases</v>
      </c>
      <c r="I12" cm="1">
        <f t="array" ref="I12">INDEX($B$4:$B$20,21-ROW())</f>
        <v>114880.05000000012</v>
      </c>
    </row>
    <row r="13" spans="1:9" x14ac:dyDescent="0.3">
      <c r="A13" s="2" t="s">
        <v>91</v>
      </c>
      <c r="B13">
        <v>107532.13999999996</v>
      </c>
      <c r="D13" t="str">
        <f t="shared" si="0"/>
        <v>Appliances</v>
      </c>
      <c r="E13">
        <f t="shared" si="1"/>
        <v>107532.13999999996</v>
      </c>
      <c r="H13" t="str" cm="1">
        <f t="array" ref="H13">INDEX($A$4:$A$20,21-ROW())</f>
        <v>Copiers</v>
      </c>
      <c r="I13" cm="1">
        <f t="array" ref="I13">INDEX($B$4:$B$20,21-ROW())</f>
        <v>149528.01000000004</v>
      </c>
    </row>
    <row r="14" spans="1:9" x14ac:dyDescent="0.3">
      <c r="A14" s="2" t="s">
        <v>46</v>
      </c>
      <c r="B14">
        <v>91705.12</v>
      </c>
      <c r="D14" t="str">
        <f t="shared" si="0"/>
        <v>Furnishings</v>
      </c>
      <c r="E14">
        <f t="shared" si="1"/>
        <v>91705.12</v>
      </c>
      <c r="H14" t="str" cm="1">
        <f t="array" ref="H14">INDEX($A$4:$A$20,21-ROW())</f>
        <v>Accessories</v>
      </c>
      <c r="I14" cm="1">
        <f t="array" ref="I14">INDEX($B$4:$B$20,21-ROW())</f>
        <v>167380.31000000017</v>
      </c>
    </row>
    <row r="15" spans="1:9" x14ac:dyDescent="0.3">
      <c r="A15" s="2" t="s">
        <v>11</v>
      </c>
      <c r="B15">
        <v>78479.240000000122</v>
      </c>
      <c r="D15" t="str">
        <f t="shared" si="0"/>
        <v>Paper</v>
      </c>
      <c r="E15">
        <f t="shared" si="1"/>
        <v>78479.240000000122</v>
      </c>
      <c r="H15" t="str" cm="1">
        <f t="array" ref="H15">INDEX($A$4:$A$20,21-ROW())</f>
        <v>Machines</v>
      </c>
      <c r="I15" cm="1">
        <f t="array" ref="I15">INDEX($B$4:$B$20,21-ROW())</f>
        <v>189238.68000000005</v>
      </c>
    </row>
    <row r="16" spans="1:9" x14ac:dyDescent="0.3">
      <c r="A16" s="2" t="s">
        <v>199</v>
      </c>
      <c r="B16">
        <v>46673.52000000004</v>
      </c>
      <c r="D16" t="str">
        <f t="shared" si="0"/>
        <v>Supplies</v>
      </c>
      <c r="E16">
        <f t="shared" si="1"/>
        <v>46673.52000000004</v>
      </c>
      <c r="H16" t="str" cm="1">
        <f t="array" ref="H16">INDEX($A$4:$A$20,21-ROW())</f>
        <v>Binders</v>
      </c>
      <c r="I16" cm="1">
        <f t="array" ref="I16">INDEX($B$4:$B$20,21-ROW())</f>
        <v>203412.77000000008</v>
      </c>
    </row>
    <row r="17" spans="1:9" x14ac:dyDescent="0.3">
      <c r="A17" s="2" t="s">
        <v>23</v>
      </c>
      <c r="B17">
        <v>27118.800000000007</v>
      </c>
      <c r="D17" t="str">
        <f t="shared" si="0"/>
        <v>Art</v>
      </c>
      <c r="E17">
        <f t="shared" si="1"/>
        <v>27118.800000000007</v>
      </c>
      <c r="H17" t="str" cm="1">
        <f t="array" ref="H17">INDEX($A$4:$A$20,21-ROW())</f>
        <v>Tables</v>
      </c>
      <c r="I17" cm="1">
        <f t="array" ref="I17">INDEX($B$4:$B$20,21-ROW())</f>
        <v>206965.67999999988</v>
      </c>
    </row>
    <row r="18" spans="1:9" x14ac:dyDescent="0.3">
      <c r="A18" s="2" t="s">
        <v>62</v>
      </c>
      <c r="B18">
        <v>16476.379999999997</v>
      </c>
      <c r="D18" t="str">
        <f t="shared" si="0"/>
        <v>Envelopes</v>
      </c>
      <c r="E18">
        <f t="shared" si="1"/>
        <v>16476.379999999997</v>
      </c>
      <c r="H18" t="str" cm="1">
        <f t="array" ref="H18">INDEX($A$4:$A$20,21-ROW())</f>
        <v>Storage</v>
      </c>
      <c r="I18" cm="1">
        <f t="array" ref="I18">INDEX($B$4:$B$20,21-ROW())</f>
        <v>223843.5900000002</v>
      </c>
    </row>
    <row r="19" spans="1:9" x14ac:dyDescent="0.3">
      <c r="A19" s="2" t="s">
        <v>15</v>
      </c>
      <c r="B19">
        <v>12486.30000000001</v>
      </c>
      <c r="D19" t="str">
        <f t="shared" si="0"/>
        <v>Labels</v>
      </c>
      <c r="E19">
        <f t="shared" si="1"/>
        <v>12486.30000000001</v>
      </c>
      <c r="H19" t="str" cm="1">
        <f t="array" ref="H19">INDEX($A$4:$A$20,21-ROW())</f>
        <v>Chairs</v>
      </c>
      <c r="I19" cm="1">
        <f t="array" ref="I19">INDEX($B$4:$B$20,21-ROW())</f>
        <v>328449.13000000053</v>
      </c>
    </row>
    <row r="20" spans="1:9" x14ac:dyDescent="0.3">
      <c r="A20" s="2" t="s">
        <v>42</v>
      </c>
      <c r="B20">
        <v>3024.2500000000009</v>
      </c>
      <c r="D20" t="str">
        <f t="shared" si="0"/>
        <v>Fasteners</v>
      </c>
      <c r="E20">
        <f t="shared" si="1"/>
        <v>3024.2500000000009</v>
      </c>
      <c r="H20" t="str" cm="1">
        <f t="array" ref="H20">INDEX($A$4:$A$20,21-ROW())</f>
        <v>Phones</v>
      </c>
      <c r="I20" cm="1">
        <f t="array" ref="I20">INDEX($B$4:$B$20,21-ROW())</f>
        <v>330007.09999999969</v>
      </c>
    </row>
    <row r="21" spans="1:9" x14ac:dyDescent="0.3">
      <c r="A21" s="2" t="s">
        <v>2725</v>
      </c>
      <c r="B21">
        <v>2297201.0700000008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7F6B1-0BC6-4EDC-B389-13DB02752E88}">
  <dimension ref="A3:D8"/>
  <sheetViews>
    <sheetView workbookViewId="0">
      <selection activeCell="A4" sqref="A4"/>
    </sheetView>
  </sheetViews>
  <sheetFormatPr defaultRowHeight="14" x14ac:dyDescent="0.3"/>
  <cols>
    <col min="1" max="1" width="12.75" bestFit="1" customWidth="1"/>
    <col min="2" max="2" width="13.75" bestFit="1" customWidth="1"/>
    <col min="3" max="3" width="14.1640625" bestFit="1" customWidth="1"/>
    <col min="4" max="4" width="11" bestFit="1" customWidth="1"/>
    <col min="5" max="5" width="10.75" customWidth="1"/>
  </cols>
  <sheetData>
    <row r="3" spans="1:4" x14ac:dyDescent="0.3">
      <c r="A3" s="1" t="s">
        <v>2722</v>
      </c>
      <c r="B3" s="1" t="s">
        <v>2813</v>
      </c>
    </row>
    <row r="4" spans="1:4" x14ac:dyDescent="0.3">
      <c r="A4" s="1" t="s">
        <v>2724</v>
      </c>
      <c r="B4" t="s">
        <v>33</v>
      </c>
      <c r="C4" t="s">
        <v>10</v>
      </c>
      <c r="D4" t="s">
        <v>38</v>
      </c>
    </row>
    <row r="5" spans="1:4" x14ac:dyDescent="0.3">
      <c r="A5" s="3">
        <v>2014</v>
      </c>
      <c r="B5">
        <v>5457.7099999999973</v>
      </c>
      <c r="C5">
        <v>22593.399999999965</v>
      </c>
      <c r="D5">
        <v>21492.950000000008</v>
      </c>
    </row>
    <row r="6" spans="1:4" x14ac:dyDescent="0.3">
      <c r="A6" s="3">
        <v>2015</v>
      </c>
      <c r="B6">
        <v>3015.170000000001</v>
      </c>
      <c r="C6">
        <v>25099.55000000001</v>
      </c>
      <c r="D6">
        <v>33503.970000000016</v>
      </c>
    </row>
    <row r="7" spans="1:4" x14ac:dyDescent="0.3">
      <c r="A7" s="3">
        <v>2016</v>
      </c>
      <c r="B7">
        <v>6959.9299999999967</v>
      </c>
      <c r="C7">
        <v>35061.239999999983</v>
      </c>
      <c r="D7">
        <v>39774.099999999984</v>
      </c>
    </row>
    <row r="8" spans="1:4" x14ac:dyDescent="0.3">
      <c r="A8" s="3">
        <v>2017</v>
      </c>
      <c r="B8">
        <v>3018.4399999999973</v>
      </c>
      <c r="C8">
        <v>39736.689999999959</v>
      </c>
      <c r="D8">
        <v>50684.640000000007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74EEB-93A4-4ADB-B3A6-0B4DCE6E88EE}">
  <dimension ref="A54:E56"/>
  <sheetViews>
    <sheetView showGridLines="0" showRowColHeaders="0" tabSelected="1" zoomScale="55" zoomScaleNormal="55" workbookViewId="0"/>
  </sheetViews>
  <sheetFormatPr defaultRowHeight="14" x14ac:dyDescent="0.3"/>
  <sheetData>
    <row r="54" spans="1:5" ht="16.5" x14ac:dyDescent="0.45">
      <c r="A54" s="31" t="s">
        <v>2837</v>
      </c>
    </row>
    <row r="55" spans="1:5" x14ac:dyDescent="0.3">
      <c r="A55" s="32" t="s">
        <v>2838</v>
      </c>
      <c r="B55" s="32" t="s">
        <v>2839</v>
      </c>
      <c r="C55" s="32" t="s">
        <v>2840</v>
      </c>
      <c r="D55" s="32" t="s">
        <v>2841</v>
      </c>
      <c r="E55" s="32" t="s">
        <v>2842</v>
      </c>
    </row>
    <row r="56" spans="1:5" x14ac:dyDescent="0.3">
      <c r="A56" s="181">
        <f>SUM('Sales Summary'!B8:B10)</f>
        <v>2297201.0699999947</v>
      </c>
      <c r="B56" s="181">
        <f>SUM(SalesbyProfit!B5:D8)</f>
        <v>286397.78999999992</v>
      </c>
      <c r="C56" s="33">
        <f>B56/A56</f>
        <v>0.12467249547293681</v>
      </c>
      <c r="D56" s="34">
        <f>COUNTA(CustbyYear!B2:B2500)</f>
        <v>2499</v>
      </c>
      <c r="E56" s="181">
        <f>A56/D56</f>
        <v>919.24812725089828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5C318-C3F2-4D31-9979-478F593B5D2A}">
  <dimension ref="A1:O1880"/>
  <sheetViews>
    <sheetView showGridLines="0" zoomScale="25" zoomScaleNormal="25" workbookViewId="0">
      <selection activeCell="AA22" sqref="AA22"/>
    </sheetView>
  </sheetViews>
  <sheetFormatPr defaultColWidth="10.6640625" defaultRowHeight="14" x14ac:dyDescent="0.3"/>
  <cols>
    <col min="1" max="1" width="46.6640625" customWidth="1"/>
    <col min="2" max="2" width="20" customWidth="1"/>
    <col min="6" max="7" width="20" customWidth="1"/>
  </cols>
  <sheetData>
    <row r="1" spans="1:15" ht="24" customHeight="1" x14ac:dyDescent="0.45">
      <c r="A1" s="133" t="s">
        <v>2843</v>
      </c>
      <c r="B1" s="134"/>
      <c r="C1" s="133" t="s">
        <v>2844</v>
      </c>
      <c r="D1" s="134"/>
      <c r="E1" s="39"/>
      <c r="F1" s="39"/>
      <c r="G1" s="39"/>
      <c r="H1" s="39"/>
      <c r="I1" s="39"/>
      <c r="J1" s="39"/>
      <c r="K1" s="39"/>
      <c r="L1" s="39"/>
      <c r="M1" s="39"/>
      <c r="N1" s="39"/>
      <c r="O1" s="38"/>
    </row>
    <row r="2" spans="1:15" ht="34" customHeight="1" x14ac:dyDescent="0.75">
      <c r="A2" s="135" t="s">
        <v>2927</v>
      </c>
      <c r="B2" s="39"/>
      <c r="C2" s="39"/>
      <c r="D2" s="39"/>
      <c r="E2" s="39"/>
      <c r="F2" s="39"/>
      <c r="G2" s="39"/>
      <c r="H2" s="39"/>
      <c r="I2" s="39"/>
      <c r="J2" s="39"/>
      <c r="K2" s="39"/>
      <c r="L2" s="39"/>
      <c r="M2" s="39"/>
      <c r="N2" s="39"/>
      <c r="O2" s="38"/>
    </row>
    <row r="3" spans="1:15" ht="20" customHeight="1" x14ac:dyDescent="0.45">
      <c r="A3" s="136" t="s">
        <v>2928</v>
      </c>
      <c r="B3" s="39"/>
      <c r="C3" s="39"/>
      <c r="D3" s="39"/>
      <c r="E3" s="39"/>
      <c r="F3" s="39"/>
      <c r="G3" s="39"/>
      <c r="H3" s="39"/>
      <c r="I3" s="39"/>
      <c r="J3" s="39"/>
      <c r="K3" s="39"/>
      <c r="L3" s="39"/>
      <c r="M3" s="39"/>
      <c r="N3" s="39"/>
      <c r="O3" s="38"/>
    </row>
    <row r="4" spans="1:15" ht="4" customHeight="1" x14ac:dyDescent="0.3">
      <c r="A4" s="40"/>
      <c r="B4" s="40"/>
      <c r="C4" s="40"/>
      <c r="D4" s="40"/>
      <c r="E4" s="40"/>
      <c r="F4" s="40"/>
      <c r="G4" s="40"/>
      <c r="H4" s="40"/>
      <c r="I4" s="40"/>
      <c r="J4" s="40"/>
      <c r="K4" s="40"/>
      <c r="L4" s="40"/>
      <c r="M4" s="40"/>
      <c r="N4" s="40"/>
      <c r="O4" s="38"/>
    </row>
    <row r="5" spans="1:15" ht="10" customHeight="1" x14ac:dyDescent="0.3">
      <c r="A5" s="38"/>
      <c r="B5" s="38"/>
      <c r="C5" s="38"/>
      <c r="D5" s="38"/>
      <c r="E5" s="38"/>
      <c r="F5" s="38"/>
      <c r="G5" s="38"/>
      <c r="H5" s="38"/>
      <c r="I5" s="38"/>
      <c r="J5" s="38"/>
      <c r="K5" s="38"/>
      <c r="L5" s="38"/>
      <c r="M5" s="38"/>
      <c r="N5" s="38"/>
      <c r="O5" s="38"/>
    </row>
    <row r="6" spans="1:15" ht="15" customHeight="1" x14ac:dyDescent="0.45">
      <c r="A6" s="176" t="s">
        <v>2929</v>
      </c>
      <c r="B6" s="173"/>
      <c r="C6" s="173"/>
      <c r="D6" s="173"/>
      <c r="E6" s="173"/>
      <c r="F6" s="173"/>
      <c r="G6" s="173"/>
      <c r="H6" s="173"/>
      <c r="I6" s="173"/>
      <c r="J6" s="173"/>
      <c r="K6" s="173"/>
      <c r="L6" s="173"/>
      <c r="M6" s="173"/>
      <c r="N6" s="173"/>
      <c r="O6" s="173"/>
    </row>
    <row r="7" spans="1:15" ht="15" customHeight="1" thickBot="1" x14ac:dyDescent="0.5">
      <c r="A7" s="177" t="s">
        <v>2835</v>
      </c>
      <c r="B7" s="177" t="s">
        <v>2721</v>
      </c>
      <c r="C7" s="173"/>
      <c r="D7" s="173"/>
      <c r="E7" s="173"/>
      <c r="F7" s="173"/>
      <c r="G7" s="173"/>
      <c r="H7" s="173"/>
      <c r="I7" s="173"/>
      <c r="J7" s="173"/>
      <c r="K7" s="173"/>
      <c r="L7" s="173"/>
      <c r="M7" s="173"/>
      <c r="N7" s="173"/>
      <c r="O7" s="173"/>
    </row>
    <row r="8" spans="1:15" ht="15" customHeight="1" thickTop="1" x14ac:dyDescent="0.45">
      <c r="A8" s="174" t="s">
        <v>33</v>
      </c>
      <c r="B8" s="179">
        <v>741999.97999999905</v>
      </c>
      <c r="C8" s="173"/>
      <c r="D8" s="173"/>
      <c r="E8" s="173"/>
      <c r="F8" s="173"/>
      <c r="G8" s="173"/>
      <c r="H8" s="173"/>
      <c r="I8" s="173"/>
      <c r="J8" s="173"/>
      <c r="K8" s="173"/>
      <c r="L8" s="173"/>
      <c r="M8" s="173"/>
      <c r="N8" s="173"/>
      <c r="O8" s="173"/>
    </row>
    <row r="9" spans="1:15" ht="15" customHeight="1" x14ac:dyDescent="0.45">
      <c r="A9" s="174" t="s">
        <v>10</v>
      </c>
      <c r="B9" s="179">
        <v>719046.9900000029</v>
      </c>
      <c r="C9" s="173"/>
      <c r="D9" s="173"/>
      <c r="E9" s="173"/>
      <c r="F9" s="173"/>
      <c r="G9" s="173"/>
      <c r="H9" s="173"/>
      <c r="I9" s="173"/>
      <c r="J9" s="173"/>
      <c r="K9" s="173"/>
      <c r="L9" s="173"/>
      <c r="M9" s="173"/>
      <c r="N9" s="173"/>
      <c r="O9" s="173"/>
    </row>
    <row r="10" spans="1:15" ht="15" customHeight="1" x14ac:dyDescent="0.45">
      <c r="A10" s="174" t="s">
        <v>38</v>
      </c>
      <c r="B10" s="179">
        <v>836154.09999999264</v>
      </c>
      <c r="C10" s="173"/>
      <c r="D10" s="173"/>
      <c r="E10" s="173"/>
      <c r="F10" s="173"/>
      <c r="G10" s="173"/>
      <c r="H10" s="173"/>
      <c r="I10" s="173"/>
      <c r="J10" s="173"/>
      <c r="K10" s="173"/>
      <c r="L10" s="173"/>
      <c r="M10" s="173"/>
      <c r="N10" s="173"/>
      <c r="O10" s="173"/>
    </row>
    <row r="11" spans="1:15" ht="15" customHeight="1" x14ac:dyDescent="0.45">
      <c r="A11" s="178" t="s">
        <v>2831</v>
      </c>
      <c r="B11" s="180">
        <v>2297201.0699999947</v>
      </c>
      <c r="C11" s="173"/>
      <c r="D11" s="173"/>
      <c r="E11" s="173"/>
      <c r="F11" s="173"/>
      <c r="G11" s="173"/>
      <c r="H11" s="173"/>
      <c r="I11" s="173"/>
      <c r="J11" s="173"/>
      <c r="K11" s="173"/>
      <c r="L11" s="173"/>
      <c r="M11" s="173"/>
      <c r="N11" s="173"/>
      <c r="O11" s="173"/>
    </row>
    <row r="12" spans="1:15" ht="15" customHeight="1" x14ac:dyDescent="0.45">
      <c r="A12" s="173"/>
      <c r="B12" s="173"/>
      <c r="C12" s="173"/>
      <c r="D12" s="173"/>
      <c r="E12" s="173"/>
      <c r="F12" s="173"/>
      <c r="G12" s="173"/>
      <c r="H12" s="173"/>
      <c r="I12" s="173"/>
      <c r="J12" s="173"/>
      <c r="K12" s="173"/>
      <c r="L12" s="173"/>
      <c r="M12" s="173"/>
      <c r="N12" s="173"/>
      <c r="O12" s="173"/>
    </row>
    <row r="13" spans="1:15" ht="15" customHeight="1" x14ac:dyDescent="0.45">
      <c r="A13" s="173"/>
      <c r="B13" s="173"/>
      <c r="C13" s="173"/>
      <c r="D13" s="173"/>
      <c r="E13" s="173"/>
      <c r="F13" s="173"/>
      <c r="G13" s="173"/>
      <c r="H13" s="173"/>
      <c r="I13" s="173"/>
      <c r="J13" s="173"/>
      <c r="K13" s="173"/>
      <c r="L13" s="173"/>
      <c r="M13" s="173"/>
      <c r="N13" s="173"/>
      <c r="O13" s="173"/>
    </row>
    <row r="14" spans="1:15" ht="15" customHeight="1" x14ac:dyDescent="0.45">
      <c r="A14" s="173"/>
      <c r="B14" s="173"/>
      <c r="C14" s="173"/>
      <c r="D14" s="173"/>
      <c r="E14" s="173"/>
      <c r="F14" s="173"/>
      <c r="G14" s="173"/>
      <c r="H14" s="173"/>
      <c r="I14" s="173"/>
      <c r="J14" s="173"/>
      <c r="K14" s="173"/>
      <c r="L14" s="173"/>
      <c r="M14" s="173"/>
      <c r="N14" s="173"/>
      <c r="O14" s="173"/>
    </row>
    <row r="15" spans="1:15" ht="15" customHeight="1" x14ac:dyDescent="0.45">
      <c r="A15" s="173"/>
      <c r="B15" s="173"/>
      <c r="C15" s="173"/>
      <c r="D15" s="173"/>
      <c r="E15" s="173"/>
      <c r="F15" s="173"/>
      <c r="G15" s="173"/>
      <c r="H15" s="173"/>
      <c r="I15" s="173"/>
      <c r="J15" s="173"/>
      <c r="K15" s="173"/>
      <c r="L15" s="173"/>
      <c r="M15" s="173"/>
      <c r="N15" s="173"/>
      <c r="O15" s="173"/>
    </row>
    <row r="16" spans="1:15" ht="15" customHeight="1" x14ac:dyDescent="0.45">
      <c r="A16" s="173"/>
      <c r="B16" s="173"/>
      <c r="C16" s="173"/>
      <c r="D16" s="173"/>
      <c r="E16" s="173"/>
      <c r="F16" s="173"/>
      <c r="G16" s="173"/>
      <c r="H16" s="173"/>
      <c r="I16" s="173"/>
      <c r="J16" s="173"/>
      <c r="K16" s="173"/>
      <c r="L16" s="173"/>
      <c r="M16" s="173"/>
      <c r="N16" s="173"/>
      <c r="O16" s="173"/>
    </row>
    <row r="17" spans="1:15" ht="15" customHeight="1" x14ac:dyDescent="0.45">
      <c r="A17" s="173"/>
      <c r="B17" s="173"/>
      <c r="C17" s="173"/>
      <c r="D17" s="173"/>
      <c r="E17" s="173"/>
      <c r="F17" s="173"/>
      <c r="G17" s="173"/>
      <c r="H17" s="173"/>
      <c r="I17" s="173"/>
      <c r="J17" s="173"/>
      <c r="K17" s="173"/>
      <c r="L17" s="173"/>
      <c r="M17" s="173"/>
      <c r="N17" s="173"/>
      <c r="O17" s="173"/>
    </row>
    <row r="18" spans="1:15" ht="15" customHeight="1" x14ac:dyDescent="0.45">
      <c r="A18" s="173"/>
      <c r="B18" s="173"/>
      <c r="C18" s="173"/>
      <c r="D18" s="173"/>
      <c r="E18" s="173"/>
      <c r="F18" s="173"/>
      <c r="G18" s="173"/>
      <c r="H18" s="173"/>
      <c r="I18" s="173"/>
      <c r="J18" s="173"/>
      <c r="K18" s="173"/>
      <c r="L18" s="173"/>
      <c r="M18" s="173"/>
      <c r="N18" s="173"/>
      <c r="O18" s="173"/>
    </row>
    <row r="19" spans="1:15" ht="15" customHeight="1" x14ac:dyDescent="0.45">
      <c r="A19" s="173"/>
      <c r="B19" s="173"/>
      <c r="C19" s="173"/>
      <c r="D19" s="173"/>
      <c r="E19" s="173"/>
      <c r="F19" s="173"/>
      <c r="G19" s="173"/>
      <c r="H19" s="173"/>
      <c r="I19" s="173"/>
      <c r="J19" s="173"/>
      <c r="K19" s="173"/>
      <c r="L19" s="173"/>
      <c r="M19" s="173"/>
      <c r="N19" s="173"/>
      <c r="O19" s="173"/>
    </row>
    <row r="20" spans="1:15" ht="15" customHeight="1" x14ac:dyDescent="0.45">
      <c r="A20" s="173"/>
      <c r="B20" s="173"/>
      <c r="C20" s="173"/>
      <c r="D20" s="173"/>
      <c r="E20" s="173"/>
      <c r="F20" s="173"/>
      <c r="G20" s="173"/>
      <c r="H20" s="173"/>
      <c r="I20" s="173"/>
      <c r="J20" s="173"/>
      <c r="K20" s="173"/>
      <c r="L20" s="173"/>
      <c r="M20" s="173"/>
      <c r="N20" s="173"/>
      <c r="O20" s="173"/>
    </row>
    <row r="21" spans="1:15" ht="15" customHeight="1" x14ac:dyDescent="0.45">
      <c r="A21" s="173"/>
      <c r="B21" s="173"/>
      <c r="C21" s="173"/>
      <c r="D21" s="173"/>
      <c r="E21" s="173"/>
      <c r="F21" s="173"/>
      <c r="G21" s="173"/>
      <c r="H21" s="173"/>
      <c r="I21" s="173"/>
      <c r="J21" s="173"/>
      <c r="K21" s="173"/>
      <c r="L21" s="173"/>
      <c r="M21" s="173"/>
      <c r="N21" s="173"/>
      <c r="O21" s="173"/>
    </row>
    <row r="22" spans="1:15" ht="15" customHeight="1" x14ac:dyDescent="0.45">
      <c r="A22" s="173"/>
      <c r="B22" s="173"/>
      <c r="C22" s="173"/>
      <c r="D22" s="173"/>
      <c r="E22" s="173"/>
      <c r="F22" s="173"/>
      <c r="G22" s="173"/>
      <c r="H22" s="173"/>
      <c r="I22" s="173"/>
      <c r="J22" s="173"/>
      <c r="K22" s="173"/>
      <c r="L22" s="173"/>
      <c r="M22" s="173"/>
      <c r="N22" s="173"/>
      <c r="O22" s="173"/>
    </row>
    <row r="23" spans="1:15" ht="15" customHeight="1" x14ac:dyDescent="0.45">
      <c r="A23" s="173"/>
      <c r="B23" s="173"/>
      <c r="C23" s="173"/>
      <c r="D23" s="173"/>
      <c r="E23" s="173"/>
      <c r="F23" s="173"/>
      <c r="G23" s="173"/>
      <c r="H23" s="173"/>
      <c r="I23" s="173"/>
      <c r="J23" s="173"/>
      <c r="K23" s="173"/>
      <c r="L23" s="173"/>
      <c r="M23" s="173"/>
      <c r="N23" s="173"/>
      <c r="O23" s="173"/>
    </row>
    <row r="24" spans="1:15" ht="15" customHeight="1" x14ac:dyDescent="0.45">
      <c r="A24" s="176" t="s">
        <v>2930</v>
      </c>
      <c r="B24" s="173"/>
      <c r="C24" s="173"/>
      <c r="D24" s="173"/>
      <c r="E24" s="173"/>
      <c r="F24" s="173"/>
      <c r="G24" s="173"/>
      <c r="H24" s="173"/>
      <c r="I24" s="173"/>
      <c r="J24" s="173"/>
      <c r="K24" s="173"/>
      <c r="L24" s="173"/>
      <c r="M24" s="173"/>
      <c r="N24" s="173"/>
      <c r="O24" s="173"/>
    </row>
    <row r="25" spans="1:15" ht="15" customHeight="1" thickBot="1" x14ac:dyDescent="0.5">
      <c r="A25" s="177" t="s">
        <v>2834</v>
      </c>
      <c r="B25" s="177" t="s">
        <v>2833</v>
      </c>
      <c r="C25" s="173"/>
      <c r="D25" s="173"/>
      <c r="E25" s="173"/>
      <c r="F25" s="173"/>
      <c r="G25" s="173"/>
      <c r="H25" s="173"/>
      <c r="I25" s="173"/>
      <c r="J25" s="173"/>
      <c r="K25" s="173"/>
      <c r="L25" s="173"/>
      <c r="M25" s="173"/>
      <c r="N25" s="173"/>
      <c r="O25" s="173"/>
    </row>
    <row r="26" spans="1:15" ht="15" customHeight="1" thickTop="1" x14ac:dyDescent="0.45">
      <c r="A26" s="174" t="s">
        <v>2696</v>
      </c>
      <c r="B26" s="173">
        <v>3</v>
      </c>
      <c r="C26" s="173"/>
      <c r="D26" s="173"/>
      <c r="E26" s="173"/>
      <c r="F26" s="173"/>
      <c r="G26" s="173"/>
      <c r="H26" s="173"/>
      <c r="I26" s="173"/>
      <c r="J26" s="173"/>
      <c r="K26" s="173"/>
      <c r="L26" s="173"/>
      <c r="M26" s="173"/>
      <c r="N26" s="173"/>
      <c r="O26" s="173"/>
    </row>
    <row r="27" spans="1:15" ht="15" customHeight="1" x14ac:dyDescent="0.45">
      <c r="A27" s="174" t="s">
        <v>2314</v>
      </c>
      <c r="B27" s="173">
        <v>4</v>
      </c>
      <c r="C27" s="173"/>
      <c r="D27" s="173"/>
      <c r="E27" s="173"/>
      <c r="F27" s="173"/>
      <c r="G27" s="173"/>
      <c r="H27" s="173"/>
      <c r="I27" s="173"/>
      <c r="J27" s="173"/>
      <c r="K27" s="173"/>
      <c r="L27" s="173"/>
      <c r="M27" s="173"/>
      <c r="N27" s="173"/>
      <c r="O27" s="173"/>
    </row>
    <row r="28" spans="1:15" ht="15" customHeight="1" x14ac:dyDescent="0.45">
      <c r="A28" s="174" t="s">
        <v>2478</v>
      </c>
      <c r="B28" s="173">
        <v>4</v>
      </c>
      <c r="C28" s="173"/>
      <c r="D28" s="173"/>
      <c r="E28" s="173"/>
      <c r="F28" s="173"/>
      <c r="G28" s="173"/>
      <c r="H28" s="173"/>
      <c r="I28" s="173"/>
      <c r="J28" s="173"/>
      <c r="K28" s="173"/>
      <c r="L28" s="173"/>
      <c r="M28" s="173"/>
      <c r="N28" s="173"/>
      <c r="O28" s="173"/>
    </row>
    <row r="29" spans="1:15" ht="15" customHeight="1" x14ac:dyDescent="0.45">
      <c r="A29" s="174" t="s">
        <v>1349</v>
      </c>
      <c r="B29" s="173">
        <v>7</v>
      </c>
      <c r="C29" s="173"/>
      <c r="D29" s="173"/>
      <c r="E29" s="173"/>
      <c r="F29" s="173"/>
      <c r="G29" s="173"/>
      <c r="H29" s="173"/>
      <c r="I29" s="173"/>
      <c r="J29" s="173"/>
      <c r="K29" s="173"/>
      <c r="L29" s="173"/>
      <c r="M29" s="173"/>
      <c r="N29" s="173"/>
      <c r="O29" s="173"/>
    </row>
    <row r="30" spans="1:15" ht="15" customHeight="1" x14ac:dyDescent="0.45">
      <c r="A30" s="174" t="s">
        <v>784</v>
      </c>
      <c r="B30" s="173">
        <v>10</v>
      </c>
      <c r="C30" s="173"/>
      <c r="D30" s="173"/>
      <c r="E30" s="173"/>
      <c r="F30" s="173"/>
      <c r="G30" s="173"/>
      <c r="H30" s="173"/>
      <c r="I30" s="173"/>
      <c r="J30" s="173"/>
      <c r="K30" s="173"/>
      <c r="L30" s="173"/>
      <c r="M30" s="173"/>
      <c r="N30" s="173"/>
      <c r="O30" s="173"/>
    </row>
    <row r="31" spans="1:15" ht="15" customHeight="1" x14ac:dyDescent="0.45">
      <c r="A31" s="174" t="s">
        <v>1443</v>
      </c>
      <c r="B31" s="173">
        <v>8</v>
      </c>
      <c r="C31" s="173"/>
      <c r="D31" s="173"/>
      <c r="E31" s="173"/>
      <c r="F31" s="173"/>
      <c r="G31" s="173"/>
      <c r="H31" s="173"/>
      <c r="I31" s="173"/>
      <c r="J31" s="173"/>
      <c r="K31" s="173"/>
      <c r="L31" s="173"/>
      <c r="M31" s="173"/>
      <c r="N31" s="173"/>
      <c r="O31" s="173"/>
    </row>
    <row r="32" spans="1:15" ht="15" customHeight="1" x14ac:dyDescent="0.45">
      <c r="A32" s="174" t="s">
        <v>2414</v>
      </c>
      <c r="B32" s="173">
        <v>2</v>
      </c>
      <c r="C32" s="173"/>
      <c r="D32" s="173"/>
      <c r="E32" s="173"/>
      <c r="F32" s="173"/>
      <c r="G32" s="173"/>
      <c r="H32" s="173"/>
      <c r="I32" s="173"/>
      <c r="J32" s="173"/>
      <c r="K32" s="173"/>
      <c r="L32" s="173"/>
      <c r="M32" s="173"/>
      <c r="N32" s="173"/>
      <c r="O32" s="173"/>
    </row>
    <row r="33" spans="1:15" ht="15" customHeight="1" x14ac:dyDescent="0.45">
      <c r="A33" s="174" t="s">
        <v>2262</v>
      </c>
      <c r="B33" s="173">
        <v>4</v>
      </c>
      <c r="C33" s="173"/>
      <c r="D33" s="173"/>
      <c r="E33" s="173"/>
      <c r="F33" s="173"/>
      <c r="G33" s="173"/>
      <c r="H33" s="173"/>
      <c r="I33" s="173"/>
      <c r="J33" s="173"/>
      <c r="K33" s="173"/>
      <c r="L33" s="173"/>
      <c r="M33" s="173"/>
      <c r="N33" s="173"/>
      <c r="O33" s="173"/>
    </row>
    <row r="34" spans="1:15" ht="15" customHeight="1" x14ac:dyDescent="0.45">
      <c r="A34" s="174" t="s">
        <v>710</v>
      </c>
      <c r="B34" s="173">
        <v>6</v>
      </c>
      <c r="C34" s="173"/>
      <c r="D34" s="173"/>
      <c r="E34" s="173"/>
      <c r="F34" s="173"/>
      <c r="G34" s="173"/>
      <c r="H34" s="173"/>
      <c r="I34" s="173"/>
      <c r="J34" s="173"/>
      <c r="K34" s="173"/>
      <c r="L34" s="173"/>
      <c r="M34" s="173"/>
      <c r="N34" s="173"/>
      <c r="O34" s="173"/>
    </row>
    <row r="35" spans="1:15" ht="15" customHeight="1" x14ac:dyDescent="0.45">
      <c r="A35" s="174" t="s">
        <v>1665</v>
      </c>
      <c r="B35" s="173">
        <v>2</v>
      </c>
      <c r="C35" s="173"/>
      <c r="D35" s="173"/>
      <c r="E35" s="173"/>
      <c r="F35" s="173"/>
      <c r="G35" s="173"/>
      <c r="H35" s="173"/>
      <c r="I35" s="173"/>
      <c r="J35" s="173"/>
      <c r="K35" s="173"/>
      <c r="L35" s="173"/>
      <c r="M35" s="173"/>
      <c r="N35" s="173"/>
      <c r="O35" s="173"/>
    </row>
    <row r="36" spans="1:15" ht="15" customHeight="1" x14ac:dyDescent="0.45">
      <c r="A36" s="174" t="s">
        <v>565</v>
      </c>
      <c r="B36" s="173">
        <v>3</v>
      </c>
      <c r="C36" s="173"/>
      <c r="D36" s="173"/>
      <c r="E36" s="173"/>
      <c r="F36" s="173"/>
      <c r="G36" s="173"/>
      <c r="H36" s="173"/>
      <c r="I36" s="173"/>
      <c r="J36" s="173"/>
      <c r="K36" s="173"/>
      <c r="L36" s="173"/>
      <c r="M36" s="173"/>
      <c r="N36" s="173"/>
      <c r="O36" s="173"/>
    </row>
    <row r="37" spans="1:15" ht="15" customHeight="1" x14ac:dyDescent="0.45">
      <c r="A37" s="174" t="s">
        <v>1734</v>
      </c>
      <c r="B37" s="173">
        <v>8</v>
      </c>
      <c r="C37" s="173"/>
      <c r="D37" s="173"/>
      <c r="E37" s="173"/>
      <c r="F37" s="173"/>
      <c r="G37" s="173"/>
      <c r="H37" s="173"/>
      <c r="I37" s="173"/>
      <c r="J37" s="173"/>
      <c r="K37" s="173"/>
      <c r="L37" s="173"/>
      <c r="M37" s="173"/>
      <c r="N37" s="173"/>
      <c r="O37" s="173"/>
    </row>
    <row r="38" spans="1:15" ht="15" customHeight="1" x14ac:dyDescent="0.45">
      <c r="A38" s="174" t="s">
        <v>2594</v>
      </c>
      <c r="B38" s="173">
        <v>4</v>
      </c>
      <c r="C38" s="173"/>
      <c r="D38" s="173"/>
      <c r="E38" s="173"/>
      <c r="F38" s="173"/>
      <c r="G38" s="173"/>
      <c r="H38" s="173"/>
      <c r="I38" s="173"/>
      <c r="J38" s="173"/>
      <c r="K38" s="173"/>
      <c r="L38" s="173"/>
      <c r="M38" s="173"/>
      <c r="N38" s="173"/>
      <c r="O38" s="173"/>
    </row>
    <row r="39" spans="1:15" ht="15" customHeight="1" x14ac:dyDescent="0.45">
      <c r="A39" s="174" t="s">
        <v>594</v>
      </c>
      <c r="B39" s="173">
        <v>4</v>
      </c>
      <c r="C39" s="173"/>
      <c r="D39" s="173"/>
      <c r="E39" s="173"/>
      <c r="F39" s="173"/>
      <c r="G39" s="173"/>
      <c r="H39" s="173"/>
      <c r="I39" s="173"/>
      <c r="J39" s="173"/>
      <c r="K39" s="173"/>
      <c r="L39" s="173"/>
      <c r="M39" s="173"/>
      <c r="N39" s="173"/>
      <c r="O39" s="173"/>
    </row>
    <row r="40" spans="1:15" ht="15" customHeight="1" x14ac:dyDescent="0.45">
      <c r="A40" s="174" t="s">
        <v>1497</v>
      </c>
      <c r="B40" s="173">
        <v>4</v>
      </c>
      <c r="C40" s="173"/>
      <c r="D40" s="173"/>
      <c r="E40" s="173"/>
      <c r="F40" s="176" t="s">
        <v>2931</v>
      </c>
      <c r="G40" s="173"/>
      <c r="H40" s="173"/>
      <c r="I40" s="173"/>
      <c r="J40" s="173"/>
      <c r="K40" s="173"/>
      <c r="L40" s="173"/>
      <c r="M40" s="173"/>
      <c r="N40" s="173"/>
      <c r="O40" s="173"/>
    </row>
    <row r="41" spans="1:15" ht="15" customHeight="1" thickBot="1" x14ac:dyDescent="0.5">
      <c r="A41" s="174" t="s">
        <v>687</v>
      </c>
      <c r="B41" s="173">
        <v>6</v>
      </c>
      <c r="C41" s="173"/>
      <c r="D41" s="173"/>
      <c r="E41" s="173"/>
      <c r="F41" s="177" t="s">
        <v>2</v>
      </c>
      <c r="G41" s="177" t="s">
        <v>2832</v>
      </c>
      <c r="H41" s="173"/>
      <c r="I41" s="173"/>
      <c r="J41" s="173"/>
      <c r="K41" s="173"/>
      <c r="L41" s="173"/>
      <c r="M41" s="173"/>
      <c r="N41" s="173"/>
      <c r="O41" s="173"/>
    </row>
    <row r="42" spans="1:15" ht="15" customHeight="1" thickTop="1" x14ac:dyDescent="0.45">
      <c r="A42" s="174" t="s">
        <v>66</v>
      </c>
      <c r="B42" s="173">
        <v>6</v>
      </c>
      <c r="C42" s="173"/>
      <c r="D42" s="173"/>
      <c r="E42" s="173"/>
      <c r="F42" s="174" t="s">
        <v>2619</v>
      </c>
      <c r="G42" s="179">
        <v>1603.14</v>
      </c>
      <c r="H42" s="173"/>
      <c r="I42" s="173"/>
      <c r="J42" s="173"/>
      <c r="K42" s="173"/>
      <c r="L42" s="173"/>
      <c r="M42" s="173"/>
      <c r="N42" s="174" t="s">
        <v>2619</v>
      </c>
      <c r="O42" s="175">
        <v>1603.14</v>
      </c>
    </row>
    <row r="43" spans="1:15" ht="15" customHeight="1" x14ac:dyDescent="0.45">
      <c r="A43" s="174" t="s">
        <v>252</v>
      </c>
      <c r="B43" s="173">
        <v>5</v>
      </c>
      <c r="C43" s="173"/>
      <c r="D43" s="173"/>
      <c r="E43" s="173"/>
      <c r="F43" s="174" t="s">
        <v>2321</v>
      </c>
      <c r="G43" s="179">
        <v>811.76090909090919</v>
      </c>
      <c r="H43" s="173"/>
      <c r="I43" s="173"/>
      <c r="J43" s="173"/>
      <c r="K43" s="173"/>
      <c r="L43" s="173"/>
      <c r="M43" s="173"/>
      <c r="N43" s="174" t="s">
        <v>2321</v>
      </c>
      <c r="O43" s="175">
        <v>811.76090909090919</v>
      </c>
    </row>
    <row r="44" spans="1:15" ht="15" customHeight="1" x14ac:dyDescent="0.45">
      <c r="A44" s="174" t="s">
        <v>1935</v>
      </c>
      <c r="B44" s="173">
        <v>6</v>
      </c>
      <c r="C44" s="173"/>
      <c r="D44" s="173"/>
      <c r="E44" s="173"/>
      <c r="F44" s="174" t="s">
        <v>125</v>
      </c>
      <c r="G44" s="179">
        <v>428.95128205128213</v>
      </c>
      <c r="H44" s="173"/>
      <c r="I44" s="173"/>
      <c r="J44" s="173"/>
      <c r="K44" s="173"/>
      <c r="L44" s="173"/>
      <c r="M44" s="173"/>
      <c r="N44" s="174" t="s">
        <v>125</v>
      </c>
      <c r="O44" s="175">
        <v>428.95128205128213</v>
      </c>
    </row>
    <row r="45" spans="1:15" ht="15" customHeight="1" x14ac:dyDescent="0.45">
      <c r="A45" s="174" t="s">
        <v>2490</v>
      </c>
      <c r="B45" s="173">
        <v>2</v>
      </c>
      <c r="C45" s="173"/>
      <c r="D45" s="173"/>
      <c r="E45" s="173"/>
      <c r="F45" s="174" t="s">
        <v>1528</v>
      </c>
      <c r="G45" s="179">
        <v>404.07071428571425</v>
      </c>
      <c r="H45" s="173"/>
      <c r="I45" s="173"/>
      <c r="J45" s="173"/>
      <c r="K45" s="173"/>
      <c r="L45" s="173"/>
      <c r="M45" s="173"/>
      <c r="N45" s="174" t="s">
        <v>1528</v>
      </c>
      <c r="O45" s="175">
        <v>404.07071428571425</v>
      </c>
    </row>
    <row r="46" spans="1:15" ht="15" customHeight="1" x14ac:dyDescent="0.45">
      <c r="A46" s="174" t="s">
        <v>1267</v>
      </c>
      <c r="B46" s="173">
        <v>2</v>
      </c>
      <c r="C46" s="173"/>
      <c r="D46" s="173"/>
      <c r="E46" s="173"/>
      <c r="F46" s="174" t="s">
        <v>514</v>
      </c>
      <c r="G46" s="179">
        <v>372.62333333333333</v>
      </c>
      <c r="H46" s="173"/>
      <c r="I46" s="173"/>
      <c r="J46" s="173"/>
      <c r="K46" s="173"/>
      <c r="L46" s="173"/>
      <c r="M46" s="173"/>
      <c r="N46" s="174" t="s">
        <v>514</v>
      </c>
      <c r="O46" s="175">
        <v>372.62333333333333</v>
      </c>
    </row>
    <row r="47" spans="1:15" ht="15" customHeight="1" x14ac:dyDescent="0.45">
      <c r="A47" s="174" t="s">
        <v>760</v>
      </c>
      <c r="B47" s="173">
        <v>8</v>
      </c>
      <c r="C47" s="173"/>
      <c r="D47" s="173"/>
      <c r="E47" s="173"/>
      <c r="F47" s="174" t="s">
        <v>128</v>
      </c>
      <c r="G47" s="179">
        <v>359.43194630872495</v>
      </c>
      <c r="H47" s="173"/>
      <c r="I47" s="173"/>
      <c r="J47" s="173"/>
      <c r="K47" s="173"/>
      <c r="L47" s="173"/>
      <c r="M47" s="173"/>
      <c r="N47" s="174" t="s">
        <v>128</v>
      </c>
      <c r="O47" s="175">
        <v>359.43194630872495</v>
      </c>
    </row>
    <row r="48" spans="1:15" ht="15" customHeight="1" x14ac:dyDescent="0.45">
      <c r="A48" s="174" t="s">
        <v>2400</v>
      </c>
      <c r="B48" s="173">
        <v>2</v>
      </c>
      <c r="C48" s="173"/>
      <c r="D48" s="173"/>
      <c r="E48" s="173"/>
      <c r="F48" s="174" t="s">
        <v>185</v>
      </c>
      <c r="G48" s="179">
        <v>336.44166666666661</v>
      </c>
      <c r="H48" s="173"/>
      <c r="I48" s="173"/>
      <c r="J48" s="173"/>
      <c r="K48" s="173"/>
      <c r="L48" s="173"/>
      <c r="M48" s="173"/>
      <c r="N48" s="174" t="s">
        <v>185</v>
      </c>
      <c r="O48" s="175">
        <v>336.44166666666661</v>
      </c>
    </row>
    <row r="49" spans="1:15" ht="15" customHeight="1" x14ac:dyDescent="0.45">
      <c r="A49" s="174" t="s">
        <v>1667</v>
      </c>
      <c r="B49" s="173">
        <v>7</v>
      </c>
      <c r="C49" s="173"/>
      <c r="D49" s="173"/>
      <c r="E49" s="173"/>
      <c r="F49" s="174" t="s">
        <v>314</v>
      </c>
      <c r="G49" s="179">
        <v>335.54101123595501</v>
      </c>
      <c r="H49" s="173"/>
      <c r="I49" s="173"/>
      <c r="J49" s="173"/>
      <c r="K49" s="173"/>
      <c r="L49" s="173"/>
      <c r="M49" s="173"/>
      <c r="N49" s="174" t="s">
        <v>314</v>
      </c>
      <c r="O49" s="175">
        <v>335.54101123595501</v>
      </c>
    </row>
    <row r="50" spans="1:15" ht="15" customHeight="1" x14ac:dyDescent="0.45">
      <c r="A50" s="174" t="s">
        <v>1989</v>
      </c>
      <c r="B50" s="173">
        <v>4</v>
      </c>
      <c r="C50" s="173"/>
      <c r="D50" s="173"/>
      <c r="E50" s="173"/>
      <c r="F50" s="174" t="s">
        <v>487</v>
      </c>
      <c r="G50" s="179">
        <v>319.84655737704912</v>
      </c>
      <c r="H50" s="173"/>
      <c r="I50" s="173"/>
      <c r="J50" s="173"/>
      <c r="K50" s="173"/>
      <c r="L50" s="173"/>
      <c r="M50" s="173"/>
      <c r="N50" s="174" t="s">
        <v>487</v>
      </c>
      <c r="O50" s="175">
        <v>319.84655737704912</v>
      </c>
    </row>
    <row r="51" spans="1:15" ht="15" customHeight="1" x14ac:dyDescent="0.45">
      <c r="A51" s="174" t="s">
        <v>1219</v>
      </c>
      <c r="B51" s="173">
        <v>4</v>
      </c>
      <c r="C51" s="173"/>
      <c r="D51" s="173"/>
      <c r="E51" s="173"/>
      <c r="F51" s="174" t="s">
        <v>54</v>
      </c>
      <c r="G51" s="179">
        <v>315.34250000000014</v>
      </c>
      <c r="H51" s="173"/>
      <c r="I51" s="173"/>
      <c r="J51" s="173"/>
      <c r="K51" s="173"/>
      <c r="L51" s="173"/>
      <c r="M51" s="173"/>
      <c r="N51" s="174" t="s">
        <v>54</v>
      </c>
      <c r="O51" s="175">
        <v>315.34250000000014</v>
      </c>
    </row>
    <row r="52" spans="1:15" ht="15" customHeight="1" x14ac:dyDescent="0.45">
      <c r="A52" s="174" t="s">
        <v>2015</v>
      </c>
      <c r="B52" s="173">
        <v>4</v>
      </c>
      <c r="C52" s="173"/>
      <c r="D52" s="173"/>
      <c r="E52" s="173"/>
      <c r="F52" s="174" t="s">
        <v>2686</v>
      </c>
      <c r="G52" s="179">
        <v>302.45500000000004</v>
      </c>
      <c r="H52" s="173"/>
      <c r="I52" s="173"/>
      <c r="J52" s="173"/>
      <c r="K52" s="173"/>
      <c r="L52" s="173"/>
      <c r="M52" s="173"/>
      <c r="N52" s="174" t="s">
        <v>2686</v>
      </c>
      <c r="O52" s="175">
        <v>302.45500000000004</v>
      </c>
    </row>
    <row r="53" spans="1:15" ht="15" customHeight="1" x14ac:dyDescent="0.45">
      <c r="A53" s="174" t="s">
        <v>2433</v>
      </c>
      <c r="B53" s="173">
        <v>1</v>
      </c>
      <c r="C53" s="173"/>
      <c r="D53" s="173"/>
      <c r="E53" s="173"/>
      <c r="F53" s="174" t="s">
        <v>109</v>
      </c>
      <c r="G53" s="179">
        <v>299.09650980392161</v>
      </c>
      <c r="H53" s="173"/>
      <c r="I53" s="173"/>
      <c r="J53" s="173"/>
      <c r="K53" s="173"/>
      <c r="L53" s="173"/>
      <c r="M53" s="173"/>
      <c r="N53" s="173"/>
      <c r="O53" s="173"/>
    </row>
    <row r="54" spans="1:15" ht="15" customHeight="1" x14ac:dyDescent="0.45">
      <c r="A54" s="174" t="s">
        <v>75</v>
      </c>
      <c r="B54" s="173">
        <v>8</v>
      </c>
      <c r="C54" s="173"/>
      <c r="D54" s="173"/>
      <c r="E54" s="173"/>
      <c r="F54" s="174" t="s">
        <v>839</v>
      </c>
      <c r="G54" s="179">
        <v>298.23318181818178</v>
      </c>
      <c r="H54" s="173"/>
      <c r="I54" s="173"/>
      <c r="J54" s="173"/>
      <c r="K54" s="173"/>
      <c r="L54" s="173"/>
      <c r="M54" s="173"/>
      <c r="N54" s="173"/>
      <c r="O54" s="173"/>
    </row>
    <row r="55" spans="1:15" ht="15" customHeight="1" x14ac:dyDescent="0.45">
      <c r="A55" s="174" t="s">
        <v>1602</v>
      </c>
      <c r="B55" s="173">
        <v>5</v>
      </c>
      <c r="C55" s="173"/>
      <c r="D55" s="173"/>
      <c r="E55" s="173"/>
      <c r="F55" s="174" t="s">
        <v>156</v>
      </c>
      <c r="G55" s="179">
        <v>291.95100000000014</v>
      </c>
      <c r="H55" s="173"/>
      <c r="I55" s="173"/>
      <c r="J55" s="173"/>
      <c r="K55" s="173"/>
      <c r="L55" s="173"/>
      <c r="M55" s="173"/>
      <c r="N55" s="173"/>
      <c r="O55" s="173"/>
    </row>
    <row r="56" spans="1:15" ht="15" customHeight="1" x14ac:dyDescent="0.45">
      <c r="A56" s="174" t="s">
        <v>2593</v>
      </c>
      <c r="B56" s="173">
        <v>4</v>
      </c>
      <c r="C56" s="173"/>
      <c r="D56" s="173"/>
      <c r="E56" s="173"/>
      <c r="F56" s="174" t="s">
        <v>2043</v>
      </c>
      <c r="G56" s="179">
        <v>286.50199999999995</v>
      </c>
      <c r="H56" s="173"/>
      <c r="I56" s="173"/>
      <c r="J56" s="173"/>
      <c r="K56" s="173"/>
      <c r="L56" s="173"/>
      <c r="M56" s="173"/>
      <c r="N56" s="173"/>
      <c r="O56" s="173"/>
    </row>
    <row r="57" spans="1:15" ht="15" customHeight="1" x14ac:dyDescent="0.45">
      <c r="A57" s="174" t="s">
        <v>930</v>
      </c>
      <c r="B57" s="173">
        <v>8</v>
      </c>
      <c r="C57" s="173"/>
      <c r="D57" s="173"/>
      <c r="E57" s="173"/>
      <c r="F57" s="174" t="s">
        <v>58</v>
      </c>
      <c r="G57" s="179">
        <v>285.94864583333327</v>
      </c>
      <c r="H57" s="173"/>
      <c r="I57" s="173"/>
      <c r="J57" s="173"/>
      <c r="K57" s="173"/>
      <c r="L57" s="173"/>
      <c r="M57" s="173"/>
      <c r="N57" s="173"/>
      <c r="O57" s="173"/>
    </row>
    <row r="58" spans="1:15" ht="15" customHeight="1" x14ac:dyDescent="0.45">
      <c r="A58" s="174" t="s">
        <v>172</v>
      </c>
      <c r="B58" s="173">
        <v>7</v>
      </c>
      <c r="C58" s="173"/>
      <c r="D58" s="173"/>
      <c r="E58" s="173"/>
      <c r="F58" s="174" t="s">
        <v>148</v>
      </c>
      <c r="G58" s="179">
        <v>275.59946808510671</v>
      </c>
      <c r="H58" s="173"/>
      <c r="I58" s="173"/>
      <c r="J58" s="173"/>
      <c r="K58" s="173"/>
      <c r="L58" s="173"/>
      <c r="M58" s="173"/>
      <c r="N58" s="173"/>
      <c r="O58" s="173"/>
    </row>
    <row r="59" spans="1:15" ht="15" customHeight="1" x14ac:dyDescent="0.45">
      <c r="A59" s="174" t="s">
        <v>2311</v>
      </c>
      <c r="B59" s="173">
        <v>6</v>
      </c>
      <c r="C59" s="173"/>
      <c r="D59" s="173"/>
      <c r="E59" s="173"/>
      <c r="F59" s="174" t="s">
        <v>176</v>
      </c>
      <c r="G59" s="179">
        <v>275.11015384615388</v>
      </c>
      <c r="H59" s="173"/>
      <c r="I59" s="173"/>
      <c r="J59" s="173"/>
      <c r="K59" s="173"/>
      <c r="L59" s="173"/>
      <c r="M59" s="173"/>
      <c r="N59" s="173"/>
      <c r="O59" s="173"/>
    </row>
    <row r="60" spans="1:15" ht="15" customHeight="1" x14ac:dyDescent="0.45">
      <c r="A60" s="174" t="s">
        <v>1379</v>
      </c>
      <c r="B60" s="173">
        <v>9</v>
      </c>
      <c r="C60" s="173"/>
      <c r="D60" s="173"/>
      <c r="E60" s="173"/>
      <c r="F60" s="174" t="s">
        <v>163</v>
      </c>
      <c r="G60" s="179">
        <v>273.99464426877466</v>
      </c>
      <c r="H60" s="173"/>
      <c r="I60" s="173"/>
      <c r="J60" s="173"/>
      <c r="K60" s="173"/>
      <c r="L60" s="173"/>
      <c r="M60" s="173"/>
      <c r="N60" s="173"/>
      <c r="O60" s="173"/>
    </row>
    <row r="61" spans="1:15" ht="15" customHeight="1" x14ac:dyDescent="0.45">
      <c r="A61" s="174" t="s">
        <v>685</v>
      </c>
      <c r="B61" s="173">
        <v>2</v>
      </c>
      <c r="C61" s="173"/>
      <c r="D61" s="173"/>
      <c r="E61" s="173"/>
      <c r="F61" s="174" t="s">
        <v>684</v>
      </c>
      <c r="G61" s="179">
        <v>270.09333333333331</v>
      </c>
      <c r="H61" s="173"/>
      <c r="I61" s="173"/>
      <c r="J61" s="173"/>
      <c r="K61" s="173"/>
      <c r="L61" s="173"/>
      <c r="M61" s="173"/>
      <c r="N61" s="173"/>
      <c r="O61" s="173"/>
    </row>
    <row r="62" spans="1:15" ht="15" customHeight="1" x14ac:dyDescent="0.45">
      <c r="A62" s="174" t="s">
        <v>1982</v>
      </c>
      <c r="B62" s="173">
        <v>6</v>
      </c>
      <c r="C62" s="173"/>
      <c r="D62" s="173"/>
      <c r="E62" s="173"/>
      <c r="F62" s="174" t="s">
        <v>29</v>
      </c>
      <c r="G62" s="179">
        <v>266.82521739130442</v>
      </c>
      <c r="H62" s="173"/>
      <c r="I62" s="173"/>
      <c r="J62" s="173"/>
      <c r="K62" s="173"/>
      <c r="L62" s="173"/>
      <c r="M62" s="173"/>
      <c r="N62" s="173"/>
      <c r="O62" s="173"/>
    </row>
    <row r="63" spans="1:15" ht="15" customHeight="1" x14ac:dyDescent="0.45">
      <c r="A63" s="174" t="s">
        <v>763</v>
      </c>
      <c r="B63" s="173">
        <v>8</v>
      </c>
      <c r="C63" s="173"/>
      <c r="D63" s="173"/>
      <c r="E63" s="173"/>
      <c r="F63" s="174" t="s">
        <v>32</v>
      </c>
      <c r="G63" s="179">
        <v>263.24999999999989</v>
      </c>
      <c r="H63" s="173"/>
      <c r="I63" s="173"/>
      <c r="J63" s="173"/>
      <c r="K63" s="173"/>
      <c r="L63" s="173"/>
      <c r="M63" s="173"/>
      <c r="N63" s="173"/>
      <c r="O63" s="173"/>
    </row>
    <row r="64" spans="1:15" ht="15" customHeight="1" x14ac:dyDescent="0.45">
      <c r="A64" s="174" t="s">
        <v>1030</v>
      </c>
      <c r="B64" s="173">
        <v>5</v>
      </c>
      <c r="C64" s="173"/>
      <c r="D64" s="173"/>
      <c r="E64" s="173"/>
      <c r="F64" s="174" t="s">
        <v>122</v>
      </c>
      <c r="G64" s="179">
        <v>233.61287206266317</v>
      </c>
      <c r="H64" s="173"/>
      <c r="I64" s="173"/>
      <c r="J64" s="173"/>
      <c r="K64" s="173"/>
      <c r="L64" s="173"/>
      <c r="M64" s="173"/>
      <c r="N64" s="173"/>
      <c r="O64" s="173"/>
    </row>
    <row r="65" spans="1:15" ht="15" customHeight="1" x14ac:dyDescent="0.45">
      <c r="A65" s="174" t="s">
        <v>2151</v>
      </c>
      <c r="B65" s="173">
        <v>7</v>
      </c>
      <c r="C65" s="173"/>
      <c r="D65" s="173"/>
      <c r="E65" s="173"/>
      <c r="F65" s="174" t="s">
        <v>26</v>
      </c>
      <c r="G65" s="179">
        <v>228.72947526236931</v>
      </c>
      <c r="H65" s="173"/>
      <c r="I65" s="173"/>
      <c r="J65" s="173"/>
      <c r="K65" s="173"/>
      <c r="L65" s="173"/>
      <c r="M65" s="173"/>
      <c r="N65" s="173"/>
      <c r="O65" s="173"/>
    </row>
    <row r="66" spans="1:15" ht="15" customHeight="1" x14ac:dyDescent="0.45">
      <c r="A66" s="174" t="s">
        <v>505</v>
      </c>
      <c r="B66" s="173">
        <v>5</v>
      </c>
      <c r="C66" s="173"/>
      <c r="D66" s="173"/>
      <c r="E66" s="173"/>
      <c r="F66" s="174" t="s">
        <v>530</v>
      </c>
      <c r="G66" s="179">
        <v>225.76685714285713</v>
      </c>
      <c r="H66" s="173"/>
      <c r="I66" s="173"/>
      <c r="J66" s="173"/>
      <c r="K66" s="173"/>
      <c r="L66" s="173"/>
      <c r="M66" s="173"/>
      <c r="N66" s="173"/>
      <c r="O66" s="173"/>
    </row>
    <row r="67" spans="1:15" ht="15" customHeight="1" x14ac:dyDescent="0.45">
      <c r="A67" s="174" t="s">
        <v>1044</v>
      </c>
      <c r="B67" s="173">
        <v>5</v>
      </c>
      <c r="C67" s="173"/>
      <c r="D67" s="173"/>
      <c r="E67" s="173"/>
      <c r="F67" s="174" t="s">
        <v>244</v>
      </c>
      <c r="G67" s="179">
        <v>223.30558232931719</v>
      </c>
      <c r="H67" s="173"/>
      <c r="I67" s="173"/>
      <c r="J67" s="173"/>
      <c r="K67" s="173"/>
      <c r="L67" s="173"/>
      <c r="M67" s="173"/>
      <c r="N67" s="173"/>
      <c r="O67" s="173"/>
    </row>
    <row r="68" spans="1:15" ht="15" customHeight="1" x14ac:dyDescent="0.45">
      <c r="A68" s="174" t="s">
        <v>951</v>
      </c>
      <c r="B68" s="173">
        <v>9</v>
      </c>
      <c r="C68" s="173"/>
      <c r="D68" s="173"/>
      <c r="E68" s="173"/>
      <c r="F68" s="174" t="s">
        <v>61</v>
      </c>
      <c r="G68" s="179">
        <v>219.45309523809522</v>
      </c>
      <c r="H68" s="173"/>
      <c r="I68" s="173"/>
      <c r="J68" s="173"/>
      <c r="K68" s="173"/>
      <c r="L68" s="173"/>
      <c r="M68" s="173"/>
      <c r="N68" s="173"/>
      <c r="O68" s="173"/>
    </row>
    <row r="69" spans="1:15" ht="15" customHeight="1" x14ac:dyDescent="0.45">
      <c r="A69" s="174" t="s">
        <v>578</v>
      </c>
      <c r="B69" s="173">
        <v>10</v>
      </c>
      <c r="C69" s="173"/>
      <c r="D69" s="173"/>
      <c r="E69" s="173"/>
      <c r="F69" s="174" t="s">
        <v>433</v>
      </c>
      <c r="G69" s="179">
        <v>212.10696296296294</v>
      </c>
      <c r="H69" s="173"/>
      <c r="I69" s="173"/>
      <c r="J69" s="173"/>
      <c r="K69" s="173"/>
      <c r="L69" s="173"/>
      <c r="M69" s="173"/>
      <c r="N69" s="173"/>
      <c r="O69" s="173"/>
    </row>
    <row r="70" spans="1:15" ht="15" customHeight="1" x14ac:dyDescent="0.45">
      <c r="A70" s="174" t="s">
        <v>994</v>
      </c>
      <c r="B70" s="173">
        <v>4</v>
      </c>
      <c r="C70" s="173"/>
      <c r="D70" s="173"/>
      <c r="E70" s="173"/>
      <c r="F70" s="174" t="s">
        <v>295</v>
      </c>
      <c r="G70" s="179">
        <v>211.69924528301885</v>
      </c>
      <c r="H70" s="173"/>
      <c r="I70" s="173"/>
      <c r="J70" s="173"/>
      <c r="K70" s="173"/>
      <c r="L70" s="173"/>
      <c r="M70" s="173"/>
      <c r="N70" s="173"/>
      <c r="O70" s="173"/>
    </row>
    <row r="71" spans="1:15" ht="15" customHeight="1" x14ac:dyDescent="0.45">
      <c r="A71" s="174" t="s">
        <v>1699</v>
      </c>
      <c r="B71" s="173">
        <v>4</v>
      </c>
      <c r="C71" s="173"/>
      <c r="D71" s="173"/>
      <c r="E71" s="173"/>
      <c r="F71" s="174" t="s">
        <v>509</v>
      </c>
      <c r="G71" s="179">
        <v>208.69000000000003</v>
      </c>
      <c r="H71" s="173"/>
      <c r="I71" s="173"/>
      <c r="J71" s="173"/>
      <c r="K71" s="173"/>
      <c r="L71" s="173"/>
      <c r="M71" s="173"/>
      <c r="N71" s="173"/>
      <c r="O71" s="173"/>
    </row>
    <row r="72" spans="1:15" ht="15" customHeight="1" x14ac:dyDescent="0.45">
      <c r="A72" s="174" t="s">
        <v>1566</v>
      </c>
      <c r="B72" s="173">
        <v>10</v>
      </c>
      <c r="C72" s="173"/>
      <c r="D72" s="173"/>
      <c r="E72" s="173"/>
      <c r="F72" s="174" t="s">
        <v>328</v>
      </c>
      <c r="G72" s="179">
        <v>203.23283018867926</v>
      </c>
      <c r="H72" s="173"/>
      <c r="I72" s="173"/>
      <c r="J72" s="173"/>
      <c r="K72" s="173"/>
      <c r="L72" s="173"/>
      <c r="M72" s="173"/>
      <c r="N72" s="173"/>
      <c r="O72" s="173"/>
    </row>
    <row r="73" spans="1:15" ht="15" customHeight="1" x14ac:dyDescent="0.45">
      <c r="A73" s="174" t="s">
        <v>48</v>
      </c>
      <c r="B73" s="173">
        <v>6</v>
      </c>
      <c r="C73" s="173"/>
      <c r="D73" s="173"/>
      <c r="E73" s="173"/>
      <c r="F73" s="174" t="s">
        <v>69</v>
      </c>
      <c r="G73" s="179">
        <v>201.94547619047611</v>
      </c>
      <c r="H73" s="173"/>
      <c r="I73" s="173"/>
      <c r="J73" s="173"/>
      <c r="K73" s="173"/>
      <c r="L73" s="173"/>
      <c r="M73" s="173"/>
      <c r="N73" s="173"/>
      <c r="O73" s="173"/>
    </row>
    <row r="74" spans="1:15" ht="15" customHeight="1" x14ac:dyDescent="0.45">
      <c r="A74" s="174" t="s">
        <v>2719</v>
      </c>
      <c r="B74" s="173">
        <v>1</v>
      </c>
      <c r="C74" s="173"/>
      <c r="D74" s="173"/>
      <c r="E74" s="173"/>
      <c r="F74" s="174" t="s">
        <v>22</v>
      </c>
      <c r="G74" s="179">
        <v>198.48725724020434</v>
      </c>
      <c r="H74" s="173"/>
      <c r="I74" s="173"/>
      <c r="J74" s="173"/>
      <c r="K74" s="173"/>
      <c r="L74" s="173"/>
      <c r="M74" s="173"/>
      <c r="N74" s="173"/>
      <c r="O74" s="173"/>
    </row>
    <row r="75" spans="1:15" ht="15" customHeight="1" x14ac:dyDescent="0.45">
      <c r="A75" s="174" t="s">
        <v>969</v>
      </c>
      <c r="B75" s="173">
        <v>7</v>
      </c>
      <c r="C75" s="173"/>
      <c r="D75" s="173"/>
      <c r="E75" s="173"/>
      <c r="F75" s="174" t="s">
        <v>995</v>
      </c>
      <c r="G75" s="179">
        <v>196.44552631578949</v>
      </c>
      <c r="H75" s="173"/>
      <c r="I75" s="173"/>
      <c r="J75" s="173"/>
      <c r="K75" s="173"/>
      <c r="L75" s="173"/>
      <c r="M75" s="173"/>
      <c r="N75" s="173"/>
      <c r="O75" s="173"/>
    </row>
    <row r="76" spans="1:15" ht="15" customHeight="1" x14ac:dyDescent="0.45">
      <c r="A76" s="174" t="s">
        <v>1232</v>
      </c>
      <c r="B76" s="173">
        <v>6</v>
      </c>
      <c r="C76" s="173"/>
      <c r="D76" s="173"/>
      <c r="E76" s="173"/>
      <c r="F76" s="174" t="s">
        <v>100</v>
      </c>
      <c r="G76" s="179">
        <v>194.63549999999998</v>
      </c>
      <c r="H76" s="173"/>
      <c r="I76" s="173"/>
      <c r="J76" s="173"/>
      <c r="K76" s="173"/>
      <c r="L76" s="173"/>
      <c r="M76" s="173"/>
      <c r="N76" s="173"/>
      <c r="O76" s="173"/>
    </row>
    <row r="77" spans="1:15" ht="15" customHeight="1" x14ac:dyDescent="0.45">
      <c r="A77" s="174" t="s">
        <v>2597</v>
      </c>
      <c r="B77" s="173">
        <v>4</v>
      </c>
      <c r="C77" s="173"/>
      <c r="D77" s="173"/>
      <c r="E77" s="173"/>
      <c r="F77" s="174" t="s">
        <v>277</v>
      </c>
      <c r="G77" s="179">
        <v>176.41824175824175</v>
      </c>
      <c r="H77" s="173"/>
      <c r="I77" s="173"/>
      <c r="J77" s="173"/>
      <c r="K77" s="173"/>
      <c r="L77" s="173"/>
      <c r="M77" s="173"/>
      <c r="N77" s="173"/>
      <c r="O77" s="173"/>
    </row>
    <row r="78" spans="1:15" ht="15" customHeight="1" x14ac:dyDescent="0.45">
      <c r="A78" s="174" t="s">
        <v>1591</v>
      </c>
      <c r="B78" s="173">
        <v>6</v>
      </c>
      <c r="C78" s="173"/>
      <c r="D78" s="173"/>
      <c r="E78" s="173"/>
      <c r="F78" s="174" t="s">
        <v>9</v>
      </c>
      <c r="G78" s="179">
        <v>172.77967512690356</v>
      </c>
      <c r="H78" s="173"/>
      <c r="I78" s="173"/>
      <c r="J78" s="173"/>
      <c r="K78" s="173"/>
      <c r="L78" s="173"/>
      <c r="M78" s="173"/>
      <c r="N78" s="173"/>
      <c r="O78" s="173"/>
    </row>
    <row r="79" spans="1:15" ht="15" customHeight="1" x14ac:dyDescent="0.45">
      <c r="A79" s="174" t="s">
        <v>178</v>
      </c>
      <c r="B79" s="173">
        <v>11</v>
      </c>
      <c r="C79" s="173"/>
      <c r="D79" s="173"/>
      <c r="E79" s="173"/>
      <c r="F79" s="174" t="s">
        <v>119</v>
      </c>
      <c r="G79" s="179">
        <v>167.55147540983603</v>
      </c>
      <c r="H79" s="173"/>
      <c r="I79" s="173"/>
      <c r="J79" s="173"/>
      <c r="K79" s="173"/>
      <c r="L79" s="173"/>
      <c r="M79" s="173"/>
      <c r="N79" s="173"/>
      <c r="O79" s="173"/>
    </row>
    <row r="80" spans="1:15" ht="15" customHeight="1" x14ac:dyDescent="0.45">
      <c r="A80" s="174" t="s">
        <v>971</v>
      </c>
      <c r="B80" s="173">
        <v>5</v>
      </c>
      <c r="C80" s="173"/>
      <c r="D80" s="173"/>
      <c r="E80" s="173"/>
      <c r="F80" s="174" t="s">
        <v>77</v>
      </c>
      <c r="G80" s="179">
        <v>166.86185501066117</v>
      </c>
      <c r="H80" s="173"/>
      <c r="I80" s="173"/>
      <c r="J80" s="173"/>
      <c r="K80" s="173"/>
      <c r="L80" s="173"/>
      <c r="M80" s="173"/>
      <c r="N80" s="173"/>
      <c r="O80" s="173"/>
    </row>
    <row r="81" spans="1:15" ht="15" customHeight="1" x14ac:dyDescent="0.45">
      <c r="A81" s="174" t="s">
        <v>574</v>
      </c>
      <c r="B81" s="173">
        <v>8</v>
      </c>
      <c r="C81" s="173"/>
      <c r="D81" s="173"/>
      <c r="E81" s="173"/>
      <c r="F81" s="174" t="s">
        <v>612</v>
      </c>
      <c r="G81" s="179">
        <v>163.22390243902439</v>
      </c>
      <c r="H81" s="173"/>
      <c r="I81" s="173"/>
      <c r="J81" s="173"/>
      <c r="K81" s="173"/>
      <c r="L81" s="173"/>
      <c r="M81" s="173"/>
      <c r="N81" s="173"/>
      <c r="O81" s="173"/>
    </row>
    <row r="82" spans="1:15" ht="15" customHeight="1" x14ac:dyDescent="0.45">
      <c r="A82" s="174" t="s">
        <v>1312</v>
      </c>
      <c r="B82" s="173">
        <v>11</v>
      </c>
      <c r="C82" s="173"/>
      <c r="D82" s="173"/>
      <c r="E82" s="173"/>
      <c r="F82" s="174" t="s">
        <v>14</v>
      </c>
      <c r="G82" s="179">
        <v>162.93934959349599</v>
      </c>
      <c r="H82" s="173"/>
      <c r="I82" s="173"/>
      <c r="J82" s="173"/>
      <c r="K82" s="173"/>
      <c r="L82" s="173"/>
      <c r="M82" s="173"/>
      <c r="N82" s="173"/>
      <c r="O82" s="173"/>
    </row>
    <row r="83" spans="1:15" ht="15" customHeight="1" x14ac:dyDescent="0.45">
      <c r="A83" s="174" t="s">
        <v>112</v>
      </c>
      <c r="B83" s="173">
        <v>9</v>
      </c>
      <c r="C83" s="173"/>
      <c r="D83" s="173"/>
      <c r="E83" s="173"/>
      <c r="F83" s="174" t="s">
        <v>1060</v>
      </c>
      <c r="G83" s="179">
        <v>158.81625000000003</v>
      </c>
      <c r="H83" s="173"/>
      <c r="I83" s="173"/>
      <c r="J83" s="173"/>
      <c r="K83" s="173"/>
      <c r="L83" s="173"/>
      <c r="M83" s="173"/>
      <c r="N83" s="173"/>
      <c r="O83" s="173"/>
    </row>
    <row r="84" spans="1:15" ht="15" customHeight="1" x14ac:dyDescent="0.45">
      <c r="A84" s="174" t="s">
        <v>630</v>
      </c>
      <c r="B84" s="173">
        <v>7</v>
      </c>
      <c r="C84" s="173"/>
      <c r="D84" s="173"/>
      <c r="E84" s="173"/>
      <c r="F84" s="174" t="s">
        <v>94</v>
      </c>
      <c r="G84" s="179">
        <v>157.50901785714291</v>
      </c>
      <c r="H84" s="173"/>
      <c r="I84" s="173"/>
      <c r="J84" s="173"/>
      <c r="K84" s="173"/>
      <c r="L84" s="173"/>
      <c r="M84" s="173"/>
      <c r="N84" s="173"/>
      <c r="O84" s="173"/>
    </row>
    <row r="85" spans="1:15" ht="15" customHeight="1" x14ac:dyDescent="0.45">
      <c r="A85" s="174" t="s">
        <v>1762</v>
      </c>
      <c r="B85" s="173">
        <v>4</v>
      </c>
      <c r="C85" s="173"/>
      <c r="D85" s="173"/>
      <c r="E85" s="173"/>
      <c r="F85" s="174" t="s">
        <v>394</v>
      </c>
      <c r="G85" s="179">
        <v>152.65866666666665</v>
      </c>
      <c r="H85" s="173"/>
      <c r="I85" s="173"/>
      <c r="J85" s="173"/>
      <c r="K85" s="173"/>
      <c r="L85" s="173"/>
      <c r="M85" s="173"/>
      <c r="N85" s="173"/>
      <c r="O85" s="173"/>
    </row>
    <row r="86" spans="1:15" ht="15" customHeight="1" x14ac:dyDescent="0.45">
      <c r="A86" s="174" t="s">
        <v>1256</v>
      </c>
      <c r="B86" s="173">
        <v>5</v>
      </c>
      <c r="C86" s="173"/>
      <c r="D86" s="173"/>
      <c r="E86" s="173"/>
      <c r="F86" s="174" t="s">
        <v>90</v>
      </c>
      <c r="G86" s="179">
        <v>140.5737096774194</v>
      </c>
      <c r="H86" s="173"/>
      <c r="I86" s="173"/>
      <c r="J86" s="173"/>
      <c r="K86" s="173"/>
      <c r="L86" s="173"/>
      <c r="M86" s="173"/>
      <c r="N86" s="173"/>
      <c r="O86" s="173"/>
    </row>
    <row r="87" spans="1:15" ht="15" customHeight="1" x14ac:dyDescent="0.45">
      <c r="A87" s="174" t="s">
        <v>2523</v>
      </c>
      <c r="B87" s="173">
        <v>4</v>
      </c>
      <c r="C87" s="173"/>
      <c r="D87" s="173"/>
      <c r="E87" s="173"/>
      <c r="F87" s="174" t="s">
        <v>2674</v>
      </c>
      <c r="G87" s="179">
        <v>131.41571428571427</v>
      </c>
      <c r="H87" s="173"/>
      <c r="I87" s="173"/>
      <c r="J87" s="173"/>
      <c r="K87" s="173"/>
      <c r="L87" s="173"/>
      <c r="M87" s="173"/>
      <c r="N87" s="173"/>
      <c r="O87" s="173"/>
    </row>
    <row r="88" spans="1:15" ht="15" customHeight="1" x14ac:dyDescent="0.45">
      <c r="A88" s="174" t="s">
        <v>1118</v>
      </c>
      <c r="B88" s="173">
        <v>4</v>
      </c>
      <c r="C88" s="173"/>
      <c r="D88" s="173"/>
      <c r="E88" s="173"/>
      <c r="F88" s="174" t="s">
        <v>398</v>
      </c>
      <c r="G88" s="179">
        <v>129.28486486486483</v>
      </c>
      <c r="H88" s="173"/>
      <c r="I88" s="173"/>
      <c r="J88" s="173"/>
      <c r="K88" s="173"/>
      <c r="L88" s="173"/>
      <c r="M88" s="173"/>
      <c r="N88" s="173"/>
      <c r="O88" s="173"/>
    </row>
    <row r="89" spans="1:15" ht="15" customHeight="1" x14ac:dyDescent="0.45">
      <c r="A89" s="174" t="s">
        <v>1386</v>
      </c>
      <c r="B89" s="173">
        <v>9</v>
      </c>
      <c r="C89" s="173"/>
      <c r="D89" s="173"/>
      <c r="E89" s="173"/>
      <c r="F89" s="174" t="s">
        <v>1282</v>
      </c>
      <c r="G89" s="179">
        <v>121.42958333333335</v>
      </c>
      <c r="H89" s="173"/>
      <c r="I89" s="173"/>
      <c r="J89" s="173"/>
      <c r="K89" s="173"/>
      <c r="L89" s="173"/>
      <c r="M89" s="173"/>
      <c r="N89" s="173"/>
      <c r="O89" s="173"/>
    </row>
    <row r="90" spans="1:15" ht="15" customHeight="1" x14ac:dyDescent="0.45">
      <c r="A90" s="174" t="s">
        <v>1117</v>
      </c>
      <c r="B90" s="173">
        <v>4</v>
      </c>
      <c r="C90" s="173"/>
      <c r="D90" s="173"/>
      <c r="E90" s="173"/>
      <c r="F90" s="174" t="s">
        <v>139</v>
      </c>
      <c r="G90" s="179">
        <v>109.63</v>
      </c>
      <c r="H90" s="173"/>
      <c r="I90" s="173"/>
      <c r="J90" s="173"/>
      <c r="K90" s="173"/>
      <c r="L90" s="173"/>
      <c r="M90" s="173"/>
      <c r="N90" s="173"/>
      <c r="O90" s="173"/>
    </row>
    <row r="91" spans="1:15" ht="15" customHeight="1" x14ac:dyDescent="0.45">
      <c r="A91" s="174" t="s">
        <v>1089</v>
      </c>
      <c r="B91" s="173">
        <v>3</v>
      </c>
      <c r="C91" s="173"/>
      <c r="D91" s="173"/>
      <c r="E91" s="173"/>
      <c r="F91" s="174" t="s">
        <v>2831</v>
      </c>
      <c r="G91" s="179">
        <v>229.85802181308384</v>
      </c>
      <c r="H91" s="173"/>
      <c r="I91" s="173"/>
      <c r="J91" s="173"/>
      <c r="K91" s="173"/>
      <c r="L91" s="173"/>
      <c r="M91" s="173"/>
      <c r="N91" s="173"/>
      <c r="O91" s="173"/>
    </row>
    <row r="92" spans="1:15" ht="15" customHeight="1" x14ac:dyDescent="0.45">
      <c r="A92" s="174" t="s">
        <v>1290</v>
      </c>
      <c r="B92" s="173">
        <v>8</v>
      </c>
      <c r="C92" s="173"/>
      <c r="D92" s="173"/>
      <c r="E92" s="173"/>
      <c r="F92" s="173"/>
      <c r="G92" s="179"/>
      <c r="H92" s="173"/>
      <c r="I92" s="173"/>
      <c r="J92" s="173"/>
      <c r="K92" s="173"/>
      <c r="L92" s="173"/>
      <c r="M92" s="173"/>
      <c r="N92" s="173"/>
      <c r="O92" s="173"/>
    </row>
    <row r="93" spans="1:15" ht="15" customHeight="1" x14ac:dyDescent="0.45">
      <c r="A93" s="174" t="s">
        <v>1119</v>
      </c>
      <c r="B93" s="173">
        <v>8</v>
      </c>
      <c r="C93" s="173"/>
      <c r="D93" s="173"/>
      <c r="E93" s="173"/>
      <c r="F93" s="173"/>
      <c r="G93" s="173"/>
      <c r="H93" s="173"/>
      <c r="I93" s="173"/>
      <c r="J93" s="173"/>
      <c r="K93" s="173"/>
      <c r="L93" s="173"/>
      <c r="M93" s="173"/>
      <c r="N93" s="173"/>
      <c r="O93" s="173"/>
    </row>
    <row r="94" spans="1:15" ht="15" customHeight="1" x14ac:dyDescent="0.45">
      <c r="A94" s="174" t="s">
        <v>558</v>
      </c>
      <c r="B94" s="173">
        <v>13</v>
      </c>
      <c r="C94" s="173"/>
      <c r="D94" s="173"/>
      <c r="E94" s="173"/>
      <c r="F94" s="173"/>
      <c r="G94" s="173"/>
      <c r="H94" s="173"/>
      <c r="I94" s="173"/>
      <c r="J94" s="173"/>
      <c r="K94" s="173"/>
      <c r="L94" s="173"/>
      <c r="M94" s="173"/>
      <c r="N94" s="173"/>
      <c r="O94" s="173"/>
    </row>
    <row r="95" spans="1:15" ht="15" customHeight="1" x14ac:dyDescent="0.45">
      <c r="A95" s="174" t="s">
        <v>554</v>
      </c>
      <c r="B95" s="173">
        <v>4</v>
      </c>
      <c r="C95" s="173"/>
      <c r="D95" s="173"/>
      <c r="E95" s="173"/>
      <c r="F95" s="173"/>
      <c r="G95" s="173"/>
      <c r="H95" s="173"/>
      <c r="I95" s="173"/>
      <c r="J95" s="173"/>
      <c r="K95" s="173"/>
      <c r="L95" s="173"/>
      <c r="M95" s="173"/>
      <c r="N95" s="173"/>
      <c r="O95" s="173"/>
    </row>
    <row r="96" spans="1:15" ht="15" customHeight="1" x14ac:dyDescent="0.45">
      <c r="A96" s="174" t="s">
        <v>1489</v>
      </c>
      <c r="B96" s="173">
        <v>8</v>
      </c>
      <c r="C96" s="173"/>
      <c r="D96" s="173"/>
      <c r="E96" s="173"/>
      <c r="F96" s="173"/>
      <c r="G96" s="173"/>
      <c r="H96" s="173"/>
      <c r="I96" s="173"/>
      <c r="J96" s="173"/>
      <c r="K96" s="173"/>
      <c r="L96" s="173"/>
      <c r="M96" s="173"/>
      <c r="N96" s="173"/>
      <c r="O96" s="173"/>
    </row>
    <row r="97" spans="1:15" ht="15" customHeight="1" x14ac:dyDescent="0.45">
      <c r="A97" s="174" t="s">
        <v>2055</v>
      </c>
      <c r="B97" s="173">
        <v>8</v>
      </c>
      <c r="C97" s="173"/>
      <c r="D97" s="173"/>
      <c r="E97" s="173"/>
      <c r="F97" s="173"/>
      <c r="G97" s="173"/>
      <c r="H97" s="173"/>
      <c r="I97" s="173"/>
      <c r="J97" s="173"/>
      <c r="K97" s="173"/>
      <c r="L97" s="173"/>
      <c r="M97" s="173"/>
      <c r="N97" s="173"/>
      <c r="O97" s="173"/>
    </row>
    <row r="98" spans="1:15" ht="15" customHeight="1" x14ac:dyDescent="0.45">
      <c r="A98" s="174" t="s">
        <v>1052</v>
      </c>
      <c r="B98" s="173">
        <v>6</v>
      </c>
      <c r="C98" s="173"/>
      <c r="D98" s="173"/>
      <c r="E98" s="173"/>
      <c r="F98" s="173"/>
      <c r="G98" s="173"/>
      <c r="H98" s="173"/>
      <c r="I98" s="173"/>
      <c r="J98" s="173"/>
      <c r="K98" s="173"/>
      <c r="L98" s="173"/>
      <c r="M98" s="173"/>
      <c r="N98" s="173"/>
      <c r="O98" s="173"/>
    </row>
    <row r="99" spans="1:15" ht="15" customHeight="1" x14ac:dyDescent="0.45">
      <c r="A99" s="174" t="s">
        <v>1230</v>
      </c>
      <c r="B99" s="173">
        <v>3</v>
      </c>
      <c r="C99" s="173"/>
      <c r="D99" s="173"/>
      <c r="E99" s="173"/>
      <c r="F99" s="173"/>
      <c r="G99" s="173"/>
      <c r="H99" s="173"/>
      <c r="I99" s="173"/>
      <c r="J99" s="173"/>
      <c r="K99" s="173"/>
      <c r="L99" s="173"/>
      <c r="M99" s="173"/>
      <c r="N99" s="173"/>
      <c r="O99" s="173"/>
    </row>
    <row r="100" spans="1:15" ht="15" customHeight="1" x14ac:dyDescent="0.45">
      <c r="A100" s="174" t="s">
        <v>648</v>
      </c>
      <c r="B100" s="173">
        <v>3</v>
      </c>
      <c r="C100" s="173"/>
      <c r="D100" s="173"/>
      <c r="E100" s="173"/>
      <c r="F100" s="173"/>
      <c r="G100" s="173"/>
      <c r="H100" s="173"/>
      <c r="I100" s="173"/>
      <c r="J100" s="173"/>
      <c r="K100" s="173"/>
      <c r="L100" s="173"/>
      <c r="M100" s="173"/>
      <c r="N100" s="173"/>
      <c r="O100" s="173"/>
    </row>
    <row r="101" spans="1:15" ht="15" customHeight="1" x14ac:dyDescent="0.45">
      <c r="A101" s="174" t="s">
        <v>1959</v>
      </c>
      <c r="B101" s="173">
        <v>5</v>
      </c>
      <c r="C101" s="173"/>
      <c r="D101" s="173"/>
      <c r="E101" s="173"/>
      <c r="F101" s="173"/>
      <c r="G101" s="173"/>
      <c r="H101" s="173"/>
      <c r="I101" s="173"/>
      <c r="J101" s="173"/>
      <c r="K101" s="173"/>
      <c r="L101" s="173"/>
      <c r="M101" s="173"/>
      <c r="N101" s="173"/>
      <c r="O101" s="173"/>
    </row>
    <row r="102" spans="1:15" ht="15" customHeight="1" x14ac:dyDescent="0.45">
      <c r="A102" s="174" t="s">
        <v>261</v>
      </c>
      <c r="B102" s="173">
        <v>8</v>
      </c>
      <c r="C102" s="173"/>
      <c r="D102" s="173"/>
      <c r="E102" s="173"/>
      <c r="F102" s="173"/>
      <c r="G102" s="173"/>
      <c r="H102" s="173"/>
      <c r="I102" s="173"/>
      <c r="J102" s="173"/>
      <c r="K102" s="173"/>
      <c r="L102" s="173"/>
      <c r="M102" s="173"/>
      <c r="N102" s="173"/>
      <c r="O102" s="173"/>
    </row>
    <row r="103" spans="1:15" ht="15" customHeight="1" x14ac:dyDescent="0.45">
      <c r="A103" s="174" t="s">
        <v>2273</v>
      </c>
      <c r="B103" s="173">
        <v>3</v>
      </c>
      <c r="C103" s="173"/>
      <c r="D103" s="173"/>
      <c r="E103" s="173"/>
      <c r="F103" s="173"/>
      <c r="G103" s="173"/>
      <c r="H103" s="173"/>
      <c r="I103" s="173"/>
      <c r="J103" s="173"/>
      <c r="K103" s="173"/>
      <c r="L103" s="173"/>
      <c r="M103" s="173"/>
      <c r="N103" s="173"/>
      <c r="O103" s="173"/>
    </row>
    <row r="104" spans="1:15" ht="15" customHeight="1" x14ac:dyDescent="0.45">
      <c r="A104" s="174" t="s">
        <v>1457</v>
      </c>
      <c r="B104" s="173">
        <v>7</v>
      </c>
      <c r="C104" s="173"/>
      <c r="D104" s="173"/>
      <c r="E104" s="173"/>
      <c r="F104" s="173"/>
      <c r="G104" s="173"/>
      <c r="H104" s="173"/>
      <c r="I104" s="173"/>
      <c r="J104" s="173"/>
      <c r="K104" s="173"/>
      <c r="L104" s="173"/>
      <c r="M104" s="173"/>
      <c r="N104" s="173"/>
      <c r="O104" s="173"/>
    </row>
    <row r="105" spans="1:15" ht="15" customHeight="1" x14ac:dyDescent="0.45">
      <c r="A105" s="174" t="s">
        <v>869</v>
      </c>
      <c r="B105" s="173">
        <v>5</v>
      </c>
      <c r="C105" s="173"/>
      <c r="D105" s="173"/>
      <c r="E105" s="173"/>
      <c r="F105" s="173"/>
      <c r="G105" s="173"/>
      <c r="H105" s="173"/>
      <c r="I105" s="173"/>
      <c r="J105" s="173"/>
      <c r="K105" s="173"/>
      <c r="L105" s="173"/>
      <c r="M105" s="173"/>
      <c r="N105" s="173"/>
      <c r="O105" s="173"/>
    </row>
    <row r="106" spans="1:15" ht="15" customHeight="1" x14ac:dyDescent="0.45">
      <c r="A106" s="174" t="s">
        <v>1136</v>
      </c>
      <c r="B106" s="173">
        <v>3</v>
      </c>
      <c r="C106" s="173"/>
      <c r="D106" s="173"/>
      <c r="E106" s="173"/>
      <c r="F106" s="173"/>
      <c r="G106" s="173"/>
      <c r="H106" s="173"/>
      <c r="I106" s="173"/>
      <c r="J106" s="173"/>
      <c r="K106" s="173"/>
      <c r="L106" s="173"/>
      <c r="M106" s="173"/>
      <c r="N106" s="173"/>
      <c r="O106" s="173"/>
    </row>
    <row r="107" spans="1:15" ht="15" customHeight="1" x14ac:dyDescent="0.45">
      <c r="A107" s="174" t="s">
        <v>781</v>
      </c>
      <c r="B107" s="173">
        <v>7</v>
      </c>
      <c r="C107" s="173"/>
      <c r="D107" s="173"/>
      <c r="E107" s="173"/>
      <c r="F107" s="173"/>
      <c r="G107" s="173"/>
      <c r="H107" s="173"/>
      <c r="I107" s="173"/>
      <c r="J107" s="173"/>
      <c r="K107" s="173"/>
      <c r="L107" s="173"/>
      <c r="M107" s="173"/>
      <c r="N107" s="173"/>
      <c r="O107" s="173"/>
    </row>
    <row r="108" spans="1:15" ht="15" customHeight="1" x14ac:dyDescent="0.45">
      <c r="A108" s="174" t="s">
        <v>2592</v>
      </c>
      <c r="B108" s="173">
        <v>4</v>
      </c>
      <c r="C108" s="173"/>
      <c r="D108" s="173"/>
      <c r="E108" s="173"/>
      <c r="F108" s="173"/>
      <c r="G108" s="173"/>
      <c r="H108" s="173"/>
      <c r="I108" s="173"/>
      <c r="J108" s="173"/>
      <c r="K108" s="173"/>
      <c r="L108" s="173"/>
      <c r="M108" s="173"/>
      <c r="N108" s="173"/>
      <c r="O108" s="173"/>
    </row>
    <row r="109" spans="1:15" ht="15" customHeight="1" x14ac:dyDescent="0.45">
      <c r="A109" s="174" t="s">
        <v>1840</v>
      </c>
      <c r="B109" s="173">
        <v>3</v>
      </c>
      <c r="C109" s="173"/>
      <c r="D109" s="173"/>
      <c r="E109" s="173"/>
      <c r="F109" s="173"/>
      <c r="G109" s="173"/>
      <c r="H109" s="173"/>
      <c r="I109" s="173"/>
      <c r="J109" s="173"/>
      <c r="K109" s="173"/>
      <c r="L109" s="173"/>
      <c r="M109" s="173"/>
      <c r="N109" s="173"/>
      <c r="O109" s="173"/>
    </row>
    <row r="110" spans="1:15" ht="15" customHeight="1" x14ac:dyDescent="0.45">
      <c r="A110" s="174" t="s">
        <v>1145</v>
      </c>
      <c r="B110" s="173">
        <v>2</v>
      </c>
      <c r="C110" s="173"/>
      <c r="D110" s="173"/>
      <c r="E110" s="173"/>
      <c r="F110" s="173"/>
      <c r="G110" s="173"/>
      <c r="H110" s="173"/>
      <c r="I110" s="173"/>
      <c r="J110" s="173"/>
      <c r="K110" s="173"/>
      <c r="L110" s="173"/>
      <c r="M110" s="173"/>
      <c r="N110" s="173"/>
      <c r="O110" s="173"/>
    </row>
    <row r="111" spans="1:15" ht="15" customHeight="1" x14ac:dyDescent="0.45">
      <c r="A111" s="174" t="s">
        <v>1009</v>
      </c>
      <c r="B111" s="173">
        <v>4</v>
      </c>
      <c r="C111" s="173"/>
      <c r="D111" s="173"/>
      <c r="E111" s="173"/>
      <c r="F111" s="173"/>
      <c r="G111" s="173"/>
      <c r="H111" s="173"/>
      <c r="I111" s="173"/>
      <c r="J111" s="173"/>
      <c r="K111" s="173"/>
      <c r="L111" s="173"/>
      <c r="M111" s="173"/>
      <c r="N111" s="173"/>
      <c r="O111" s="173"/>
    </row>
    <row r="112" spans="1:15" ht="15" customHeight="1" x14ac:dyDescent="0.45">
      <c r="A112" s="174" t="s">
        <v>1577</v>
      </c>
      <c r="B112" s="173">
        <v>4</v>
      </c>
      <c r="C112" s="173"/>
      <c r="D112" s="173"/>
      <c r="E112" s="173"/>
      <c r="F112" s="173"/>
      <c r="G112" s="173"/>
      <c r="H112" s="173"/>
      <c r="I112" s="173"/>
      <c r="J112" s="173"/>
      <c r="K112" s="173"/>
      <c r="L112" s="173"/>
      <c r="M112" s="173"/>
      <c r="N112" s="173"/>
      <c r="O112" s="173"/>
    </row>
    <row r="113" spans="1:15" ht="15" customHeight="1" x14ac:dyDescent="0.45">
      <c r="A113" s="174" t="s">
        <v>2206</v>
      </c>
      <c r="B113" s="173">
        <v>6</v>
      </c>
      <c r="C113" s="173"/>
      <c r="D113" s="173"/>
      <c r="E113" s="173"/>
      <c r="F113" s="173"/>
      <c r="G113" s="173"/>
      <c r="H113" s="173"/>
      <c r="I113" s="173"/>
      <c r="J113" s="173"/>
      <c r="K113" s="173"/>
      <c r="L113" s="173"/>
      <c r="M113" s="173"/>
      <c r="N113" s="173"/>
      <c r="O113" s="173"/>
    </row>
    <row r="114" spans="1:15" ht="15" customHeight="1" x14ac:dyDescent="0.45">
      <c r="A114" s="174" t="s">
        <v>1153</v>
      </c>
      <c r="B114" s="173">
        <v>5</v>
      </c>
      <c r="C114" s="173"/>
      <c r="D114" s="173"/>
      <c r="E114" s="173"/>
      <c r="F114" s="173"/>
      <c r="G114" s="173"/>
      <c r="H114" s="173"/>
      <c r="I114" s="173"/>
      <c r="J114" s="173"/>
      <c r="K114" s="173"/>
      <c r="L114" s="173"/>
      <c r="M114" s="173"/>
      <c r="N114" s="173"/>
      <c r="O114" s="173"/>
    </row>
    <row r="115" spans="1:15" ht="15" customHeight="1" x14ac:dyDescent="0.45">
      <c r="A115" s="174" t="s">
        <v>1291</v>
      </c>
      <c r="B115" s="173">
        <v>10</v>
      </c>
      <c r="C115" s="173"/>
      <c r="D115" s="173"/>
      <c r="E115" s="173"/>
      <c r="F115" s="173"/>
      <c r="G115" s="173"/>
      <c r="H115" s="173"/>
      <c r="I115" s="173"/>
      <c r="J115" s="173"/>
      <c r="K115" s="173"/>
      <c r="L115" s="173"/>
      <c r="M115" s="173"/>
      <c r="N115" s="173"/>
      <c r="O115" s="173"/>
    </row>
    <row r="116" spans="1:15" ht="15" customHeight="1" x14ac:dyDescent="0.45">
      <c r="A116" s="174" t="s">
        <v>871</v>
      </c>
      <c r="B116" s="173">
        <v>8</v>
      </c>
      <c r="C116" s="173"/>
      <c r="D116" s="173"/>
      <c r="E116" s="173"/>
      <c r="F116" s="173"/>
      <c r="G116" s="173"/>
      <c r="H116" s="173"/>
      <c r="I116" s="173"/>
      <c r="J116" s="173"/>
      <c r="K116" s="173"/>
      <c r="L116" s="173"/>
      <c r="M116" s="173"/>
      <c r="N116" s="173"/>
      <c r="O116" s="173"/>
    </row>
    <row r="117" spans="1:15" ht="15" customHeight="1" x14ac:dyDescent="0.45">
      <c r="A117" s="174" t="s">
        <v>618</v>
      </c>
      <c r="B117" s="173">
        <v>5</v>
      </c>
      <c r="C117" s="173"/>
      <c r="D117" s="173"/>
      <c r="E117" s="173"/>
      <c r="F117" s="173"/>
      <c r="G117" s="173"/>
      <c r="H117" s="173"/>
      <c r="I117" s="173"/>
      <c r="J117" s="173"/>
      <c r="K117" s="173"/>
      <c r="L117" s="173"/>
      <c r="M117" s="173"/>
      <c r="N117" s="173"/>
      <c r="O117" s="173"/>
    </row>
    <row r="118" spans="1:15" ht="15" customHeight="1" x14ac:dyDescent="0.45">
      <c r="A118" s="174" t="s">
        <v>2386</v>
      </c>
      <c r="B118" s="173">
        <v>8</v>
      </c>
      <c r="C118" s="173"/>
      <c r="D118" s="173"/>
      <c r="E118" s="173"/>
      <c r="F118" s="173"/>
      <c r="G118" s="173"/>
      <c r="H118" s="173"/>
      <c r="I118" s="173"/>
      <c r="J118" s="173"/>
      <c r="K118" s="173"/>
      <c r="L118" s="173"/>
      <c r="M118" s="173"/>
      <c r="N118" s="173"/>
      <c r="O118" s="173"/>
    </row>
    <row r="119" spans="1:15" ht="15" customHeight="1" x14ac:dyDescent="0.45">
      <c r="A119" s="174" t="s">
        <v>1064</v>
      </c>
      <c r="B119" s="173">
        <v>3</v>
      </c>
      <c r="C119" s="173"/>
      <c r="D119" s="173"/>
      <c r="E119" s="173"/>
      <c r="F119" s="173"/>
      <c r="G119" s="173"/>
      <c r="H119" s="173"/>
      <c r="I119" s="173"/>
      <c r="J119" s="173"/>
      <c r="K119" s="173"/>
      <c r="L119" s="173"/>
      <c r="M119" s="173"/>
      <c r="N119" s="173"/>
      <c r="O119" s="173"/>
    </row>
    <row r="120" spans="1:15" ht="15" customHeight="1" x14ac:dyDescent="0.45">
      <c r="A120" s="174" t="s">
        <v>1923</v>
      </c>
      <c r="B120" s="173">
        <v>7</v>
      </c>
      <c r="C120" s="173"/>
      <c r="D120" s="173"/>
      <c r="E120" s="173"/>
      <c r="F120" s="173"/>
      <c r="G120" s="173"/>
      <c r="H120" s="173"/>
      <c r="I120" s="173"/>
      <c r="J120" s="173"/>
      <c r="K120" s="173"/>
      <c r="L120" s="173"/>
      <c r="M120" s="173"/>
      <c r="N120" s="173"/>
      <c r="O120" s="173"/>
    </row>
    <row r="121" spans="1:15" ht="15" customHeight="1" x14ac:dyDescent="0.45">
      <c r="A121" s="174" t="s">
        <v>1417</v>
      </c>
      <c r="B121" s="173">
        <v>10</v>
      </c>
      <c r="C121" s="173"/>
      <c r="D121" s="173"/>
      <c r="E121" s="173"/>
      <c r="F121" s="173"/>
      <c r="G121" s="173"/>
      <c r="H121" s="173"/>
      <c r="I121" s="173"/>
      <c r="J121" s="173"/>
      <c r="K121" s="173"/>
      <c r="L121" s="173"/>
      <c r="M121" s="173"/>
      <c r="N121" s="173"/>
      <c r="O121" s="173"/>
    </row>
    <row r="122" spans="1:15" ht="15" customHeight="1" x14ac:dyDescent="0.45">
      <c r="A122" s="174" t="s">
        <v>753</v>
      </c>
      <c r="B122" s="173">
        <v>7</v>
      </c>
      <c r="C122" s="173"/>
      <c r="D122" s="173"/>
      <c r="E122" s="173"/>
      <c r="F122" s="173"/>
      <c r="G122" s="173"/>
      <c r="H122" s="173"/>
      <c r="I122" s="173"/>
      <c r="J122" s="173"/>
      <c r="K122" s="173"/>
      <c r="L122" s="173"/>
      <c r="M122" s="173"/>
      <c r="N122" s="173"/>
      <c r="O122" s="173"/>
    </row>
    <row r="123" spans="1:15" ht="15" customHeight="1" x14ac:dyDescent="0.45">
      <c r="A123" s="174" t="s">
        <v>699</v>
      </c>
      <c r="B123" s="173">
        <v>5</v>
      </c>
      <c r="C123" s="173"/>
      <c r="D123" s="173"/>
      <c r="E123" s="173"/>
      <c r="F123" s="173"/>
      <c r="G123" s="173"/>
      <c r="H123" s="173"/>
      <c r="I123" s="173"/>
      <c r="J123" s="173"/>
      <c r="K123" s="173"/>
      <c r="L123" s="173"/>
      <c r="M123" s="173"/>
      <c r="N123" s="173"/>
      <c r="O123" s="173"/>
    </row>
    <row r="124" spans="1:15" ht="15" customHeight="1" x14ac:dyDescent="0.45">
      <c r="A124" s="174" t="s">
        <v>1620</v>
      </c>
      <c r="B124" s="173">
        <v>3</v>
      </c>
      <c r="C124" s="173"/>
      <c r="D124" s="173"/>
      <c r="E124" s="173"/>
      <c r="F124" s="173"/>
      <c r="G124" s="173"/>
      <c r="H124" s="173"/>
      <c r="I124" s="173"/>
      <c r="J124" s="173"/>
      <c r="K124" s="173"/>
      <c r="L124" s="173"/>
      <c r="M124" s="173"/>
      <c r="N124" s="173"/>
      <c r="O124" s="173"/>
    </row>
    <row r="125" spans="1:15" ht="15" customHeight="1" x14ac:dyDescent="0.45">
      <c r="A125" s="174" t="s">
        <v>1548</v>
      </c>
      <c r="B125" s="173">
        <v>12</v>
      </c>
      <c r="C125" s="173"/>
      <c r="D125" s="173"/>
      <c r="E125" s="173"/>
      <c r="F125" s="173"/>
      <c r="G125" s="173"/>
      <c r="H125" s="173"/>
      <c r="I125" s="173"/>
      <c r="J125" s="173"/>
      <c r="K125" s="173"/>
      <c r="L125" s="173"/>
      <c r="M125" s="173"/>
      <c r="N125" s="173"/>
      <c r="O125" s="173"/>
    </row>
    <row r="126" spans="1:15" ht="15" customHeight="1" x14ac:dyDescent="0.45">
      <c r="A126" s="174" t="s">
        <v>463</v>
      </c>
      <c r="B126" s="173">
        <v>5</v>
      </c>
      <c r="C126" s="173"/>
      <c r="D126" s="173"/>
      <c r="E126" s="173"/>
      <c r="F126" s="173"/>
      <c r="G126" s="173"/>
      <c r="H126" s="173"/>
      <c r="I126" s="173"/>
      <c r="J126" s="173"/>
      <c r="K126" s="173"/>
      <c r="L126" s="173"/>
      <c r="M126" s="173"/>
      <c r="N126" s="173"/>
      <c r="O126" s="173"/>
    </row>
    <row r="127" spans="1:15" ht="15" customHeight="1" x14ac:dyDescent="0.45">
      <c r="A127" s="174" t="s">
        <v>761</v>
      </c>
      <c r="B127" s="173">
        <v>5</v>
      </c>
      <c r="C127" s="173"/>
      <c r="D127" s="173"/>
      <c r="E127" s="173"/>
      <c r="F127" s="173"/>
      <c r="G127" s="173"/>
      <c r="H127" s="173"/>
      <c r="I127" s="173"/>
      <c r="J127" s="173"/>
      <c r="K127" s="173"/>
      <c r="L127" s="173"/>
      <c r="M127" s="173"/>
      <c r="N127" s="173"/>
      <c r="O127" s="173"/>
    </row>
    <row r="128" spans="1:15" ht="15" customHeight="1" x14ac:dyDescent="0.45">
      <c r="A128" s="174" t="s">
        <v>2331</v>
      </c>
      <c r="B128" s="173">
        <v>4</v>
      </c>
      <c r="C128" s="173"/>
      <c r="D128" s="173"/>
      <c r="E128" s="173"/>
      <c r="F128" s="173"/>
      <c r="G128" s="173"/>
      <c r="H128" s="173"/>
      <c r="I128" s="173"/>
      <c r="J128" s="173"/>
      <c r="K128" s="173"/>
      <c r="L128" s="173"/>
      <c r="M128" s="173"/>
      <c r="N128" s="173"/>
      <c r="O128" s="173"/>
    </row>
    <row r="129" spans="1:15" ht="15" customHeight="1" x14ac:dyDescent="0.45">
      <c r="A129" s="174" t="s">
        <v>2104</v>
      </c>
      <c r="B129" s="173">
        <v>5</v>
      </c>
      <c r="C129" s="173"/>
      <c r="D129" s="173"/>
      <c r="E129" s="173"/>
      <c r="F129" s="173"/>
      <c r="G129" s="173"/>
      <c r="H129" s="173"/>
      <c r="I129" s="173"/>
      <c r="J129" s="173"/>
      <c r="K129" s="173"/>
      <c r="L129" s="173"/>
      <c r="M129" s="173"/>
      <c r="N129" s="173"/>
      <c r="O129" s="173"/>
    </row>
    <row r="130" spans="1:15" ht="15" customHeight="1" x14ac:dyDescent="0.45">
      <c r="A130" s="174" t="s">
        <v>1507</v>
      </c>
      <c r="B130" s="173">
        <v>6</v>
      </c>
      <c r="C130" s="173"/>
      <c r="D130" s="173"/>
      <c r="E130" s="173"/>
      <c r="F130" s="173"/>
      <c r="G130" s="173"/>
      <c r="H130" s="173"/>
      <c r="I130" s="173"/>
      <c r="J130" s="173"/>
      <c r="K130" s="173"/>
      <c r="L130" s="173"/>
      <c r="M130" s="173"/>
      <c r="N130" s="173"/>
      <c r="O130" s="173"/>
    </row>
    <row r="131" spans="1:15" ht="15" customHeight="1" x14ac:dyDescent="0.45">
      <c r="A131" s="174" t="s">
        <v>1261</v>
      </c>
      <c r="B131" s="173">
        <v>5</v>
      </c>
      <c r="C131" s="173"/>
      <c r="D131" s="173"/>
      <c r="E131" s="173"/>
      <c r="F131" s="173"/>
      <c r="G131" s="173"/>
      <c r="H131" s="173"/>
      <c r="I131" s="173"/>
      <c r="J131" s="173"/>
      <c r="K131" s="173"/>
      <c r="L131" s="173"/>
      <c r="M131" s="173"/>
      <c r="N131" s="173"/>
      <c r="O131" s="173"/>
    </row>
    <row r="132" spans="1:15" ht="15" customHeight="1" x14ac:dyDescent="0.45">
      <c r="A132" s="174" t="s">
        <v>447</v>
      </c>
      <c r="B132" s="173">
        <v>5</v>
      </c>
      <c r="C132" s="173"/>
      <c r="D132" s="173"/>
      <c r="E132" s="173"/>
      <c r="F132" s="173"/>
      <c r="G132" s="173"/>
      <c r="H132" s="173"/>
      <c r="I132" s="173"/>
      <c r="J132" s="173"/>
      <c r="K132" s="173"/>
      <c r="L132" s="173"/>
      <c r="M132" s="173"/>
      <c r="N132" s="173"/>
      <c r="O132" s="173"/>
    </row>
    <row r="133" spans="1:15" ht="15" customHeight="1" x14ac:dyDescent="0.45">
      <c r="A133" s="174" t="s">
        <v>912</v>
      </c>
      <c r="B133" s="173">
        <v>6</v>
      </c>
      <c r="C133" s="173"/>
      <c r="D133" s="173"/>
      <c r="E133" s="173"/>
      <c r="F133" s="173"/>
      <c r="G133" s="173"/>
      <c r="H133" s="173"/>
      <c r="I133" s="173"/>
      <c r="J133" s="173"/>
      <c r="K133" s="173"/>
      <c r="L133" s="173"/>
      <c r="M133" s="173"/>
      <c r="N133" s="173"/>
      <c r="O133" s="173"/>
    </row>
    <row r="134" spans="1:15" ht="15" customHeight="1" x14ac:dyDescent="0.45">
      <c r="A134" s="174" t="s">
        <v>1246</v>
      </c>
      <c r="B134" s="173">
        <v>10</v>
      </c>
      <c r="C134" s="173"/>
      <c r="D134" s="173"/>
      <c r="E134" s="173"/>
      <c r="F134" s="173"/>
      <c r="G134" s="173"/>
      <c r="H134" s="173"/>
      <c r="I134" s="173"/>
      <c r="J134" s="173"/>
      <c r="K134" s="173"/>
      <c r="L134" s="173"/>
      <c r="M134" s="173"/>
      <c r="N134" s="173"/>
      <c r="O134" s="173"/>
    </row>
    <row r="135" spans="1:15" ht="15" customHeight="1" x14ac:dyDescent="0.45">
      <c r="A135" s="174" t="s">
        <v>961</v>
      </c>
      <c r="B135" s="173">
        <v>7</v>
      </c>
      <c r="C135" s="173"/>
      <c r="D135" s="173"/>
      <c r="E135" s="173"/>
      <c r="F135" s="173"/>
      <c r="G135" s="173"/>
      <c r="H135" s="173"/>
      <c r="I135" s="173"/>
      <c r="J135" s="173"/>
      <c r="K135" s="173"/>
      <c r="L135" s="173"/>
      <c r="M135" s="173"/>
      <c r="N135" s="173"/>
      <c r="O135" s="173"/>
    </row>
    <row r="136" spans="1:15" ht="15" customHeight="1" x14ac:dyDescent="0.45">
      <c r="A136" s="174" t="s">
        <v>539</v>
      </c>
      <c r="B136" s="173">
        <v>5</v>
      </c>
      <c r="C136" s="173"/>
      <c r="D136" s="173"/>
      <c r="E136" s="173"/>
      <c r="F136" s="173"/>
      <c r="G136" s="173"/>
      <c r="H136" s="173"/>
      <c r="I136" s="173"/>
      <c r="J136" s="173"/>
      <c r="K136" s="173"/>
      <c r="L136" s="173"/>
      <c r="M136" s="173"/>
      <c r="N136" s="173"/>
      <c r="O136" s="173"/>
    </row>
    <row r="137" spans="1:15" ht="15" customHeight="1" x14ac:dyDescent="0.45">
      <c r="A137" s="174" t="s">
        <v>1086</v>
      </c>
      <c r="B137" s="173">
        <v>6</v>
      </c>
      <c r="C137" s="173"/>
      <c r="D137" s="173"/>
      <c r="E137" s="173"/>
      <c r="F137" s="173"/>
      <c r="G137" s="173"/>
      <c r="H137" s="173"/>
      <c r="I137" s="173"/>
      <c r="J137" s="173"/>
      <c r="K137" s="173"/>
      <c r="L137" s="173"/>
      <c r="M137" s="173"/>
      <c r="N137" s="173"/>
      <c r="O137" s="173"/>
    </row>
    <row r="138" spans="1:15" ht="15" customHeight="1" x14ac:dyDescent="0.45">
      <c r="A138" s="174" t="s">
        <v>1846</v>
      </c>
      <c r="B138" s="173">
        <v>10</v>
      </c>
      <c r="C138" s="173"/>
      <c r="D138" s="173"/>
      <c r="E138" s="173"/>
      <c r="F138" s="173"/>
      <c r="G138" s="173"/>
      <c r="H138" s="173"/>
      <c r="I138" s="173"/>
      <c r="J138" s="173"/>
      <c r="K138" s="173"/>
      <c r="L138" s="173"/>
      <c r="M138" s="173"/>
      <c r="N138" s="173"/>
      <c r="O138" s="173"/>
    </row>
    <row r="139" spans="1:15" ht="15" customHeight="1" x14ac:dyDescent="0.45">
      <c r="A139" s="174" t="s">
        <v>2586</v>
      </c>
      <c r="B139" s="173">
        <v>3</v>
      </c>
      <c r="C139" s="173"/>
      <c r="D139" s="173"/>
      <c r="E139" s="173"/>
      <c r="F139" s="173"/>
      <c r="G139" s="173"/>
      <c r="H139" s="173"/>
      <c r="I139" s="173"/>
      <c r="J139" s="173"/>
      <c r="K139" s="173"/>
      <c r="L139" s="173"/>
      <c r="M139" s="173"/>
      <c r="N139" s="173"/>
      <c r="O139" s="173"/>
    </row>
    <row r="140" spans="1:15" ht="15" customHeight="1" x14ac:dyDescent="0.45">
      <c r="A140" s="174" t="s">
        <v>1805</v>
      </c>
      <c r="B140" s="173">
        <v>5</v>
      </c>
      <c r="C140" s="173"/>
      <c r="D140" s="173"/>
      <c r="E140" s="173"/>
      <c r="F140" s="173"/>
      <c r="G140" s="173"/>
      <c r="H140" s="173"/>
      <c r="I140" s="173"/>
      <c r="J140" s="173"/>
      <c r="K140" s="173"/>
      <c r="L140" s="173"/>
      <c r="M140" s="173"/>
      <c r="N140" s="173"/>
      <c r="O140" s="173"/>
    </row>
    <row r="141" spans="1:15" ht="15" customHeight="1" x14ac:dyDescent="0.45">
      <c r="A141" s="174" t="s">
        <v>413</v>
      </c>
      <c r="B141" s="173">
        <v>6</v>
      </c>
      <c r="C141" s="173"/>
      <c r="D141" s="173"/>
      <c r="E141" s="173"/>
      <c r="F141" s="173"/>
      <c r="G141" s="173"/>
      <c r="H141" s="173"/>
      <c r="I141" s="173"/>
      <c r="J141" s="173"/>
      <c r="K141" s="173"/>
      <c r="L141" s="173"/>
      <c r="M141" s="173"/>
      <c r="N141" s="173"/>
      <c r="O141" s="173"/>
    </row>
    <row r="142" spans="1:15" ht="15" customHeight="1" x14ac:dyDescent="0.45">
      <c r="A142" s="174" t="s">
        <v>210</v>
      </c>
      <c r="B142" s="173">
        <v>6</v>
      </c>
      <c r="C142" s="173"/>
      <c r="D142" s="173"/>
      <c r="E142" s="173"/>
      <c r="F142" s="173"/>
      <c r="G142" s="173"/>
      <c r="H142" s="173"/>
      <c r="I142" s="173"/>
      <c r="J142" s="173"/>
      <c r="K142" s="173"/>
      <c r="L142" s="173"/>
      <c r="M142" s="173"/>
      <c r="N142" s="173"/>
      <c r="O142" s="173"/>
    </row>
    <row r="143" spans="1:15" ht="15" customHeight="1" x14ac:dyDescent="0.45">
      <c r="A143" s="174" t="s">
        <v>1228</v>
      </c>
      <c r="B143" s="173">
        <v>4</v>
      </c>
      <c r="C143" s="173"/>
      <c r="D143" s="173"/>
      <c r="E143" s="173"/>
      <c r="F143" s="173"/>
      <c r="G143" s="173"/>
      <c r="H143" s="173"/>
      <c r="I143" s="173"/>
      <c r="J143" s="173"/>
      <c r="K143" s="173"/>
      <c r="L143" s="173"/>
      <c r="M143" s="173"/>
      <c r="N143" s="173"/>
      <c r="O143" s="173"/>
    </row>
    <row r="144" spans="1:15" ht="15" customHeight="1" x14ac:dyDescent="0.45">
      <c r="A144" s="174" t="s">
        <v>129</v>
      </c>
      <c r="B144" s="173">
        <v>4</v>
      </c>
      <c r="C144" s="173"/>
      <c r="D144" s="173"/>
      <c r="E144" s="173"/>
      <c r="F144" s="173"/>
      <c r="G144" s="173"/>
      <c r="H144" s="173"/>
      <c r="I144" s="173"/>
      <c r="J144" s="173"/>
      <c r="K144" s="173"/>
      <c r="L144" s="173"/>
      <c r="M144" s="173"/>
      <c r="N144" s="173"/>
      <c r="O144" s="173"/>
    </row>
    <row r="145" spans="1:15" ht="15" customHeight="1" x14ac:dyDescent="0.45">
      <c r="A145" s="174" t="s">
        <v>2326</v>
      </c>
      <c r="B145" s="173">
        <v>2</v>
      </c>
      <c r="C145" s="173"/>
      <c r="D145" s="173"/>
      <c r="E145" s="173"/>
      <c r="F145" s="173"/>
      <c r="G145" s="173"/>
      <c r="H145" s="173"/>
      <c r="I145" s="173"/>
      <c r="J145" s="173"/>
      <c r="K145" s="173"/>
      <c r="L145" s="173"/>
      <c r="M145" s="173"/>
      <c r="N145" s="173"/>
      <c r="O145" s="173"/>
    </row>
    <row r="146" spans="1:15" ht="15" customHeight="1" x14ac:dyDescent="0.45">
      <c r="A146" s="174" t="s">
        <v>43</v>
      </c>
      <c r="B146" s="173">
        <v>4</v>
      </c>
      <c r="C146" s="173"/>
      <c r="D146" s="173"/>
      <c r="E146" s="173"/>
      <c r="F146" s="173"/>
      <c r="G146" s="173"/>
      <c r="H146" s="173"/>
      <c r="I146" s="173"/>
      <c r="J146" s="173"/>
      <c r="K146" s="173"/>
      <c r="L146" s="173"/>
      <c r="M146" s="173"/>
      <c r="N146" s="173"/>
      <c r="O146" s="173"/>
    </row>
    <row r="147" spans="1:15" ht="15" customHeight="1" x14ac:dyDescent="0.45">
      <c r="A147" s="174" t="s">
        <v>1258</v>
      </c>
      <c r="B147" s="173">
        <v>9</v>
      </c>
      <c r="C147" s="173"/>
      <c r="D147" s="173"/>
      <c r="E147" s="173"/>
      <c r="F147" s="173"/>
      <c r="G147" s="173"/>
      <c r="H147" s="173"/>
      <c r="I147" s="173"/>
      <c r="J147" s="173"/>
      <c r="K147" s="173"/>
      <c r="L147" s="173"/>
      <c r="M147" s="173"/>
      <c r="N147" s="173"/>
      <c r="O147" s="173"/>
    </row>
    <row r="148" spans="1:15" ht="15" customHeight="1" x14ac:dyDescent="0.45">
      <c r="A148" s="174" t="s">
        <v>765</v>
      </c>
      <c r="B148" s="173">
        <v>5</v>
      </c>
      <c r="C148" s="173"/>
      <c r="D148" s="173"/>
      <c r="E148" s="173"/>
      <c r="F148" s="173"/>
      <c r="G148" s="173"/>
      <c r="H148" s="173"/>
      <c r="I148" s="173"/>
      <c r="J148" s="173"/>
      <c r="K148" s="173"/>
      <c r="L148" s="173"/>
      <c r="M148" s="173"/>
      <c r="N148" s="173"/>
      <c r="O148" s="173"/>
    </row>
    <row r="149" spans="1:15" ht="15" customHeight="1" x14ac:dyDescent="0.45">
      <c r="A149" s="174" t="s">
        <v>1992</v>
      </c>
      <c r="B149" s="173">
        <v>11</v>
      </c>
      <c r="C149" s="173"/>
      <c r="D149" s="173"/>
      <c r="E149" s="173"/>
      <c r="F149" s="173"/>
      <c r="G149" s="173"/>
      <c r="H149" s="173"/>
      <c r="I149" s="173"/>
      <c r="J149" s="173"/>
      <c r="K149" s="173"/>
      <c r="L149" s="173"/>
      <c r="M149" s="173"/>
      <c r="N149" s="173"/>
      <c r="O149" s="173"/>
    </row>
    <row r="150" spans="1:15" ht="15" customHeight="1" x14ac:dyDescent="0.45">
      <c r="A150" s="174" t="s">
        <v>2329</v>
      </c>
      <c r="B150" s="173">
        <v>5</v>
      </c>
      <c r="C150" s="173"/>
      <c r="D150" s="173"/>
      <c r="E150" s="173"/>
      <c r="F150" s="173"/>
      <c r="G150" s="173"/>
      <c r="H150" s="173"/>
      <c r="I150" s="173"/>
      <c r="J150" s="173"/>
      <c r="K150" s="173"/>
      <c r="L150" s="173"/>
      <c r="M150" s="173"/>
      <c r="N150" s="173"/>
      <c r="O150" s="173"/>
    </row>
    <row r="151" spans="1:15" ht="15" customHeight="1" x14ac:dyDescent="0.45">
      <c r="A151" s="174" t="s">
        <v>360</v>
      </c>
      <c r="B151" s="173">
        <v>6</v>
      </c>
      <c r="C151" s="173"/>
      <c r="D151" s="173"/>
      <c r="E151" s="173"/>
      <c r="F151" s="173"/>
      <c r="G151" s="173"/>
      <c r="H151" s="173"/>
      <c r="I151" s="173"/>
      <c r="J151" s="173"/>
      <c r="K151" s="173"/>
      <c r="L151" s="173"/>
      <c r="M151" s="173"/>
      <c r="N151" s="173"/>
      <c r="O151" s="173"/>
    </row>
    <row r="152" spans="1:15" ht="15" customHeight="1" x14ac:dyDescent="0.45">
      <c r="A152" s="174" t="s">
        <v>1625</v>
      </c>
      <c r="B152" s="173">
        <v>4</v>
      </c>
      <c r="C152" s="173"/>
      <c r="D152" s="173"/>
      <c r="E152" s="173"/>
      <c r="F152" s="173"/>
      <c r="G152" s="173"/>
      <c r="H152" s="173"/>
      <c r="I152" s="173"/>
      <c r="J152" s="173"/>
      <c r="K152" s="173"/>
      <c r="L152" s="173"/>
      <c r="M152" s="173"/>
      <c r="N152" s="173"/>
      <c r="O152" s="173"/>
    </row>
    <row r="153" spans="1:15" ht="15" customHeight="1" x14ac:dyDescent="0.45">
      <c r="A153" s="174" t="s">
        <v>2480</v>
      </c>
      <c r="B153" s="173">
        <v>3</v>
      </c>
      <c r="C153" s="173"/>
      <c r="D153" s="173"/>
      <c r="E153" s="173"/>
      <c r="F153" s="173"/>
      <c r="G153" s="173"/>
      <c r="H153" s="173"/>
      <c r="I153" s="173"/>
      <c r="J153" s="173"/>
      <c r="K153" s="173"/>
      <c r="L153" s="173"/>
      <c r="M153" s="173"/>
      <c r="N153" s="173"/>
      <c r="O153" s="173"/>
    </row>
    <row r="154" spans="1:15" ht="15" customHeight="1" x14ac:dyDescent="0.45">
      <c r="A154" s="174" t="s">
        <v>1551</v>
      </c>
      <c r="B154" s="173">
        <v>4</v>
      </c>
      <c r="C154" s="173"/>
      <c r="D154" s="173"/>
      <c r="E154" s="173"/>
      <c r="F154" s="173"/>
      <c r="G154" s="173"/>
      <c r="H154" s="173"/>
      <c r="I154" s="173"/>
      <c r="J154" s="173"/>
      <c r="K154" s="173"/>
      <c r="L154" s="173"/>
      <c r="M154" s="173"/>
      <c r="N154" s="173"/>
      <c r="O154" s="173"/>
    </row>
    <row r="155" spans="1:15" ht="15" customHeight="1" x14ac:dyDescent="0.45">
      <c r="A155" s="174" t="s">
        <v>1986</v>
      </c>
      <c r="B155" s="173">
        <v>8</v>
      </c>
      <c r="C155" s="173"/>
      <c r="D155" s="173"/>
      <c r="E155" s="173"/>
      <c r="F155" s="173"/>
      <c r="G155" s="173"/>
      <c r="H155" s="173"/>
      <c r="I155" s="173"/>
      <c r="J155" s="173"/>
      <c r="K155" s="173"/>
      <c r="L155" s="173"/>
      <c r="M155" s="173"/>
      <c r="N155" s="173"/>
      <c r="O155" s="173"/>
    </row>
    <row r="156" spans="1:15" ht="15" customHeight="1" x14ac:dyDescent="0.45">
      <c r="A156" s="174" t="s">
        <v>2135</v>
      </c>
      <c r="B156" s="173">
        <v>5</v>
      </c>
      <c r="C156" s="173"/>
      <c r="D156" s="173"/>
      <c r="E156" s="173"/>
      <c r="F156" s="173"/>
      <c r="G156" s="173"/>
      <c r="H156" s="173"/>
      <c r="I156" s="173"/>
      <c r="J156" s="173"/>
      <c r="K156" s="173"/>
      <c r="L156" s="173"/>
      <c r="M156" s="173"/>
      <c r="N156" s="173"/>
      <c r="O156" s="173"/>
    </row>
    <row r="157" spans="1:15" ht="15" customHeight="1" x14ac:dyDescent="0.45">
      <c r="A157" s="174" t="s">
        <v>738</v>
      </c>
      <c r="B157" s="173">
        <v>4</v>
      </c>
      <c r="C157" s="173"/>
      <c r="D157" s="173"/>
      <c r="E157" s="173"/>
      <c r="F157" s="173"/>
      <c r="G157" s="173"/>
      <c r="H157" s="173"/>
      <c r="I157" s="173"/>
      <c r="J157" s="173"/>
      <c r="K157" s="173"/>
      <c r="L157" s="173"/>
      <c r="M157" s="173"/>
      <c r="N157" s="173"/>
      <c r="O157" s="173"/>
    </row>
    <row r="158" spans="1:15" ht="15" customHeight="1" x14ac:dyDescent="0.45">
      <c r="A158" s="174" t="s">
        <v>2226</v>
      </c>
      <c r="B158" s="173">
        <v>2</v>
      </c>
      <c r="C158" s="173"/>
      <c r="D158" s="173"/>
      <c r="E158" s="173"/>
      <c r="F158" s="173"/>
      <c r="G158" s="173"/>
      <c r="H158" s="173"/>
      <c r="I158" s="173"/>
      <c r="J158" s="173"/>
      <c r="K158" s="173"/>
      <c r="L158" s="173"/>
      <c r="M158" s="173"/>
      <c r="N158" s="173"/>
      <c r="O158" s="173"/>
    </row>
    <row r="159" spans="1:15" ht="15" customHeight="1" x14ac:dyDescent="0.45">
      <c r="A159" s="174" t="s">
        <v>1224</v>
      </c>
      <c r="B159" s="173">
        <v>10</v>
      </c>
      <c r="C159" s="173"/>
      <c r="D159" s="173"/>
      <c r="E159" s="173"/>
      <c r="F159" s="173"/>
      <c r="G159" s="173"/>
      <c r="H159" s="173"/>
      <c r="I159" s="173"/>
      <c r="J159" s="173"/>
      <c r="K159" s="173"/>
      <c r="L159" s="173"/>
      <c r="M159" s="173"/>
      <c r="N159" s="173"/>
      <c r="O159" s="173"/>
    </row>
    <row r="160" spans="1:15" ht="15" customHeight="1" x14ac:dyDescent="0.45">
      <c r="A160" s="174" t="s">
        <v>704</v>
      </c>
      <c r="B160" s="173">
        <v>6</v>
      </c>
      <c r="C160" s="173"/>
      <c r="D160" s="173"/>
      <c r="E160" s="173"/>
      <c r="F160" s="173"/>
      <c r="G160" s="173"/>
      <c r="H160" s="173"/>
      <c r="I160" s="173"/>
      <c r="J160" s="173"/>
      <c r="K160" s="173"/>
      <c r="L160" s="173"/>
      <c r="M160" s="173"/>
      <c r="N160" s="173"/>
      <c r="O160" s="173"/>
    </row>
    <row r="161" spans="1:15" ht="15" customHeight="1" x14ac:dyDescent="0.45">
      <c r="A161" s="174" t="s">
        <v>1892</v>
      </c>
      <c r="B161" s="173">
        <v>2</v>
      </c>
      <c r="C161" s="173"/>
      <c r="D161" s="173"/>
      <c r="E161" s="173"/>
      <c r="F161" s="173"/>
      <c r="G161" s="173"/>
      <c r="H161" s="173"/>
      <c r="I161" s="173"/>
      <c r="J161" s="173"/>
      <c r="K161" s="173"/>
      <c r="L161" s="173"/>
      <c r="M161" s="173"/>
      <c r="N161" s="173"/>
      <c r="O161" s="173"/>
    </row>
    <row r="162" spans="1:15" ht="15" customHeight="1" x14ac:dyDescent="0.45">
      <c r="A162" s="174" t="s">
        <v>2407</v>
      </c>
      <c r="B162" s="173">
        <v>6</v>
      </c>
      <c r="C162" s="173"/>
      <c r="D162" s="173"/>
      <c r="E162" s="173"/>
      <c r="F162" s="173"/>
      <c r="G162" s="173"/>
      <c r="H162" s="173"/>
      <c r="I162" s="173"/>
      <c r="J162" s="173"/>
      <c r="K162" s="173"/>
      <c r="L162" s="173"/>
      <c r="M162" s="173"/>
      <c r="N162" s="173"/>
      <c r="O162" s="173"/>
    </row>
    <row r="163" spans="1:15" ht="15" customHeight="1" x14ac:dyDescent="0.45">
      <c r="A163" s="174" t="s">
        <v>2442</v>
      </c>
      <c r="B163" s="173">
        <v>5</v>
      </c>
      <c r="C163" s="173"/>
      <c r="D163" s="173"/>
      <c r="E163" s="173"/>
      <c r="F163" s="173"/>
      <c r="G163" s="173"/>
      <c r="H163" s="173"/>
      <c r="I163" s="173"/>
      <c r="J163" s="173"/>
      <c r="K163" s="173"/>
      <c r="L163" s="173"/>
      <c r="M163" s="173"/>
      <c r="N163" s="173"/>
      <c r="O163" s="173"/>
    </row>
    <row r="164" spans="1:15" ht="15" customHeight="1" x14ac:dyDescent="0.45">
      <c r="A164" s="174" t="s">
        <v>2244</v>
      </c>
      <c r="B164" s="173">
        <v>4</v>
      </c>
      <c r="C164" s="173"/>
      <c r="D164" s="173"/>
      <c r="E164" s="173"/>
      <c r="F164" s="173"/>
      <c r="G164" s="173"/>
      <c r="H164" s="173"/>
      <c r="I164" s="173"/>
      <c r="J164" s="173"/>
      <c r="K164" s="173"/>
      <c r="L164" s="173"/>
      <c r="M164" s="173"/>
      <c r="N164" s="173"/>
      <c r="O164" s="173"/>
    </row>
    <row r="165" spans="1:15" ht="15" customHeight="1" x14ac:dyDescent="0.45">
      <c r="A165" s="174" t="s">
        <v>1991</v>
      </c>
      <c r="B165" s="173">
        <v>5</v>
      </c>
      <c r="C165" s="173"/>
      <c r="D165" s="173"/>
      <c r="E165" s="173"/>
      <c r="F165" s="173"/>
      <c r="G165" s="173"/>
      <c r="H165" s="173"/>
      <c r="I165" s="173"/>
      <c r="J165" s="173"/>
      <c r="K165" s="173"/>
      <c r="L165" s="173"/>
      <c r="M165" s="173"/>
      <c r="N165" s="173"/>
      <c r="O165" s="173"/>
    </row>
    <row r="166" spans="1:15" ht="15" customHeight="1" x14ac:dyDescent="0.45">
      <c r="A166" s="174" t="s">
        <v>1920</v>
      </c>
      <c r="B166" s="173">
        <v>4</v>
      </c>
      <c r="C166" s="173"/>
      <c r="D166" s="173"/>
      <c r="E166" s="173"/>
      <c r="F166" s="173"/>
      <c r="G166" s="173"/>
      <c r="H166" s="173"/>
      <c r="I166" s="173"/>
      <c r="J166" s="173"/>
      <c r="K166" s="173"/>
      <c r="L166" s="173"/>
      <c r="M166" s="173"/>
      <c r="N166" s="173"/>
      <c r="O166" s="173"/>
    </row>
    <row r="167" spans="1:15" ht="15" customHeight="1" x14ac:dyDescent="0.45">
      <c r="A167" s="174" t="s">
        <v>1639</v>
      </c>
      <c r="B167" s="173">
        <v>8</v>
      </c>
      <c r="C167" s="173"/>
      <c r="D167" s="173"/>
      <c r="E167" s="173"/>
      <c r="F167" s="173"/>
      <c r="G167" s="173"/>
      <c r="H167" s="173"/>
      <c r="I167" s="173"/>
      <c r="J167" s="173"/>
      <c r="K167" s="173"/>
      <c r="L167" s="173"/>
      <c r="M167" s="173"/>
      <c r="N167" s="173"/>
      <c r="O167" s="173"/>
    </row>
    <row r="168" spans="1:15" ht="15" customHeight="1" x14ac:dyDescent="0.45">
      <c r="A168" s="174" t="s">
        <v>2361</v>
      </c>
      <c r="B168" s="173">
        <v>4</v>
      </c>
      <c r="C168" s="173"/>
      <c r="D168" s="173"/>
      <c r="E168" s="173"/>
      <c r="F168" s="173"/>
      <c r="G168" s="173"/>
      <c r="H168" s="173"/>
      <c r="I168" s="173"/>
      <c r="J168" s="173"/>
      <c r="K168" s="173"/>
      <c r="L168" s="173"/>
      <c r="M168" s="173"/>
      <c r="N168" s="173"/>
      <c r="O168" s="173"/>
    </row>
    <row r="169" spans="1:15" ht="15" customHeight="1" x14ac:dyDescent="0.45">
      <c r="A169" s="174" t="s">
        <v>675</v>
      </c>
      <c r="B169" s="173">
        <v>6</v>
      </c>
      <c r="C169" s="173"/>
      <c r="D169" s="173"/>
      <c r="E169" s="173"/>
      <c r="F169" s="173"/>
      <c r="G169" s="173"/>
      <c r="H169" s="173"/>
      <c r="I169" s="173"/>
      <c r="J169" s="173"/>
      <c r="K169" s="173"/>
      <c r="L169" s="173"/>
      <c r="M169" s="173"/>
      <c r="N169" s="173"/>
      <c r="O169" s="173"/>
    </row>
    <row r="170" spans="1:15" ht="15" customHeight="1" x14ac:dyDescent="0.45">
      <c r="A170" s="174" t="s">
        <v>101</v>
      </c>
      <c r="B170" s="173">
        <v>4</v>
      </c>
      <c r="C170" s="173"/>
      <c r="D170" s="173"/>
      <c r="E170" s="173"/>
      <c r="F170" s="173"/>
      <c r="G170" s="173"/>
      <c r="H170" s="173"/>
      <c r="I170" s="173"/>
      <c r="J170" s="173"/>
      <c r="K170" s="173"/>
      <c r="L170" s="173"/>
      <c r="M170" s="173"/>
      <c r="N170" s="173"/>
      <c r="O170" s="173"/>
    </row>
    <row r="171" spans="1:15" ht="15" customHeight="1" x14ac:dyDescent="0.45">
      <c r="A171" s="174" t="s">
        <v>1017</v>
      </c>
      <c r="B171" s="173">
        <v>4</v>
      </c>
      <c r="C171" s="173"/>
      <c r="D171" s="173"/>
      <c r="E171" s="173"/>
      <c r="F171" s="173"/>
      <c r="G171" s="173"/>
      <c r="H171" s="173"/>
      <c r="I171" s="173"/>
      <c r="J171" s="173"/>
      <c r="K171" s="173"/>
      <c r="L171" s="173"/>
      <c r="M171" s="173"/>
      <c r="N171" s="173"/>
      <c r="O171" s="173"/>
    </row>
    <row r="172" spans="1:15" ht="15" customHeight="1" x14ac:dyDescent="0.45">
      <c r="A172" s="174" t="s">
        <v>1788</v>
      </c>
      <c r="B172" s="173">
        <v>4</v>
      </c>
      <c r="C172" s="173"/>
      <c r="D172" s="173"/>
      <c r="E172" s="173"/>
      <c r="F172" s="173"/>
      <c r="G172" s="173"/>
      <c r="H172" s="173"/>
      <c r="I172" s="173"/>
      <c r="J172" s="173"/>
      <c r="K172" s="173"/>
      <c r="L172" s="173"/>
      <c r="M172" s="173"/>
      <c r="N172" s="173"/>
      <c r="O172" s="173"/>
    </row>
    <row r="173" spans="1:15" ht="15" customHeight="1" x14ac:dyDescent="0.45">
      <c r="A173" s="174" t="s">
        <v>2581</v>
      </c>
      <c r="B173" s="173">
        <v>3</v>
      </c>
      <c r="C173" s="173"/>
      <c r="D173" s="173"/>
      <c r="E173" s="173"/>
      <c r="F173" s="173"/>
      <c r="G173" s="173"/>
      <c r="H173" s="173"/>
      <c r="I173" s="173"/>
      <c r="J173" s="173"/>
      <c r="K173" s="173"/>
      <c r="L173" s="173"/>
      <c r="M173" s="173"/>
      <c r="N173" s="173"/>
      <c r="O173" s="173"/>
    </row>
    <row r="174" spans="1:15" ht="15" customHeight="1" x14ac:dyDescent="0.45">
      <c r="A174" s="174" t="s">
        <v>239</v>
      </c>
      <c r="B174" s="173">
        <v>4</v>
      </c>
      <c r="C174" s="173"/>
      <c r="D174" s="173"/>
      <c r="E174" s="173"/>
      <c r="F174" s="173"/>
      <c r="G174" s="173"/>
      <c r="H174" s="173"/>
      <c r="I174" s="173"/>
      <c r="J174" s="173"/>
      <c r="K174" s="173"/>
      <c r="L174" s="173"/>
      <c r="M174" s="173"/>
      <c r="N174" s="173"/>
      <c r="O174" s="173"/>
    </row>
    <row r="175" spans="1:15" ht="15" customHeight="1" x14ac:dyDescent="0.45">
      <c r="A175" s="174" t="s">
        <v>2184</v>
      </c>
      <c r="B175" s="173">
        <v>3</v>
      </c>
      <c r="C175" s="173"/>
      <c r="D175" s="173"/>
      <c r="E175" s="173"/>
      <c r="F175" s="173"/>
      <c r="G175" s="173"/>
      <c r="H175" s="173"/>
      <c r="I175" s="173"/>
      <c r="J175" s="173"/>
      <c r="K175" s="173"/>
      <c r="L175" s="173"/>
      <c r="M175" s="173"/>
      <c r="N175" s="173"/>
      <c r="O175" s="173"/>
    </row>
    <row r="176" spans="1:15" ht="15" customHeight="1" x14ac:dyDescent="0.45">
      <c r="A176" s="174" t="s">
        <v>1783</v>
      </c>
      <c r="B176" s="173">
        <v>8</v>
      </c>
      <c r="C176" s="173"/>
      <c r="D176" s="173"/>
      <c r="E176" s="173"/>
      <c r="F176" s="173"/>
      <c r="G176" s="173"/>
      <c r="H176" s="173"/>
      <c r="I176" s="173"/>
      <c r="J176" s="173"/>
      <c r="K176" s="173"/>
      <c r="L176" s="173"/>
      <c r="M176" s="173"/>
      <c r="N176" s="173"/>
      <c r="O176" s="173"/>
    </row>
    <row r="177" spans="1:15" ht="15" customHeight="1" x14ac:dyDescent="0.45">
      <c r="A177" s="174" t="s">
        <v>1767</v>
      </c>
      <c r="B177" s="173">
        <v>6</v>
      </c>
      <c r="C177" s="173"/>
      <c r="D177" s="173"/>
      <c r="E177" s="173"/>
      <c r="F177" s="173"/>
      <c r="G177" s="173"/>
      <c r="H177" s="173"/>
      <c r="I177" s="173"/>
      <c r="J177" s="173"/>
      <c r="K177" s="173"/>
      <c r="L177" s="173"/>
      <c r="M177" s="173"/>
      <c r="N177" s="173"/>
      <c r="O177" s="173"/>
    </row>
    <row r="178" spans="1:15" ht="15" customHeight="1" x14ac:dyDescent="0.45">
      <c r="A178" s="174" t="s">
        <v>1081</v>
      </c>
      <c r="B178" s="173">
        <v>3</v>
      </c>
      <c r="C178" s="173"/>
      <c r="D178" s="173"/>
      <c r="E178" s="173"/>
      <c r="F178" s="173"/>
      <c r="G178" s="173"/>
      <c r="H178" s="173"/>
      <c r="I178" s="173"/>
      <c r="J178" s="173"/>
      <c r="K178" s="173"/>
      <c r="L178" s="173"/>
      <c r="M178" s="173"/>
      <c r="N178" s="173"/>
      <c r="O178" s="173"/>
    </row>
    <row r="179" spans="1:15" ht="15" customHeight="1" x14ac:dyDescent="0.45">
      <c r="A179" s="174" t="s">
        <v>520</v>
      </c>
      <c r="B179" s="173">
        <v>7</v>
      </c>
      <c r="C179" s="173"/>
      <c r="D179" s="173"/>
      <c r="E179" s="173"/>
      <c r="F179" s="173"/>
      <c r="G179" s="173"/>
      <c r="H179" s="173"/>
      <c r="I179" s="173"/>
      <c r="J179" s="173"/>
      <c r="K179" s="173"/>
      <c r="L179" s="173"/>
      <c r="M179" s="173"/>
      <c r="N179" s="173"/>
      <c r="O179" s="173"/>
    </row>
    <row r="180" spans="1:15" ht="15" customHeight="1" x14ac:dyDescent="0.45">
      <c r="A180" s="174" t="s">
        <v>2260</v>
      </c>
      <c r="B180" s="173">
        <v>3</v>
      </c>
      <c r="C180" s="173"/>
      <c r="D180" s="173"/>
      <c r="E180" s="173"/>
      <c r="F180" s="173"/>
      <c r="G180" s="173"/>
      <c r="H180" s="173"/>
      <c r="I180" s="173"/>
      <c r="J180" s="173"/>
      <c r="K180" s="173"/>
      <c r="L180" s="173"/>
      <c r="M180" s="173"/>
      <c r="N180" s="173"/>
      <c r="O180" s="173"/>
    </row>
    <row r="181" spans="1:15" ht="15" customHeight="1" x14ac:dyDescent="0.45">
      <c r="A181" s="174" t="s">
        <v>162</v>
      </c>
      <c r="B181" s="173">
        <v>10</v>
      </c>
      <c r="C181" s="173"/>
      <c r="D181" s="173"/>
      <c r="E181" s="173"/>
      <c r="F181" s="173"/>
      <c r="G181" s="173"/>
      <c r="H181" s="173"/>
      <c r="I181" s="173"/>
      <c r="J181" s="173"/>
      <c r="K181" s="173"/>
      <c r="L181" s="173"/>
      <c r="M181" s="173"/>
      <c r="N181" s="173"/>
      <c r="O181" s="173"/>
    </row>
    <row r="182" spans="1:15" ht="15" customHeight="1" x14ac:dyDescent="0.45">
      <c r="A182" s="174" t="s">
        <v>86</v>
      </c>
      <c r="B182" s="173">
        <v>7</v>
      </c>
      <c r="C182" s="173"/>
      <c r="D182" s="173"/>
      <c r="E182" s="173"/>
      <c r="F182" s="173"/>
      <c r="G182" s="173"/>
      <c r="H182" s="173"/>
      <c r="I182" s="173"/>
      <c r="J182" s="173"/>
      <c r="K182" s="173"/>
      <c r="L182" s="173"/>
      <c r="M182" s="173"/>
      <c r="N182" s="173"/>
      <c r="O182" s="173"/>
    </row>
    <row r="183" spans="1:15" ht="15" customHeight="1" x14ac:dyDescent="0.45">
      <c r="A183" s="174" t="s">
        <v>567</v>
      </c>
      <c r="B183" s="173">
        <v>3</v>
      </c>
      <c r="C183" s="173"/>
      <c r="D183" s="173"/>
      <c r="E183" s="173"/>
      <c r="F183" s="173"/>
      <c r="G183" s="173"/>
      <c r="H183" s="173"/>
      <c r="I183" s="173"/>
      <c r="J183" s="173"/>
      <c r="K183" s="173"/>
      <c r="L183" s="173"/>
      <c r="M183" s="173"/>
      <c r="N183" s="173"/>
      <c r="O183" s="173"/>
    </row>
    <row r="184" spans="1:15" ht="15" customHeight="1" x14ac:dyDescent="0.45">
      <c r="A184" s="174" t="s">
        <v>173</v>
      </c>
      <c r="B184" s="173">
        <v>5</v>
      </c>
      <c r="C184" s="173"/>
      <c r="D184" s="173"/>
      <c r="E184" s="173"/>
      <c r="F184" s="173"/>
      <c r="G184" s="173"/>
      <c r="H184" s="173"/>
      <c r="I184" s="173"/>
      <c r="J184" s="173"/>
      <c r="K184" s="173"/>
      <c r="L184" s="173"/>
      <c r="M184" s="173"/>
      <c r="N184" s="173"/>
      <c r="O184" s="173"/>
    </row>
    <row r="185" spans="1:15" ht="15" customHeight="1" x14ac:dyDescent="0.45">
      <c r="A185" s="174" t="s">
        <v>2596</v>
      </c>
      <c r="B185" s="173">
        <v>4</v>
      </c>
      <c r="C185" s="173"/>
      <c r="D185" s="173"/>
      <c r="E185" s="173"/>
      <c r="F185" s="173"/>
      <c r="G185" s="173"/>
      <c r="H185" s="173"/>
      <c r="I185" s="173"/>
      <c r="J185" s="173"/>
      <c r="K185" s="173"/>
      <c r="L185" s="173"/>
      <c r="M185" s="173"/>
      <c r="N185" s="173"/>
      <c r="O185" s="173"/>
    </row>
    <row r="186" spans="1:15" ht="15" customHeight="1" x14ac:dyDescent="0.45">
      <c r="A186" s="174" t="s">
        <v>1221</v>
      </c>
      <c r="B186" s="173">
        <v>1</v>
      </c>
      <c r="C186" s="173"/>
      <c r="D186" s="173"/>
      <c r="E186" s="173"/>
      <c r="F186" s="173"/>
      <c r="G186" s="173"/>
      <c r="H186" s="173"/>
      <c r="I186" s="173"/>
      <c r="J186" s="173"/>
      <c r="K186" s="173"/>
      <c r="L186" s="173"/>
      <c r="M186" s="173"/>
      <c r="N186" s="173"/>
      <c r="O186" s="173"/>
    </row>
    <row r="187" spans="1:15" ht="15" customHeight="1" x14ac:dyDescent="0.45">
      <c r="A187" s="174" t="s">
        <v>516</v>
      </c>
      <c r="B187" s="173">
        <v>3</v>
      </c>
      <c r="C187" s="173"/>
      <c r="D187" s="173"/>
      <c r="E187" s="173"/>
      <c r="F187" s="173"/>
      <c r="G187" s="173"/>
      <c r="H187" s="173"/>
      <c r="I187" s="173"/>
      <c r="J187" s="173"/>
      <c r="K187" s="173"/>
      <c r="L187" s="173"/>
      <c r="M187" s="173"/>
      <c r="N187" s="173"/>
      <c r="O187" s="173"/>
    </row>
    <row r="188" spans="1:15" ht="15" customHeight="1" x14ac:dyDescent="0.45">
      <c r="A188" s="174" t="s">
        <v>399</v>
      </c>
      <c r="B188" s="173">
        <v>4</v>
      </c>
      <c r="C188" s="173"/>
      <c r="D188" s="173"/>
      <c r="E188" s="173"/>
      <c r="F188" s="173"/>
      <c r="G188" s="173"/>
      <c r="H188" s="173"/>
      <c r="I188" s="173"/>
      <c r="J188" s="173"/>
      <c r="K188" s="173"/>
      <c r="L188" s="173"/>
      <c r="M188" s="173"/>
      <c r="N188" s="173"/>
      <c r="O188" s="173"/>
    </row>
    <row r="189" spans="1:15" ht="15" customHeight="1" x14ac:dyDescent="0.45">
      <c r="A189" s="174" t="s">
        <v>2179</v>
      </c>
      <c r="B189" s="173">
        <v>4</v>
      </c>
      <c r="C189" s="173"/>
      <c r="D189" s="173"/>
      <c r="E189" s="173"/>
      <c r="F189" s="173"/>
      <c r="G189" s="173"/>
      <c r="H189" s="173"/>
      <c r="I189" s="173"/>
      <c r="J189" s="173"/>
      <c r="K189" s="173"/>
      <c r="L189" s="173"/>
      <c r="M189" s="173"/>
      <c r="N189" s="173"/>
      <c r="O189" s="173"/>
    </row>
    <row r="190" spans="1:15" ht="15" customHeight="1" x14ac:dyDescent="0.45">
      <c r="A190" s="174" t="s">
        <v>537</v>
      </c>
      <c r="B190" s="173">
        <v>2</v>
      </c>
      <c r="C190" s="173"/>
      <c r="D190" s="173"/>
      <c r="E190" s="173"/>
      <c r="F190" s="173"/>
      <c r="G190" s="173"/>
      <c r="H190" s="173"/>
      <c r="I190" s="173"/>
      <c r="J190" s="173"/>
      <c r="K190" s="173"/>
      <c r="L190" s="173"/>
      <c r="M190" s="173"/>
      <c r="N190" s="173"/>
      <c r="O190" s="173"/>
    </row>
    <row r="191" spans="1:15" ht="15" customHeight="1" x14ac:dyDescent="0.45">
      <c r="A191" s="174" t="s">
        <v>1303</v>
      </c>
      <c r="B191" s="173">
        <v>2</v>
      </c>
      <c r="C191" s="173"/>
      <c r="D191" s="173"/>
      <c r="E191" s="173"/>
      <c r="F191" s="173"/>
      <c r="G191" s="173"/>
      <c r="H191" s="173"/>
      <c r="I191" s="173"/>
      <c r="J191" s="173"/>
      <c r="K191" s="173"/>
      <c r="L191" s="173"/>
      <c r="M191" s="173"/>
      <c r="N191" s="173"/>
      <c r="O191" s="173"/>
    </row>
    <row r="192" spans="1:15" ht="15" customHeight="1" x14ac:dyDescent="0.45">
      <c r="A192" s="174" t="s">
        <v>2464</v>
      </c>
      <c r="B192" s="173">
        <v>2</v>
      </c>
      <c r="C192" s="173"/>
      <c r="D192" s="173"/>
      <c r="E192" s="173"/>
      <c r="F192" s="173"/>
      <c r="G192" s="173"/>
      <c r="H192" s="173"/>
      <c r="I192" s="173"/>
      <c r="J192" s="173"/>
      <c r="K192" s="173"/>
      <c r="L192" s="173"/>
      <c r="M192" s="173"/>
      <c r="N192" s="173"/>
      <c r="O192" s="173"/>
    </row>
    <row r="193" spans="1:15" ht="15" customHeight="1" x14ac:dyDescent="0.45">
      <c r="A193" s="174" t="s">
        <v>1603</v>
      </c>
      <c r="B193" s="173">
        <v>8</v>
      </c>
      <c r="C193" s="173"/>
      <c r="D193" s="173"/>
      <c r="E193" s="173"/>
      <c r="F193" s="173"/>
      <c r="G193" s="173"/>
      <c r="H193" s="173"/>
      <c r="I193" s="173"/>
      <c r="J193" s="173"/>
      <c r="K193" s="173"/>
      <c r="L193" s="173"/>
      <c r="M193" s="173"/>
      <c r="N193" s="173"/>
      <c r="O193" s="173"/>
    </row>
    <row r="194" spans="1:15" ht="15" customHeight="1" x14ac:dyDescent="0.45">
      <c r="A194" s="174" t="s">
        <v>1871</v>
      </c>
      <c r="B194" s="173">
        <v>6</v>
      </c>
      <c r="C194" s="173"/>
      <c r="D194" s="173"/>
      <c r="E194" s="173"/>
      <c r="F194" s="173"/>
      <c r="G194" s="173"/>
      <c r="H194" s="173"/>
      <c r="I194" s="173"/>
      <c r="J194" s="173"/>
      <c r="K194" s="173"/>
      <c r="L194" s="173"/>
      <c r="M194" s="173"/>
      <c r="N194" s="173"/>
      <c r="O194" s="173"/>
    </row>
    <row r="195" spans="1:15" ht="15" customHeight="1" x14ac:dyDescent="0.45">
      <c r="A195" s="174" t="s">
        <v>1929</v>
      </c>
      <c r="B195" s="173">
        <v>8</v>
      </c>
      <c r="C195" s="173"/>
      <c r="D195" s="173"/>
      <c r="E195" s="173"/>
      <c r="F195" s="173"/>
      <c r="G195" s="173"/>
      <c r="H195" s="173"/>
      <c r="I195" s="173"/>
      <c r="J195" s="173"/>
      <c r="K195" s="173"/>
      <c r="L195" s="173"/>
      <c r="M195" s="173"/>
      <c r="N195" s="173"/>
      <c r="O195" s="173"/>
    </row>
    <row r="196" spans="1:15" ht="15" customHeight="1" x14ac:dyDescent="0.45">
      <c r="A196" s="174" t="s">
        <v>2559</v>
      </c>
      <c r="B196" s="173">
        <v>4</v>
      </c>
      <c r="C196" s="173"/>
      <c r="D196" s="173"/>
      <c r="E196" s="173"/>
      <c r="F196" s="173"/>
      <c r="G196" s="173"/>
      <c r="H196" s="173"/>
      <c r="I196" s="173"/>
      <c r="J196" s="173"/>
      <c r="K196" s="173"/>
      <c r="L196" s="173"/>
      <c r="M196" s="173"/>
      <c r="N196" s="173"/>
      <c r="O196" s="173"/>
    </row>
    <row r="197" spans="1:15" ht="15" customHeight="1" x14ac:dyDescent="0.45">
      <c r="A197" s="174" t="s">
        <v>1834</v>
      </c>
      <c r="B197" s="173">
        <v>7</v>
      </c>
      <c r="C197" s="173"/>
      <c r="D197" s="173"/>
      <c r="E197" s="173"/>
      <c r="F197" s="173"/>
      <c r="G197" s="173"/>
      <c r="H197" s="173"/>
      <c r="I197" s="173"/>
      <c r="J197" s="173"/>
      <c r="K197" s="173"/>
      <c r="L197" s="173"/>
      <c r="M197" s="173"/>
      <c r="N197" s="173"/>
      <c r="O197" s="173"/>
    </row>
    <row r="198" spans="1:15" ht="15" customHeight="1" x14ac:dyDescent="0.45">
      <c r="A198" s="174" t="s">
        <v>2370</v>
      </c>
      <c r="B198" s="173">
        <v>4</v>
      </c>
      <c r="C198" s="173"/>
      <c r="D198" s="173"/>
      <c r="E198" s="173"/>
      <c r="F198" s="173"/>
      <c r="G198" s="173"/>
      <c r="H198" s="173"/>
      <c r="I198" s="173"/>
      <c r="J198" s="173"/>
      <c r="K198" s="173"/>
      <c r="L198" s="173"/>
      <c r="M198" s="173"/>
      <c r="N198" s="173"/>
      <c r="O198" s="173"/>
    </row>
    <row r="199" spans="1:15" ht="15" customHeight="1" x14ac:dyDescent="0.45">
      <c r="A199" s="174" t="s">
        <v>2426</v>
      </c>
      <c r="B199" s="173">
        <v>4</v>
      </c>
      <c r="C199" s="173"/>
      <c r="D199" s="173"/>
      <c r="E199" s="173"/>
      <c r="F199" s="173"/>
      <c r="G199" s="173"/>
      <c r="H199" s="173"/>
      <c r="I199" s="173"/>
      <c r="J199" s="173"/>
      <c r="K199" s="173"/>
      <c r="L199" s="173"/>
      <c r="M199" s="173"/>
      <c r="N199" s="173"/>
      <c r="O199" s="173"/>
    </row>
    <row r="200" spans="1:15" ht="15" customHeight="1" x14ac:dyDescent="0.45">
      <c r="A200" s="174" t="s">
        <v>2627</v>
      </c>
      <c r="B200" s="173">
        <v>3</v>
      </c>
      <c r="C200" s="173"/>
      <c r="D200" s="173"/>
      <c r="E200" s="173"/>
      <c r="F200" s="173"/>
      <c r="G200" s="173"/>
      <c r="H200" s="173"/>
      <c r="I200" s="173"/>
      <c r="J200" s="173"/>
      <c r="K200" s="173"/>
      <c r="L200" s="173"/>
      <c r="M200" s="173"/>
      <c r="N200" s="173"/>
      <c r="O200" s="173"/>
    </row>
    <row r="201" spans="1:15" ht="15" customHeight="1" x14ac:dyDescent="0.45">
      <c r="A201" s="174" t="s">
        <v>1478</v>
      </c>
      <c r="B201" s="173">
        <v>1</v>
      </c>
      <c r="C201" s="173"/>
      <c r="D201" s="173"/>
      <c r="E201" s="173"/>
      <c r="F201" s="173"/>
      <c r="G201" s="173"/>
      <c r="H201" s="173"/>
      <c r="I201" s="173"/>
      <c r="J201" s="173"/>
      <c r="K201" s="173"/>
      <c r="L201" s="173"/>
      <c r="M201" s="173"/>
      <c r="N201" s="173"/>
      <c r="O201" s="173"/>
    </row>
    <row r="202" spans="1:15" ht="15" customHeight="1" x14ac:dyDescent="0.45">
      <c r="A202" s="174" t="s">
        <v>2150</v>
      </c>
      <c r="B202" s="173">
        <v>2</v>
      </c>
      <c r="C202" s="173"/>
      <c r="D202" s="173"/>
      <c r="E202" s="173"/>
      <c r="F202" s="173"/>
      <c r="G202" s="173"/>
      <c r="H202" s="173"/>
      <c r="I202" s="173"/>
      <c r="J202" s="173"/>
      <c r="K202" s="173"/>
      <c r="L202" s="173"/>
      <c r="M202" s="173"/>
      <c r="N202" s="173"/>
      <c r="O202" s="173"/>
    </row>
    <row r="203" spans="1:15" ht="15" customHeight="1" x14ac:dyDescent="0.45">
      <c r="A203" s="174" t="s">
        <v>968</v>
      </c>
      <c r="B203" s="173">
        <v>6</v>
      </c>
      <c r="C203" s="173"/>
      <c r="D203" s="173"/>
      <c r="E203" s="173"/>
      <c r="F203" s="173"/>
      <c r="G203" s="173"/>
      <c r="H203" s="173"/>
      <c r="I203" s="173"/>
      <c r="J203" s="173"/>
      <c r="K203" s="173"/>
      <c r="L203" s="173"/>
      <c r="M203" s="173"/>
      <c r="N203" s="173"/>
      <c r="O203" s="173"/>
    </row>
    <row r="204" spans="1:15" ht="15" customHeight="1" x14ac:dyDescent="0.45">
      <c r="A204" s="174" t="s">
        <v>1499</v>
      </c>
      <c r="B204" s="173">
        <v>11</v>
      </c>
      <c r="C204" s="173"/>
      <c r="D204" s="173"/>
      <c r="E204" s="173"/>
      <c r="F204" s="173"/>
      <c r="G204" s="173"/>
      <c r="H204" s="173"/>
      <c r="I204" s="173"/>
      <c r="J204" s="173"/>
      <c r="K204" s="173"/>
      <c r="L204" s="173"/>
      <c r="M204" s="173"/>
      <c r="N204" s="173"/>
      <c r="O204" s="173"/>
    </row>
    <row r="205" spans="1:15" ht="15" customHeight="1" x14ac:dyDescent="0.45">
      <c r="A205" s="174" t="s">
        <v>2475</v>
      </c>
      <c r="B205" s="173">
        <v>6</v>
      </c>
      <c r="C205" s="173"/>
      <c r="D205" s="173"/>
      <c r="E205" s="173"/>
      <c r="F205" s="173"/>
      <c r="G205" s="173"/>
      <c r="H205" s="173"/>
      <c r="I205" s="173"/>
      <c r="J205" s="173"/>
      <c r="K205" s="173"/>
      <c r="L205" s="173"/>
      <c r="M205" s="173"/>
      <c r="N205" s="173"/>
      <c r="O205" s="173"/>
    </row>
    <row r="206" spans="1:15" ht="15" customHeight="1" x14ac:dyDescent="0.45">
      <c r="A206" s="174" t="s">
        <v>2209</v>
      </c>
      <c r="B206" s="173">
        <v>9</v>
      </c>
      <c r="C206" s="173"/>
      <c r="D206" s="173"/>
      <c r="E206" s="173"/>
      <c r="F206" s="173"/>
      <c r="G206" s="173"/>
      <c r="H206" s="173"/>
      <c r="I206" s="173"/>
      <c r="J206" s="173"/>
      <c r="K206" s="173"/>
      <c r="L206" s="173"/>
      <c r="M206" s="173"/>
      <c r="N206" s="173"/>
      <c r="O206" s="173"/>
    </row>
    <row r="207" spans="1:15" ht="15" customHeight="1" x14ac:dyDescent="0.45">
      <c r="A207" s="174" t="s">
        <v>1541</v>
      </c>
      <c r="B207" s="173">
        <v>4</v>
      </c>
      <c r="C207" s="173"/>
      <c r="D207" s="173"/>
      <c r="E207" s="173"/>
      <c r="F207" s="173"/>
      <c r="G207" s="173"/>
      <c r="H207" s="173"/>
      <c r="I207" s="173"/>
      <c r="J207" s="173"/>
      <c r="K207" s="173"/>
      <c r="L207" s="173"/>
      <c r="M207" s="173"/>
      <c r="N207" s="173"/>
      <c r="O207" s="173"/>
    </row>
    <row r="208" spans="1:15" ht="15" customHeight="1" x14ac:dyDescent="0.45">
      <c r="A208" s="174" t="s">
        <v>376</v>
      </c>
      <c r="B208" s="173">
        <v>10</v>
      </c>
      <c r="C208" s="173"/>
      <c r="D208" s="173"/>
      <c r="E208" s="173"/>
      <c r="F208" s="173"/>
      <c r="G208" s="173"/>
      <c r="H208" s="173"/>
      <c r="I208" s="173"/>
      <c r="J208" s="173"/>
      <c r="K208" s="173"/>
      <c r="L208" s="173"/>
      <c r="M208" s="173"/>
      <c r="N208" s="173"/>
      <c r="O208" s="173"/>
    </row>
    <row r="209" spans="1:15" ht="15" customHeight="1" x14ac:dyDescent="0.45">
      <c r="A209" s="174" t="s">
        <v>1859</v>
      </c>
      <c r="B209" s="173">
        <v>4</v>
      </c>
      <c r="C209" s="173"/>
      <c r="D209" s="173"/>
      <c r="E209" s="173"/>
      <c r="F209" s="173"/>
      <c r="G209" s="173"/>
      <c r="H209" s="173"/>
      <c r="I209" s="173"/>
      <c r="J209" s="173"/>
      <c r="K209" s="173"/>
      <c r="L209" s="173"/>
      <c r="M209" s="173"/>
      <c r="N209" s="173"/>
      <c r="O209" s="173"/>
    </row>
    <row r="210" spans="1:15" ht="15" customHeight="1" x14ac:dyDescent="0.45">
      <c r="A210" s="174" t="s">
        <v>2580</v>
      </c>
      <c r="B210" s="173">
        <v>4</v>
      </c>
      <c r="C210" s="173"/>
      <c r="D210" s="173"/>
      <c r="E210" s="173"/>
      <c r="F210" s="173"/>
      <c r="G210" s="173"/>
      <c r="H210" s="173"/>
      <c r="I210" s="173"/>
      <c r="J210" s="173"/>
      <c r="K210" s="173"/>
      <c r="L210" s="173"/>
      <c r="M210" s="173"/>
      <c r="N210" s="173"/>
      <c r="O210" s="173"/>
    </row>
    <row r="211" spans="1:15" ht="15" customHeight="1" x14ac:dyDescent="0.45">
      <c r="A211" s="174" t="s">
        <v>531</v>
      </c>
      <c r="B211" s="173">
        <v>3</v>
      </c>
      <c r="C211" s="173"/>
      <c r="D211" s="173"/>
      <c r="E211" s="173"/>
      <c r="F211" s="173"/>
      <c r="G211" s="173"/>
      <c r="H211" s="173"/>
      <c r="I211" s="173"/>
      <c r="J211" s="173"/>
      <c r="K211" s="173"/>
      <c r="L211" s="173"/>
      <c r="M211" s="173"/>
      <c r="N211" s="173"/>
      <c r="O211" s="173"/>
    </row>
    <row r="212" spans="1:15" ht="15" customHeight="1" x14ac:dyDescent="0.45">
      <c r="A212" s="174" t="s">
        <v>1406</v>
      </c>
      <c r="B212" s="173">
        <v>3</v>
      </c>
      <c r="C212" s="173"/>
      <c r="D212" s="173"/>
      <c r="E212" s="173"/>
      <c r="F212" s="173"/>
      <c r="G212" s="173"/>
      <c r="H212" s="173"/>
      <c r="I212" s="173"/>
      <c r="J212" s="173"/>
      <c r="K212" s="173"/>
      <c r="L212" s="173"/>
      <c r="M212" s="173"/>
      <c r="N212" s="173"/>
      <c r="O212" s="173"/>
    </row>
    <row r="213" spans="1:15" ht="15" customHeight="1" x14ac:dyDescent="0.45">
      <c r="A213" s="174" t="s">
        <v>171</v>
      </c>
      <c r="B213" s="173">
        <v>6</v>
      </c>
      <c r="C213" s="173"/>
      <c r="D213" s="173"/>
      <c r="E213" s="173"/>
      <c r="F213" s="173"/>
      <c r="G213" s="173"/>
      <c r="H213" s="173"/>
      <c r="I213" s="173"/>
      <c r="J213" s="173"/>
      <c r="K213" s="173"/>
      <c r="L213" s="173"/>
      <c r="M213" s="173"/>
      <c r="N213" s="173"/>
      <c r="O213" s="173"/>
    </row>
    <row r="214" spans="1:15" ht="15" customHeight="1" x14ac:dyDescent="0.45">
      <c r="A214" s="174" t="s">
        <v>605</v>
      </c>
      <c r="B214" s="173">
        <v>5</v>
      </c>
      <c r="C214" s="173"/>
      <c r="D214" s="173"/>
      <c r="E214" s="173"/>
      <c r="F214" s="173"/>
      <c r="G214" s="173"/>
      <c r="H214" s="173"/>
      <c r="I214" s="173"/>
      <c r="J214" s="173"/>
      <c r="K214" s="173"/>
      <c r="L214" s="173"/>
      <c r="M214" s="173"/>
      <c r="N214" s="173"/>
      <c r="O214" s="173"/>
    </row>
    <row r="215" spans="1:15" ht="15" customHeight="1" x14ac:dyDescent="0.45">
      <c r="A215" s="174" t="s">
        <v>55</v>
      </c>
      <c r="B215" s="173">
        <v>2</v>
      </c>
      <c r="C215" s="173"/>
      <c r="D215" s="173"/>
      <c r="E215" s="173"/>
      <c r="F215" s="173"/>
      <c r="G215" s="173"/>
      <c r="H215" s="173"/>
      <c r="I215" s="173"/>
      <c r="J215" s="173"/>
      <c r="K215" s="173"/>
      <c r="L215" s="173"/>
      <c r="M215" s="173"/>
      <c r="N215" s="173"/>
      <c r="O215" s="173"/>
    </row>
    <row r="216" spans="1:15" ht="15" customHeight="1" x14ac:dyDescent="0.45">
      <c r="A216" s="174" t="s">
        <v>187</v>
      </c>
      <c r="B216" s="173">
        <v>6</v>
      </c>
      <c r="C216" s="173"/>
      <c r="D216" s="173"/>
      <c r="E216" s="173"/>
      <c r="F216" s="173"/>
      <c r="G216" s="173"/>
      <c r="H216" s="173"/>
      <c r="I216" s="173"/>
      <c r="J216" s="173"/>
      <c r="K216" s="173"/>
      <c r="L216" s="173"/>
      <c r="M216" s="173"/>
      <c r="N216" s="173"/>
      <c r="O216" s="173"/>
    </row>
    <row r="217" spans="1:15" ht="15" customHeight="1" x14ac:dyDescent="0.45">
      <c r="A217" s="174" t="s">
        <v>2588</v>
      </c>
      <c r="B217" s="173">
        <v>1</v>
      </c>
      <c r="C217" s="173"/>
      <c r="D217" s="173"/>
      <c r="E217" s="173"/>
      <c r="F217" s="173"/>
      <c r="G217" s="173"/>
      <c r="H217" s="173"/>
      <c r="I217" s="173"/>
      <c r="J217" s="173"/>
      <c r="K217" s="173"/>
      <c r="L217" s="173"/>
      <c r="M217" s="173"/>
      <c r="N217" s="173"/>
      <c r="O217" s="173"/>
    </row>
    <row r="218" spans="1:15" ht="15" customHeight="1" x14ac:dyDescent="0.45">
      <c r="A218" s="174" t="s">
        <v>1024</v>
      </c>
      <c r="B218" s="173">
        <v>8</v>
      </c>
      <c r="C218" s="173"/>
      <c r="D218" s="173"/>
      <c r="E218" s="173"/>
      <c r="F218" s="173"/>
      <c r="G218" s="173"/>
      <c r="H218" s="173"/>
      <c r="I218" s="173"/>
      <c r="J218" s="173"/>
      <c r="K218" s="173"/>
      <c r="L218" s="173"/>
      <c r="M218" s="173"/>
      <c r="N218" s="173"/>
      <c r="O218" s="173"/>
    </row>
    <row r="219" spans="1:15" ht="15" customHeight="1" x14ac:dyDescent="0.45">
      <c r="A219" s="174" t="s">
        <v>2029</v>
      </c>
      <c r="B219" s="173">
        <v>9</v>
      </c>
      <c r="C219" s="173"/>
      <c r="D219" s="173"/>
      <c r="E219" s="173"/>
      <c r="F219" s="173"/>
      <c r="G219" s="173"/>
      <c r="H219" s="173"/>
      <c r="I219" s="173"/>
      <c r="J219" s="173"/>
      <c r="K219" s="173"/>
      <c r="L219" s="173"/>
      <c r="M219" s="173"/>
      <c r="N219" s="173"/>
      <c r="O219" s="173"/>
    </row>
    <row r="220" spans="1:15" ht="15" customHeight="1" x14ac:dyDescent="0.45">
      <c r="A220" s="174" t="s">
        <v>1817</v>
      </c>
      <c r="B220" s="173">
        <v>7</v>
      </c>
      <c r="C220" s="173"/>
      <c r="D220" s="173"/>
      <c r="E220" s="173"/>
      <c r="F220" s="173"/>
      <c r="G220" s="173"/>
      <c r="H220" s="173"/>
      <c r="I220" s="173"/>
      <c r="J220" s="173"/>
      <c r="K220" s="173"/>
      <c r="L220" s="173"/>
      <c r="M220" s="173"/>
      <c r="N220" s="173"/>
      <c r="O220" s="173"/>
    </row>
    <row r="221" spans="1:15" ht="15" customHeight="1" x14ac:dyDescent="0.45">
      <c r="A221" s="174" t="s">
        <v>581</v>
      </c>
      <c r="B221" s="173">
        <v>6</v>
      </c>
      <c r="C221" s="173"/>
      <c r="D221" s="173"/>
      <c r="E221" s="173"/>
      <c r="F221" s="173"/>
      <c r="G221" s="173"/>
      <c r="H221" s="173"/>
      <c r="I221" s="173"/>
      <c r="J221" s="173"/>
      <c r="K221" s="173"/>
      <c r="L221" s="173"/>
      <c r="M221" s="173"/>
      <c r="N221" s="173"/>
      <c r="O221" s="173"/>
    </row>
    <row r="222" spans="1:15" ht="15" customHeight="1" x14ac:dyDescent="0.45">
      <c r="A222" s="174" t="s">
        <v>1715</v>
      </c>
      <c r="B222" s="173">
        <v>5</v>
      </c>
      <c r="C222" s="173"/>
      <c r="D222" s="173"/>
      <c r="E222" s="173"/>
      <c r="F222" s="173"/>
      <c r="G222" s="173"/>
      <c r="H222" s="173"/>
      <c r="I222" s="173"/>
      <c r="J222" s="173"/>
      <c r="K222" s="173"/>
      <c r="L222" s="173"/>
      <c r="M222" s="173"/>
      <c r="N222" s="173"/>
      <c r="O222" s="173"/>
    </row>
    <row r="223" spans="1:15" ht="15" customHeight="1" x14ac:dyDescent="0.45">
      <c r="A223" s="174" t="s">
        <v>925</v>
      </c>
      <c r="B223" s="173">
        <v>6</v>
      </c>
      <c r="C223" s="173"/>
      <c r="D223" s="173"/>
      <c r="E223" s="173"/>
      <c r="F223" s="173"/>
      <c r="G223" s="173"/>
      <c r="H223" s="173"/>
      <c r="I223" s="173"/>
      <c r="J223" s="173"/>
      <c r="K223" s="173"/>
      <c r="L223" s="173"/>
      <c r="M223" s="173"/>
      <c r="N223" s="173"/>
      <c r="O223" s="173"/>
    </row>
    <row r="224" spans="1:15" ht="15" customHeight="1" x14ac:dyDescent="0.45">
      <c r="A224" s="174" t="s">
        <v>408</v>
      </c>
      <c r="B224" s="173">
        <v>5</v>
      </c>
      <c r="C224" s="173"/>
      <c r="D224" s="173"/>
      <c r="E224" s="173"/>
      <c r="F224" s="173"/>
      <c r="G224" s="173"/>
      <c r="H224" s="173"/>
      <c r="I224" s="173"/>
      <c r="J224" s="173"/>
      <c r="K224" s="173"/>
      <c r="L224" s="173"/>
      <c r="M224" s="173"/>
      <c r="N224" s="173"/>
      <c r="O224" s="173"/>
    </row>
    <row r="225" spans="1:15" ht="15" customHeight="1" x14ac:dyDescent="0.45">
      <c r="A225" s="174" t="s">
        <v>2098</v>
      </c>
      <c r="B225" s="173">
        <v>3</v>
      </c>
      <c r="C225" s="173"/>
      <c r="D225" s="173"/>
      <c r="E225" s="173"/>
      <c r="F225" s="173"/>
      <c r="G225" s="173"/>
      <c r="H225" s="173"/>
      <c r="I225" s="173"/>
      <c r="J225" s="173"/>
      <c r="K225" s="173"/>
      <c r="L225" s="173"/>
      <c r="M225" s="173"/>
      <c r="N225" s="173"/>
      <c r="O225" s="173"/>
    </row>
    <row r="226" spans="1:15" ht="15" customHeight="1" x14ac:dyDescent="0.45">
      <c r="A226" s="174" t="s">
        <v>358</v>
      </c>
      <c r="B226" s="173">
        <v>5</v>
      </c>
      <c r="C226" s="173"/>
      <c r="D226" s="173"/>
      <c r="E226" s="173"/>
      <c r="F226" s="173"/>
      <c r="G226" s="173"/>
      <c r="H226" s="173"/>
      <c r="I226" s="173"/>
      <c r="J226" s="173"/>
      <c r="K226" s="173"/>
      <c r="L226" s="173"/>
      <c r="M226" s="173"/>
      <c r="N226" s="173"/>
      <c r="O226" s="173"/>
    </row>
    <row r="227" spans="1:15" ht="15" customHeight="1" x14ac:dyDescent="0.45">
      <c r="A227" s="174" t="s">
        <v>2501</v>
      </c>
      <c r="B227" s="173">
        <v>4</v>
      </c>
      <c r="C227" s="173"/>
      <c r="D227" s="173"/>
      <c r="E227" s="173"/>
      <c r="F227" s="173"/>
      <c r="G227" s="173"/>
      <c r="H227" s="173"/>
      <c r="I227" s="173"/>
      <c r="J227" s="173"/>
      <c r="K227" s="173"/>
      <c r="L227" s="173"/>
      <c r="M227" s="173"/>
      <c r="N227" s="173"/>
      <c r="O227" s="173"/>
    </row>
    <row r="228" spans="1:15" ht="15" customHeight="1" x14ac:dyDescent="0.45">
      <c r="A228" s="174" t="s">
        <v>1097</v>
      </c>
      <c r="B228" s="173">
        <v>6</v>
      </c>
      <c r="C228" s="173"/>
      <c r="D228" s="173"/>
      <c r="E228" s="173"/>
      <c r="F228" s="173"/>
      <c r="G228" s="173"/>
      <c r="H228" s="173"/>
      <c r="I228" s="173"/>
      <c r="J228" s="173"/>
      <c r="K228" s="173"/>
      <c r="L228" s="173"/>
      <c r="M228" s="173"/>
      <c r="N228" s="173"/>
      <c r="O228" s="173"/>
    </row>
    <row r="229" spans="1:15" ht="15" customHeight="1" x14ac:dyDescent="0.45">
      <c r="A229" s="174" t="s">
        <v>249</v>
      </c>
      <c r="B229" s="173">
        <v>4</v>
      </c>
      <c r="C229" s="173"/>
      <c r="D229" s="173"/>
      <c r="E229" s="173"/>
      <c r="F229" s="173"/>
      <c r="G229" s="173"/>
      <c r="H229" s="173"/>
      <c r="I229" s="173"/>
      <c r="J229" s="173"/>
      <c r="K229" s="173"/>
      <c r="L229" s="173"/>
      <c r="M229" s="173"/>
      <c r="N229" s="173"/>
      <c r="O229" s="173"/>
    </row>
    <row r="230" spans="1:15" ht="15" customHeight="1" x14ac:dyDescent="0.45">
      <c r="A230" s="174" t="s">
        <v>2508</v>
      </c>
      <c r="B230" s="173">
        <v>4</v>
      </c>
      <c r="C230" s="173"/>
      <c r="D230" s="173"/>
      <c r="E230" s="173"/>
      <c r="F230" s="173"/>
      <c r="G230" s="173"/>
      <c r="H230" s="173"/>
      <c r="I230" s="173"/>
      <c r="J230" s="173"/>
      <c r="K230" s="173"/>
      <c r="L230" s="173"/>
      <c r="M230" s="173"/>
      <c r="N230" s="173"/>
      <c r="O230" s="173"/>
    </row>
    <row r="231" spans="1:15" ht="15" customHeight="1" x14ac:dyDescent="0.45">
      <c r="A231" s="174" t="s">
        <v>2417</v>
      </c>
      <c r="B231" s="173">
        <v>2</v>
      </c>
      <c r="C231" s="173"/>
      <c r="D231" s="173"/>
      <c r="E231" s="173"/>
      <c r="F231" s="173"/>
      <c r="G231" s="173"/>
      <c r="H231" s="173"/>
      <c r="I231" s="173"/>
      <c r="J231" s="173"/>
      <c r="K231" s="173"/>
      <c r="L231" s="173"/>
      <c r="M231" s="173"/>
      <c r="N231" s="173"/>
      <c r="O231" s="173"/>
    </row>
    <row r="232" spans="1:15" ht="15" customHeight="1" x14ac:dyDescent="0.45">
      <c r="A232" s="174" t="s">
        <v>2574</v>
      </c>
      <c r="B232" s="173">
        <v>3</v>
      </c>
      <c r="C232" s="173"/>
      <c r="D232" s="173"/>
      <c r="E232" s="173"/>
      <c r="F232" s="173"/>
      <c r="G232" s="173"/>
      <c r="H232" s="173"/>
      <c r="I232" s="173"/>
      <c r="J232" s="173"/>
      <c r="K232" s="173"/>
      <c r="L232" s="173"/>
      <c r="M232" s="173"/>
      <c r="N232" s="173"/>
      <c r="O232" s="173"/>
    </row>
    <row r="233" spans="1:15" ht="15" customHeight="1" x14ac:dyDescent="0.45">
      <c r="A233" s="174" t="s">
        <v>1335</v>
      </c>
      <c r="B233" s="173">
        <v>11</v>
      </c>
      <c r="C233" s="173"/>
      <c r="D233" s="173"/>
      <c r="E233" s="173"/>
      <c r="F233" s="173"/>
      <c r="G233" s="173"/>
      <c r="H233" s="173"/>
      <c r="I233" s="173"/>
      <c r="J233" s="173"/>
      <c r="K233" s="173"/>
      <c r="L233" s="173"/>
      <c r="M233" s="173"/>
      <c r="N233" s="173"/>
      <c r="O233" s="173"/>
    </row>
    <row r="234" spans="1:15" ht="15" customHeight="1" x14ac:dyDescent="0.45">
      <c r="A234" s="174" t="s">
        <v>2670</v>
      </c>
      <c r="B234" s="173">
        <v>1</v>
      </c>
      <c r="C234" s="173"/>
      <c r="D234" s="173"/>
      <c r="E234" s="173"/>
      <c r="F234" s="173"/>
      <c r="G234" s="173"/>
      <c r="H234" s="173"/>
      <c r="I234" s="173"/>
      <c r="J234" s="173"/>
      <c r="K234" s="173"/>
      <c r="L234" s="173"/>
      <c r="M234" s="173"/>
      <c r="N234" s="173"/>
      <c r="O234" s="173"/>
    </row>
    <row r="235" spans="1:15" ht="15" customHeight="1" x14ac:dyDescent="0.45">
      <c r="A235" s="174" t="s">
        <v>2180</v>
      </c>
      <c r="B235" s="173">
        <v>5</v>
      </c>
      <c r="C235" s="173"/>
      <c r="D235" s="173"/>
      <c r="E235" s="173"/>
      <c r="F235" s="173"/>
      <c r="G235" s="173"/>
      <c r="H235" s="173"/>
      <c r="I235" s="173"/>
      <c r="J235" s="173"/>
      <c r="K235" s="173"/>
      <c r="L235" s="173"/>
      <c r="M235" s="173"/>
      <c r="N235" s="173"/>
      <c r="O235" s="173"/>
    </row>
    <row r="236" spans="1:15" ht="15" customHeight="1" x14ac:dyDescent="0.45">
      <c r="A236" s="174" t="s">
        <v>1898</v>
      </c>
      <c r="B236" s="173">
        <v>2</v>
      </c>
      <c r="C236" s="173"/>
      <c r="D236" s="173"/>
      <c r="E236" s="173"/>
      <c r="F236" s="173"/>
      <c r="G236" s="173"/>
      <c r="H236" s="173"/>
      <c r="I236" s="173"/>
      <c r="J236" s="173"/>
      <c r="K236" s="173"/>
      <c r="L236" s="173"/>
      <c r="M236" s="173"/>
      <c r="N236" s="173"/>
      <c r="O236" s="173"/>
    </row>
    <row r="237" spans="1:15" ht="15" customHeight="1" x14ac:dyDescent="0.45">
      <c r="A237" s="174" t="s">
        <v>347</v>
      </c>
      <c r="B237" s="173">
        <v>8</v>
      </c>
      <c r="C237" s="173"/>
      <c r="D237" s="173"/>
      <c r="E237" s="173"/>
      <c r="F237" s="173"/>
      <c r="G237" s="173"/>
      <c r="H237" s="173"/>
      <c r="I237" s="173"/>
      <c r="J237" s="173"/>
      <c r="K237" s="173"/>
      <c r="L237" s="173"/>
      <c r="M237" s="173"/>
      <c r="N237" s="173"/>
      <c r="O237" s="173"/>
    </row>
    <row r="238" spans="1:15" ht="15" customHeight="1" x14ac:dyDescent="0.45">
      <c r="A238" s="174" t="s">
        <v>2505</v>
      </c>
      <c r="B238" s="173">
        <v>3</v>
      </c>
      <c r="C238" s="173"/>
      <c r="D238" s="173"/>
      <c r="E238" s="173"/>
      <c r="F238" s="173"/>
      <c r="G238" s="173"/>
      <c r="H238" s="173"/>
      <c r="I238" s="173"/>
      <c r="J238" s="173"/>
      <c r="K238" s="173"/>
      <c r="L238" s="173"/>
      <c r="M238" s="173"/>
      <c r="N238" s="173"/>
      <c r="O238" s="173"/>
    </row>
    <row r="239" spans="1:15" ht="15" customHeight="1" x14ac:dyDescent="0.45">
      <c r="A239" s="174" t="s">
        <v>2236</v>
      </c>
      <c r="B239" s="173">
        <v>4</v>
      </c>
      <c r="C239" s="173"/>
      <c r="D239" s="173"/>
      <c r="E239" s="173"/>
      <c r="F239" s="173"/>
      <c r="G239" s="173"/>
      <c r="H239" s="173"/>
      <c r="I239" s="173"/>
      <c r="J239" s="173"/>
      <c r="K239" s="173"/>
      <c r="L239" s="173"/>
      <c r="M239" s="173"/>
      <c r="N239" s="173"/>
      <c r="O239" s="173"/>
    </row>
    <row r="240" spans="1:15" ht="15" customHeight="1" x14ac:dyDescent="0.45">
      <c r="A240" s="174" t="s">
        <v>363</v>
      </c>
      <c r="B240" s="173">
        <v>7</v>
      </c>
      <c r="C240" s="173"/>
      <c r="D240" s="173"/>
      <c r="E240" s="173"/>
      <c r="F240" s="173"/>
      <c r="G240" s="173"/>
      <c r="H240" s="173"/>
      <c r="I240" s="173"/>
      <c r="J240" s="173"/>
      <c r="K240" s="173"/>
      <c r="L240" s="173"/>
      <c r="M240" s="173"/>
      <c r="N240" s="173"/>
      <c r="O240" s="173"/>
    </row>
    <row r="241" spans="1:15" ht="15" customHeight="1" x14ac:dyDescent="0.45">
      <c r="A241" s="174" t="s">
        <v>638</v>
      </c>
      <c r="B241" s="173">
        <v>3</v>
      </c>
      <c r="C241" s="173"/>
      <c r="D241" s="173"/>
      <c r="E241" s="173"/>
      <c r="F241" s="173"/>
      <c r="G241" s="173"/>
      <c r="H241" s="173"/>
      <c r="I241" s="173"/>
      <c r="J241" s="173"/>
      <c r="K241" s="173"/>
      <c r="L241" s="173"/>
      <c r="M241" s="173"/>
      <c r="N241" s="173"/>
      <c r="O241" s="173"/>
    </row>
    <row r="242" spans="1:15" ht="15" customHeight="1" x14ac:dyDescent="0.45">
      <c r="A242" s="174" t="s">
        <v>2298</v>
      </c>
      <c r="B242" s="173">
        <v>2</v>
      </c>
      <c r="C242" s="173"/>
      <c r="D242" s="173"/>
      <c r="E242" s="173"/>
      <c r="F242" s="173"/>
      <c r="G242" s="173"/>
      <c r="H242" s="173"/>
      <c r="I242" s="173"/>
      <c r="J242" s="173"/>
      <c r="K242" s="173"/>
      <c r="L242" s="173"/>
      <c r="M242" s="173"/>
      <c r="N242" s="173"/>
      <c r="O242" s="173"/>
    </row>
    <row r="243" spans="1:15" ht="15" customHeight="1" x14ac:dyDescent="0.45">
      <c r="A243" s="174" t="s">
        <v>16</v>
      </c>
      <c r="B243" s="173">
        <v>6</v>
      </c>
      <c r="C243" s="173"/>
      <c r="D243" s="173"/>
      <c r="E243" s="173"/>
      <c r="F243" s="173"/>
      <c r="G243" s="173"/>
      <c r="H243" s="173"/>
      <c r="I243" s="173"/>
      <c r="J243" s="173"/>
      <c r="K243" s="173"/>
      <c r="L243" s="173"/>
      <c r="M243" s="173"/>
      <c r="N243" s="173"/>
      <c r="O243" s="173"/>
    </row>
    <row r="244" spans="1:15" ht="15" customHeight="1" x14ac:dyDescent="0.45">
      <c r="A244" s="174" t="s">
        <v>1739</v>
      </c>
      <c r="B244" s="173">
        <v>4</v>
      </c>
      <c r="C244" s="173"/>
      <c r="D244" s="173"/>
      <c r="E244" s="173"/>
      <c r="F244" s="173"/>
      <c r="G244" s="173"/>
      <c r="H244" s="173"/>
      <c r="I244" s="173"/>
      <c r="J244" s="173"/>
      <c r="K244" s="173"/>
      <c r="L244" s="173"/>
      <c r="M244" s="173"/>
      <c r="N244" s="173"/>
      <c r="O244" s="173"/>
    </row>
    <row r="245" spans="1:15" ht="15" customHeight="1" x14ac:dyDescent="0.45">
      <c r="A245" s="174" t="s">
        <v>1296</v>
      </c>
      <c r="B245" s="173">
        <v>5</v>
      </c>
      <c r="C245" s="173"/>
      <c r="D245" s="173"/>
      <c r="E245" s="173"/>
      <c r="F245" s="173"/>
      <c r="G245" s="173"/>
      <c r="H245" s="173"/>
      <c r="I245" s="173"/>
      <c r="J245" s="173"/>
      <c r="K245" s="173"/>
      <c r="L245" s="173"/>
      <c r="M245" s="173"/>
      <c r="N245" s="173"/>
      <c r="O245" s="173"/>
    </row>
    <row r="246" spans="1:15" ht="15" customHeight="1" x14ac:dyDescent="0.45">
      <c r="A246" s="174" t="s">
        <v>2259</v>
      </c>
      <c r="B246" s="173">
        <v>3</v>
      </c>
      <c r="C246" s="173"/>
      <c r="D246" s="173"/>
      <c r="E246" s="173"/>
      <c r="F246" s="173"/>
      <c r="G246" s="173"/>
      <c r="H246" s="173"/>
      <c r="I246" s="173"/>
      <c r="J246" s="173"/>
      <c r="K246" s="173"/>
      <c r="L246" s="173"/>
      <c r="M246" s="173"/>
      <c r="N246" s="173"/>
      <c r="O246" s="173"/>
    </row>
    <row r="247" spans="1:15" ht="15" customHeight="1" x14ac:dyDescent="0.45">
      <c r="A247" s="174" t="s">
        <v>2215</v>
      </c>
      <c r="B247" s="173">
        <v>6</v>
      </c>
      <c r="C247" s="173"/>
      <c r="D247" s="173"/>
      <c r="E247" s="173"/>
      <c r="F247" s="173"/>
      <c r="G247" s="173"/>
      <c r="H247" s="173"/>
      <c r="I247" s="173"/>
      <c r="J247" s="173"/>
      <c r="K247" s="173"/>
      <c r="L247" s="173"/>
      <c r="M247" s="173"/>
      <c r="N247" s="173"/>
      <c r="O247" s="173"/>
    </row>
    <row r="248" spans="1:15" ht="15" customHeight="1" x14ac:dyDescent="0.45">
      <c r="A248" s="174" t="s">
        <v>1431</v>
      </c>
      <c r="B248" s="173">
        <v>5</v>
      </c>
      <c r="C248" s="173"/>
      <c r="D248" s="173"/>
      <c r="E248" s="173"/>
      <c r="F248" s="173"/>
      <c r="G248" s="173"/>
      <c r="H248" s="173"/>
      <c r="I248" s="173"/>
      <c r="J248" s="173"/>
      <c r="K248" s="173"/>
      <c r="L248" s="173"/>
      <c r="M248" s="173"/>
      <c r="N248" s="173"/>
      <c r="O248" s="173"/>
    </row>
    <row r="249" spans="1:15" ht="15" customHeight="1" x14ac:dyDescent="0.45">
      <c r="A249" s="174" t="s">
        <v>771</v>
      </c>
      <c r="B249" s="173">
        <v>5</v>
      </c>
      <c r="C249" s="173"/>
      <c r="D249" s="173"/>
      <c r="E249" s="173"/>
      <c r="F249" s="173"/>
      <c r="G249" s="173"/>
      <c r="H249" s="173"/>
      <c r="I249" s="173"/>
      <c r="J249" s="173"/>
      <c r="K249" s="173"/>
      <c r="L249" s="173"/>
      <c r="M249" s="173"/>
      <c r="N249" s="173"/>
      <c r="O249" s="173"/>
    </row>
    <row r="250" spans="1:15" ht="15" customHeight="1" x14ac:dyDescent="0.45">
      <c r="A250" s="174" t="s">
        <v>931</v>
      </c>
      <c r="B250" s="173">
        <v>4</v>
      </c>
      <c r="C250" s="173"/>
      <c r="D250" s="173"/>
      <c r="E250" s="173"/>
      <c r="F250" s="173"/>
      <c r="G250" s="173"/>
      <c r="H250" s="173"/>
      <c r="I250" s="173"/>
      <c r="J250" s="173"/>
      <c r="K250" s="173"/>
      <c r="L250" s="173"/>
      <c r="M250" s="173"/>
      <c r="N250" s="173"/>
      <c r="O250" s="173"/>
    </row>
    <row r="251" spans="1:15" ht="15" customHeight="1" x14ac:dyDescent="0.45">
      <c r="A251" s="174" t="s">
        <v>2585</v>
      </c>
      <c r="B251" s="173">
        <v>2</v>
      </c>
      <c r="C251" s="173"/>
      <c r="D251" s="173"/>
      <c r="E251" s="173"/>
      <c r="F251" s="173"/>
      <c r="G251" s="173"/>
      <c r="H251" s="173"/>
      <c r="I251" s="173"/>
      <c r="J251" s="173"/>
      <c r="K251" s="173"/>
      <c r="L251" s="173"/>
      <c r="M251" s="173"/>
      <c r="N251" s="173"/>
      <c r="O251" s="173"/>
    </row>
    <row r="252" spans="1:15" ht="15" customHeight="1" x14ac:dyDescent="0.45">
      <c r="A252" s="174" t="s">
        <v>905</v>
      </c>
      <c r="B252" s="173">
        <v>4</v>
      </c>
      <c r="C252" s="173"/>
      <c r="D252" s="173"/>
      <c r="E252" s="173"/>
      <c r="F252" s="173"/>
      <c r="G252" s="173"/>
      <c r="H252" s="173"/>
      <c r="I252" s="173"/>
      <c r="J252" s="173"/>
      <c r="K252" s="173"/>
      <c r="L252" s="173"/>
      <c r="M252" s="173"/>
      <c r="N252" s="173"/>
      <c r="O252" s="173"/>
    </row>
    <row r="253" spans="1:15" ht="15" customHeight="1" x14ac:dyDescent="0.45">
      <c r="A253" s="174" t="s">
        <v>2642</v>
      </c>
      <c r="B253" s="173">
        <v>4</v>
      </c>
      <c r="C253" s="173"/>
      <c r="D253" s="173"/>
      <c r="E253" s="173"/>
      <c r="F253" s="173"/>
      <c r="G253" s="173"/>
      <c r="H253" s="173"/>
      <c r="I253" s="173"/>
      <c r="J253" s="173"/>
      <c r="K253" s="173"/>
      <c r="L253" s="173"/>
      <c r="M253" s="173"/>
      <c r="N253" s="173"/>
      <c r="O253" s="173"/>
    </row>
    <row r="254" spans="1:15" ht="15" customHeight="1" x14ac:dyDescent="0.45">
      <c r="A254" s="174" t="s">
        <v>446</v>
      </c>
      <c r="B254" s="173">
        <v>8</v>
      </c>
      <c r="C254" s="173"/>
      <c r="D254" s="173"/>
      <c r="E254" s="173"/>
      <c r="F254" s="173"/>
      <c r="G254" s="173"/>
      <c r="H254" s="173"/>
      <c r="I254" s="173"/>
      <c r="J254" s="173"/>
      <c r="K254" s="173"/>
      <c r="L254" s="173"/>
      <c r="M254" s="173"/>
      <c r="N254" s="173"/>
      <c r="O254" s="173"/>
    </row>
    <row r="255" spans="1:15" ht="15" customHeight="1" x14ac:dyDescent="0.45">
      <c r="A255" s="174" t="s">
        <v>1433</v>
      </c>
      <c r="B255" s="173">
        <v>6</v>
      </c>
      <c r="C255" s="173"/>
      <c r="D255" s="173"/>
      <c r="E255" s="173"/>
      <c r="F255" s="173"/>
      <c r="G255" s="173"/>
      <c r="H255" s="173"/>
      <c r="I255" s="173"/>
      <c r="J255" s="173"/>
      <c r="K255" s="173"/>
      <c r="L255" s="173"/>
      <c r="M255" s="173"/>
      <c r="N255" s="173"/>
      <c r="O255" s="173"/>
    </row>
    <row r="256" spans="1:15" ht="15" customHeight="1" x14ac:dyDescent="0.45">
      <c r="A256" s="174" t="s">
        <v>1703</v>
      </c>
      <c r="B256" s="173">
        <v>6</v>
      </c>
      <c r="C256" s="173"/>
      <c r="D256" s="173"/>
      <c r="E256" s="173"/>
      <c r="F256" s="173"/>
      <c r="G256" s="173"/>
      <c r="H256" s="173"/>
      <c r="I256" s="173"/>
      <c r="J256" s="173"/>
      <c r="K256" s="173"/>
      <c r="L256" s="173"/>
      <c r="M256" s="173"/>
      <c r="N256" s="173"/>
      <c r="O256" s="173"/>
    </row>
    <row r="257" spans="1:15" ht="15" customHeight="1" x14ac:dyDescent="0.45">
      <c r="A257" s="174" t="s">
        <v>1701</v>
      </c>
      <c r="B257" s="173">
        <v>5</v>
      </c>
      <c r="C257" s="173"/>
      <c r="D257" s="173"/>
      <c r="E257" s="173"/>
      <c r="F257" s="173"/>
      <c r="G257" s="173"/>
      <c r="H257" s="173"/>
      <c r="I257" s="173"/>
      <c r="J257" s="173"/>
      <c r="K257" s="173"/>
      <c r="L257" s="173"/>
      <c r="M257" s="173"/>
      <c r="N257" s="173"/>
      <c r="O257" s="173"/>
    </row>
    <row r="258" spans="1:15" ht="15" customHeight="1" x14ac:dyDescent="0.45">
      <c r="A258" s="174" t="s">
        <v>1708</v>
      </c>
      <c r="B258" s="173">
        <v>7</v>
      </c>
      <c r="C258" s="173"/>
      <c r="D258" s="173"/>
      <c r="E258" s="173"/>
      <c r="F258" s="173"/>
      <c r="G258" s="173"/>
      <c r="H258" s="173"/>
      <c r="I258" s="173"/>
      <c r="J258" s="173"/>
      <c r="K258" s="173"/>
      <c r="L258" s="173"/>
      <c r="M258" s="173"/>
      <c r="N258" s="173"/>
      <c r="O258" s="173"/>
    </row>
    <row r="259" spans="1:15" ht="15" customHeight="1" x14ac:dyDescent="0.45">
      <c r="A259" s="174" t="s">
        <v>661</v>
      </c>
      <c r="B259" s="173">
        <v>10</v>
      </c>
      <c r="C259" s="173"/>
      <c r="D259" s="173"/>
      <c r="E259" s="173"/>
      <c r="F259" s="173"/>
      <c r="G259" s="173"/>
      <c r="H259" s="173"/>
      <c r="I259" s="173"/>
      <c r="J259" s="173"/>
      <c r="K259" s="173"/>
      <c r="L259" s="173"/>
      <c r="M259" s="173"/>
      <c r="N259" s="173"/>
      <c r="O259" s="173"/>
    </row>
    <row r="260" spans="1:15" ht="15" customHeight="1" x14ac:dyDescent="0.45">
      <c r="A260" s="174" t="s">
        <v>1791</v>
      </c>
      <c r="B260" s="173">
        <v>4</v>
      </c>
      <c r="C260" s="173"/>
      <c r="D260" s="173"/>
      <c r="E260" s="173"/>
      <c r="F260" s="173"/>
      <c r="G260" s="173"/>
      <c r="H260" s="173"/>
      <c r="I260" s="173"/>
      <c r="J260" s="173"/>
      <c r="K260" s="173"/>
      <c r="L260" s="173"/>
      <c r="M260" s="173"/>
      <c r="N260" s="173"/>
      <c r="O260" s="173"/>
    </row>
    <row r="261" spans="1:15" ht="15" customHeight="1" x14ac:dyDescent="0.45">
      <c r="A261" s="174" t="s">
        <v>1369</v>
      </c>
      <c r="B261" s="173">
        <v>8</v>
      </c>
      <c r="C261" s="173"/>
      <c r="D261" s="173"/>
      <c r="E261" s="173"/>
      <c r="F261" s="173"/>
      <c r="G261" s="173"/>
      <c r="H261" s="173"/>
      <c r="I261" s="173"/>
      <c r="J261" s="173"/>
      <c r="K261" s="173"/>
      <c r="L261" s="173"/>
      <c r="M261" s="173"/>
      <c r="N261" s="173"/>
      <c r="O261" s="173"/>
    </row>
    <row r="262" spans="1:15" ht="15" customHeight="1" x14ac:dyDescent="0.45">
      <c r="A262" s="174" t="s">
        <v>898</v>
      </c>
      <c r="B262" s="173">
        <v>12</v>
      </c>
      <c r="C262" s="173"/>
      <c r="D262" s="173"/>
      <c r="E262" s="173"/>
      <c r="F262" s="173"/>
      <c r="G262" s="173"/>
      <c r="H262" s="173"/>
      <c r="I262" s="173"/>
      <c r="J262" s="173"/>
      <c r="K262" s="173"/>
      <c r="L262" s="173"/>
      <c r="M262" s="173"/>
      <c r="N262" s="173"/>
      <c r="O262" s="173"/>
    </row>
    <row r="263" spans="1:15" ht="15" customHeight="1" x14ac:dyDescent="0.45">
      <c r="A263" s="174" t="s">
        <v>608</v>
      </c>
      <c r="B263" s="173">
        <v>7</v>
      </c>
      <c r="C263" s="173"/>
      <c r="D263" s="173"/>
      <c r="E263" s="173"/>
      <c r="F263" s="173"/>
      <c r="G263" s="173"/>
      <c r="H263" s="173"/>
      <c r="I263" s="173"/>
      <c r="J263" s="173"/>
      <c r="K263" s="173"/>
      <c r="L263" s="173"/>
      <c r="M263" s="173"/>
      <c r="N263" s="173"/>
      <c r="O263" s="173"/>
    </row>
    <row r="264" spans="1:15" ht="15" customHeight="1" x14ac:dyDescent="0.45">
      <c r="A264" s="174" t="s">
        <v>165</v>
      </c>
      <c r="B264" s="173">
        <v>6</v>
      </c>
      <c r="C264" s="173"/>
      <c r="D264" s="173"/>
      <c r="E264" s="173"/>
      <c r="F264" s="173"/>
      <c r="G264" s="173"/>
      <c r="H264" s="173"/>
      <c r="I264" s="173"/>
      <c r="J264" s="173"/>
      <c r="K264" s="173"/>
      <c r="L264" s="173"/>
      <c r="M264" s="173"/>
      <c r="N264" s="173"/>
      <c r="O264" s="173"/>
    </row>
    <row r="265" spans="1:15" ht="15" customHeight="1" x14ac:dyDescent="0.45">
      <c r="A265" s="174" t="s">
        <v>2467</v>
      </c>
      <c r="B265" s="173">
        <v>5</v>
      </c>
      <c r="C265" s="173"/>
      <c r="D265" s="173"/>
      <c r="E265" s="173"/>
      <c r="F265" s="173"/>
      <c r="G265" s="173"/>
      <c r="H265" s="173"/>
      <c r="I265" s="173"/>
      <c r="J265" s="173"/>
      <c r="K265" s="173"/>
      <c r="L265" s="173"/>
      <c r="M265" s="173"/>
      <c r="N265" s="173"/>
      <c r="O265" s="173"/>
    </row>
    <row r="266" spans="1:15" ht="15" customHeight="1" x14ac:dyDescent="0.45">
      <c r="A266" s="174" t="s">
        <v>1490</v>
      </c>
      <c r="B266" s="173">
        <v>9</v>
      </c>
      <c r="C266" s="173"/>
      <c r="D266" s="173"/>
      <c r="E266" s="173"/>
      <c r="F266" s="173"/>
      <c r="G266" s="173"/>
      <c r="H266" s="173"/>
      <c r="I266" s="173"/>
      <c r="J266" s="173"/>
      <c r="K266" s="173"/>
      <c r="L266" s="173"/>
      <c r="M266" s="173"/>
      <c r="N266" s="173"/>
      <c r="O266" s="173"/>
    </row>
    <row r="267" spans="1:15" ht="15" customHeight="1" x14ac:dyDescent="0.45">
      <c r="A267" s="174" t="s">
        <v>1385</v>
      </c>
      <c r="B267" s="173">
        <v>9</v>
      </c>
      <c r="C267" s="173"/>
      <c r="D267" s="173"/>
      <c r="E267" s="173"/>
      <c r="F267" s="173"/>
      <c r="G267" s="173"/>
      <c r="H267" s="173"/>
      <c r="I267" s="173"/>
      <c r="J267" s="173"/>
      <c r="K267" s="173"/>
      <c r="L267" s="173"/>
      <c r="M267" s="173"/>
      <c r="N267" s="173"/>
      <c r="O267" s="173"/>
    </row>
    <row r="268" spans="1:15" ht="15" customHeight="1" x14ac:dyDescent="0.45">
      <c r="A268" s="174" t="s">
        <v>583</v>
      </c>
      <c r="B268" s="173">
        <v>13</v>
      </c>
      <c r="C268" s="173"/>
      <c r="D268" s="173"/>
      <c r="E268" s="173"/>
      <c r="F268" s="173"/>
      <c r="G268" s="173"/>
      <c r="H268" s="173"/>
      <c r="I268" s="173"/>
      <c r="J268" s="173"/>
      <c r="K268" s="173"/>
      <c r="L268" s="173"/>
      <c r="M268" s="173"/>
      <c r="N268" s="173"/>
      <c r="O268" s="173"/>
    </row>
    <row r="269" spans="1:15" ht="15" customHeight="1" x14ac:dyDescent="0.45">
      <c r="A269" s="174" t="s">
        <v>174</v>
      </c>
      <c r="B269" s="173">
        <v>4</v>
      </c>
      <c r="C269" s="173"/>
      <c r="D269" s="173"/>
      <c r="E269" s="173"/>
      <c r="F269" s="173"/>
      <c r="G269" s="173"/>
      <c r="H269" s="173"/>
      <c r="I269" s="173"/>
      <c r="J269" s="173"/>
      <c r="K269" s="173"/>
      <c r="L269" s="173"/>
      <c r="M269" s="173"/>
      <c r="N269" s="173"/>
      <c r="O269" s="173"/>
    </row>
    <row r="270" spans="1:15" ht="15" customHeight="1" x14ac:dyDescent="0.45">
      <c r="A270" s="174" t="s">
        <v>337</v>
      </c>
      <c r="B270" s="173">
        <v>8</v>
      </c>
      <c r="C270" s="173"/>
      <c r="D270" s="173"/>
      <c r="E270" s="173"/>
      <c r="F270" s="173"/>
      <c r="G270" s="173"/>
      <c r="H270" s="173"/>
      <c r="I270" s="173"/>
      <c r="J270" s="173"/>
      <c r="K270" s="173"/>
      <c r="L270" s="173"/>
      <c r="M270" s="173"/>
      <c r="N270" s="173"/>
      <c r="O270" s="173"/>
    </row>
    <row r="271" spans="1:15" ht="15" customHeight="1" x14ac:dyDescent="0.45">
      <c r="A271" s="174" t="s">
        <v>1522</v>
      </c>
      <c r="B271" s="173">
        <v>6</v>
      </c>
      <c r="C271" s="173"/>
      <c r="D271" s="173"/>
      <c r="E271" s="173"/>
      <c r="F271" s="173"/>
      <c r="G271" s="173"/>
      <c r="H271" s="173"/>
      <c r="I271" s="173"/>
      <c r="J271" s="173"/>
      <c r="K271" s="173"/>
      <c r="L271" s="173"/>
      <c r="M271" s="173"/>
      <c r="N271" s="173"/>
      <c r="O271" s="173"/>
    </row>
    <row r="272" spans="1:15" ht="15" customHeight="1" x14ac:dyDescent="0.45">
      <c r="A272" s="174" t="s">
        <v>1858</v>
      </c>
      <c r="B272" s="173">
        <v>6</v>
      </c>
      <c r="C272" s="173"/>
      <c r="D272" s="173"/>
      <c r="E272" s="173"/>
      <c r="F272" s="173"/>
      <c r="G272" s="173"/>
      <c r="H272" s="173"/>
      <c r="I272" s="173"/>
      <c r="J272" s="173"/>
      <c r="K272" s="173"/>
      <c r="L272" s="173"/>
      <c r="M272" s="173"/>
      <c r="N272" s="173"/>
      <c r="O272" s="173"/>
    </row>
    <row r="273" spans="1:15" ht="15" customHeight="1" x14ac:dyDescent="0.45">
      <c r="A273" s="174" t="s">
        <v>1126</v>
      </c>
      <c r="B273" s="173">
        <v>6</v>
      </c>
      <c r="C273" s="173"/>
      <c r="D273" s="173"/>
      <c r="E273" s="173"/>
      <c r="F273" s="173"/>
      <c r="G273" s="173"/>
      <c r="H273" s="173"/>
      <c r="I273" s="173"/>
      <c r="J273" s="173"/>
      <c r="K273" s="173"/>
      <c r="L273" s="173"/>
      <c r="M273" s="173"/>
      <c r="N273" s="173"/>
      <c r="O273" s="173"/>
    </row>
    <row r="274" spans="1:15" ht="15" customHeight="1" x14ac:dyDescent="0.45">
      <c r="A274" s="174" t="s">
        <v>681</v>
      </c>
      <c r="B274" s="173">
        <v>10</v>
      </c>
      <c r="C274" s="173"/>
      <c r="D274" s="173"/>
      <c r="E274" s="173"/>
      <c r="F274" s="173"/>
      <c r="G274" s="173"/>
      <c r="H274" s="173"/>
      <c r="I274" s="173"/>
      <c r="J274" s="173"/>
      <c r="K274" s="173"/>
      <c r="L274" s="173"/>
      <c r="M274" s="173"/>
      <c r="N274" s="173"/>
      <c r="O274" s="173"/>
    </row>
    <row r="275" spans="1:15" ht="15" customHeight="1" x14ac:dyDescent="0.45">
      <c r="A275" s="174" t="s">
        <v>1588</v>
      </c>
      <c r="B275" s="173">
        <v>2</v>
      </c>
      <c r="C275" s="173"/>
      <c r="D275" s="173"/>
      <c r="E275" s="173"/>
      <c r="F275" s="173"/>
      <c r="G275" s="173"/>
      <c r="H275" s="173"/>
      <c r="I275" s="173"/>
      <c r="J275" s="173"/>
      <c r="K275" s="173"/>
      <c r="L275" s="173"/>
      <c r="M275" s="173"/>
      <c r="N275" s="173"/>
      <c r="O275" s="173"/>
    </row>
    <row r="276" spans="1:15" ht="15" customHeight="1" x14ac:dyDescent="0.45">
      <c r="A276" s="174" t="s">
        <v>24</v>
      </c>
      <c r="B276" s="173">
        <v>6</v>
      </c>
      <c r="C276" s="173"/>
      <c r="D276" s="173"/>
      <c r="E276" s="173"/>
      <c r="F276" s="173"/>
      <c r="G276" s="173"/>
      <c r="H276" s="173"/>
      <c r="I276" s="173"/>
      <c r="J276" s="173"/>
      <c r="K276" s="173"/>
      <c r="L276" s="173"/>
      <c r="M276" s="173"/>
      <c r="N276" s="173"/>
      <c r="O276" s="173"/>
    </row>
    <row r="277" spans="1:15" ht="15" customHeight="1" x14ac:dyDescent="0.45">
      <c r="A277" s="174" t="s">
        <v>291</v>
      </c>
      <c r="B277" s="173">
        <v>2</v>
      </c>
      <c r="C277" s="173"/>
      <c r="D277" s="173"/>
      <c r="E277" s="173"/>
      <c r="F277" s="173"/>
      <c r="G277" s="173"/>
      <c r="H277" s="173"/>
      <c r="I277" s="173"/>
      <c r="J277" s="173"/>
      <c r="K277" s="173"/>
      <c r="L277" s="173"/>
      <c r="M277" s="173"/>
      <c r="N277" s="173"/>
      <c r="O277" s="173"/>
    </row>
    <row r="278" spans="1:15" ht="15" customHeight="1" x14ac:dyDescent="0.45">
      <c r="A278" s="174" t="s">
        <v>1362</v>
      </c>
      <c r="B278" s="173">
        <v>2</v>
      </c>
      <c r="C278" s="173"/>
      <c r="D278" s="173"/>
      <c r="E278" s="173"/>
      <c r="F278" s="173"/>
      <c r="G278" s="173"/>
      <c r="H278" s="173"/>
      <c r="I278" s="173"/>
      <c r="J278" s="173"/>
      <c r="K278" s="173"/>
      <c r="L278" s="173"/>
      <c r="M278" s="173"/>
      <c r="N278" s="173"/>
      <c r="O278" s="173"/>
    </row>
    <row r="279" spans="1:15" ht="15" customHeight="1" x14ac:dyDescent="0.45">
      <c r="A279" s="174" t="s">
        <v>2558</v>
      </c>
      <c r="B279" s="173">
        <v>1</v>
      </c>
      <c r="C279" s="173"/>
      <c r="D279" s="173"/>
      <c r="E279" s="173"/>
      <c r="F279" s="173"/>
      <c r="G279" s="173"/>
      <c r="H279" s="173"/>
      <c r="I279" s="173"/>
      <c r="J279" s="173"/>
      <c r="K279" s="173"/>
      <c r="L279" s="173"/>
      <c r="M279" s="173"/>
      <c r="N279" s="173"/>
      <c r="O279" s="173"/>
    </row>
    <row r="280" spans="1:15" ht="15" customHeight="1" x14ac:dyDescent="0.45">
      <c r="A280" s="174" t="s">
        <v>1953</v>
      </c>
      <c r="B280" s="173">
        <v>6</v>
      </c>
      <c r="C280" s="173"/>
      <c r="D280" s="173"/>
      <c r="E280" s="173"/>
      <c r="F280" s="173"/>
      <c r="G280" s="173"/>
      <c r="H280" s="173"/>
      <c r="I280" s="173"/>
      <c r="J280" s="173"/>
      <c r="K280" s="173"/>
      <c r="L280" s="173"/>
      <c r="M280" s="173"/>
      <c r="N280" s="173"/>
      <c r="O280" s="173"/>
    </row>
    <row r="281" spans="1:15" ht="15" customHeight="1" x14ac:dyDescent="0.45">
      <c r="A281" s="174" t="s">
        <v>928</v>
      </c>
      <c r="B281" s="173">
        <v>7</v>
      </c>
      <c r="C281" s="173"/>
      <c r="D281" s="173"/>
      <c r="E281" s="173"/>
      <c r="F281" s="173"/>
      <c r="G281" s="173"/>
      <c r="H281" s="173"/>
      <c r="I281" s="173"/>
      <c r="J281" s="173"/>
      <c r="K281" s="173"/>
      <c r="L281" s="173"/>
      <c r="M281" s="173"/>
      <c r="N281" s="173"/>
      <c r="O281" s="173"/>
    </row>
    <row r="282" spans="1:15" ht="15" customHeight="1" x14ac:dyDescent="0.45">
      <c r="A282" s="174" t="s">
        <v>427</v>
      </c>
      <c r="B282" s="173">
        <v>9</v>
      </c>
      <c r="C282" s="173"/>
      <c r="D282" s="173"/>
      <c r="E282" s="173"/>
      <c r="F282" s="173"/>
      <c r="G282" s="173"/>
      <c r="H282" s="173"/>
      <c r="I282" s="173"/>
      <c r="J282" s="173"/>
      <c r="K282" s="173"/>
      <c r="L282" s="173"/>
      <c r="M282" s="173"/>
      <c r="N282" s="173"/>
      <c r="O282" s="173"/>
    </row>
    <row r="283" spans="1:15" ht="15" customHeight="1" x14ac:dyDescent="0.45">
      <c r="A283" s="174" t="s">
        <v>1231</v>
      </c>
      <c r="B283" s="173">
        <v>4</v>
      </c>
      <c r="C283" s="173"/>
      <c r="D283" s="173"/>
      <c r="E283" s="173"/>
      <c r="F283" s="173"/>
      <c r="G283" s="173"/>
      <c r="H283" s="173"/>
      <c r="I283" s="173"/>
      <c r="J283" s="173"/>
      <c r="K283" s="173"/>
      <c r="L283" s="173"/>
      <c r="M283" s="173"/>
      <c r="N283" s="173"/>
      <c r="O283" s="173"/>
    </row>
    <row r="284" spans="1:15" ht="15" customHeight="1" x14ac:dyDescent="0.45">
      <c r="A284" s="174" t="s">
        <v>79</v>
      </c>
      <c r="B284" s="173">
        <v>6</v>
      </c>
      <c r="C284" s="173"/>
      <c r="D284" s="173"/>
      <c r="E284" s="173"/>
      <c r="F284" s="173"/>
      <c r="G284" s="173"/>
      <c r="H284" s="173"/>
      <c r="I284" s="173"/>
      <c r="J284" s="173"/>
      <c r="K284" s="173"/>
      <c r="L284" s="173"/>
      <c r="M284" s="173"/>
      <c r="N284" s="173"/>
      <c r="O284" s="173"/>
    </row>
    <row r="285" spans="1:15" ht="15" customHeight="1" x14ac:dyDescent="0.45">
      <c r="A285" s="174" t="s">
        <v>450</v>
      </c>
      <c r="B285" s="173">
        <v>20</v>
      </c>
      <c r="C285" s="173"/>
      <c r="D285" s="173"/>
      <c r="E285" s="173"/>
      <c r="F285" s="173"/>
      <c r="G285" s="173"/>
      <c r="H285" s="173"/>
      <c r="I285" s="173"/>
      <c r="J285" s="173"/>
      <c r="K285" s="173"/>
      <c r="L285" s="173"/>
      <c r="M285" s="173"/>
      <c r="N285" s="173"/>
      <c r="O285" s="173"/>
    </row>
    <row r="286" spans="1:15" ht="15" customHeight="1" x14ac:dyDescent="0.45">
      <c r="A286" s="174" t="s">
        <v>317</v>
      </c>
      <c r="B286" s="173">
        <v>3</v>
      </c>
      <c r="C286" s="173"/>
      <c r="D286" s="173"/>
      <c r="E286" s="173"/>
      <c r="F286" s="173"/>
      <c r="G286" s="173"/>
      <c r="H286" s="173"/>
      <c r="I286" s="173"/>
      <c r="J286" s="173"/>
      <c r="K286" s="173"/>
      <c r="L286" s="173"/>
      <c r="M286" s="173"/>
      <c r="N286" s="173"/>
      <c r="O286" s="173"/>
    </row>
    <row r="287" spans="1:15" ht="15" customHeight="1" x14ac:dyDescent="0.45">
      <c r="A287" s="174" t="s">
        <v>2391</v>
      </c>
      <c r="B287" s="173">
        <v>3</v>
      </c>
      <c r="C287" s="173"/>
      <c r="D287" s="173"/>
      <c r="E287" s="173"/>
      <c r="F287" s="173"/>
      <c r="G287" s="173"/>
      <c r="H287" s="173"/>
      <c r="I287" s="173"/>
      <c r="J287" s="173"/>
      <c r="K287" s="173"/>
      <c r="L287" s="173"/>
      <c r="M287" s="173"/>
      <c r="N287" s="173"/>
      <c r="O287" s="173"/>
    </row>
    <row r="288" spans="1:15" ht="15" customHeight="1" x14ac:dyDescent="0.45">
      <c r="A288" s="174" t="s">
        <v>1301</v>
      </c>
      <c r="B288" s="173">
        <v>8</v>
      </c>
      <c r="C288" s="173"/>
      <c r="D288" s="173"/>
      <c r="E288" s="173"/>
      <c r="F288" s="173"/>
      <c r="G288" s="173"/>
      <c r="H288" s="173"/>
      <c r="I288" s="173"/>
      <c r="J288" s="173"/>
      <c r="K288" s="173"/>
      <c r="L288" s="173"/>
      <c r="M288" s="173"/>
      <c r="N288" s="173"/>
      <c r="O288" s="173"/>
    </row>
    <row r="289" spans="1:15" ht="15" customHeight="1" x14ac:dyDescent="0.45">
      <c r="A289" s="174" t="s">
        <v>818</v>
      </c>
      <c r="B289" s="173">
        <v>7</v>
      </c>
      <c r="C289" s="173"/>
      <c r="D289" s="173"/>
      <c r="E289" s="173"/>
      <c r="F289" s="173"/>
      <c r="G289" s="173"/>
      <c r="H289" s="173"/>
      <c r="I289" s="173"/>
      <c r="J289" s="173"/>
      <c r="K289" s="173"/>
      <c r="L289" s="173"/>
      <c r="M289" s="173"/>
      <c r="N289" s="173"/>
      <c r="O289" s="173"/>
    </row>
    <row r="290" spans="1:15" ht="15" customHeight="1" x14ac:dyDescent="0.45">
      <c r="A290" s="174" t="s">
        <v>2291</v>
      </c>
      <c r="B290" s="173">
        <v>6</v>
      </c>
      <c r="C290" s="173"/>
      <c r="D290" s="173"/>
      <c r="E290" s="173"/>
      <c r="F290" s="173"/>
      <c r="G290" s="173"/>
      <c r="H290" s="173"/>
      <c r="I290" s="173"/>
      <c r="J290" s="173"/>
      <c r="K290" s="173"/>
      <c r="L290" s="173"/>
      <c r="M290" s="173"/>
      <c r="N290" s="173"/>
      <c r="O290" s="173"/>
    </row>
    <row r="291" spans="1:15" ht="15" customHeight="1" x14ac:dyDescent="0.45">
      <c r="A291" s="174" t="s">
        <v>1227</v>
      </c>
      <c r="B291" s="173">
        <v>7</v>
      </c>
      <c r="C291" s="173"/>
      <c r="D291" s="173"/>
      <c r="E291" s="173"/>
      <c r="F291" s="173"/>
      <c r="G291" s="173"/>
      <c r="H291" s="173"/>
      <c r="I291" s="173"/>
      <c r="J291" s="173"/>
      <c r="K291" s="173"/>
      <c r="L291" s="173"/>
      <c r="M291" s="173"/>
      <c r="N291" s="173"/>
      <c r="O291" s="173"/>
    </row>
    <row r="292" spans="1:15" ht="15" customHeight="1" x14ac:dyDescent="0.45">
      <c r="A292" s="174" t="s">
        <v>2286</v>
      </c>
      <c r="B292" s="173">
        <v>8</v>
      </c>
      <c r="C292" s="173"/>
      <c r="D292" s="173"/>
      <c r="E292" s="173"/>
      <c r="F292" s="173"/>
      <c r="G292" s="173"/>
      <c r="H292" s="173"/>
      <c r="I292" s="173"/>
      <c r="J292" s="173"/>
      <c r="K292" s="173"/>
      <c r="L292" s="173"/>
      <c r="M292" s="173"/>
      <c r="N292" s="173"/>
      <c r="O292" s="173"/>
    </row>
    <row r="293" spans="1:15" ht="15" customHeight="1" x14ac:dyDescent="0.45">
      <c r="A293" s="174" t="s">
        <v>422</v>
      </c>
      <c r="B293" s="173">
        <v>6</v>
      </c>
      <c r="C293" s="173"/>
      <c r="D293" s="173"/>
      <c r="E293" s="173"/>
      <c r="F293" s="173"/>
      <c r="G293" s="173"/>
      <c r="H293" s="173"/>
      <c r="I293" s="173"/>
      <c r="J293" s="173"/>
      <c r="K293" s="173"/>
      <c r="L293" s="173"/>
      <c r="M293" s="173"/>
      <c r="N293" s="173"/>
      <c r="O293" s="173"/>
    </row>
    <row r="294" spans="1:15" ht="15" customHeight="1" x14ac:dyDescent="0.45">
      <c r="A294" s="174" t="s">
        <v>1376</v>
      </c>
      <c r="B294" s="173">
        <v>11</v>
      </c>
      <c r="C294" s="173"/>
      <c r="D294" s="173"/>
      <c r="E294" s="173"/>
      <c r="F294" s="173"/>
      <c r="G294" s="173"/>
      <c r="H294" s="173"/>
      <c r="I294" s="173"/>
      <c r="J294" s="173"/>
      <c r="K294" s="173"/>
      <c r="L294" s="173"/>
      <c r="M294" s="173"/>
      <c r="N294" s="173"/>
      <c r="O294" s="173"/>
    </row>
    <row r="295" spans="1:15" ht="15" customHeight="1" x14ac:dyDescent="0.45">
      <c r="A295" s="174" t="s">
        <v>846</v>
      </c>
      <c r="B295" s="173">
        <v>4</v>
      </c>
      <c r="C295" s="173"/>
      <c r="D295" s="173"/>
      <c r="E295" s="173"/>
      <c r="F295" s="173"/>
      <c r="G295" s="173"/>
      <c r="H295" s="173"/>
      <c r="I295" s="173"/>
      <c r="J295" s="173"/>
      <c r="K295" s="173"/>
      <c r="L295" s="173"/>
      <c r="M295" s="173"/>
      <c r="N295" s="173"/>
      <c r="O295" s="173"/>
    </row>
    <row r="296" spans="1:15" ht="15" customHeight="1" x14ac:dyDescent="0.45">
      <c r="A296" s="174" t="s">
        <v>484</v>
      </c>
      <c r="B296" s="173">
        <v>7</v>
      </c>
      <c r="C296" s="173"/>
      <c r="D296" s="173"/>
      <c r="E296" s="173"/>
      <c r="F296" s="173"/>
      <c r="G296" s="173"/>
      <c r="H296" s="173"/>
      <c r="I296" s="173"/>
      <c r="J296" s="173"/>
      <c r="K296" s="173"/>
      <c r="L296" s="173"/>
      <c r="M296" s="173"/>
      <c r="N296" s="173"/>
      <c r="O296" s="173"/>
    </row>
    <row r="297" spans="1:15" ht="15" customHeight="1" x14ac:dyDescent="0.45">
      <c r="A297" s="174" t="s">
        <v>1576</v>
      </c>
      <c r="B297" s="173">
        <v>6</v>
      </c>
      <c r="C297" s="173"/>
      <c r="D297" s="173"/>
      <c r="E297" s="173"/>
      <c r="F297" s="173"/>
      <c r="G297" s="173"/>
      <c r="H297" s="173"/>
      <c r="I297" s="173"/>
      <c r="J297" s="173"/>
      <c r="K297" s="173"/>
      <c r="L297" s="173"/>
      <c r="M297" s="173"/>
      <c r="N297" s="173"/>
      <c r="O297" s="173"/>
    </row>
    <row r="298" spans="1:15" ht="15" customHeight="1" x14ac:dyDescent="0.45">
      <c r="A298" s="174" t="s">
        <v>1587</v>
      </c>
      <c r="B298" s="173">
        <v>4</v>
      </c>
      <c r="C298" s="173"/>
      <c r="D298" s="173"/>
      <c r="E298" s="173"/>
      <c r="F298" s="173"/>
      <c r="G298" s="173"/>
      <c r="H298" s="173"/>
      <c r="I298" s="173"/>
      <c r="J298" s="173"/>
      <c r="K298" s="173"/>
      <c r="L298" s="173"/>
      <c r="M298" s="173"/>
      <c r="N298" s="173"/>
      <c r="O298" s="173"/>
    </row>
    <row r="299" spans="1:15" ht="15" customHeight="1" x14ac:dyDescent="0.45">
      <c r="A299" s="174" t="s">
        <v>1179</v>
      </c>
      <c r="B299" s="173">
        <v>5</v>
      </c>
      <c r="C299" s="173"/>
      <c r="D299" s="173"/>
      <c r="E299" s="173"/>
      <c r="F299" s="173"/>
      <c r="G299" s="173"/>
      <c r="H299" s="173"/>
      <c r="I299" s="173"/>
      <c r="J299" s="173"/>
      <c r="K299" s="173"/>
      <c r="L299" s="173"/>
      <c r="M299" s="173"/>
      <c r="N299" s="173"/>
      <c r="O299" s="173"/>
    </row>
    <row r="300" spans="1:15" ht="15" customHeight="1" x14ac:dyDescent="0.45">
      <c r="A300" s="174" t="s">
        <v>1903</v>
      </c>
      <c r="B300" s="173">
        <v>4</v>
      </c>
      <c r="C300" s="173"/>
      <c r="D300" s="173"/>
      <c r="E300" s="173"/>
      <c r="F300" s="173"/>
      <c r="G300" s="173"/>
      <c r="H300" s="173"/>
      <c r="I300" s="173"/>
      <c r="J300" s="173"/>
      <c r="K300" s="173"/>
      <c r="L300" s="173"/>
      <c r="M300" s="173"/>
      <c r="N300" s="173"/>
      <c r="O300" s="173"/>
    </row>
    <row r="301" spans="1:15" ht="15" customHeight="1" x14ac:dyDescent="0.45">
      <c r="A301" s="174" t="s">
        <v>2095</v>
      </c>
      <c r="B301" s="173">
        <v>5</v>
      </c>
      <c r="C301" s="173"/>
      <c r="D301" s="173"/>
      <c r="E301" s="173"/>
      <c r="F301" s="173"/>
      <c r="G301" s="173"/>
      <c r="H301" s="173"/>
      <c r="I301" s="173"/>
      <c r="J301" s="173"/>
      <c r="K301" s="173"/>
      <c r="L301" s="173"/>
      <c r="M301" s="173"/>
      <c r="N301" s="173"/>
      <c r="O301" s="173"/>
    </row>
    <row r="302" spans="1:15" ht="15" customHeight="1" x14ac:dyDescent="0.45">
      <c r="A302" s="174" t="s">
        <v>1194</v>
      </c>
      <c r="B302" s="173">
        <v>4</v>
      </c>
      <c r="C302" s="173"/>
      <c r="D302" s="173"/>
      <c r="E302" s="173"/>
      <c r="F302" s="173"/>
      <c r="G302" s="173"/>
      <c r="H302" s="173"/>
      <c r="I302" s="173"/>
      <c r="J302" s="173"/>
      <c r="K302" s="173"/>
      <c r="L302" s="173"/>
      <c r="M302" s="173"/>
      <c r="N302" s="173"/>
      <c r="O302" s="173"/>
    </row>
    <row r="303" spans="1:15" ht="15" customHeight="1" x14ac:dyDescent="0.45">
      <c r="A303" s="174" t="s">
        <v>320</v>
      </c>
      <c r="B303" s="173">
        <v>4</v>
      </c>
      <c r="C303" s="173"/>
      <c r="D303" s="173"/>
      <c r="E303" s="173"/>
      <c r="F303" s="173"/>
      <c r="G303" s="173"/>
      <c r="H303" s="173"/>
      <c r="I303" s="173"/>
      <c r="J303" s="173"/>
      <c r="K303" s="173"/>
      <c r="L303" s="173"/>
      <c r="M303" s="173"/>
      <c r="N303" s="173"/>
      <c r="O303" s="173"/>
    </row>
    <row r="304" spans="1:15" ht="15" customHeight="1" x14ac:dyDescent="0.45">
      <c r="A304" s="174" t="s">
        <v>145</v>
      </c>
      <c r="B304" s="173">
        <v>5</v>
      </c>
      <c r="C304" s="173"/>
      <c r="D304" s="173"/>
      <c r="E304" s="173"/>
      <c r="F304" s="173"/>
      <c r="G304" s="173"/>
      <c r="H304" s="173"/>
      <c r="I304" s="173"/>
      <c r="J304" s="173"/>
      <c r="K304" s="173"/>
      <c r="L304" s="173"/>
      <c r="M304" s="173"/>
      <c r="N304" s="173"/>
      <c r="O304" s="173"/>
    </row>
    <row r="305" spans="1:15" ht="15" customHeight="1" x14ac:dyDescent="0.45">
      <c r="A305" s="174" t="s">
        <v>2027</v>
      </c>
      <c r="B305" s="173">
        <v>4</v>
      </c>
      <c r="C305" s="173"/>
      <c r="D305" s="173"/>
      <c r="E305" s="173"/>
      <c r="F305" s="173"/>
      <c r="G305" s="173"/>
      <c r="H305" s="173"/>
      <c r="I305" s="173"/>
      <c r="J305" s="173"/>
      <c r="K305" s="173"/>
      <c r="L305" s="173"/>
      <c r="M305" s="173"/>
      <c r="N305" s="173"/>
      <c r="O305" s="173"/>
    </row>
    <row r="306" spans="1:15" ht="15" customHeight="1" x14ac:dyDescent="0.45">
      <c r="A306" s="174" t="s">
        <v>967</v>
      </c>
      <c r="B306" s="173">
        <v>5</v>
      </c>
      <c r="C306" s="173"/>
      <c r="D306" s="173"/>
      <c r="E306" s="173"/>
      <c r="F306" s="173"/>
      <c r="G306" s="173"/>
      <c r="H306" s="173"/>
      <c r="I306" s="173"/>
      <c r="J306" s="173"/>
      <c r="K306" s="173"/>
      <c r="L306" s="173"/>
      <c r="M306" s="173"/>
      <c r="N306" s="173"/>
      <c r="O306" s="173"/>
    </row>
    <row r="307" spans="1:15" ht="15" customHeight="1" x14ac:dyDescent="0.45">
      <c r="A307" s="174" t="s">
        <v>2576</v>
      </c>
      <c r="B307" s="173">
        <v>1</v>
      </c>
      <c r="C307" s="173"/>
      <c r="D307" s="173"/>
      <c r="E307" s="173"/>
      <c r="F307" s="173"/>
      <c r="G307" s="173"/>
      <c r="H307" s="173"/>
      <c r="I307" s="173"/>
      <c r="J307" s="173"/>
      <c r="K307" s="173"/>
      <c r="L307" s="173"/>
      <c r="M307" s="173"/>
      <c r="N307" s="173"/>
      <c r="O307" s="173"/>
    </row>
    <row r="308" spans="1:15" ht="15" customHeight="1" x14ac:dyDescent="0.45">
      <c r="A308" s="174" t="s">
        <v>2230</v>
      </c>
      <c r="B308" s="173">
        <v>4</v>
      </c>
      <c r="C308" s="173"/>
      <c r="D308" s="173"/>
      <c r="E308" s="173"/>
      <c r="F308" s="173"/>
      <c r="G308" s="173"/>
      <c r="H308" s="173"/>
      <c r="I308" s="173"/>
      <c r="J308" s="173"/>
      <c r="K308" s="173"/>
      <c r="L308" s="173"/>
      <c r="M308" s="173"/>
      <c r="N308" s="173"/>
      <c r="O308" s="173"/>
    </row>
    <row r="309" spans="1:15" ht="15" customHeight="1" x14ac:dyDescent="0.45">
      <c r="A309" s="174" t="s">
        <v>1016</v>
      </c>
      <c r="B309" s="173">
        <v>10</v>
      </c>
      <c r="C309" s="173"/>
      <c r="D309" s="173"/>
      <c r="E309" s="173"/>
      <c r="F309" s="173"/>
      <c r="G309" s="173"/>
      <c r="H309" s="173"/>
      <c r="I309" s="173"/>
      <c r="J309" s="173"/>
      <c r="K309" s="173"/>
      <c r="L309" s="173"/>
      <c r="M309" s="173"/>
      <c r="N309" s="173"/>
      <c r="O309" s="173"/>
    </row>
    <row r="310" spans="1:15" ht="15" customHeight="1" x14ac:dyDescent="0.45">
      <c r="A310" s="174" t="s">
        <v>2315</v>
      </c>
      <c r="B310" s="173">
        <v>4</v>
      </c>
      <c r="C310" s="173"/>
      <c r="D310" s="173"/>
      <c r="E310" s="173"/>
      <c r="F310" s="173"/>
      <c r="G310" s="173"/>
      <c r="H310" s="173"/>
      <c r="I310" s="173"/>
      <c r="J310" s="173"/>
      <c r="K310" s="173"/>
      <c r="L310" s="173"/>
      <c r="M310" s="173"/>
      <c r="N310" s="173"/>
      <c r="O310" s="173"/>
    </row>
    <row r="311" spans="1:15" ht="15" customHeight="1" x14ac:dyDescent="0.45">
      <c r="A311" s="174" t="s">
        <v>1887</v>
      </c>
      <c r="B311" s="173">
        <v>10</v>
      </c>
      <c r="C311" s="173"/>
      <c r="D311" s="173"/>
      <c r="E311" s="173"/>
      <c r="F311" s="173"/>
      <c r="G311" s="173"/>
      <c r="H311" s="173"/>
      <c r="I311" s="173"/>
      <c r="J311" s="173"/>
      <c r="K311" s="173"/>
      <c r="L311" s="173"/>
      <c r="M311" s="173"/>
      <c r="N311" s="173"/>
      <c r="O311" s="173"/>
    </row>
    <row r="312" spans="1:15" ht="15" customHeight="1" x14ac:dyDescent="0.45">
      <c r="A312" s="174" t="s">
        <v>332</v>
      </c>
      <c r="B312" s="173">
        <v>9</v>
      </c>
      <c r="C312" s="173"/>
      <c r="D312" s="173"/>
      <c r="E312" s="173"/>
      <c r="F312" s="173"/>
      <c r="G312" s="173"/>
      <c r="H312" s="173"/>
      <c r="I312" s="173"/>
      <c r="J312" s="173"/>
      <c r="K312" s="173"/>
      <c r="L312" s="173"/>
      <c r="M312" s="173"/>
      <c r="N312" s="173"/>
      <c r="O312" s="173"/>
    </row>
    <row r="313" spans="1:15" ht="15" customHeight="1" x14ac:dyDescent="0.45">
      <c r="A313" s="174" t="s">
        <v>957</v>
      </c>
      <c r="B313" s="173">
        <v>3</v>
      </c>
      <c r="C313" s="173"/>
      <c r="D313" s="173"/>
      <c r="E313" s="173"/>
      <c r="F313" s="173"/>
      <c r="G313" s="173"/>
      <c r="H313" s="173"/>
      <c r="I313" s="173"/>
      <c r="J313" s="173"/>
      <c r="K313" s="173"/>
      <c r="L313" s="173"/>
      <c r="M313" s="173"/>
      <c r="N313" s="173"/>
      <c r="O313" s="173"/>
    </row>
    <row r="314" spans="1:15" ht="15" customHeight="1" x14ac:dyDescent="0.45">
      <c r="A314" s="174" t="s">
        <v>2458</v>
      </c>
      <c r="B314" s="173">
        <v>1</v>
      </c>
      <c r="C314" s="173"/>
      <c r="D314" s="173"/>
      <c r="E314" s="173"/>
      <c r="F314" s="173"/>
      <c r="G314" s="173"/>
      <c r="H314" s="173"/>
      <c r="I314" s="173"/>
      <c r="J314" s="173"/>
      <c r="K314" s="173"/>
      <c r="L314" s="173"/>
      <c r="M314" s="173"/>
      <c r="N314" s="173"/>
      <c r="O314" s="173"/>
    </row>
    <row r="315" spans="1:15" ht="15" customHeight="1" x14ac:dyDescent="0.45">
      <c r="A315" s="174" t="s">
        <v>1837</v>
      </c>
      <c r="B315" s="173">
        <v>5</v>
      </c>
      <c r="C315" s="173"/>
      <c r="D315" s="173"/>
      <c r="E315" s="173"/>
      <c r="F315" s="173"/>
      <c r="G315" s="173"/>
      <c r="H315" s="173"/>
      <c r="I315" s="173"/>
      <c r="J315" s="173"/>
      <c r="K315" s="173"/>
      <c r="L315" s="173"/>
      <c r="M315" s="173"/>
      <c r="N315" s="173"/>
      <c r="O315" s="173"/>
    </row>
    <row r="316" spans="1:15" ht="15" customHeight="1" x14ac:dyDescent="0.45">
      <c r="A316" s="174" t="s">
        <v>198</v>
      </c>
      <c r="B316" s="173">
        <v>7</v>
      </c>
      <c r="C316" s="173"/>
      <c r="D316" s="173"/>
      <c r="E316" s="173"/>
      <c r="F316" s="173"/>
      <c r="G316" s="173"/>
      <c r="H316" s="173"/>
      <c r="I316" s="173"/>
      <c r="J316" s="173"/>
      <c r="K316" s="173"/>
      <c r="L316" s="173"/>
      <c r="M316" s="173"/>
      <c r="N316" s="173"/>
      <c r="O316" s="173"/>
    </row>
    <row r="317" spans="1:15" ht="15" customHeight="1" x14ac:dyDescent="0.45">
      <c r="A317" s="174" t="s">
        <v>1381</v>
      </c>
      <c r="B317" s="173">
        <v>5</v>
      </c>
      <c r="C317" s="173"/>
      <c r="D317" s="173"/>
      <c r="E317" s="173"/>
      <c r="F317" s="173"/>
      <c r="G317" s="173"/>
      <c r="H317" s="173"/>
      <c r="I317" s="173"/>
      <c r="J317" s="173"/>
      <c r="K317" s="173"/>
      <c r="L317" s="173"/>
      <c r="M317" s="173"/>
      <c r="N317" s="173"/>
      <c r="O317" s="173"/>
    </row>
    <row r="318" spans="1:15" ht="15" customHeight="1" x14ac:dyDescent="0.45">
      <c r="A318" s="174" t="s">
        <v>2657</v>
      </c>
      <c r="B318" s="173">
        <v>1</v>
      </c>
      <c r="C318" s="173"/>
      <c r="D318" s="173"/>
      <c r="E318" s="173"/>
      <c r="F318" s="173"/>
      <c r="G318" s="173"/>
      <c r="H318" s="173"/>
      <c r="I318" s="173"/>
      <c r="J318" s="173"/>
      <c r="K318" s="173"/>
      <c r="L318" s="173"/>
      <c r="M318" s="173"/>
      <c r="N318" s="173"/>
      <c r="O318" s="173"/>
    </row>
    <row r="319" spans="1:15" ht="15" customHeight="1" x14ac:dyDescent="0.45">
      <c r="A319" s="174" t="s">
        <v>2676</v>
      </c>
      <c r="B319" s="173">
        <v>2</v>
      </c>
      <c r="C319" s="173"/>
      <c r="D319" s="173"/>
      <c r="E319" s="173"/>
      <c r="F319" s="173"/>
      <c r="G319" s="173"/>
      <c r="H319" s="173"/>
      <c r="I319" s="173"/>
      <c r="J319" s="173"/>
      <c r="K319" s="173"/>
      <c r="L319" s="173"/>
      <c r="M319" s="173"/>
      <c r="N319" s="173"/>
      <c r="O319" s="173"/>
    </row>
    <row r="320" spans="1:15" ht="15" customHeight="1" x14ac:dyDescent="0.45">
      <c r="A320" s="174" t="s">
        <v>800</v>
      </c>
      <c r="B320" s="173">
        <v>7</v>
      </c>
      <c r="C320" s="173"/>
      <c r="D320" s="173"/>
      <c r="E320" s="173"/>
      <c r="F320" s="173"/>
      <c r="G320" s="173"/>
      <c r="H320" s="173"/>
      <c r="I320" s="173"/>
      <c r="J320" s="173"/>
      <c r="K320" s="173"/>
      <c r="L320" s="173"/>
      <c r="M320" s="173"/>
      <c r="N320" s="173"/>
      <c r="O320" s="173"/>
    </row>
    <row r="321" spans="1:15" ht="15" customHeight="1" x14ac:dyDescent="0.45">
      <c r="A321" s="174" t="s">
        <v>1555</v>
      </c>
      <c r="B321" s="173">
        <v>8</v>
      </c>
      <c r="C321" s="173"/>
      <c r="D321" s="173"/>
      <c r="E321" s="173"/>
      <c r="F321" s="173"/>
      <c r="G321" s="173"/>
      <c r="H321" s="173"/>
      <c r="I321" s="173"/>
      <c r="J321" s="173"/>
      <c r="K321" s="173"/>
      <c r="L321" s="173"/>
      <c r="M321" s="173"/>
      <c r="N321" s="173"/>
      <c r="O321" s="173"/>
    </row>
    <row r="322" spans="1:15" ht="15" customHeight="1" x14ac:dyDescent="0.45">
      <c r="A322" s="174" t="s">
        <v>533</v>
      </c>
      <c r="B322" s="173">
        <v>5</v>
      </c>
      <c r="C322" s="173"/>
      <c r="D322" s="173"/>
      <c r="E322" s="173"/>
      <c r="F322" s="173"/>
      <c r="G322" s="173"/>
      <c r="H322" s="173"/>
      <c r="I322" s="173"/>
      <c r="J322" s="173"/>
      <c r="K322" s="173"/>
      <c r="L322" s="173"/>
      <c r="M322" s="173"/>
      <c r="N322" s="173"/>
      <c r="O322" s="173"/>
    </row>
    <row r="323" spans="1:15" ht="15" customHeight="1" x14ac:dyDescent="0.45">
      <c r="A323" s="174" t="s">
        <v>1828</v>
      </c>
      <c r="B323" s="173">
        <v>8</v>
      </c>
      <c r="C323" s="173"/>
      <c r="D323" s="173"/>
      <c r="E323" s="173"/>
      <c r="F323" s="173"/>
      <c r="G323" s="173"/>
      <c r="H323" s="173"/>
      <c r="I323" s="173"/>
      <c r="J323" s="173"/>
      <c r="K323" s="173"/>
      <c r="L323" s="173"/>
      <c r="M323" s="173"/>
      <c r="N323" s="173"/>
      <c r="O323" s="173"/>
    </row>
    <row r="324" spans="1:15" ht="15" customHeight="1" x14ac:dyDescent="0.45">
      <c r="A324" s="174" t="s">
        <v>2590</v>
      </c>
      <c r="B324" s="173">
        <v>3</v>
      </c>
      <c r="C324" s="173"/>
      <c r="D324" s="173"/>
      <c r="E324" s="173"/>
      <c r="F324" s="173"/>
      <c r="G324" s="173"/>
      <c r="H324" s="173"/>
      <c r="I324" s="173"/>
      <c r="J324" s="173"/>
      <c r="K324" s="173"/>
      <c r="L324" s="173"/>
      <c r="M324" s="173"/>
      <c r="N324" s="173"/>
      <c r="O324" s="173"/>
    </row>
    <row r="325" spans="1:15" ht="15" customHeight="1" x14ac:dyDescent="0.45">
      <c r="A325" s="174" t="s">
        <v>2620</v>
      </c>
      <c r="B325" s="173">
        <v>4</v>
      </c>
      <c r="C325" s="173"/>
      <c r="D325" s="173"/>
      <c r="E325" s="173"/>
      <c r="F325" s="173"/>
      <c r="G325" s="173"/>
      <c r="H325" s="173"/>
      <c r="I325" s="173"/>
      <c r="J325" s="173"/>
      <c r="K325" s="173"/>
      <c r="L325" s="173"/>
      <c r="M325" s="173"/>
      <c r="N325" s="173"/>
      <c r="O325" s="173"/>
    </row>
    <row r="326" spans="1:15" ht="15" customHeight="1" x14ac:dyDescent="0.45">
      <c r="A326" s="174" t="s">
        <v>2453</v>
      </c>
      <c r="B326" s="173">
        <v>3</v>
      </c>
      <c r="C326" s="173"/>
      <c r="D326" s="173"/>
      <c r="E326" s="173"/>
      <c r="F326" s="173"/>
      <c r="G326" s="173"/>
      <c r="H326" s="173"/>
      <c r="I326" s="173"/>
      <c r="J326" s="173"/>
      <c r="K326" s="173"/>
      <c r="L326" s="173"/>
      <c r="M326" s="173"/>
      <c r="N326" s="173"/>
      <c r="O326" s="173"/>
    </row>
    <row r="327" spans="1:15" ht="15" customHeight="1" x14ac:dyDescent="0.45">
      <c r="A327" s="174" t="s">
        <v>2466</v>
      </c>
      <c r="B327" s="173">
        <v>2</v>
      </c>
      <c r="C327" s="173"/>
      <c r="D327" s="173"/>
      <c r="E327" s="173"/>
      <c r="F327" s="173"/>
      <c r="G327" s="173"/>
      <c r="H327" s="173"/>
      <c r="I327" s="173"/>
      <c r="J327" s="173"/>
      <c r="K327" s="173"/>
      <c r="L327" s="173"/>
      <c r="M327" s="173"/>
      <c r="N327" s="173"/>
      <c r="O327" s="173"/>
    </row>
    <row r="328" spans="1:15" ht="15" customHeight="1" x14ac:dyDescent="0.45">
      <c r="A328" s="174" t="s">
        <v>2639</v>
      </c>
      <c r="B328" s="173">
        <v>2</v>
      </c>
      <c r="C328" s="173"/>
      <c r="D328" s="173"/>
      <c r="E328" s="173"/>
      <c r="F328" s="173"/>
      <c r="G328" s="173"/>
      <c r="H328" s="173"/>
      <c r="I328" s="173"/>
      <c r="J328" s="173"/>
      <c r="K328" s="173"/>
      <c r="L328" s="173"/>
      <c r="M328" s="173"/>
      <c r="N328" s="173"/>
      <c r="O328" s="173"/>
    </row>
    <row r="329" spans="1:15" ht="15" customHeight="1" x14ac:dyDescent="0.45">
      <c r="A329" s="174" t="s">
        <v>1819</v>
      </c>
      <c r="B329" s="173">
        <v>7</v>
      </c>
      <c r="C329" s="173"/>
      <c r="D329" s="173"/>
      <c r="E329" s="173"/>
      <c r="F329" s="173"/>
      <c r="G329" s="173"/>
      <c r="H329" s="173"/>
      <c r="I329" s="173"/>
      <c r="J329" s="173"/>
      <c r="K329" s="173"/>
      <c r="L329" s="173"/>
      <c r="M329" s="173"/>
      <c r="N329" s="173"/>
      <c r="O329" s="173"/>
    </row>
    <row r="330" spans="1:15" ht="15" customHeight="1" x14ac:dyDescent="0.45">
      <c r="A330" s="174" t="s">
        <v>1801</v>
      </c>
      <c r="B330" s="173">
        <v>2</v>
      </c>
      <c r="C330" s="173"/>
      <c r="D330" s="173"/>
      <c r="E330" s="173"/>
      <c r="F330" s="173"/>
      <c r="G330" s="173"/>
      <c r="H330" s="173"/>
      <c r="I330" s="173"/>
      <c r="J330" s="173"/>
      <c r="K330" s="173"/>
      <c r="L330" s="173"/>
      <c r="M330" s="173"/>
      <c r="N330" s="173"/>
      <c r="O330" s="173"/>
    </row>
    <row r="331" spans="1:15" ht="15" customHeight="1" x14ac:dyDescent="0.45">
      <c r="A331" s="174" t="s">
        <v>2212</v>
      </c>
      <c r="B331" s="173">
        <v>5</v>
      </c>
      <c r="C331" s="173"/>
      <c r="D331" s="173"/>
      <c r="E331" s="173"/>
      <c r="F331" s="173"/>
      <c r="G331" s="173"/>
      <c r="H331" s="173"/>
      <c r="I331" s="173"/>
      <c r="J331" s="173"/>
      <c r="K331" s="173"/>
      <c r="L331" s="173"/>
      <c r="M331" s="173"/>
      <c r="N331" s="173"/>
      <c r="O331" s="173"/>
    </row>
    <row r="332" spans="1:15" ht="15" customHeight="1" x14ac:dyDescent="0.45">
      <c r="A332" s="174" t="s">
        <v>1226</v>
      </c>
      <c r="B332" s="173">
        <v>6</v>
      </c>
      <c r="C332" s="173"/>
      <c r="D332" s="173"/>
      <c r="E332" s="173"/>
      <c r="F332" s="173"/>
      <c r="G332" s="173"/>
      <c r="H332" s="173"/>
      <c r="I332" s="173"/>
      <c r="J332" s="173"/>
      <c r="K332" s="173"/>
      <c r="L332" s="173"/>
      <c r="M332" s="173"/>
      <c r="N332" s="173"/>
      <c r="O332" s="173"/>
    </row>
    <row r="333" spans="1:15" ht="15" customHeight="1" x14ac:dyDescent="0.45">
      <c r="A333" s="174" t="s">
        <v>2452</v>
      </c>
      <c r="B333" s="173">
        <v>4</v>
      </c>
      <c r="C333" s="173"/>
      <c r="D333" s="173"/>
      <c r="E333" s="173"/>
      <c r="F333" s="173"/>
      <c r="G333" s="173"/>
      <c r="H333" s="173"/>
      <c r="I333" s="173"/>
      <c r="J333" s="173"/>
      <c r="K333" s="173"/>
      <c r="L333" s="173"/>
      <c r="M333" s="173"/>
      <c r="N333" s="173"/>
      <c r="O333" s="173"/>
    </row>
    <row r="334" spans="1:15" ht="15" customHeight="1" x14ac:dyDescent="0.45">
      <c r="A334" s="174" t="s">
        <v>643</v>
      </c>
      <c r="B334" s="173">
        <v>8</v>
      </c>
      <c r="C334" s="173"/>
      <c r="D334" s="173"/>
      <c r="E334" s="173"/>
      <c r="F334" s="173"/>
      <c r="G334" s="173"/>
      <c r="H334" s="173"/>
      <c r="I334" s="173"/>
      <c r="J334" s="173"/>
      <c r="K334" s="173"/>
      <c r="L334" s="173"/>
      <c r="M334" s="173"/>
      <c r="N334" s="173"/>
      <c r="O334" s="173"/>
    </row>
    <row r="335" spans="1:15" ht="15" customHeight="1" x14ac:dyDescent="0.45">
      <c r="A335" s="174" t="s">
        <v>500</v>
      </c>
      <c r="B335" s="173">
        <v>8</v>
      </c>
      <c r="C335" s="173"/>
      <c r="D335" s="173"/>
      <c r="E335" s="173"/>
      <c r="F335" s="173"/>
      <c r="G335" s="173"/>
      <c r="H335" s="173"/>
      <c r="I335" s="173"/>
      <c r="J335" s="173"/>
      <c r="K335" s="173"/>
      <c r="L335" s="173"/>
      <c r="M335" s="173"/>
      <c r="N335" s="173"/>
      <c r="O335" s="173"/>
    </row>
    <row r="336" spans="1:15" ht="15" customHeight="1" x14ac:dyDescent="0.45">
      <c r="A336" s="174" t="s">
        <v>809</v>
      </c>
      <c r="B336" s="173">
        <v>5</v>
      </c>
      <c r="C336" s="173"/>
      <c r="D336" s="173"/>
      <c r="E336" s="173"/>
      <c r="F336" s="173"/>
      <c r="G336" s="173"/>
      <c r="H336" s="173"/>
      <c r="I336" s="173"/>
      <c r="J336" s="173"/>
      <c r="K336" s="173"/>
      <c r="L336" s="173"/>
      <c r="M336" s="173"/>
      <c r="N336" s="173"/>
      <c r="O336" s="173"/>
    </row>
    <row r="337" spans="1:15" ht="15" customHeight="1" x14ac:dyDescent="0.45">
      <c r="A337" s="174" t="s">
        <v>1612</v>
      </c>
      <c r="B337" s="173">
        <v>6</v>
      </c>
      <c r="C337" s="173"/>
      <c r="D337" s="173"/>
      <c r="E337" s="173"/>
      <c r="F337" s="173"/>
      <c r="G337" s="173"/>
      <c r="H337" s="173"/>
      <c r="I337" s="173"/>
      <c r="J337" s="173"/>
      <c r="K337" s="173"/>
      <c r="L337" s="173"/>
      <c r="M337" s="173"/>
      <c r="N337" s="173"/>
      <c r="O337" s="173"/>
    </row>
    <row r="338" spans="1:15" ht="15" customHeight="1" x14ac:dyDescent="0.45">
      <c r="A338" s="174" t="s">
        <v>254</v>
      </c>
      <c r="B338" s="173">
        <v>8</v>
      </c>
      <c r="C338" s="173"/>
      <c r="D338" s="173"/>
      <c r="E338" s="173"/>
      <c r="F338" s="173"/>
      <c r="G338" s="173"/>
      <c r="H338" s="173"/>
      <c r="I338" s="173"/>
      <c r="J338" s="173"/>
      <c r="K338" s="173"/>
      <c r="L338" s="173"/>
      <c r="M338" s="173"/>
      <c r="N338" s="173"/>
      <c r="O338" s="173"/>
    </row>
    <row r="339" spans="1:15" ht="15" customHeight="1" x14ac:dyDescent="0.45">
      <c r="A339" s="174" t="s">
        <v>1643</v>
      </c>
      <c r="B339" s="173">
        <v>4</v>
      </c>
      <c r="C339" s="173"/>
      <c r="D339" s="173"/>
      <c r="E339" s="173"/>
      <c r="F339" s="173"/>
      <c r="G339" s="173"/>
      <c r="H339" s="173"/>
      <c r="I339" s="173"/>
      <c r="J339" s="173"/>
      <c r="K339" s="173"/>
      <c r="L339" s="173"/>
      <c r="M339" s="173"/>
      <c r="N339" s="173"/>
      <c r="O339" s="173"/>
    </row>
    <row r="340" spans="1:15" ht="15" customHeight="1" x14ac:dyDescent="0.45">
      <c r="A340" s="174" t="s">
        <v>1459</v>
      </c>
      <c r="B340" s="173">
        <v>5</v>
      </c>
      <c r="C340" s="173"/>
      <c r="D340" s="173"/>
      <c r="E340" s="173"/>
      <c r="F340" s="173"/>
      <c r="G340" s="173"/>
      <c r="H340" s="173"/>
      <c r="I340" s="173"/>
      <c r="J340" s="173"/>
      <c r="K340" s="173"/>
      <c r="L340" s="173"/>
      <c r="M340" s="173"/>
      <c r="N340" s="173"/>
      <c r="O340" s="173"/>
    </row>
    <row r="341" spans="1:15" ht="15" customHeight="1" x14ac:dyDescent="0.45">
      <c r="A341" s="174" t="s">
        <v>237</v>
      </c>
      <c r="B341" s="173">
        <v>2</v>
      </c>
      <c r="C341" s="173"/>
      <c r="D341" s="173"/>
      <c r="E341" s="173"/>
      <c r="F341" s="173"/>
      <c r="G341" s="173"/>
      <c r="H341" s="173"/>
      <c r="I341" s="173"/>
      <c r="J341" s="173"/>
      <c r="K341" s="173"/>
      <c r="L341" s="173"/>
      <c r="M341" s="173"/>
      <c r="N341" s="173"/>
      <c r="O341" s="173"/>
    </row>
    <row r="342" spans="1:15" ht="15" customHeight="1" x14ac:dyDescent="0.45">
      <c r="A342" s="174" t="s">
        <v>949</v>
      </c>
      <c r="B342" s="173">
        <v>5</v>
      </c>
      <c r="C342" s="173"/>
      <c r="D342" s="173"/>
      <c r="E342" s="173"/>
      <c r="F342" s="173"/>
      <c r="G342" s="173"/>
      <c r="H342" s="173"/>
      <c r="I342" s="173"/>
      <c r="J342" s="173"/>
      <c r="K342" s="173"/>
      <c r="L342" s="173"/>
      <c r="M342" s="173"/>
      <c r="N342" s="173"/>
      <c r="O342" s="173"/>
    </row>
    <row r="343" spans="1:15" ht="15" customHeight="1" x14ac:dyDescent="0.45">
      <c r="A343" s="174" t="s">
        <v>789</v>
      </c>
      <c r="B343" s="173">
        <v>6</v>
      </c>
      <c r="C343" s="173"/>
      <c r="D343" s="173"/>
      <c r="E343" s="173"/>
      <c r="F343" s="173"/>
      <c r="G343" s="173"/>
      <c r="H343" s="173"/>
      <c r="I343" s="173"/>
      <c r="J343" s="173"/>
      <c r="K343" s="173"/>
      <c r="L343" s="173"/>
      <c r="M343" s="173"/>
      <c r="N343" s="173"/>
      <c r="O343" s="173"/>
    </row>
    <row r="344" spans="1:15" ht="15" customHeight="1" x14ac:dyDescent="0.45">
      <c r="A344" s="174" t="s">
        <v>573</v>
      </c>
      <c r="B344" s="173">
        <v>6</v>
      </c>
      <c r="C344" s="173"/>
      <c r="D344" s="173"/>
      <c r="E344" s="173"/>
      <c r="F344" s="173"/>
      <c r="G344" s="173"/>
      <c r="H344" s="173"/>
      <c r="I344" s="173"/>
      <c r="J344" s="173"/>
      <c r="K344" s="173"/>
      <c r="L344" s="173"/>
      <c r="M344" s="173"/>
      <c r="N344" s="173"/>
      <c r="O344" s="173"/>
    </row>
    <row r="345" spans="1:15" ht="15" customHeight="1" x14ac:dyDescent="0.45">
      <c r="A345" s="174" t="s">
        <v>662</v>
      </c>
      <c r="B345" s="173">
        <v>3</v>
      </c>
      <c r="C345" s="173"/>
      <c r="D345" s="173"/>
      <c r="E345" s="173"/>
      <c r="F345" s="173"/>
      <c r="G345" s="173"/>
      <c r="H345" s="173"/>
      <c r="I345" s="173"/>
      <c r="J345" s="173"/>
      <c r="K345" s="173"/>
      <c r="L345" s="173"/>
      <c r="M345" s="173"/>
      <c r="N345" s="173"/>
      <c r="O345" s="173"/>
    </row>
    <row r="346" spans="1:15" ht="15" customHeight="1" x14ac:dyDescent="0.45">
      <c r="A346" s="174" t="s">
        <v>889</v>
      </c>
      <c r="B346" s="173">
        <v>5</v>
      </c>
      <c r="C346" s="173"/>
      <c r="D346" s="173"/>
      <c r="E346" s="173"/>
      <c r="F346" s="173"/>
      <c r="G346" s="173"/>
      <c r="H346" s="173"/>
      <c r="I346" s="173"/>
      <c r="J346" s="173"/>
      <c r="K346" s="173"/>
      <c r="L346" s="173"/>
      <c r="M346" s="173"/>
      <c r="N346" s="173"/>
      <c r="O346" s="173"/>
    </row>
    <row r="347" spans="1:15" ht="15" customHeight="1" x14ac:dyDescent="0.45">
      <c r="A347" s="174" t="s">
        <v>385</v>
      </c>
      <c r="B347" s="173">
        <v>6</v>
      </c>
      <c r="C347" s="173"/>
      <c r="D347" s="173"/>
      <c r="E347" s="173"/>
      <c r="F347" s="173"/>
      <c r="G347" s="173"/>
      <c r="H347" s="173"/>
      <c r="I347" s="173"/>
      <c r="J347" s="173"/>
      <c r="K347" s="173"/>
      <c r="L347" s="173"/>
      <c r="M347" s="173"/>
      <c r="N347" s="173"/>
      <c r="O347" s="173"/>
    </row>
    <row r="348" spans="1:15" ht="15" customHeight="1" x14ac:dyDescent="0.45">
      <c r="A348" s="174" t="s">
        <v>1234</v>
      </c>
      <c r="B348" s="173">
        <v>7</v>
      </c>
      <c r="C348" s="173"/>
      <c r="D348" s="173"/>
      <c r="E348" s="173"/>
      <c r="F348" s="173"/>
      <c r="G348" s="173"/>
      <c r="H348" s="173"/>
      <c r="I348" s="173"/>
      <c r="J348" s="173"/>
      <c r="K348" s="173"/>
      <c r="L348" s="173"/>
      <c r="M348" s="173"/>
      <c r="N348" s="173"/>
      <c r="O348" s="173"/>
    </row>
    <row r="349" spans="1:15" ht="15" customHeight="1" x14ac:dyDescent="0.45">
      <c r="A349" s="174" t="s">
        <v>257</v>
      </c>
      <c r="B349" s="173">
        <v>6</v>
      </c>
      <c r="C349" s="173"/>
      <c r="D349" s="173"/>
      <c r="E349" s="173"/>
      <c r="F349" s="173"/>
      <c r="G349" s="173"/>
      <c r="H349" s="173"/>
      <c r="I349" s="173"/>
      <c r="J349" s="173"/>
      <c r="K349" s="173"/>
      <c r="L349" s="173"/>
      <c r="M349" s="173"/>
      <c r="N349" s="173"/>
      <c r="O349" s="173"/>
    </row>
    <row r="350" spans="1:15" ht="15" customHeight="1" x14ac:dyDescent="0.45">
      <c r="A350" s="174" t="s">
        <v>2529</v>
      </c>
      <c r="B350" s="173">
        <v>6</v>
      </c>
      <c r="C350" s="173"/>
      <c r="D350" s="173"/>
      <c r="E350" s="173"/>
      <c r="F350" s="173"/>
      <c r="G350" s="173"/>
      <c r="H350" s="173"/>
      <c r="I350" s="173"/>
      <c r="J350" s="173"/>
      <c r="K350" s="173"/>
      <c r="L350" s="173"/>
      <c r="M350" s="173"/>
      <c r="N350" s="173"/>
      <c r="O350" s="173"/>
    </row>
    <row r="351" spans="1:15" ht="15" customHeight="1" x14ac:dyDescent="0.45">
      <c r="A351" s="174" t="s">
        <v>495</v>
      </c>
      <c r="B351" s="173">
        <v>7</v>
      </c>
      <c r="C351" s="173"/>
      <c r="D351" s="173"/>
      <c r="E351" s="173"/>
      <c r="F351" s="173"/>
      <c r="G351" s="173"/>
      <c r="H351" s="173"/>
      <c r="I351" s="173"/>
      <c r="J351" s="173"/>
      <c r="K351" s="173"/>
      <c r="L351" s="173"/>
      <c r="M351" s="173"/>
      <c r="N351" s="173"/>
      <c r="O351" s="173"/>
    </row>
    <row r="352" spans="1:15" ht="15" customHeight="1" x14ac:dyDescent="0.45">
      <c r="A352" s="174" t="s">
        <v>2328</v>
      </c>
      <c r="B352" s="173">
        <v>6</v>
      </c>
      <c r="C352" s="173"/>
      <c r="D352" s="173"/>
      <c r="E352" s="173"/>
      <c r="F352" s="173"/>
      <c r="G352" s="173"/>
      <c r="H352" s="173"/>
      <c r="I352" s="173"/>
      <c r="J352" s="173"/>
      <c r="K352" s="173"/>
      <c r="L352" s="173"/>
      <c r="M352" s="173"/>
      <c r="N352" s="173"/>
      <c r="O352" s="173"/>
    </row>
    <row r="353" spans="1:15" ht="15" customHeight="1" x14ac:dyDescent="0.45">
      <c r="A353" s="174" t="s">
        <v>1895</v>
      </c>
      <c r="B353" s="173">
        <v>9</v>
      </c>
      <c r="C353" s="173"/>
      <c r="D353" s="173"/>
      <c r="E353" s="173"/>
      <c r="F353" s="173"/>
      <c r="G353" s="173"/>
      <c r="H353" s="173"/>
      <c r="I353" s="173"/>
      <c r="J353" s="173"/>
      <c r="K353" s="173"/>
      <c r="L353" s="173"/>
      <c r="M353" s="173"/>
      <c r="N353" s="173"/>
      <c r="O353" s="173"/>
    </row>
    <row r="354" spans="1:15" ht="15" customHeight="1" x14ac:dyDescent="0.45">
      <c r="A354" s="174" t="s">
        <v>352</v>
      </c>
      <c r="B354" s="173">
        <v>7</v>
      </c>
      <c r="C354" s="173"/>
      <c r="D354" s="173"/>
      <c r="E354" s="173"/>
      <c r="F354" s="173"/>
      <c r="G354" s="173"/>
      <c r="H354" s="173"/>
      <c r="I354" s="173"/>
      <c r="J354" s="173"/>
      <c r="K354" s="173"/>
      <c r="L354" s="173"/>
      <c r="M354" s="173"/>
      <c r="N354" s="173"/>
      <c r="O354" s="173"/>
    </row>
    <row r="355" spans="1:15" ht="15" customHeight="1" x14ac:dyDescent="0.45">
      <c r="A355" s="174" t="s">
        <v>2072</v>
      </c>
      <c r="B355" s="173">
        <v>2</v>
      </c>
      <c r="C355" s="173"/>
      <c r="D355" s="173"/>
      <c r="E355" s="173"/>
      <c r="F355" s="173"/>
      <c r="G355" s="173"/>
      <c r="H355" s="173"/>
      <c r="I355" s="173"/>
      <c r="J355" s="173"/>
      <c r="K355" s="173"/>
      <c r="L355" s="173"/>
      <c r="M355" s="173"/>
      <c r="N355" s="173"/>
      <c r="O355" s="173"/>
    </row>
    <row r="356" spans="1:15" ht="15" customHeight="1" x14ac:dyDescent="0.45">
      <c r="A356" s="174" t="s">
        <v>538</v>
      </c>
      <c r="B356" s="173">
        <v>5</v>
      </c>
      <c r="C356" s="173"/>
      <c r="D356" s="173"/>
      <c r="E356" s="173"/>
      <c r="F356" s="173"/>
      <c r="G356" s="173"/>
      <c r="H356" s="173"/>
      <c r="I356" s="173"/>
      <c r="J356" s="173"/>
      <c r="K356" s="173"/>
      <c r="L356" s="173"/>
      <c r="M356" s="173"/>
      <c r="N356" s="173"/>
      <c r="O356" s="173"/>
    </row>
    <row r="357" spans="1:15" ht="15" customHeight="1" x14ac:dyDescent="0.45">
      <c r="A357" s="174" t="s">
        <v>353</v>
      </c>
      <c r="B357" s="173">
        <v>3</v>
      </c>
      <c r="C357" s="173"/>
      <c r="D357" s="173"/>
      <c r="E357" s="173"/>
      <c r="F357" s="173"/>
      <c r="G357" s="173"/>
      <c r="H357" s="173"/>
      <c r="I357" s="173"/>
      <c r="J357" s="173"/>
      <c r="K357" s="173"/>
      <c r="L357" s="173"/>
      <c r="M357" s="173"/>
      <c r="N357" s="173"/>
      <c r="O357" s="173"/>
    </row>
    <row r="358" spans="1:15" ht="15" customHeight="1" x14ac:dyDescent="0.45">
      <c r="A358" s="174" t="s">
        <v>1070</v>
      </c>
      <c r="B358" s="173">
        <v>3</v>
      </c>
      <c r="C358" s="173"/>
      <c r="D358" s="173"/>
      <c r="E358" s="173"/>
      <c r="F358" s="173"/>
      <c r="G358" s="173"/>
      <c r="H358" s="173"/>
      <c r="I358" s="173"/>
      <c r="J358" s="173"/>
      <c r="K358" s="173"/>
      <c r="L358" s="173"/>
      <c r="M358" s="173"/>
      <c r="N358" s="173"/>
      <c r="O358" s="173"/>
    </row>
    <row r="359" spans="1:15" ht="15" customHeight="1" x14ac:dyDescent="0.45">
      <c r="A359" s="174" t="s">
        <v>1753</v>
      </c>
      <c r="B359" s="173">
        <v>4</v>
      </c>
      <c r="C359" s="173"/>
      <c r="D359" s="173"/>
      <c r="E359" s="173"/>
      <c r="F359" s="173"/>
      <c r="G359" s="173"/>
      <c r="H359" s="173"/>
      <c r="I359" s="173"/>
      <c r="J359" s="173"/>
      <c r="K359" s="173"/>
      <c r="L359" s="173"/>
      <c r="M359" s="173"/>
      <c r="N359" s="173"/>
      <c r="O359" s="173"/>
    </row>
    <row r="360" spans="1:15" ht="15" customHeight="1" x14ac:dyDescent="0.45">
      <c r="A360" s="174" t="s">
        <v>315</v>
      </c>
      <c r="B360" s="173">
        <v>3</v>
      </c>
      <c r="C360" s="173"/>
      <c r="D360" s="173"/>
      <c r="E360" s="173"/>
      <c r="F360" s="173"/>
      <c r="G360" s="173"/>
      <c r="H360" s="173"/>
      <c r="I360" s="173"/>
      <c r="J360" s="173"/>
      <c r="K360" s="173"/>
      <c r="L360" s="173"/>
      <c r="M360" s="173"/>
      <c r="N360" s="173"/>
      <c r="O360" s="173"/>
    </row>
    <row r="361" spans="1:15" ht="15" customHeight="1" x14ac:dyDescent="0.45">
      <c r="A361" s="174" t="s">
        <v>1249</v>
      </c>
      <c r="B361" s="173">
        <v>6</v>
      </c>
      <c r="C361" s="173"/>
      <c r="D361" s="173"/>
      <c r="E361" s="173"/>
      <c r="F361" s="173"/>
      <c r="G361" s="173"/>
      <c r="H361" s="173"/>
      <c r="I361" s="173"/>
      <c r="J361" s="173"/>
      <c r="K361" s="173"/>
      <c r="L361" s="173"/>
      <c r="M361" s="173"/>
      <c r="N361" s="173"/>
      <c r="O361" s="173"/>
    </row>
    <row r="362" spans="1:15" ht="15" customHeight="1" x14ac:dyDescent="0.45">
      <c r="A362" s="174" t="s">
        <v>1917</v>
      </c>
      <c r="B362" s="173">
        <v>4</v>
      </c>
      <c r="C362" s="173"/>
      <c r="D362" s="173"/>
      <c r="E362" s="173"/>
      <c r="F362" s="173"/>
      <c r="G362" s="173"/>
      <c r="H362" s="173"/>
      <c r="I362" s="173"/>
      <c r="J362" s="173"/>
      <c r="K362" s="173"/>
      <c r="L362" s="173"/>
      <c r="M362" s="173"/>
      <c r="N362" s="173"/>
      <c r="O362" s="173"/>
    </row>
    <row r="363" spans="1:15" ht="15" customHeight="1" x14ac:dyDescent="0.45">
      <c r="A363" s="174" t="s">
        <v>231</v>
      </c>
      <c r="B363" s="173">
        <v>4</v>
      </c>
      <c r="C363" s="173"/>
      <c r="D363" s="173"/>
      <c r="E363" s="173"/>
      <c r="F363" s="173"/>
      <c r="G363" s="173"/>
      <c r="H363" s="173"/>
      <c r="I363" s="173"/>
      <c r="J363" s="173"/>
      <c r="K363" s="173"/>
      <c r="L363" s="173"/>
      <c r="M363" s="173"/>
      <c r="N363" s="173"/>
      <c r="O363" s="173"/>
    </row>
    <row r="364" spans="1:15" ht="15" customHeight="1" x14ac:dyDescent="0.45">
      <c r="A364" s="174" t="s">
        <v>2333</v>
      </c>
      <c r="B364" s="173">
        <v>4</v>
      </c>
      <c r="C364" s="173"/>
      <c r="D364" s="173"/>
      <c r="E364" s="173"/>
      <c r="F364" s="173"/>
      <c r="G364" s="173"/>
      <c r="H364" s="173"/>
      <c r="I364" s="173"/>
      <c r="J364" s="173"/>
      <c r="K364" s="173"/>
      <c r="L364" s="173"/>
      <c r="M364" s="173"/>
      <c r="N364" s="173"/>
      <c r="O364" s="173"/>
    </row>
    <row r="365" spans="1:15" ht="15" customHeight="1" x14ac:dyDescent="0.45">
      <c r="A365" s="174" t="s">
        <v>1113</v>
      </c>
      <c r="B365" s="173">
        <v>6</v>
      </c>
      <c r="C365" s="173"/>
      <c r="D365" s="173"/>
      <c r="E365" s="173"/>
      <c r="F365" s="173"/>
      <c r="G365" s="173"/>
      <c r="H365" s="173"/>
      <c r="I365" s="173"/>
      <c r="J365" s="173"/>
      <c r="K365" s="173"/>
      <c r="L365" s="173"/>
      <c r="M365" s="173"/>
      <c r="N365" s="173"/>
      <c r="O365" s="173"/>
    </row>
    <row r="366" spans="1:15" ht="15" customHeight="1" x14ac:dyDescent="0.45">
      <c r="A366" s="174" t="s">
        <v>580</v>
      </c>
      <c r="B366" s="173">
        <v>4</v>
      </c>
      <c r="C366" s="173"/>
      <c r="D366" s="173"/>
      <c r="E366" s="173"/>
      <c r="F366" s="173"/>
      <c r="G366" s="173"/>
      <c r="H366" s="173"/>
      <c r="I366" s="173"/>
      <c r="J366" s="173"/>
      <c r="K366" s="173"/>
      <c r="L366" s="173"/>
      <c r="M366" s="173"/>
      <c r="N366" s="173"/>
      <c r="O366" s="173"/>
    </row>
    <row r="367" spans="1:15" ht="15" customHeight="1" x14ac:dyDescent="0.45">
      <c r="A367" s="174" t="s">
        <v>2562</v>
      </c>
      <c r="B367" s="173">
        <v>4</v>
      </c>
      <c r="C367" s="173"/>
      <c r="D367" s="173"/>
      <c r="E367" s="173"/>
      <c r="F367" s="173"/>
      <c r="G367" s="173"/>
      <c r="H367" s="173"/>
      <c r="I367" s="173"/>
      <c r="J367" s="173"/>
      <c r="K367" s="173"/>
      <c r="L367" s="173"/>
      <c r="M367" s="173"/>
      <c r="N367" s="173"/>
      <c r="O367" s="173"/>
    </row>
    <row r="368" spans="1:15" ht="15" customHeight="1" x14ac:dyDescent="0.45">
      <c r="A368" s="174" t="s">
        <v>2263</v>
      </c>
      <c r="B368" s="173">
        <v>7</v>
      </c>
      <c r="C368" s="173"/>
      <c r="D368" s="173"/>
      <c r="E368" s="173"/>
      <c r="F368" s="173"/>
      <c r="G368" s="173"/>
      <c r="H368" s="173"/>
      <c r="I368" s="173"/>
      <c r="J368" s="173"/>
      <c r="K368" s="173"/>
      <c r="L368" s="173"/>
      <c r="M368" s="173"/>
      <c r="N368" s="173"/>
      <c r="O368" s="173"/>
    </row>
    <row r="369" spans="1:15" ht="15" customHeight="1" x14ac:dyDescent="0.45">
      <c r="A369" s="174" t="s">
        <v>1728</v>
      </c>
      <c r="B369" s="173">
        <v>3</v>
      </c>
      <c r="C369" s="173"/>
      <c r="D369" s="173"/>
      <c r="E369" s="173"/>
      <c r="F369" s="173"/>
      <c r="G369" s="173"/>
      <c r="H369" s="173"/>
      <c r="I369" s="173"/>
      <c r="J369" s="173"/>
      <c r="K369" s="173"/>
      <c r="L369" s="173"/>
      <c r="M369" s="173"/>
      <c r="N369" s="173"/>
      <c r="O369" s="173"/>
    </row>
    <row r="370" spans="1:15" ht="15" customHeight="1" x14ac:dyDescent="0.45">
      <c r="A370" s="174" t="s">
        <v>1418</v>
      </c>
      <c r="B370" s="173">
        <v>5</v>
      </c>
      <c r="C370" s="173"/>
      <c r="D370" s="173"/>
      <c r="E370" s="173"/>
      <c r="F370" s="173"/>
      <c r="G370" s="173"/>
      <c r="H370" s="173"/>
      <c r="I370" s="173"/>
      <c r="J370" s="173"/>
      <c r="K370" s="173"/>
      <c r="L370" s="173"/>
      <c r="M370" s="173"/>
      <c r="N370" s="173"/>
      <c r="O370" s="173"/>
    </row>
    <row r="371" spans="1:15" ht="15" customHeight="1" x14ac:dyDescent="0.45">
      <c r="A371" s="174" t="s">
        <v>804</v>
      </c>
      <c r="B371" s="173">
        <v>7</v>
      </c>
      <c r="C371" s="173"/>
      <c r="D371" s="173"/>
      <c r="E371" s="173"/>
      <c r="F371" s="173"/>
      <c r="G371" s="173"/>
      <c r="H371" s="173"/>
      <c r="I371" s="173"/>
      <c r="J371" s="173"/>
      <c r="K371" s="173"/>
      <c r="L371" s="173"/>
      <c r="M371" s="173"/>
      <c r="N371" s="173"/>
      <c r="O371" s="173"/>
    </row>
    <row r="372" spans="1:15" ht="15" customHeight="1" x14ac:dyDescent="0.45">
      <c r="A372" s="174" t="s">
        <v>1321</v>
      </c>
      <c r="B372" s="173">
        <v>2</v>
      </c>
      <c r="C372" s="173"/>
      <c r="D372" s="173"/>
      <c r="E372" s="173"/>
      <c r="F372" s="173"/>
      <c r="G372" s="173"/>
      <c r="H372" s="173"/>
      <c r="I372" s="173"/>
      <c r="J372" s="173"/>
      <c r="K372" s="173"/>
      <c r="L372" s="173"/>
      <c r="M372" s="173"/>
      <c r="N372" s="173"/>
      <c r="O372" s="173"/>
    </row>
    <row r="373" spans="1:15" ht="15" customHeight="1" x14ac:dyDescent="0.45">
      <c r="A373" s="174" t="s">
        <v>822</v>
      </c>
      <c r="B373" s="173">
        <v>2</v>
      </c>
      <c r="C373" s="173"/>
      <c r="D373" s="173"/>
      <c r="E373" s="173"/>
      <c r="F373" s="173"/>
      <c r="G373" s="173"/>
      <c r="H373" s="173"/>
      <c r="I373" s="173"/>
      <c r="J373" s="173"/>
      <c r="K373" s="173"/>
      <c r="L373" s="173"/>
      <c r="M373" s="173"/>
      <c r="N373" s="173"/>
      <c r="O373" s="173"/>
    </row>
    <row r="374" spans="1:15" ht="15" customHeight="1" x14ac:dyDescent="0.45">
      <c r="A374" s="174" t="s">
        <v>2570</v>
      </c>
      <c r="B374" s="173">
        <v>4</v>
      </c>
      <c r="C374" s="173"/>
      <c r="D374" s="173"/>
      <c r="E374" s="173"/>
      <c r="F374" s="173"/>
      <c r="G374" s="173"/>
      <c r="H374" s="173"/>
      <c r="I374" s="173"/>
      <c r="J374" s="173"/>
      <c r="K374" s="173"/>
      <c r="L374" s="173"/>
      <c r="M374" s="173"/>
      <c r="N374" s="173"/>
      <c r="O374" s="173"/>
    </row>
    <row r="375" spans="1:15" ht="15" customHeight="1" x14ac:dyDescent="0.45">
      <c r="A375" s="174" t="s">
        <v>1357</v>
      </c>
      <c r="B375" s="173">
        <v>6</v>
      </c>
      <c r="C375" s="173"/>
      <c r="D375" s="173"/>
      <c r="E375" s="173"/>
      <c r="F375" s="173"/>
      <c r="G375" s="173"/>
      <c r="H375" s="173"/>
      <c r="I375" s="173"/>
      <c r="J375" s="173"/>
      <c r="K375" s="173"/>
      <c r="L375" s="173"/>
      <c r="M375" s="173"/>
      <c r="N375" s="173"/>
      <c r="O375" s="173"/>
    </row>
    <row r="376" spans="1:15" ht="15" customHeight="1" x14ac:dyDescent="0.45">
      <c r="A376" s="174" t="s">
        <v>1888</v>
      </c>
      <c r="B376" s="173">
        <v>3</v>
      </c>
      <c r="C376" s="173"/>
      <c r="D376" s="173"/>
      <c r="E376" s="173"/>
      <c r="F376" s="173"/>
      <c r="G376" s="173"/>
      <c r="H376" s="173"/>
      <c r="I376" s="173"/>
      <c r="J376" s="173"/>
      <c r="K376" s="173"/>
      <c r="L376" s="173"/>
      <c r="M376" s="173"/>
      <c r="N376" s="173"/>
      <c r="O376" s="173"/>
    </row>
    <row r="377" spans="1:15" ht="15" customHeight="1" x14ac:dyDescent="0.45">
      <c r="A377" s="174" t="s">
        <v>2681</v>
      </c>
      <c r="B377" s="173">
        <v>3</v>
      </c>
      <c r="C377" s="173"/>
      <c r="D377" s="173"/>
      <c r="E377" s="173"/>
      <c r="F377" s="173"/>
      <c r="G377" s="173"/>
      <c r="H377" s="173"/>
      <c r="I377" s="173"/>
      <c r="J377" s="173"/>
      <c r="K377" s="173"/>
      <c r="L377" s="173"/>
      <c r="M377" s="173"/>
      <c r="N377" s="173"/>
      <c r="O377" s="173"/>
    </row>
    <row r="378" spans="1:15" ht="15" customHeight="1" x14ac:dyDescent="0.45">
      <c r="A378" s="174" t="s">
        <v>2183</v>
      </c>
      <c r="B378" s="173">
        <v>2</v>
      </c>
      <c r="C378" s="173"/>
      <c r="D378" s="173"/>
      <c r="E378" s="173"/>
      <c r="F378" s="173"/>
      <c r="G378" s="173"/>
      <c r="H378" s="173"/>
      <c r="I378" s="173"/>
      <c r="J378" s="173"/>
      <c r="K378" s="173"/>
      <c r="L378" s="173"/>
      <c r="M378" s="173"/>
      <c r="N378" s="173"/>
      <c r="O378" s="173"/>
    </row>
    <row r="379" spans="1:15" ht="15" customHeight="1" x14ac:dyDescent="0.45">
      <c r="A379" s="174" t="s">
        <v>1942</v>
      </c>
      <c r="B379" s="173">
        <v>1</v>
      </c>
      <c r="C379" s="173"/>
      <c r="D379" s="173"/>
      <c r="E379" s="173"/>
      <c r="F379" s="173"/>
      <c r="G379" s="173"/>
      <c r="H379" s="173"/>
      <c r="I379" s="173"/>
      <c r="J379" s="173"/>
      <c r="K379" s="173"/>
      <c r="L379" s="173"/>
      <c r="M379" s="173"/>
      <c r="N379" s="173"/>
      <c r="O379" s="173"/>
    </row>
    <row r="380" spans="1:15" ht="15" customHeight="1" x14ac:dyDescent="0.45">
      <c r="A380" s="174" t="s">
        <v>2233</v>
      </c>
      <c r="B380" s="173">
        <v>4</v>
      </c>
      <c r="C380" s="173"/>
      <c r="D380" s="173"/>
      <c r="E380" s="173"/>
      <c r="F380" s="173"/>
      <c r="G380" s="173"/>
      <c r="H380" s="173"/>
      <c r="I380" s="173"/>
      <c r="J380" s="173"/>
      <c r="K380" s="173"/>
      <c r="L380" s="173"/>
      <c r="M380" s="173"/>
      <c r="N380" s="173"/>
      <c r="O380" s="173"/>
    </row>
    <row r="381" spans="1:15" ht="15" customHeight="1" x14ac:dyDescent="0.45">
      <c r="A381" s="174" t="s">
        <v>1599</v>
      </c>
      <c r="B381" s="173">
        <v>8</v>
      </c>
      <c r="C381" s="173"/>
      <c r="D381" s="173"/>
      <c r="E381" s="173"/>
      <c r="F381" s="173"/>
      <c r="G381" s="173"/>
      <c r="H381" s="173"/>
      <c r="I381" s="173"/>
      <c r="J381" s="173"/>
      <c r="K381" s="173"/>
      <c r="L381" s="173"/>
      <c r="M381" s="173"/>
      <c r="N381" s="173"/>
      <c r="O381" s="173"/>
    </row>
    <row r="382" spans="1:15" ht="15" customHeight="1" x14ac:dyDescent="0.45">
      <c r="A382" s="174" t="s">
        <v>758</v>
      </c>
      <c r="B382" s="173">
        <v>5</v>
      </c>
      <c r="C382" s="173"/>
      <c r="D382" s="173"/>
      <c r="E382" s="173"/>
      <c r="F382" s="173"/>
      <c r="G382" s="173"/>
      <c r="H382" s="173"/>
      <c r="I382" s="173"/>
      <c r="J382" s="173"/>
      <c r="K382" s="173"/>
      <c r="L382" s="173"/>
      <c r="M382" s="173"/>
      <c r="N382" s="173"/>
      <c r="O382" s="173"/>
    </row>
    <row r="383" spans="1:15" ht="15" customHeight="1" x14ac:dyDescent="0.45">
      <c r="A383" s="174" t="s">
        <v>483</v>
      </c>
      <c r="B383" s="173">
        <v>6</v>
      </c>
      <c r="C383" s="173"/>
      <c r="D383" s="173"/>
      <c r="E383" s="173"/>
      <c r="F383" s="173"/>
      <c r="G383" s="173"/>
      <c r="H383" s="173"/>
      <c r="I383" s="173"/>
      <c r="J383" s="173"/>
      <c r="K383" s="173"/>
      <c r="L383" s="173"/>
      <c r="M383" s="173"/>
      <c r="N383" s="173"/>
      <c r="O383" s="173"/>
    </row>
    <row r="384" spans="1:15" ht="15" customHeight="1" x14ac:dyDescent="0.45">
      <c r="A384" s="174" t="s">
        <v>1068</v>
      </c>
      <c r="B384" s="173">
        <v>7</v>
      </c>
      <c r="C384" s="173"/>
      <c r="D384" s="173"/>
      <c r="E384" s="173"/>
      <c r="F384" s="173"/>
      <c r="G384" s="173"/>
      <c r="H384" s="173"/>
      <c r="I384" s="173"/>
      <c r="J384" s="173"/>
      <c r="K384" s="173"/>
      <c r="L384" s="173"/>
      <c r="M384" s="173"/>
      <c r="N384" s="173"/>
      <c r="O384" s="173"/>
    </row>
    <row r="385" spans="1:15" ht="15" customHeight="1" x14ac:dyDescent="0.45">
      <c r="A385" s="174" t="s">
        <v>2134</v>
      </c>
      <c r="B385" s="173">
        <v>3</v>
      </c>
      <c r="C385" s="173"/>
      <c r="D385" s="173"/>
      <c r="E385" s="173"/>
      <c r="F385" s="173"/>
      <c r="G385" s="173"/>
      <c r="H385" s="173"/>
      <c r="I385" s="173"/>
      <c r="J385" s="173"/>
      <c r="K385" s="173"/>
      <c r="L385" s="173"/>
      <c r="M385" s="173"/>
      <c r="N385" s="173"/>
      <c r="O385" s="173"/>
    </row>
    <row r="386" spans="1:15" ht="15" customHeight="1" x14ac:dyDescent="0.45">
      <c r="A386" s="174" t="s">
        <v>1200</v>
      </c>
      <c r="B386" s="173">
        <v>6</v>
      </c>
      <c r="C386" s="173"/>
      <c r="D386" s="173"/>
      <c r="E386" s="173"/>
      <c r="F386" s="173"/>
      <c r="G386" s="173"/>
      <c r="H386" s="173"/>
      <c r="I386" s="173"/>
      <c r="J386" s="173"/>
      <c r="K386" s="173"/>
      <c r="L386" s="173"/>
      <c r="M386" s="173"/>
      <c r="N386" s="173"/>
      <c r="O386" s="173"/>
    </row>
    <row r="387" spans="1:15" ht="15" customHeight="1" x14ac:dyDescent="0.45">
      <c r="A387" s="174" t="s">
        <v>278</v>
      </c>
      <c r="B387" s="173">
        <v>9</v>
      </c>
      <c r="C387" s="173"/>
      <c r="D387" s="173"/>
      <c r="E387" s="173"/>
      <c r="F387" s="173"/>
      <c r="G387" s="173"/>
      <c r="H387" s="173"/>
      <c r="I387" s="173"/>
      <c r="J387" s="173"/>
      <c r="K387" s="173"/>
      <c r="L387" s="173"/>
      <c r="M387" s="173"/>
      <c r="N387" s="173"/>
      <c r="O387" s="173"/>
    </row>
    <row r="388" spans="1:15" ht="15" customHeight="1" x14ac:dyDescent="0.45">
      <c r="A388" s="174" t="s">
        <v>1851</v>
      </c>
      <c r="B388" s="173">
        <v>7</v>
      </c>
      <c r="C388" s="173"/>
      <c r="D388" s="173"/>
      <c r="E388" s="173"/>
      <c r="F388" s="173"/>
      <c r="G388" s="173"/>
      <c r="H388" s="173"/>
      <c r="I388" s="173"/>
      <c r="J388" s="173"/>
      <c r="K388" s="173"/>
      <c r="L388" s="173"/>
      <c r="M388" s="173"/>
      <c r="N388" s="173"/>
      <c r="O388" s="173"/>
    </row>
    <row r="389" spans="1:15" ht="15" customHeight="1" x14ac:dyDescent="0.45">
      <c r="A389" s="174" t="s">
        <v>1048</v>
      </c>
      <c r="B389" s="173">
        <v>3</v>
      </c>
      <c r="C389" s="173"/>
      <c r="D389" s="173"/>
      <c r="E389" s="173"/>
      <c r="F389" s="173"/>
      <c r="G389" s="173"/>
      <c r="H389" s="173"/>
      <c r="I389" s="173"/>
      <c r="J389" s="173"/>
      <c r="K389" s="173"/>
      <c r="L389" s="173"/>
      <c r="M389" s="173"/>
      <c r="N389" s="173"/>
      <c r="O389" s="173"/>
    </row>
    <row r="390" spans="1:15" ht="15" customHeight="1" x14ac:dyDescent="0.45">
      <c r="A390" s="174" t="s">
        <v>1652</v>
      </c>
      <c r="B390" s="173">
        <v>5</v>
      </c>
      <c r="C390" s="173"/>
      <c r="D390" s="173"/>
      <c r="E390" s="173"/>
      <c r="F390" s="173"/>
      <c r="G390" s="173"/>
      <c r="H390" s="173"/>
      <c r="I390" s="173"/>
      <c r="J390" s="173"/>
      <c r="K390" s="173"/>
      <c r="L390" s="173"/>
      <c r="M390" s="173"/>
      <c r="N390" s="173"/>
      <c r="O390" s="173"/>
    </row>
    <row r="391" spans="1:15" ht="15" customHeight="1" x14ac:dyDescent="0.45">
      <c r="A391" s="174" t="s">
        <v>1049</v>
      </c>
      <c r="B391" s="173">
        <v>5</v>
      </c>
      <c r="C391" s="173"/>
      <c r="D391" s="173"/>
      <c r="E391" s="173"/>
      <c r="F391" s="173"/>
      <c r="G391" s="173"/>
      <c r="H391" s="173"/>
      <c r="I391" s="173"/>
      <c r="J391" s="173"/>
      <c r="K391" s="173"/>
      <c r="L391" s="173"/>
      <c r="M391" s="173"/>
      <c r="N391" s="173"/>
      <c r="O391" s="173"/>
    </row>
    <row r="392" spans="1:15" ht="15" customHeight="1" x14ac:dyDescent="0.45">
      <c r="A392" s="174" t="s">
        <v>2440</v>
      </c>
      <c r="B392" s="173">
        <v>4</v>
      </c>
      <c r="C392" s="173"/>
      <c r="D392" s="173"/>
      <c r="E392" s="173"/>
      <c r="F392" s="173"/>
      <c r="G392" s="173"/>
      <c r="H392" s="173"/>
      <c r="I392" s="173"/>
      <c r="J392" s="173"/>
      <c r="K392" s="173"/>
      <c r="L392" s="173"/>
      <c r="M392" s="173"/>
      <c r="N392" s="173"/>
      <c r="O392" s="173"/>
    </row>
    <row r="393" spans="1:15" ht="15" customHeight="1" x14ac:dyDescent="0.45">
      <c r="A393" s="174" t="s">
        <v>1702</v>
      </c>
      <c r="B393" s="173">
        <v>8</v>
      </c>
      <c r="C393" s="173"/>
      <c r="D393" s="173"/>
      <c r="E393" s="173"/>
      <c r="F393" s="173"/>
      <c r="G393" s="173"/>
      <c r="H393" s="173"/>
      <c r="I393" s="173"/>
      <c r="J393" s="173"/>
      <c r="K393" s="173"/>
      <c r="L393" s="173"/>
      <c r="M393" s="173"/>
      <c r="N393" s="173"/>
      <c r="O393" s="173"/>
    </row>
    <row r="394" spans="1:15" ht="15" customHeight="1" x14ac:dyDescent="0.45">
      <c r="A394" s="174" t="s">
        <v>1188</v>
      </c>
      <c r="B394" s="173">
        <v>6</v>
      </c>
      <c r="C394" s="173"/>
      <c r="D394" s="173"/>
      <c r="E394" s="173"/>
      <c r="F394" s="173"/>
      <c r="G394" s="173"/>
      <c r="H394" s="173"/>
      <c r="I394" s="173"/>
      <c r="J394" s="173"/>
      <c r="K394" s="173"/>
      <c r="L394" s="173"/>
      <c r="M394" s="173"/>
      <c r="N394" s="173"/>
      <c r="O394" s="173"/>
    </row>
    <row r="395" spans="1:15" ht="15" customHeight="1" x14ac:dyDescent="0.45">
      <c r="A395" s="174" t="s">
        <v>319</v>
      </c>
      <c r="B395" s="173">
        <v>12</v>
      </c>
      <c r="C395" s="173"/>
      <c r="D395" s="173"/>
      <c r="E395" s="173"/>
      <c r="F395" s="173"/>
      <c r="G395" s="173"/>
      <c r="H395" s="173"/>
      <c r="I395" s="173"/>
      <c r="J395" s="173"/>
      <c r="K395" s="173"/>
      <c r="L395" s="173"/>
      <c r="M395" s="173"/>
      <c r="N395" s="173"/>
      <c r="O395" s="173"/>
    </row>
    <row r="396" spans="1:15" ht="15" customHeight="1" x14ac:dyDescent="0.45">
      <c r="A396" s="174" t="s">
        <v>2306</v>
      </c>
      <c r="B396" s="173">
        <v>3</v>
      </c>
      <c r="C396" s="173"/>
      <c r="D396" s="173"/>
      <c r="E396" s="173"/>
      <c r="F396" s="173"/>
      <c r="G396" s="173"/>
      <c r="H396" s="173"/>
      <c r="I396" s="173"/>
      <c r="J396" s="173"/>
      <c r="K396" s="173"/>
      <c r="L396" s="173"/>
      <c r="M396" s="173"/>
      <c r="N396" s="173"/>
      <c r="O396" s="173"/>
    </row>
    <row r="397" spans="1:15" ht="15" customHeight="1" x14ac:dyDescent="0.45">
      <c r="A397" s="174" t="s">
        <v>603</v>
      </c>
      <c r="B397" s="173">
        <v>7</v>
      </c>
      <c r="C397" s="173"/>
      <c r="D397" s="173"/>
      <c r="E397" s="173"/>
      <c r="F397" s="173"/>
      <c r="G397" s="173"/>
      <c r="H397" s="173"/>
      <c r="I397" s="173"/>
      <c r="J397" s="173"/>
      <c r="K397" s="173"/>
      <c r="L397" s="173"/>
      <c r="M397" s="173"/>
      <c r="N397" s="173"/>
      <c r="O397" s="173"/>
    </row>
    <row r="398" spans="1:15" ht="15" customHeight="1" x14ac:dyDescent="0.45">
      <c r="A398" s="174" t="s">
        <v>2561</v>
      </c>
      <c r="B398" s="173">
        <v>1</v>
      </c>
      <c r="C398" s="173"/>
      <c r="D398" s="173"/>
      <c r="E398" s="173"/>
      <c r="F398" s="173"/>
      <c r="G398" s="173"/>
      <c r="H398" s="173"/>
      <c r="I398" s="173"/>
      <c r="J398" s="173"/>
      <c r="K398" s="173"/>
      <c r="L398" s="173"/>
      <c r="M398" s="173"/>
      <c r="N398" s="173"/>
      <c r="O398" s="173"/>
    </row>
    <row r="399" spans="1:15" ht="15" customHeight="1" x14ac:dyDescent="0.45">
      <c r="A399" s="174" t="s">
        <v>64</v>
      </c>
      <c r="B399" s="173">
        <v>5</v>
      </c>
      <c r="C399" s="173"/>
      <c r="D399" s="173"/>
      <c r="E399" s="173"/>
      <c r="F399" s="173"/>
      <c r="G399" s="173"/>
      <c r="H399" s="173"/>
      <c r="I399" s="173"/>
      <c r="J399" s="173"/>
      <c r="K399" s="173"/>
      <c r="L399" s="173"/>
      <c r="M399" s="173"/>
      <c r="N399" s="173"/>
      <c r="O399" s="173"/>
    </row>
    <row r="400" spans="1:15" ht="15" customHeight="1" x14ac:dyDescent="0.45">
      <c r="A400" s="174" t="s">
        <v>2675</v>
      </c>
      <c r="B400" s="173">
        <v>3</v>
      </c>
      <c r="C400" s="173"/>
      <c r="D400" s="173"/>
      <c r="E400" s="173"/>
      <c r="F400" s="173"/>
      <c r="G400" s="173"/>
      <c r="H400" s="173"/>
      <c r="I400" s="173"/>
      <c r="J400" s="173"/>
      <c r="K400" s="173"/>
      <c r="L400" s="173"/>
      <c r="M400" s="173"/>
      <c r="N400" s="173"/>
      <c r="O400" s="173"/>
    </row>
    <row r="401" spans="1:15" ht="15" customHeight="1" x14ac:dyDescent="0.45">
      <c r="A401" s="174" t="s">
        <v>1116</v>
      </c>
      <c r="B401" s="173">
        <v>6</v>
      </c>
      <c r="C401" s="173"/>
      <c r="D401" s="173"/>
      <c r="E401" s="173"/>
      <c r="F401" s="173"/>
      <c r="G401" s="173"/>
      <c r="H401" s="173"/>
      <c r="I401" s="173"/>
      <c r="J401" s="173"/>
      <c r="K401" s="173"/>
      <c r="L401" s="173"/>
      <c r="M401" s="173"/>
      <c r="N401" s="173"/>
      <c r="O401" s="173"/>
    </row>
    <row r="402" spans="1:15" ht="15" customHeight="1" x14ac:dyDescent="0.45">
      <c r="A402" s="174" t="s">
        <v>403</v>
      </c>
      <c r="B402" s="173">
        <v>7</v>
      </c>
      <c r="C402" s="173"/>
      <c r="D402" s="173"/>
      <c r="E402" s="173"/>
      <c r="F402" s="173"/>
      <c r="G402" s="173"/>
      <c r="H402" s="173"/>
      <c r="I402" s="173"/>
      <c r="J402" s="173"/>
      <c r="K402" s="173"/>
      <c r="L402" s="173"/>
      <c r="M402" s="173"/>
      <c r="N402" s="173"/>
      <c r="O402" s="173"/>
    </row>
    <row r="403" spans="1:15" ht="15" customHeight="1" x14ac:dyDescent="0.45">
      <c r="A403" s="174" t="s">
        <v>549</v>
      </c>
      <c r="B403" s="173">
        <v>4</v>
      </c>
      <c r="C403" s="173"/>
      <c r="D403" s="173"/>
      <c r="E403" s="173"/>
      <c r="F403" s="173"/>
      <c r="G403" s="173"/>
      <c r="H403" s="173"/>
      <c r="I403" s="173"/>
      <c r="J403" s="173"/>
      <c r="K403" s="173"/>
      <c r="L403" s="173"/>
      <c r="M403" s="173"/>
      <c r="N403" s="173"/>
      <c r="O403" s="173"/>
    </row>
    <row r="404" spans="1:15" ht="15" customHeight="1" x14ac:dyDescent="0.45">
      <c r="A404" s="174" t="s">
        <v>1636</v>
      </c>
      <c r="B404" s="173">
        <v>9</v>
      </c>
      <c r="C404" s="173"/>
      <c r="D404" s="173"/>
      <c r="E404" s="173"/>
      <c r="F404" s="173"/>
      <c r="G404" s="173"/>
      <c r="H404" s="173"/>
      <c r="I404" s="173"/>
      <c r="J404" s="173"/>
      <c r="K404" s="173"/>
      <c r="L404" s="173"/>
      <c r="M404" s="173"/>
      <c r="N404" s="173"/>
      <c r="O404" s="173"/>
    </row>
    <row r="405" spans="1:15" ht="15" customHeight="1" x14ac:dyDescent="0.45">
      <c r="A405" s="174" t="s">
        <v>2399</v>
      </c>
      <c r="B405" s="173">
        <v>4</v>
      </c>
      <c r="C405" s="173"/>
      <c r="D405" s="173"/>
      <c r="E405" s="173"/>
      <c r="F405" s="173"/>
      <c r="G405" s="173"/>
      <c r="H405" s="173"/>
      <c r="I405" s="173"/>
      <c r="J405" s="173"/>
      <c r="K405" s="173"/>
      <c r="L405" s="173"/>
      <c r="M405" s="173"/>
      <c r="N405" s="173"/>
      <c r="O405" s="173"/>
    </row>
    <row r="406" spans="1:15" ht="15" customHeight="1" x14ac:dyDescent="0.45">
      <c r="A406" s="174" t="s">
        <v>2697</v>
      </c>
      <c r="B406" s="173">
        <v>1</v>
      </c>
      <c r="C406" s="173"/>
      <c r="D406" s="173"/>
      <c r="E406" s="173"/>
      <c r="F406" s="173"/>
      <c r="G406" s="173"/>
      <c r="H406" s="173"/>
      <c r="I406" s="173"/>
      <c r="J406" s="173"/>
      <c r="K406" s="173"/>
      <c r="L406" s="173"/>
      <c r="M406" s="173"/>
      <c r="N406" s="173"/>
      <c r="O406" s="173"/>
    </row>
    <row r="407" spans="1:15" ht="15" customHeight="1" x14ac:dyDescent="0.45">
      <c r="A407" s="174" t="s">
        <v>2280</v>
      </c>
      <c r="B407" s="173">
        <v>3</v>
      </c>
      <c r="C407" s="173"/>
      <c r="D407" s="173"/>
      <c r="E407" s="173"/>
      <c r="F407" s="173"/>
      <c r="G407" s="173"/>
      <c r="H407" s="173"/>
      <c r="I407" s="173"/>
      <c r="J407" s="173"/>
      <c r="K407" s="173"/>
      <c r="L407" s="173"/>
      <c r="M407" s="173"/>
      <c r="N407" s="173"/>
      <c r="O407" s="173"/>
    </row>
    <row r="408" spans="1:15" ht="15" customHeight="1" x14ac:dyDescent="0.45">
      <c r="A408" s="174" t="s">
        <v>2542</v>
      </c>
      <c r="B408" s="173">
        <v>4</v>
      </c>
      <c r="C408" s="173"/>
      <c r="D408" s="173"/>
      <c r="E408" s="173"/>
      <c r="F408" s="173"/>
      <c r="G408" s="173"/>
      <c r="H408" s="173"/>
      <c r="I408" s="173"/>
      <c r="J408" s="173"/>
      <c r="K408" s="173"/>
      <c r="L408" s="173"/>
      <c r="M408" s="173"/>
      <c r="N408" s="173"/>
      <c r="O408" s="173"/>
    </row>
    <row r="409" spans="1:15" ht="15" customHeight="1" x14ac:dyDescent="0.45">
      <c r="A409" s="174" t="s">
        <v>341</v>
      </c>
      <c r="B409" s="173">
        <v>8</v>
      </c>
      <c r="C409" s="173"/>
      <c r="D409" s="173"/>
      <c r="E409" s="173"/>
      <c r="F409" s="173"/>
      <c r="G409" s="173"/>
      <c r="H409" s="173"/>
      <c r="I409" s="173"/>
      <c r="J409" s="173"/>
      <c r="K409" s="173"/>
      <c r="L409" s="173"/>
      <c r="M409" s="173"/>
      <c r="N409" s="173"/>
      <c r="O409" s="173"/>
    </row>
    <row r="410" spans="1:15" ht="15" customHeight="1" x14ac:dyDescent="0.45">
      <c r="A410" s="174" t="s">
        <v>2148</v>
      </c>
      <c r="B410" s="173">
        <v>3</v>
      </c>
      <c r="C410" s="173"/>
      <c r="D410" s="173"/>
      <c r="E410" s="173"/>
      <c r="F410" s="173"/>
      <c r="G410" s="173"/>
      <c r="H410" s="173"/>
      <c r="I410" s="173"/>
      <c r="J410" s="173"/>
      <c r="K410" s="173"/>
      <c r="L410" s="173"/>
      <c r="M410" s="173"/>
      <c r="N410" s="173"/>
      <c r="O410" s="173"/>
    </row>
    <row r="411" spans="1:15" ht="15" customHeight="1" x14ac:dyDescent="0.45">
      <c r="A411" s="174" t="s">
        <v>2718</v>
      </c>
      <c r="B411" s="173">
        <v>1</v>
      </c>
      <c r="C411" s="173"/>
      <c r="D411" s="173"/>
      <c r="E411" s="173"/>
      <c r="F411" s="173"/>
      <c r="G411" s="173"/>
      <c r="H411" s="173"/>
      <c r="I411" s="173"/>
      <c r="J411" s="173"/>
      <c r="K411" s="173"/>
      <c r="L411" s="173"/>
      <c r="M411" s="173"/>
      <c r="N411" s="173"/>
      <c r="O411" s="173"/>
    </row>
    <row r="412" spans="1:15" ht="15" customHeight="1" x14ac:dyDescent="0.45">
      <c r="A412" s="174" t="s">
        <v>2483</v>
      </c>
      <c r="B412" s="173">
        <v>4</v>
      </c>
      <c r="C412" s="173"/>
      <c r="D412" s="173"/>
      <c r="E412" s="173"/>
      <c r="F412" s="173"/>
      <c r="G412" s="173"/>
      <c r="H412" s="173"/>
      <c r="I412" s="173"/>
      <c r="J412" s="173"/>
      <c r="K412" s="173"/>
      <c r="L412" s="173"/>
      <c r="M412" s="173"/>
      <c r="N412" s="173"/>
      <c r="O412" s="173"/>
    </row>
    <row r="413" spans="1:15" ht="15" customHeight="1" x14ac:dyDescent="0.45">
      <c r="A413" s="174" t="s">
        <v>2388</v>
      </c>
      <c r="B413" s="173">
        <v>3</v>
      </c>
      <c r="C413" s="173"/>
      <c r="D413" s="173"/>
      <c r="E413" s="173"/>
      <c r="F413" s="173"/>
      <c r="G413" s="173"/>
      <c r="H413" s="173"/>
      <c r="I413" s="173"/>
      <c r="J413" s="173"/>
      <c r="K413" s="173"/>
      <c r="L413" s="173"/>
      <c r="M413" s="173"/>
      <c r="N413" s="173"/>
      <c r="O413" s="173"/>
    </row>
    <row r="414" spans="1:15" ht="15" customHeight="1" x14ac:dyDescent="0.45">
      <c r="A414" s="174" t="s">
        <v>2610</v>
      </c>
      <c r="B414" s="173">
        <v>1</v>
      </c>
      <c r="C414" s="173"/>
      <c r="D414" s="173"/>
      <c r="E414" s="173"/>
      <c r="F414" s="173"/>
      <c r="G414" s="173"/>
      <c r="H414" s="173"/>
      <c r="I414" s="173"/>
      <c r="J414" s="173"/>
      <c r="K414" s="173"/>
      <c r="L414" s="173"/>
      <c r="M414" s="173"/>
      <c r="N414" s="173"/>
      <c r="O414" s="173"/>
    </row>
    <row r="415" spans="1:15" ht="15" customHeight="1" x14ac:dyDescent="0.45">
      <c r="A415" s="174" t="s">
        <v>2493</v>
      </c>
      <c r="B415" s="173">
        <v>6</v>
      </c>
      <c r="C415" s="173"/>
      <c r="D415" s="173"/>
      <c r="E415" s="173"/>
      <c r="F415" s="173"/>
      <c r="G415" s="173"/>
      <c r="H415" s="173"/>
      <c r="I415" s="173"/>
      <c r="J415" s="173"/>
      <c r="K415" s="173"/>
      <c r="L415" s="173"/>
      <c r="M415" s="173"/>
      <c r="N415" s="173"/>
      <c r="O415" s="173"/>
    </row>
    <row r="416" spans="1:15" ht="15" customHeight="1" x14ac:dyDescent="0.45">
      <c r="A416" s="174" t="s">
        <v>2160</v>
      </c>
      <c r="B416" s="173">
        <v>9</v>
      </c>
      <c r="C416" s="173"/>
      <c r="D416" s="173"/>
      <c r="E416" s="173"/>
      <c r="F416" s="173"/>
      <c r="G416" s="173"/>
      <c r="H416" s="173"/>
      <c r="I416" s="173"/>
      <c r="J416" s="173"/>
      <c r="K416" s="173"/>
      <c r="L416" s="173"/>
      <c r="M416" s="173"/>
      <c r="N416" s="173"/>
      <c r="O416" s="173"/>
    </row>
    <row r="417" spans="1:15" ht="15" customHeight="1" x14ac:dyDescent="0.45">
      <c r="A417" s="174" t="s">
        <v>1339</v>
      </c>
      <c r="B417" s="173">
        <v>4</v>
      </c>
      <c r="C417" s="173"/>
      <c r="D417" s="173"/>
      <c r="E417" s="173"/>
      <c r="F417" s="173"/>
      <c r="G417" s="173"/>
      <c r="H417" s="173"/>
      <c r="I417" s="173"/>
      <c r="J417" s="173"/>
      <c r="K417" s="173"/>
      <c r="L417" s="173"/>
      <c r="M417" s="173"/>
      <c r="N417" s="173"/>
      <c r="O417" s="173"/>
    </row>
    <row r="418" spans="1:15" ht="15" customHeight="1" x14ac:dyDescent="0.45">
      <c r="A418" s="174" t="s">
        <v>479</v>
      </c>
      <c r="B418" s="173">
        <v>8</v>
      </c>
      <c r="C418" s="173"/>
      <c r="D418" s="173"/>
      <c r="E418" s="173"/>
      <c r="F418" s="173"/>
      <c r="G418" s="173"/>
      <c r="H418" s="173"/>
      <c r="I418" s="173"/>
      <c r="J418" s="173"/>
      <c r="K418" s="173"/>
      <c r="L418" s="173"/>
      <c r="M418" s="173"/>
      <c r="N418" s="173"/>
      <c r="O418" s="173"/>
    </row>
    <row r="419" spans="1:15" ht="15" customHeight="1" x14ac:dyDescent="0.45">
      <c r="A419" s="174" t="s">
        <v>2479</v>
      </c>
      <c r="B419" s="173">
        <v>7</v>
      </c>
      <c r="C419" s="173"/>
      <c r="D419" s="173"/>
      <c r="E419" s="173"/>
      <c r="F419" s="173"/>
      <c r="G419" s="173"/>
      <c r="H419" s="173"/>
      <c r="I419" s="173"/>
      <c r="J419" s="173"/>
      <c r="K419" s="173"/>
      <c r="L419" s="173"/>
      <c r="M419" s="173"/>
      <c r="N419" s="173"/>
      <c r="O419" s="173"/>
    </row>
    <row r="420" spans="1:15" ht="15" customHeight="1" x14ac:dyDescent="0.45">
      <c r="A420" s="174" t="s">
        <v>366</v>
      </c>
      <c r="B420" s="173">
        <v>4</v>
      </c>
      <c r="C420" s="173"/>
      <c r="D420" s="173"/>
      <c r="E420" s="173"/>
      <c r="F420" s="173"/>
      <c r="G420" s="173"/>
      <c r="H420" s="173"/>
      <c r="I420" s="173"/>
      <c r="J420" s="173"/>
      <c r="K420" s="173"/>
      <c r="L420" s="173"/>
      <c r="M420" s="173"/>
      <c r="N420" s="173"/>
      <c r="O420" s="173"/>
    </row>
    <row r="421" spans="1:15" ht="15" customHeight="1" x14ac:dyDescent="0.45">
      <c r="A421" s="174" t="s">
        <v>542</v>
      </c>
      <c r="B421" s="173">
        <v>8</v>
      </c>
      <c r="C421" s="173"/>
      <c r="D421" s="173"/>
      <c r="E421" s="173"/>
      <c r="F421" s="173"/>
      <c r="G421" s="173"/>
      <c r="H421" s="173"/>
      <c r="I421" s="173"/>
      <c r="J421" s="173"/>
      <c r="K421" s="173"/>
      <c r="L421" s="173"/>
      <c r="M421" s="173"/>
      <c r="N421" s="173"/>
      <c r="O421" s="173"/>
    </row>
    <row r="422" spans="1:15" ht="15" customHeight="1" x14ac:dyDescent="0.45">
      <c r="A422" s="174" t="s">
        <v>2544</v>
      </c>
      <c r="B422" s="173">
        <v>1</v>
      </c>
      <c r="C422" s="173"/>
      <c r="D422" s="173"/>
      <c r="E422" s="173"/>
      <c r="F422" s="173"/>
      <c r="G422" s="173"/>
      <c r="H422" s="173"/>
      <c r="I422" s="173"/>
      <c r="J422" s="173"/>
      <c r="K422" s="173"/>
      <c r="L422" s="173"/>
      <c r="M422" s="173"/>
      <c r="N422" s="173"/>
      <c r="O422" s="173"/>
    </row>
    <row r="423" spans="1:15" ht="15" customHeight="1" x14ac:dyDescent="0.45">
      <c r="A423" s="174" t="s">
        <v>2653</v>
      </c>
      <c r="B423" s="173">
        <v>2</v>
      </c>
      <c r="C423" s="173"/>
      <c r="D423" s="173"/>
      <c r="E423" s="173"/>
      <c r="F423" s="173"/>
      <c r="G423" s="173"/>
      <c r="H423" s="173"/>
      <c r="I423" s="173"/>
      <c r="J423" s="173"/>
      <c r="K423" s="173"/>
      <c r="L423" s="173"/>
      <c r="M423" s="173"/>
      <c r="N423" s="173"/>
      <c r="O423" s="173"/>
    </row>
    <row r="424" spans="1:15" ht="15" customHeight="1" x14ac:dyDescent="0.45">
      <c r="A424" s="174" t="s">
        <v>2528</v>
      </c>
      <c r="B424" s="173">
        <v>5</v>
      </c>
      <c r="C424" s="173"/>
      <c r="D424" s="173"/>
      <c r="E424" s="173"/>
      <c r="F424" s="173"/>
      <c r="G424" s="173"/>
      <c r="H424" s="173"/>
      <c r="I424" s="173"/>
      <c r="J424" s="173"/>
      <c r="K424" s="173"/>
      <c r="L424" s="173"/>
      <c r="M424" s="173"/>
      <c r="N424" s="173"/>
      <c r="O424" s="173"/>
    </row>
    <row r="425" spans="1:15" ht="15" customHeight="1" x14ac:dyDescent="0.45">
      <c r="A425" s="174" t="s">
        <v>915</v>
      </c>
      <c r="B425" s="173">
        <v>5</v>
      </c>
      <c r="C425" s="173"/>
      <c r="D425" s="173"/>
      <c r="E425" s="173"/>
      <c r="F425" s="173"/>
      <c r="G425" s="173"/>
      <c r="H425" s="173"/>
      <c r="I425" s="173"/>
      <c r="J425" s="173"/>
      <c r="K425" s="173"/>
      <c r="L425" s="173"/>
      <c r="M425" s="173"/>
      <c r="N425" s="173"/>
      <c r="O425" s="173"/>
    </row>
    <row r="426" spans="1:15" ht="15" customHeight="1" x14ac:dyDescent="0.45">
      <c r="A426" s="174" t="s">
        <v>1557</v>
      </c>
      <c r="B426" s="173">
        <v>1</v>
      </c>
      <c r="C426" s="173"/>
      <c r="D426" s="173"/>
      <c r="E426" s="173"/>
      <c r="F426" s="173"/>
      <c r="G426" s="173"/>
      <c r="H426" s="173"/>
      <c r="I426" s="173"/>
      <c r="J426" s="173"/>
      <c r="K426" s="173"/>
      <c r="L426" s="173"/>
      <c r="M426" s="173"/>
      <c r="N426" s="173"/>
      <c r="O426" s="173"/>
    </row>
    <row r="427" spans="1:15" ht="15" customHeight="1" x14ac:dyDescent="0.45">
      <c r="A427" s="174" t="s">
        <v>2009</v>
      </c>
      <c r="B427" s="173">
        <v>6</v>
      </c>
      <c r="C427" s="173"/>
      <c r="D427" s="173"/>
      <c r="E427" s="173"/>
      <c r="F427" s="173"/>
      <c r="G427" s="173"/>
      <c r="H427" s="173"/>
      <c r="I427" s="173"/>
      <c r="J427" s="173"/>
      <c r="K427" s="173"/>
      <c r="L427" s="173"/>
      <c r="M427" s="173"/>
      <c r="N427" s="173"/>
      <c r="O427" s="173"/>
    </row>
    <row r="428" spans="1:15" ht="15" customHeight="1" x14ac:dyDescent="0.45">
      <c r="A428" s="174" t="s">
        <v>1937</v>
      </c>
      <c r="B428" s="173">
        <v>4</v>
      </c>
      <c r="C428" s="173"/>
      <c r="D428" s="173"/>
      <c r="E428" s="173"/>
      <c r="F428" s="173"/>
      <c r="G428" s="173"/>
      <c r="H428" s="173"/>
      <c r="I428" s="173"/>
      <c r="J428" s="173"/>
      <c r="K428" s="173"/>
      <c r="L428" s="173"/>
      <c r="M428" s="173"/>
      <c r="N428" s="173"/>
      <c r="O428" s="173"/>
    </row>
    <row r="429" spans="1:15" ht="15" customHeight="1" x14ac:dyDescent="0.45">
      <c r="A429" s="174" t="s">
        <v>1347</v>
      </c>
      <c r="B429" s="173">
        <v>4</v>
      </c>
      <c r="C429" s="173"/>
      <c r="D429" s="173"/>
      <c r="E429" s="173"/>
      <c r="F429" s="173"/>
      <c r="G429" s="173"/>
      <c r="H429" s="173"/>
      <c r="I429" s="173"/>
      <c r="J429" s="173"/>
      <c r="K429" s="173"/>
      <c r="L429" s="173"/>
      <c r="M429" s="173"/>
      <c r="N429" s="173"/>
      <c r="O429" s="173"/>
    </row>
    <row r="430" spans="1:15" ht="15" customHeight="1" x14ac:dyDescent="0.45">
      <c r="A430" s="174" t="s">
        <v>2324</v>
      </c>
      <c r="B430" s="173">
        <v>2</v>
      </c>
      <c r="C430" s="173"/>
      <c r="D430" s="173"/>
      <c r="E430" s="173"/>
      <c r="F430" s="173"/>
      <c r="G430" s="173"/>
      <c r="H430" s="173"/>
      <c r="I430" s="173"/>
      <c r="J430" s="173"/>
      <c r="K430" s="173"/>
      <c r="L430" s="173"/>
      <c r="M430" s="173"/>
      <c r="N430" s="173"/>
      <c r="O430" s="173"/>
    </row>
    <row r="431" spans="1:15" ht="15" customHeight="1" x14ac:dyDescent="0.45">
      <c r="A431" s="174" t="s">
        <v>1768</v>
      </c>
      <c r="B431" s="173">
        <v>3</v>
      </c>
      <c r="C431" s="173"/>
      <c r="D431" s="173"/>
      <c r="E431" s="173"/>
      <c r="F431" s="173"/>
      <c r="G431" s="173"/>
      <c r="H431" s="173"/>
      <c r="I431" s="173"/>
      <c r="J431" s="173"/>
      <c r="K431" s="173"/>
      <c r="L431" s="173"/>
      <c r="M431" s="173"/>
      <c r="N431" s="173"/>
      <c r="O431" s="173"/>
    </row>
    <row r="432" spans="1:15" ht="15" customHeight="1" x14ac:dyDescent="0.45">
      <c r="A432" s="174" t="s">
        <v>1803</v>
      </c>
      <c r="B432" s="173">
        <v>6</v>
      </c>
      <c r="C432" s="173"/>
      <c r="D432" s="173"/>
      <c r="E432" s="173"/>
      <c r="F432" s="173"/>
      <c r="G432" s="173"/>
      <c r="H432" s="173"/>
      <c r="I432" s="173"/>
      <c r="J432" s="173"/>
      <c r="K432" s="173"/>
      <c r="L432" s="173"/>
      <c r="M432" s="173"/>
      <c r="N432" s="173"/>
      <c r="O432" s="173"/>
    </row>
    <row r="433" spans="1:15" ht="15" customHeight="1" x14ac:dyDescent="0.45">
      <c r="A433" s="174" t="s">
        <v>1564</v>
      </c>
      <c r="B433" s="173">
        <v>8</v>
      </c>
      <c r="C433" s="173"/>
      <c r="D433" s="173"/>
      <c r="E433" s="173"/>
      <c r="F433" s="173"/>
      <c r="G433" s="173"/>
      <c r="H433" s="173"/>
      <c r="I433" s="173"/>
      <c r="J433" s="173"/>
      <c r="K433" s="173"/>
      <c r="L433" s="173"/>
      <c r="M433" s="173"/>
      <c r="N433" s="173"/>
      <c r="O433" s="173"/>
    </row>
    <row r="434" spans="1:15" ht="15" customHeight="1" x14ac:dyDescent="0.45">
      <c r="A434" s="174" t="s">
        <v>2176</v>
      </c>
      <c r="B434" s="173">
        <v>4</v>
      </c>
      <c r="C434" s="173"/>
      <c r="D434" s="173"/>
      <c r="E434" s="173"/>
      <c r="F434" s="173"/>
      <c r="G434" s="173"/>
      <c r="H434" s="173"/>
      <c r="I434" s="173"/>
      <c r="J434" s="173"/>
      <c r="K434" s="173"/>
      <c r="L434" s="173"/>
      <c r="M434" s="173"/>
      <c r="N434" s="173"/>
      <c r="O434" s="173"/>
    </row>
    <row r="435" spans="1:15" ht="15" customHeight="1" x14ac:dyDescent="0.45">
      <c r="A435" s="174" t="s">
        <v>896</v>
      </c>
      <c r="B435" s="173">
        <v>8</v>
      </c>
      <c r="C435" s="173"/>
      <c r="D435" s="173"/>
      <c r="E435" s="173"/>
      <c r="F435" s="173"/>
      <c r="G435" s="173"/>
      <c r="H435" s="173"/>
      <c r="I435" s="173"/>
      <c r="J435" s="173"/>
      <c r="K435" s="173"/>
      <c r="L435" s="173"/>
      <c r="M435" s="173"/>
      <c r="N435" s="173"/>
      <c r="O435" s="173"/>
    </row>
    <row r="436" spans="1:15" ht="15" customHeight="1" x14ac:dyDescent="0.45">
      <c r="A436" s="174" t="s">
        <v>2338</v>
      </c>
      <c r="B436" s="173">
        <v>3</v>
      </c>
      <c r="C436" s="173"/>
      <c r="D436" s="173"/>
      <c r="E436" s="173"/>
      <c r="F436" s="173"/>
      <c r="G436" s="173"/>
      <c r="H436" s="173"/>
      <c r="I436" s="173"/>
      <c r="J436" s="173"/>
      <c r="K436" s="173"/>
      <c r="L436" s="173"/>
      <c r="M436" s="173"/>
      <c r="N436" s="173"/>
      <c r="O436" s="173"/>
    </row>
    <row r="437" spans="1:15" ht="15" customHeight="1" x14ac:dyDescent="0.45">
      <c r="A437" s="174" t="s">
        <v>247</v>
      </c>
      <c r="B437" s="173">
        <v>9</v>
      </c>
      <c r="C437" s="173"/>
      <c r="D437" s="173"/>
      <c r="E437" s="173"/>
      <c r="F437" s="173"/>
      <c r="G437" s="173"/>
      <c r="H437" s="173"/>
      <c r="I437" s="173"/>
      <c r="J437" s="173"/>
      <c r="K437" s="173"/>
      <c r="L437" s="173"/>
      <c r="M437" s="173"/>
      <c r="N437" s="173"/>
      <c r="O437" s="173"/>
    </row>
    <row r="438" spans="1:15" ht="15" customHeight="1" x14ac:dyDescent="0.45">
      <c r="A438" s="174" t="s">
        <v>892</v>
      </c>
      <c r="B438" s="173">
        <v>4</v>
      </c>
      <c r="C438" s="173"/>
      <c r="D438" s="173"/>
      <c r="E438" s="173"/>
      <c r="F438" s="173"/>
      <c r="G438" s="173"/>
      <c r="H438" s="173"/>
      <c r="I438" s="173"/>
      <c r="J438" s="173"/>
      <c r="K438" s="173"/>
      <c r="L438" s="173"/>
      <c r="M438" s="173"/>
      <c r="N438" s="173"/>
      <c r="O438" s="173"/>
    </row>
    <row r="439" spans="1:15" ht="15" customHeight="1" x14ac:dyDescent="0.45">
      <c r="A439" s="174" t="s">
        <v>965</v>
      </c>
      <c r="B439" s="173">
        <v>10</v>
      </c>
      <c r="C439" s="173"/>
      <c r="D439" s="173"/>
      <c r="E439" s="173"/>
      <c r="F439" s="173"/>
      <c r="G439" s="173"/>
      <c r="H439" s="173"/>
      <c r="I439" s="173"/>
      <c r="J439" s="173"/>
      <c r="K439" s="173"/>
      <c r="L439" s="173"/>
      <c r="M439" s="173"/>
      <c r="N439" s="173"/>
      <c r="O439" s="173"/>
    </row>
    <row r="440" spans="1:15" ht="15" customHeight="1" x14ac:dyDescent="0.45">
      <c r="A440" s="174" t="s">
        <v>1997</v>
      </c>
      <c r="B440" s="173">
        <v>5</v>
      </c>
      <c r="C440" s="173"/>
      <c r="D440" s="173"/>
      <c r="E440" s="173"/>
      <c r="F440" s="173"/>
      <c r="G440" s="173"/>
      <c r="H440" s="173"/>
      <c r="I440" s="173"/>
      <c r="J440" s="173"/>
      <c r="K440" s="173"/>
      <c r="L440" s="173"/>
      <c r="M440" s="173"/>
      <c r="N440" s="173"/>
      <c r="O440" s="173"/>
    </row>
    <row r="441" spans="1:15" ht="15" customHeight="1" x14ac:dyDescent="0.45">
      <c r="A441" s="174" t="s">
        <v>2661</v>
      </c>
      <c r="B441" s="173">
        <v>3</v>
      </c>
      <c r="C441" s="173"/>
      <c r="D441" s="173"/>
      <c r="E441" s="173"/>
      <c r="F441" s="173"/>
      <c r="G441" s="173"/>
      <c r="H441" s="173"/>
      <c r="I441" s="173"/>
      <c r="J441" s="173"/>
      <c r="K441" s="173"/>
      <c r="L441" s="173"/>
      <c r="M441" s="173"/>
      <c r="N441" s="173"/>
      <c r="O441" s="173"/>
    </row>
    <row r="442" spans="1:15" ht="15" customHeight="1" x14ac:dyDescent="0.45">
      <c r="A442" s="174" t="s">
        <v>266</v>
      </c>
      <c r="B442" s="173">
        <v>8</v>
      </c>
      <c r="C442" s="173"/>
      <c r="D442" s="173"/>
      <c r="E442" s="173"/>
      <c r="F442" s="173"/>
      <c r="G442" s="173"/>
      <c r="H442" s="173"/>
      <c r="I442" s="173"/>
      <c r="J442" s="173"/>
      <c r="K442" s="173"/>
      <c r="L442" s="173"/>
      <c r="M442" s="173"/>
      <c r="N442" s="173"/>
      <c r="O442" s="173"/>
    </row>
    <row r="443" spans="1:15" ht="15" customHeight="1" x14ac:dyDescent="0.45">
      <c r="A443" s="174" t="s">
        <v>296</v>
      </c>
      <c r="B443" s="173">
        <v>12</v>
      </c>
      <c r="C443" s="173"/>
      <c r="D443" s="173"/>
      <c r="E443" s="173"/>
      <c r="F443" s="173"/>
      <c r="G443" s="173"/>
      <c r="H443" s="173"/>
      <c r="I443" s="173"/>
      <c r="J443" s="173"/>
      <c r="K443" s="173"/>
      <c r="L443" s="173"/>
      <c r="M443" s="173"/>
      <c r="N443" s="173"/>
      <c r="O443" s="173"/>
    </row>
    <row r="444" spans="1:15" ht="15" customHeight="1" x14ac:dyDescent="0.45">
      <c r="A444" s="174" t="s">
        <v>2343</v>
      </c>
      <c r="B444" s="173">
        <v>5</v>
      </c>
      <c r="C444" s="173"/>
      <c r="D444" s="173"/>
      <c r="E444" s="173"/>
      <c r="F444" s="173"/>
      <c r="G444" s="173"/>
      <c r="H444" s="173"/>
      <c r="I444" s="173"/>
      <c r="J444" s="173"/>
      <c r="K444" s="173"/>
      <c r="L444" s="173"/>
      <c r="M444" s="173"/>
      <c r="N444" s="173"/>
      <c r="O444" s="173"/>
    </row>
    <row r="445" spans="1:15" ht="15" customHeight="1" x14ac:dyDescent="0.45">
      <c r="A445" s="174" t="s">
        <v>585</v>
      </c>
      <c r="B445" s="173">
        <v>6</v>
      </c>
      <c r="C445" s="173"/>
      <c r="D445" s="173"/>
      <c r="E445" s="173"/>
      <c r="F445" s="173"/>
      <c r="G445" s="173"/>
      <c r="H445" s="173"/>
      <c r="I445" s="173"/>
      <c r="J445" s="173"/>
      <c r="K445" s="173"/>
      <c r="L445" s="173"/>
      <c r="M445" s="173"/>
      <c r="N445" s="173"/>
      <c r="O445" s="173"/>
    </row>
    <row r="446" spans="1:15" ht="15" customHeight="1" x14ac:dyDescent="0.45">
      <c r="A446" s="174" t="s">
        <v>1007</v>
      </c>
      <c r="B446" s="173">
        <v>8</v>
      </c>
      <c r="C446" s="173"/>
      <c r="D446" s="173"/>
      <c r="E446" s="173"/>
      <c r="F446" s="173"/>
      <c r="G446" s="173"/>
      <c r="H446" s="173"/>
      <c r="I446" s="173"/>
      <c r="J446" s="173"/>
      <c r="K446" s="173"/>
      <c r="L446" s="173"/>
      <c r="M446" s="173"/>
      <c r="N446" s="173"/>
      <c r="O446" s="173"/>
    </row>
    <row r="447" spans="1:15" ht="15" customHeight="1" x14ac:dyDescent="0.45">
      <c r="A447" s="174" t="s">
        <v>268</v>
      </c>
      <c r="B447" s="173">
        <v>8</v>
      </c>
      <c r="C447" s="173"/>
      <c r="D447" s="173"/>
      <c r="E447" s="173"/>
      <c r="F447" s="173"/>
      <c r="G447" s="173"/>
      <c r="H447" s="173"/>
      <c r="I447" s="173"/>
      <c r="J447" s="173"/>
      <c r="K447" s="173"/>
      <c r="L447" s="173"/>
      <c r="M447" s="173"/>
      <c r="N447" s="173"/>
      <c r="O447" s="173"/>
    </row>
    <row r="448" spans="1:15" ht="15" customHeight="1" x14ac:dyDescent="0.45">
      <c r="A448" s="174" t="s">
        <v>2618</v>
      </c>
      <c r="B448" s="173">
        <v>1</v>
      </c>
      <c r="C448" s="173"/>
      <c r="D448" s="173"/>
      <c r="E448" s="173"/>
      <c r="F448" s="173"/>
      <c r="G448" s="173"/>
      <c r="H448" s="173"/>
      <c r="I448" s="173"/>
      <c r="J448" s="173"/>
      <c r="K448" s="173"/>
      <c r="L448" s="173"/>
      <c r="M448" s="173"/>
      <c r="N448" s="173"/>
      <c r="O448" s="173"/>
    </row>
    <row r="449" spans="1:15" ht="15" customHeight="1" x14ac:dyDescent="0.45">
      <c r="A449" s="174" t="s">
        <v>1811</v>
      </c>
      <c r="B449" s="173">
        <v>6</v>
      </c>
      <c r="C449" s="173"/>
      <c r="D449" s="173"/>
      <c r="E449" s="173"/>
      <c r="F449" s="173"/>
      <c r="G449" s="173"/>
      <c r="H449" s="173"/>
      <c r="I449" s="173"/>
      <c r="J449" s="173"/>
      <c r="K449" s="173"/>
      <c r="L449" s="173"/>
      <c r="M449" s="173"/>
      <c r="N449" s="173"/>
      <c r="O449" s="173"/>
    </row>
    <row r="450" spans="1:15" ht="15" customHeight="1" x14ac:dyDescent="0.45">
      <c r="A450" s="174" t="s">
        <v>782</v>
      </c>
      <c r="B450" s="173">
        <v>6</v>
      </c>
      <c r="C450" s="173"/>
      <c r="D450" s="173"/>
      <c r="E450" s="173"/>
      <c r="F450" s="173"/>
      <c r="G450" s="173"/>
      <c r="H450" s="173"/>
      <c r="I450" s="173"/>
      <c r="J450" s="173"/>
      <c r="K450" s="173"/>
      <c r="L450" s="173"/>
      <c r="M450" s="173"/>
      <c r="N450" s="173"/>
      <c r="O450" s="173"/>
    </row>
    <row r="451" spans="1:15" ht="15" customHeight="1" x14ac:dyDescent="0.45">
      <c r="A451" s="174" t="s">
        <v>401</v>
      </c>
      <c r="B451" s="173">
        <v>5</v>
      </c>
      <c r="C451" s="173"/>
      <c r="D451" s="173"/>
      <c r="E451" s="173"/>
      <c r="F451" s="173"/>
      <c r="G451" s="173"/>
      <c r="H451" s="173"/>
      <c r="I451" s="173"/>
      <c r="J451" s="173"/>
      <c r="K451" s="173"/>
      <c r="L451" s="173"/>
      <c r="M451" s="173"/>
      <c r="N451" s="173"/>
      <c r="O451" s="173"/>
    </row>
    <row r="452" spans="1:15" ht="15" customHeight="1" x14ac:dyDescent="0.45">
      <c r="A452" s="174" t="s">
        <v>475</v>
      </c>
      <c r="B452" s="173">
        <v>6</v>
      </c>
      <c r="C452" s="173"/>
      <c r="D452" s="173"/>
      <c r="E452" s="173"/>
      <c r="F452" s="173"/>
      <c r="G452" s="173"/>
      <c r="H452" s="173"/>
      <c r="I452" s="173"/>
      <c r="J452" s="173"/>
      <c r="K452" s="173"/>
      <c r="L452" s="173"/>
      <c r="M452" s="173"/>
      <c r="N452" s="173"/>
      <c r="O452" s="173"/>
    </row>
    <row r="453" spans="1:15" ht="15" customHeight="1" x14ac:dyDescent="0.45">
      <c r="A453" s="174" t="s">
        <v>740</v>
      </c>
      <c r="B453" s="173">
        <v>9</v>
      </c>
      <c r="C453" s="173"/>
      <c r="D453" s="173"/>
      <c r="E453" s="173"/>
      <c r="F453" s="173"/>
      <c r="G453" s="173"/>
      <c r="H453" s="173"/>
      <c r="I453" s="173"/>
      <c r="J453" s="173"/>
      <c r="K453" s="173"/>
      <c r="L453" s="173"/>
      <c r="M453" s="173"/>
      <c r="N453" s="173"/>
      <c r="O453" s="173"/>
    </row>
    <row r="454" spans="1:15" ht="15" customHeight="1" x14ac:dyDescent="0.45">
      <c r="A454" s="174" t="s">
        <v>2065</v>
      </c>
      <c r="B454" s="173">
        <v>13</v>
      </c>
      <c r="C454" s="173"/>
      <c r="D454" s="173"/>
      <c r="E454" s="173"/>
      <c r="F454" s="173"/>
      <c r="G454" s="173"/>
      <c r="H454" s="173"/>
      <c r="I454" s="173"/>
      <c r="J454" s="173"/>
      <c r="K454" s="173"/>
      <c r="L454" s="173"/>
      <c r="M454" s="173"/>
      <c r="N454" s="173"/>
      <c r="O454" s="173"/>
    </row>
    <row r="455" spans="1:15" ht="15" customHeight="1" x14ac:dyDescent="0.45">
      <c r="A455" s="174" t="s">
        <v>2507</v>
      </c>
      <c r="B455" s="173">
        <v>1</v>
      </c>
      <c r="C455" s="173"/>
      <c r="D455" s="173"/>
      <c r="E455" s="173"/>
      <c r="F455" s="173"/>
      <c r="G455" s="173"/>
      <c r="H455" s="173"/>
      <c r="I455" s="173"/>
      <c r="J455" s="173"/>
      <c r="K455" s="173"/>
      <c r="L455" s="173"/>
      <c r="M455" s="173"/>
      <c r="N455" s="173"/>
      <c r="O455" s="173"/>
    </row>
    <row r="456" spans="1:15" ht="15" customHeight="1" x14ac:dyDescent="0.45">
      <c r="A456" s="174" t="s">
        <v>346</v>
      </c>
      <c r="B456" s="173">
        <v>6</v>
      </c>
      <c r="C456" s="173"/>
      <c r="D456" s="173"/>
      <c r="E456" s="173"/>
      <c r="F456" s="173"/>
      <c r="G456" s="173"/>
      <c r="H456" s="173"/>
      <c r="I456" s="173"/>
      <c r="J456" s="173"/>
      <c r="K456" s="173"/>
      <c r="L456" s="173"/>
      <c r="M456" s="173"/>
      <c r="N456" s="173"/>
      <c r="O456" s="173"/>
    </row>
    <row r="457" spans="1:15" ht="15" customHeight="1" x14ac:dyDescent="0.45">
      <c r="A457" s="174" t="s">
        <v>1881</v>
      </c>
      <c r="B457" s="173">
        <v>2</v>
      </c>
      <c r="C457" s="173"/>
      <c r="D457" s="173"/>
      <c r="E457" s="173"/>
      <c r="F457" s="173"/>
      <c r="G457" s="173"/>
      <c r="H457" s="173"/>
      <c r="I457" s="173"/>
      <c r="J457" s="173"/>
      <c r="K457" s="173"/>
      <c r="L457" s="173"/>
      <c r="M457" s="173"/>
      <c r="N457" s="173"/>
      <c r="O457" s="173"/>
    </row>
    <row r="458" spans="1:15" ht="15" customHeight="1" x14ac:dyDescent="0.45">
      <c r="A458" s="174" t="s">
        <v>2541</v>
      </c>
      <c r="B458" s="173">
        <v>2</v>
      </c>
      <c r="C458" s="173"/>
      <c r="D458" s="173"/>
      <c r="E458" s="173"/>
      <c r="F458" s="173"/>
      <c r="G458" s="173"/>
      <c r="H458" s="173"/>
      <c r="I458" s="173"/>
      <c r="J458" s="173"/>
      <c r="K458" s="173"/>
      <c r="L458" s="173"/>
      <c r="M458" s="173"/>
      <c r="N458" s="173"/>
      <c r="O458" s="173"/>
    </row>
    <row r="459" spans="1:15" ht="15" customHeight="1" x14ac:dyDescent="0.45">
      <c r="A459" s="174" t="s">
        <v>2680</v>
      </c>
      <c r="B459" s="173">
        <v>1</v>
      </c>
      <c r="C459" s="173"/>
      <c r="D459" s="173"/>
      <c r="E459" s="173"/>
      <c r="F459" s="173"/>
      <c r="G459" s="173"/>
      <c r="H459" s="173"/>
      <c r="I459" s="173"/>
      <c r="J459" s="173"/>
      <c r="K459" s="173"/>
      <c r="L459" s="173"/>
      <c r="M459" s="173"/>
      <c r="N459" s="173"/>
      <c r="O459" s="173"/>
    </row>
    <row r="460" spans="1:15" ht="15" customHeight="1" x14ac:dyDescent="0.45">
      <c r="A460" s="174" t="s">
        <v>2193</v>
      </c>
      <c r="B460" s="173">
        <v>4</v>
      </c>
      <c r="C460" s="173"/>
      <c r="D460" s="173"/>
      <c r="E460" s="173"/>
      <c r="F460" s="173"/>
      <c r="G460" s="173"/>
      <c r="H460" s="173"/>
      <c r="I460" s="173"/>
      <c r="J460" s="173"/>
      <c r="K460" s="173"/>
      <c r="L460" s="173"/>
      <c r="M460" s="173"/>
      <c r="N460" s="173"/>
      <c r="O460" s="173"/>
    </row>
    <row r="461" spans="1:15" ht="15" customHeight="1" x14ac:dyDescent="0.45">
      <c r="A461" s="174" t="s">
        <v>1538</v>
      </c>
      <c r="B461" s="173">
        <v>3</v>
      </c>
      <c r="C461" s="173"/>
      <c r="D461" s="173"/>
      <c r="E461" s="173"/>
      <c r="F461" s="173"/>
      <c r="G461" s="173"/>
      <c r="H461" s="173"/>
      <c r="I461" s="173"/>
      <c r="J461" s="173"/>
      <c r="K461" s="173"/>
      <c r="L461" s="173"/>
      <c r="M461" s="173"/>
      <c r="N461" s="173"/>
      <c r="O461" s="173"/>
    </row>
    <row r="462" spans="1:15" ht="15" customHeight="1" x14ac:dyDescent="0.45">
      <c r="A462" s="174" t="s">
        <v>2402</v>
      </c>
      <c r="B462" s="173">
        <v>4</v>
      </c>
      <c r="C462" s="173"/>
      <c r="D462" s="173"/>
      <c r="E462" s="173"/>
      <c r="F462" s="173"/>
      <c r="G462" s="173"/>
      <c r="H462" s="173"/>
      <c r="I462" s="173"/>
      <c r="J462" s="173"/>
      <c r="K462" s="173"/>
      <c r="L462" s="173"/>
      <c r="M462" s="173"/>
      <c r="N462" s="173"/>
      <c r="O462" s="173"/>
    </row>
    <row r="463" spans="1:15" ht="15" customHeight="1" x14ac:dyDescent="0.45">
      <c r="A463" s="174" t="s">
        <v>1183</v>
      </c>
      <c r="B463" s="173">
        <v>1</v>
      </c>
      <c r="C463" s="173"/>
      <c r="D463" s="173"/>
      <c r="E463" s="173"/>
      <c r="F463" s="173"/>
      <c r="G463" s="173"/>
      <c r="H463" s="173"/>
      <c r="I463" s="173"/>
      <c r="J463" s="173"/>
      <c r="K463" s="173"/>
      <c r="L463" s="173"/>
      <c r="M463" s="173"/>
      <c r="N463" s="173"/>
      <c r="O463" s="173"/>
    </row>
    <row r="464" spans="1:15" ht="15" customHeight="1" x14ac:dyDescent="0.45">
      <c r="A464" s="174" t="s">
        <v>2418</v>
      </c>
      <c r="B464" s="173">
        <v>5</v>
      </c>
      <c r="C464" s="173"/>
      <c r="D464" s="173"/>
      <c r="E464" s="173"/>
      <c r="F464" s="173"/>
      <c r="G464" s="173"/>
      <c r="H464" s="173"/>
      <c r="I464" s="173"/>
      <c r="J464" s="173"/>
      <c r="K464" s="173"/>
      <c r="L464" s="173"/>
      <c r="M464" s="173"/>
      <c r="N464" s="173"/>
      <c r="O464" s="173"/>
    </row>
    <row r="465" spans="1:15" ht="15" customHeight="1" x14ac:dyDescent="0.45">
      <c r="A465" s="174" t="s">
        <v>938</v>
      </c>
      <c r="B465" s="173">
        <v>3</v>
      </c>
      <c r="C465" s="173"/>
      <c r="D465" s="173"/>
      <c r="E465" s="173"/>
      <c r="F465" s="173"/>
      <c r="G465" s="173"/>
      <c r="H465" s="173"/>
      <c r="I465" s="173"/>
      <c r="J465" s="173"/>
      <c r="K465" s="173"/>
      <c r="L465" s="173"/>
      <c r="M465" s="173"/>
      <c r="N465" s="173"/>
      <c r="O465" s="173"/>
    </row>
    <row r="466" spans="1:15" ht="15" customHeight="1" x14ac:dyDescent="0.45">
      <c r="A466" s="174" t="s">
        <v>2108</v>
      </c>
      <c r="B466" s="173">
        <v>9</v>
      </c>
      <c r="C466" s="173"/>
      <c r="D466" s="173"/>
      <c r="E466" s="173"/>
      <c r="F466" s="173"/>
      <c r="G466" s="173"/>
      <c r="H466" s="173"/>
      <c r="I466" s="173"/>
      <c r="J466" s="173"/>
      <c r="K466" s="173"/>
      <c r="L466" s="173"/>
      <c r="M466" s="173"/>
      <c r="N466" s="173"/>
      <c r="O466" s="173"/>
    </row>
    <row r="467" spans="1:15" ht="15" customHeight="1" x14ac:dyDescent="0.45">
      <c r="A467" s="174" t="s">
        <v>929</v>
      </c>
      <c r="B467" s="173">
        <v>5</v>
      </c>
      <c r="C467" s="173"/>
      <c r="D467" s="173"/>
      <c r="E467" s="173"/>
      <c r="F467" s="173"/>
      <c r="G467" s="173"/>
      <c r="H467" s="173"/>
      <c r="I467" s="173"/>
      <c r="J467" s="173"/>
      <c r="K467" s="173"/>
      <c r="L467" s="173"/>
      <c r="M467" s="173"/>
      <c r="N467" s="173"/>
      <c r="O467" s="173"/>
    </row>
    <row r="468" spans="1:15" ht="15" customHeight="1" x14ac:dyDescent="0.45">
      <c r="A468" s="174" t="s">
        <v>2045</v>
      </c>
      <c r="B468" s="173">
        <v>1</v>
      </c>
      <c r="C468" s="173"/>
      <c r="D468" s="173"/>
      <c r="E468" s="173"/>
      <c r="F468" s="173"/>
      <c r="G468" s="173"/>
      <c r="H468" s="173"/>
      <c r="I468" s="173"/>
      <c r="J468" s="173"/>
      <c r="K468" s="173"/>
      <c r="L468" s="173"/>
      <c r="M468" s="173"/>
      <c r="N468" s="173"/>
      <c r="O468" s="173"/>
    </row>
    <row r="469" spans="1:15" ht="15" customHeight="1" x14ac:dyDescent="0.45">
      <c r="A469" s="174" t="s">
        <v>1155</v>
      </c>
      <c r="B469" s="173">
        <v>5</v>
      </c>
      <c r="C469" s="173"/>
      <c r="D469" s="173"/>
      <c r="E469" s="173"/>
      <c r="F469" s="173"/>
      <c r="G469" s="173"/>
      <c r="H469" s="173"/>
      <c r="I469" s="173"/>
      <c r="J469" s="173"/>
      <c r="K469" s="173"/>
      <c r="L469" s="173"/>
      <c r="M469" s="173"/>
      <c r="N469" s="173"/>
      <c r="O469" s="173"/>
    </row>
    <row r="470" spans="1:15" ht="15" customHeight="1" x14ac:dyDescent="0.45">
      <c r="A470" s="174" t="s">
        <v>336</v>
      </c>
      <c r="B470" s="173">
        <v>1</v>
      </c>
      <c r="C470" s="173"/>
      <c r="D470" s="173"/>
      <c r="E470" s="173"/>
      <c r="F470" s="173"/>
      <c r="G470" s="173"/>
      <c r="H470" s="173"/>
      <c r="I470" s="173"/>
      <c r="J470" s="173"/>
      <c r="K470" s="173"/>
      <c r="L470" s="173"/>
      <c r="M470" s="173"/>
      <c r="N470" s="173"/>
      <c r="O470" s="173"/>
    </row>
    <row r="471" spans="1:15" ht="15" customHeight="1" x14ac:dyDescent="0.45">
      <c r="A471" s="174" t="s">
        <v>1099</v>
      </c>
      <c r="B471" s="173">
        <v>6</v>
      </c>
      <c r="C471" s="173"/>
      <c r="D471" s="173"/>
      <c r="E471" s="173"/>
      <c r="F471" s="173"/>
      <c r="G471" s="173"/>
      <c r="H471" s="173"/>
      <c r="I471" s="173"/>
      <c r="J471" s="173"/>
      <c r="K471" s="173"/>
      <c r="L471" s="173"/>
      <c r="M471" s="173"/>
      <c r="N471" s="173"/>
      <c r="O471" s="173"/>
    </row>
    <row r="472" spans="1:15" ht="15" customHeight="1" x14ac:dyDescent="0.45">
      <c r="A472" s="174" t="s">
        <v>1807</v>
      </c>
      <c r="B472" s="173">
        <v>4</v>
      </c>
      <c r="C472" s="173"/>
      <c r="D472" s="173"/>
      <c r="E472" s="173"/>
      <c r="F472" s="173"/>
      <c r="G472" s="173"/>
      <c r="H472" s="173"/>
      <c r="I472" s="173"/>
      <c r="J472" s="173"/>
      <c r="K472" s="173"/>
      <c r="L472" s="173"/>
      <c r="M472" s="173"/>
      <c r="N472" s="173"/>
      <c r="O472" s="173"/>
    </row>
    <row r="473" spans="1:15" ht="15" customHeight="1" x14ac:dyDescent="0.45">
      <c r="A473" s="174" t="s">
        <v>1601</v>
      </c>
      <c r="B473" s="173">
        <v>2</v>
      </c>
      <c r="C473" s="173"/>
      <c r="D473" s="173"/>
      <c r="E473" s="173"/>
      <c r="F473" s="173"/>
      <c r="G473" s="173"/>
      <c r="H473" s="173"/>
      <c r="I473" s="173"/>
      <c r="J473" s="173"/>
      <c r="K473" s="173"/>
      <c r="L473" s="173"/>
      <c r="M473" s="173"/>
      <c r="N473" s="173"/>
      <c r="O473" s="173"/>
    </row>
    <row r="474" spans="1:15" ht="15" customHeight="1" x14ac:dyDescent="0.45">
      <c r="A474" s="174" t="s">
        <v>983</v>
      </c>
      <c r="B474" s="173">
        <v>7</v>
      </c>
      <c r="C474" s="173"/>
      <c r="D474" s="173"/>
      <c r="E474" s="173"/>
      <c r="F474" s="173"/>
      <c r="G474" s="173"/>
      <c r="H474" s="173"/>
      <c r="I474" s="173"/>
      <c r="J474" s="173"/>
      <c r="K474" s="173"/>
      <c r="L474" s="173"/>
      <c r="M474" s="173"/>
      <c r="N474" s="173"/>
      <c r="O474" s="173"/>
    </row>
    <row r="475" spans="1:15" ht="15" customHeight="1" x14ac:dyDescent="0.45">
      <c r="A475" s="174" t="s">
        <v>1535</v>
      </c>
      <c r="B475" s="173">
        <v>4</v>
      </c>
      <c r="C475" s="173"/>
      <c r="D475" s="173"/>
      <c r="E475" s="173"/>
      <c r="F475" s="173"/>
      <c r="G475" s="173"/>
      <c r="H475" s="173"/>
      <c r="I475" s="173"/>
      <c r="J475" s="173"/>
      <c r="K475" s="173"/>
      <c r="L475" s="173"/>
      <c r="M475" s="173"/>
      <c r="N475" s="173"/>
      <c r="O475" s="173"/>
    </row>
    <row r="476" spans="1:15" ht="15" customHeight="1" x14ac:dyDescent="0.45">
      <c r="A476" s="174" t="s">
        <v>2296</v>
      </c>
      <c r="B476" s="173">
        <v>4</v>
      </c>
      <c r="C476" s="173"/>
      <c r="D476" s="173"/>
      <c r="E476" s="173"/>
      <c r="F476" s="173"/>
      <c r="G476" s="173"/>
      <c r="H476" s="173"/>
      <c r="I476" s="173"/>
      <c r="J476" s="173"/>
      <c r="K476" s="173"/>
      <c r="L476" s="173"/>
      <c r="M476" s="173"/>
      <c r="N476" s="173"/>
      <c r="O476" s="173"/>
    </row>
    <row r="477" spans="1:15" ht="15" customHeight="1" x14ac:dyDescent="0.45">
      <c r="A477" s="174" t="s">
        <v>2472</v>
      </c>
      <c r="B477" s="173">
        <v>3</v>
      </c>
      <c r="C477" s="173"/>
      <c r="D477" s="173"/>
      <c r="E477" s="173"/>
      <c r="F477" s="173"/>
      <c r="G477" s="173"/>
      <c r="H477" s="173"/>
      <c r="I477" s="173"/>
      <c r="J477" s="173"/>
      <c r="K477" s="173"/>
      <c r="L477" s="173"/>
      <c r="M477" s="173"/>
      <c r="N477" s="173"/>
      <c r="O477" s="173"/>
    </row>
    <row r="478" spans="1:15" ht="15" customHeight="1" x14ac:dyDescent="0.45">
      <c r="A478" s="174" t="s">
        <v>1707</v>
      </c>
      <c r="B478" s="173">
        <v>6</v>
      </c>
      <c r="C478" s="173"/>
      <c r="D478" s="173"/>
      <c r="E478" s="173"/>
      <c r="F478" s="173"/>
      <c r="G478" s="173"/>
      <c r="H478" s="173"/>
      <c r="I478" s="173"/>
      <c r="J478" s="173"/>
      <c r="K478" s="173"/>
      <c r="L478" s="173"/>
      <c r="M478" s="173"/>
      <c r="N478" s="173"/>
      <c r="O478" s="173"/>
    </row>
    <row r="479" spans="1:15" ht="15" customHeight="1" x14ac:dyDescent="0.45">
      <c r="A479" s="174" t="s">
        <v>2658</v>
      </c>
      <c r="B479" s="173">
        <v>2</v>
      </c>
      <c r="C479" s="173"/>
      <c r="D479" s="173"/>
      <c r="E479" s="173"/>
      <c r="F479" s="173"/>
      <c r="G479" s="173"/>
      <c r="H479" s="173"/>
      <c r="I479" s="173"/>
      <c r="J479" s="173"/>
      <c r="K479" s="173"/>
      <c r="L479" s="173"/>
      <c r="M479" s="173"/>
      <c r="N479" s="173"/>
      <c r="O479" s="173"/>
    </row>
    <row r="480" spans="1:15" ht="15" customHeight="1" x14ac:dyDescent="0.45">
      <c r="A480" s="174" t="s">
        <v>2666</v>
      </c>
      <c r="B480" s="173">
        <v>2</v>
      </c>
      <c r="C480" s="173"/>
      <c r="D480" s="173"/>
      <c r="E480" s="173"/>
      <c r="F480" s="173"/>
      <c r="G480" s="173"/>
      <c r="H480" s="173"/>
      <c r="I480" s="173"/>
      <c r="J480" s="173"/>
      <c r="K480" s="173"/>
      <c r="L480" s="173"/>
      <c r="M480" s="173"/>
      <c r="N480" s="173"/>
      <c r="O480" s="173"/>
    </row>
    <row r="481" spans="1:15" ht="15" customHeight="1" x14ac:dyDescent="0.45">
      <c r="A481" s="174" t="s">
        <v>1298</v>
      </c>
      <c r="B481" s="173">
        <v>5</v>
      </c>
      <c r="C481" s="173"/>
      <c r="D481" s="173"/>
      <c r="E481" s="173"/>
      <c r="F481" s="173"/>
      <c r="G481" s="173"/>
      <c r="H481" s="173"/>
      <c r="I481" s="173"/>
      <c r="J481" s="173"/>
      <c r="K481" s="173"/>
      <c r="L481" s="173"/>
      <c r="M481" s="173"/>
      <c r="N481" s="173"/>
      <c r="O481" s="173"/>
    </row>
    <row r="482" spans="1:15" ht="15" customHeight="1" x14ac:dyDescent="0.45">
      <c r="A482" s="174" t="s">
        <v>1132</v>
      </c>
      <c r="B482" s="173">
        <v>5</v>
      </c>
      <c r="C482" s="173"/>
      <c r="D482" s="173"/>
      <c r="E482" s="173"/>
      <c r="F482" s="173"/>
      <c r="G482" s="173"/>
      <c r="H482" s="173"/>
      <c r="I482" s="173"/>
      <c r="J482" s="173"/>
      <c r="K482" s="173"/>
      <c r="L482" s="173"/>
      <c r="M482" s="173"/>
      <c r="N482" s="173"/>
      <c r="O482" s="173"/>
    </row>
    <row r="483" spans="1:15" ht="15" customHeight="1" x14ac:dyDescent="0.45">
      <c r="A483" s="174" t="s">
        <v>1905</v>
      </c>
      <c r="B483" s="173">
        <v>6</v>
      </c>
      <c r="C483" s="173"/>
      <c r="D483" s="173"/>
      <c r="E483" s="173"/>
      <c r="F483" s="173"/>
      <c r="G483" s="173"/>
      <c r="H483" s="173"/>
      <c r="I483" s="173"/>
      <c r="J483" s="173"/>
      <c r="K483" s="173"/>
      <c r="L483" s="173"/>
      <c r="M483" s="173"/>
      <c r="N483" s="173"/>
      <c r="O483" s="173"/>
    </row>
    <row r="484" spans="1:15" ht="15" customHeight="1" x14ac:dyDescent="0.45">
      <c r="A484" s="174" t="s">
        <v>2143</v>
      </c>
      <c r="B484" s="173">
        <v>3</v>
      </c>
      <c r="C484" s="173"/>
      <c r="D484" s="173"/>
      <c r="E484" s="173"/>
      <c r="F484" s="173"/>
      <c r="G484" s="173"/>
      <c r="H484" s="173"/>
      <c r="I484" s="173"/>
      <c r="J484" s="173"/>
      <c r="K484" s="173"/>
      <c r="L484" s="173"/>
      <c r="M484" s="173"/>
      <c r="N484" s="173"/>
      <c r="O484" s="173"/>
    </row>
    <row r="485" spans="1:15" ht="15" customHeight="1" x14ac:dyDescent="0.45">
      <c r="A485" s="174" t="s">
        <v>775</v>
      </c>
      <c r="B485" s="173">
        <v>7</v>
      </c>
      <c r="C485" s="173"/>
      <c r="D485" s="173"/>
      <c r="E485" s="173"/>
      <c r="F485" s="173"/>
      <c r="G485" s="173"/>
      <c r="H485" s="173"/>
      <c r="I485" s="173"/>
      <c r="J485" s="173"/>
      <c r="K485" s="173"/>
      <c r="L485" s="173"/>
      <c r="M485" s="173"/>
      <c r="N485" s="173"/>
      <c r="O485" s="173"/>
    </row>
    <row r="486" spans="1:15" ht="15" customHeight="1" x14ac:dyDescent="0.45">
      <c r="A486" s="174" t="s">
        <v>200</v>
      </c>
      <c r="B486" s="173">
        <v>8</v>
      </c>
      <c r="C486" s="173"/>
      <c r="D486" s="173"/>
      <c r="E486" s="173"/>
      <c r="F486" s="173"/>
      <c r="G486" s="173"/>
      <c r="H486" s="173"/>
      <c r="I486" s="173"/>
      <c r="J486" s="173"/>
      <c r="K486" s="173"/>
      <c r="L486" s="173"/>
      <c r="M486" s="173"/>
      <c r="N486" s="173"/>
      <c r="O486" s="173"/>
    </row>
    <row r="487" spans="1:15" ht="15" customHeight="1" x14ac:dyDescent="0.45">
      <c r="A487" s="174" t="s">
        <v>1760</v>
      </c>
      <c r="B487" s="173">
        <v>5</v>
      </c>
      <c r="C487" s="173"/>
      <c r="D487" s="173"/>
      <c r="E487" s="173"/>
      <c r="F487" s="173"/>
      <c r="G487" s="173"/>
      <c r="H487" s="173"/>
      <c r="I487" s="173"/>
      <c r="J487" s="173"/>
      <c r="K487" s="173"/>
      <c r="L487" s="173"/>
      <c r="M487" s="173"/>
      <c r="N487" s="173"/>
      <c r="O487" s="173"/>
    </row>
    <row r="488" spans="1:15" ht="15" customHeight="1" x14ac:dyDescent="0.45">
      <c r="A488" s="174" t="s">
        <v>1485</v>
      </c>
      <c r="B488" s="173">
        <v>4</v>
      </c>
      <c r="C488" s="173"/>
      <c r="D488" s="173"/>
      <c r="E488" s="173"/>
      <c r="F488" s="173"/>
      <c r="G488" s="173"/>
      <c r="H488" s="173"/>
      <c r="I488" s="173"/>
      <c r="J488" s="173"/>
      <c r="K488" s="173"/>
      <c r="L488" s="173"/>
      <c r="M488" s="173"/>
      <c r="N488" s="173"/>
      <c r="O488" s="173"/>
    </row>
    <row r="489" spans="1:15" ht="15" customHeight="1" x14ac:dyDescent="0.45">
      <c r="A489" s="174" t="s">
        <v>2667</v>
      </c>
      <c r="B489" s="173">
        <v>1</v>
      </c>
      <c r="C489" s="173"/>
      <c r="D489" s="173"/>
      <c r="E489" s="173"/>
      <c r="F489" s="173"/>
      <c r="G489" s="173"/>
      <c r="H489" s="173"/>
      <c r="I489" s="173"/>
      <c r="J489" s="173"/>
      <c r="K489" s="173"/>
      <c r="L489" s="173"/>
      <c r="M489" s="173"/>
      <c r="N489" s="173"/>
      <c r="O489" s="173"/>
    </row>
    <row r="490" spans="1:15" ht="15" customHeight="1" x14ac:dyDescent="0.45">
      <c r="A490" s="174" t="s">
        <v>1831</v>
      </c>
      <c r="B490" s="173">
        <v>7</v>
      </c>
      <c r="C490" s="173"/>
      <c r="D490" s="173"/>
      <c r="E490" s="173"/>
      <c r="F490" s="173"/>
      <c r="G490" s="173"/>
      <c r="H490" s="173"/>
      <c r="I490" s="173"/>
      <c r="J490" s="173"/>
      <c r="K490" s="173"/>
      <c r="L490" s="173"/>
      <c r="M490" s="173"/>
      <c r="N490" s="173"/>
      <c r="O490" s="173"/>
    </row>
    <row r="491" spans="1:15" ht="15" customHeight="1" x14ac:dyDescent="0.45">
      <c r="A491" s="174" t="s">
        <v>1361</v>
      </c>
      <c r="B491" s="173">
        <v>7</v>
      </c>
      <c r="C491" s="173"/>
      <c r="D491" s="173"/>
      <c r="E491" s="173"/>
      <c r="F491" s="173"/>
      <c r="G491" s="173"/>
      <c r="H491" s="173"/>
      <c r="I491" s="173"/>
      <c r="J491" s="173"/>
      <c r="K491" s="173"/>
      <c r="L491" s="173"/>
      <c r="M491" s="173"/>
      <c r="N491" s="173"/>
      <c r="O491" s="173"/>
    </row>
    <row r="492" spans="1:15" ht="15" customHeight="1" x14ac:dyDescent="0.45">
      <c r="A492" s="174" t="s">
        <v>1680</v>
      </c>
      <c r="B492" s="173">
        <v>4</v>
      </c>
      <c r="C492" s="173"/>
      <c r="D492" s="173"/>
      <c r="E492" s="173"/>
      <c r="F492" s="173"/>
      <c r="G492" s="173"/>
      <c r="H492" s="173"/>
      <c r="I492" s="173"/>
      <c r="J492" s="173"/>
      <c r="K492" s="173"/>
      <c r="L492" s="173"/>
      <c r="M492" s="173"/>
      <c r="N492" s="173"/>
      <c r="O492" s="173"/>
    </row>
    <row r="493" spans="1:15" ht="15" customHeight="1" x14ac:dyDescent="0.45">
      <c r="A493" s="174" t="s">
        <v>689</v>
      </c>
      <c r="B493" s="173">
        <v>2</v>
      </c>
      <c r="C493" s="173"/>
      <c r="D493" s="173"/>
      <c r="E493" s="173"/>
      <c r="F493" s="173"/>
      <c r="G493" s="173"/>
      <c r="H493" s="173"/>
      <c r="I493" s="173"/>
      <c r="J493" s="173"/>
      <c r="K493" s="173"/>
      <c r="L493" s="173"/>
      <c r="M493" s="173"/>
      <c r="N493" s="173"/>
      <c r="O493" s="173"/>
    </row>
    <row r="494" spans="1:15" ht="15" customHeight="1" x14ac:dyDescent="0.45">
      <c r="A494" s="174" t="s">
        <v>2309</v>
      </c>
      <c r="B494" s="173">
        <v>4</v>
      </c>
      <c r="C494" s="173"/>
      <c r="D494" s="173"/>
      <c r="E494" s="173"/>
      <c r="F494" s="173"/>
      <c r="G494" s="173"/>
      <c r="H494" s="173"/>
      <c r="I494" s="173"/>
      <c r="J494" s="173"/>
      <c r="K494" s="173"/>
      <c r="L494" s="173"/>
      <c r="M494" s="173"/>
      <c r="N494" s="173"/>
      <c r="O494" s="173"/>
    </row>
    <row r="495" spans="1:15" ht="15" customHeight="1" x14ac:dyDescent="0.45">
      <c r="A495" s="174" t="s">
        <v>271</v>
      </c>
      <c r="B495" s="173">
        <v>5</v>
      </c>
      <c r="C495" s="173"/>
      <c r="D495" s="173"/>
      <c r="E495" s="173"/>
      <c r="F495" s="173"/>
      <c r="G495" s="173"/>
      <c r="H495" s="173"/>
      <c r="I495" s="173"/>
      <c r="J495" s="173"/>
      <c r="K495" s="173"/>
      <c r="L495" s="173"/>
      <c r="M495" s="173"/>
      <c r="N495" s="173"/>
      <c r="O495" s="173"/>
    </row>
    <row r="496" spans="1:15" ht="15" customHeight="1" x14ac:dyDescent="0.45">
      <c r="A496" s="174" t="s">
        <v>772</v>
      </c>
      <c r="B496" s="173">
        <v>5</v>
      </c>
      <c r="C496" s="173"/>
      <c r="D496" s="173"/>
      <c r="E496" s="173"/>
      <c r="F496" s="173"/>
      <c r="G496" s="173"/>
      <c r="H496" s="173"/>
      <c r="I496" s="173"/>
      <c r="J496" s="173"/>
      <c r="K496" s="173"/>
      <c r="L496" s="173"/>
      <c r="M496" s="173"/>
      <c r="N496" s="173"/>
      <c r="O496" s="173"/>
    </row>
    <row r="497" spans="1:15" ht="15" customHeight="1" x14ac:dyDescent="0.45">
      <c r="A497" s="174" t="s">
        <v>1426</v>
      </c>
      <c r="B497" s="173">
        <v>6</v>
      </c>
      <c r="C497" s="173"/>
      <c r="D497" s="173"/>
      <c r="E497" s="173"/>
      <c r="F497" s="173"/>
      <c r="G497" s="173"/>
      <c r="H497" s="173"/>
      <c r="I497" s="173"/>
      <c r="J497" s="173"/>
      <c r="K497" s="173"/>
      <c r="L497" s="173"/>
      <c r="M497" s="173"/>
      <c r="N497" s="173"/>
      <c r="O497" s="173"/>
    </row>
    <row r="498" spans="1:15" ht="15" customHeight="1" x14ac:dyDescent="0.45">
      <c r="A498" s="174" t="s">
        <v>348</v>
      </c>
      <c r="B498" s="173">
        <v>7</v>
      </c>
      <c r="C498" s="173"/>
      <c r="D498" s="173"/>
      <c r="E498" s="173"/>
      <c r="F498" s="173"/>
      <c r="G498" s="173"/>
      <c r="H498" s="173"/>
      <c r="I498" s="173"/>
      <c r="J498" s="173"/>
      <c r="K498" s="173"/>
      <c r="L498" s="173"/>
      <c r="M498" s="173"/>
      <c r="N498" s="173"/>
      <c r="O498" s="173"/>
    </row>
    <row r="499" spans="1:15" ht="15" customHeight="1" x14ac:dyDescent="0.45">
      <c r="A499" s="174" t="s">
        <v>2350</v>
      </c>
      <c r="B499" s="173">
        <v>7</v>
      </c>
      <c r="C499" s="173"/>
      <c r="D499" s="173"/>
      <c r="E499" s="173"/>
      <c r="F499" s="173"/>
      <c r="G499" s="173"/>
      <c r="H499" s="173"/>
      <c r="I499" s="173"/>
      <c r="J499" s="173"/>
      <c r="K499" s="173"/>
      <c r="L499" s="173"/>
      <c r="M499" s="173"/>
      <c r="N499" s="173"/>
      <c r="O499" s="173"/>
    </row>
    <row r="500" spans="1:15" ht="15" customHeight="1" x14ac:dyDescent="0.45">
      <c r="A500" s="174" t="s">
        <v>458</v>
      </c>
      <c r="B500" s="173">
        <v>11</v>
      </c>
      <c r="C500" s="173"/>
      <c r="D500" s="173"/>
      <c r="E500" s="173"/>
      <c r="F500" s="173"/>
      <c r="G500" s="173"/>
      <c r="H500" s="173"/>
      <c r="I500" s="173"/>
      <c r="J500" s="173"/>
      <c r="K500" s="173"/>
      <c r="L500" s="173"/>
      <c r="M500" s="173"/>
      <c r="N500" s="173"/>
      <c r="O500" s="173"/>
    </row>
    <row r="501" spans="1:15" ht="15" customHeight="1" x14ac:dyDescent="0.45">
      <c r="A501" s="174" t="s">
        <v>2401</v>
      </c>
      <c r="B501" s="173">
        <v>3</v>
      </c>
      <c r="C501" s="173"/>
      <c r="D501" s="173"/>
      <c r="E501" s="173"/>
      <c r="F501" s="173"/>
      <c r="G501" s="173"/>
      <c r="H501" s="173"/>
      <c r="I501" s="173"/>
      <c r="J501" s="173"/>
      <c r="K501" s="173"/>
      <c r="L501" s="173"/>
      <c r="M501" s="173"/>
      <c r="N501" s="173"/>
      <c r="O501" s="173"/>
    </row>
    <row r="502" spans="1:15" ht="15" customHeight="1" x14ac:dyDescent="0.45">
      <c r="A502" s="174" t="s">
        <v>2712</v>
      </c>
      <c r="B502" s="173">
        <v>1</v>
      </c>
      <c r="C502" s="173"/>
      <c r="D502" s="173"/>
      <c r="E502" s="173"/>
      <c r="F502" s="173"/>
      <c r="G502" s="173"/>
      <c r="H502" s="173"/>
      <c r="I502" s="173"/>
      <c r="J502" s="173"/>
      <c r="K502" s="173"/>
      <c r="L502" s="173"/>
      <c r="M502" s="173"/>
      <c r="N502" s="173"/>
      <c r="O502" s="173"/>
    </row>
    <row r="503" spans="1:15" ht="15" customHeight="1" x14ac:dyDescent="0.45">
      <c r="A503" s="174" t="s">
        <v>1998</v>
      </c>
      <c r="B503" s="173">
        <v>6</v>
      </c>
      <c r="C503" s="173"/>
      <c r="D503" s="173"/>
      <c r="E503" s="173"/>
      <c r="F503" s="173"/>
      <c r="G503" s="173"/>
      <c r="H503" s="173"/>
      <c r="I503" s="173"/>
      <c r="J503" s="173"/>
      <c r="K503" s="173"/>
      <c r="L503" s="173"/>
      <c r="M503" s="173"/>
      <c r="N503" s="173"/>
      <c r="O503" s="173"/>
    </row>
    <row r="504" spans="1:15" ht="15" customHeight="1" x14ac:dyDescent="0.45">
      <c r="A504" s="174" t="s">
        <v>2429</v>
      </c>
      <c r="B504" s="173">
        <v>5</v>
      </c>
      <c r="C504" s="173"/>
      <c r="D504" s="173"/>
      <c r="E504" s="173"/>
      <c r="F504" s="173"/>
      <c r="G504" s="173"/>
      <c r="H504" s="173"/>
      <c r="I504" s="173"/>
      <c r="J504" s="173"/>
      <c r="K504" s="173"/>
      <c r="L504" s="173"/>
      <c r="M504" s="173"/>
      <c r="N504" s="173"/>
      <c r="O504" s="173"/>
    </row>
    <row r="505" spans="1:15" ht="15" customHeight="1" x14ac:dyDescent="0.45">
      <c r="A505" s="174" t="s">
        <v>339</v>
      </c>
      <c r="B505" s="173">
        <v>4</v>
      </c>
      <c r="C505" s="173"/>
      <c r="D505" s="173"/>
      <c r="E505" s="173"/>
      <c r="F505" s="173"/>
      <c r="G505" s="173"/>
      <c r="H505" s="173"/>
      <c r="I505" s="173"/>
      <c r="J505" s="173"/>
      <c r="K505" s="173"/>
      <c r="L505" s="173"/>
      <c r="M505" s="173"/>
      <c r="N505" s="173"/>
      <c r="O505" s="173"/>
    </row>
    <row r="506" spans="1:15" ht="15" customHeight="1" x14ac:dyDescent="0.45">
      <c r="A506" s="174" t="s">
        <v>1082</v>
      </c>
      <c r="B506" s="173">
        <v>6</v>
      </c>
      <c r="C506" s="173"/>
      <c r="D506" s="173"/>
      <c r="E506" s="173"/>
      <c r="F506" s="173"/>
      <c r="G506" s="173"/>
      <c r="H506" s="173"/>
      <c r="I506" s="173"/>
      <c r="J506" s="173"/>
      <c r="K506" s="173"/>
      <c r="L506" s="173"/>
      <c r="M506" s="173"/>
      <c r="N506" s="173"/>
      <c r="O506" s="173"/>
    </row>
    <row r="507" spans="1:15" ht="15" customHeight="1" x14ac:dyDescent="0.45">
      <c r="A507" s="174" t="s">
        <v>1354</v>
      </c>
      <c r="B507" s="173">
        <v>7</v>
      </c>
      <c r="C507" s="173"/>
      <c r="D507" s="173"/>
      <c r="E507" s="173"/>
      <c r="F507" s="173"/>
      <c r="G507" s="173"/>
      <c r="H507" s="173"/>
      <c r="I507" s="173"/>
      <c r="J507" s="173"/>
      <c r="K507" s="173"/>
      <c r="L507" s="173"/>
      <c r="M507" s="173"/>
      <c r="N507" s="173"/>
      <c r="O507" s="173"/>
    </row>
    <row r="508" spans="1:15" ht="15" customHeight="1" x14ac:dyDescent="0.45">
      <c r="A508" s="174" t="s">
        <v>1036</v>
      </c>
      <c r="B508" s="173">
        <v>5</v>
      </c>
      <c r="C508" s="173"/>
      <c r="D508" s="173"/>
      <c r="E508" s="173"/>
      <c r="F508" s="173"/>
      <c r="G508" s="173"/>
      <c r="H508" s="173"/>
      <c r="I508" s="173"/>
      <c r="J508" s="173"/>
      <c r="K508" s="173"/>
      <c r="L508" s="173"/>
      <c r="M508" s="173"/>
      <c r="N508" s="173"/>
      <c r="O508" s="173"/>
    </row>
    <row r="509" spans="1:15" ht="15" customHeight="1" x14ac:dyDescent="0.45">
      <c r="A509" s="174" t="s">
        <v>85</v>
      </c>
      <c r="B509" s="173">
        <v>8</v>
      </c>
      <c r="C509" s="173"/>
      <c r="D509" s="173"/>
      <c r="E509" s="173"/>
      <c r="F509" s="173"/>
      <c r="G509" s="173"/>
      <c r="H509" s="173"/>
      <c r="I509" s="173"/>
      <c r="J509" s="173"/>
      <c r="K509" s="173"/>
      <c r="L509" s="173"/>
      <c r="M509" s="173"/>
      <c r="N509" s="173"/>
      <c r="O509" s="173"/>
    </row>
    <row r="510" spans="1:15" ht="15" customHeight="1" x14ac:dyDescent="0.45">
      <c r="A510" s="174" t="s">
        <v>1999</v>
      </c>
      <c r="B510" s="173">
        <v>7</v>
      </c>
      <c r="C510" s="173"/>
      <c r="D510" s="173"/>
      <c r="E510" s="173"/>
      <c r="F510" s="173"/>
      <c r="G510" s="173"/>
      <c r="H510" s="173"/>
      <c r="I510" s="173"/>
      <c r="J510" s="173"/>
      <c r="K510" s="173"/>
      <c r="L510" s="173"/>
      <c r="M510" s="173"/>
      <c r="N510" s="173"/>
      <c r="O510" s="173"/>
    </row>
    <row r="511" spans="1:15" ht="15" customHeight="1" x14ac:dyDescent="0.45">
      <c r="A511" s="174" t="s">
        <v>590</v>
      </c>
      <c r="B511" s="173">
        <v>6</v>
      </c>
      <c r="C511" s="173"/>
      <c r="D511" s="173"/>
      <c r="E511" s="173"/>
      <c r="F511" s="173"/>
      <c r="G511" s="173"/>
      <c r="H511" s="173"/>
      <c r="I511" s="173"/>
      <c r="J511" s="173"/>
      <c r="K511" s="173"/>
      <c r="L511" s="173"/>
      <c r="M511" s="173"/>
      <c r="N511" s="173"/>
      <c r="O511" s="173"/>
    </row>
    <row r="512" spans="1:15" ht="15" customHeight="1" x14ac:dyDescent="0.45">
      <c r="A512" s="174" t="s">
        <v>1027</v>
      </c>
      <c r="B512" s="173">
        <v>3</v>
      </c>
      <c r="C512" s="173"/>
      <c r="D512" s="173"/>
      <c r="E512" s="173"/>
      <c r="F512" s="173"/>
      <c r="G512" s="173"/>
      <c r="H512" s="173"/>
      <c r="I512" s="173"/>
      <c r="J512" s="173"/>
      <c r="K512" s="173"/>
      <c r="L512" s="173"/>
      <c r="M512" s="173"/>
      <c r="N512" s="173"/>
      <c r="O512" s="173"/>
    </row>
    <row r="513" spans="1:15" ht="15" customHeight="1" x14ac:dyDescent="0.45">
      <c r="A513" s="174" t="s">
        <v>380</v>
      </c>
      <c r="B513" s="173">
        <v>5</v>
      </c>
      <c r="C513" s="173"/>
      <c r="D513" s="173"/>
      <c r="E513" s="173"/>
      <c r="F513" s="173"/>
      <c r="G513" s="173"/>
      <c r="H513" s="173"/>
      <c r="I513" s="173"/>
      <c r="J513" s="173"/>
      <c r="K513" s="173"/>
      <c r="L513" s="173"/>
      <c r="M513" s="173"/>
      <c r="N513" s="173"/>
      <c r="O513" s="173"/>
    </row>
    <row r="514" spans="1:15" ht="15" customHeight="1" x14ac:dyDescent="0.45">
      <c r="A514" s="174" t="s">
        <v>208</v>
      </c>
      <c r="B514" s="173">
        <v>5</v>
      </c>
      <c r="C514" s="173"/>
      <c r="D514" s="173"/>
      <c r="E514" s="173"/>
      <c r="F514" s="173"/>
      <c r="G514" s="173"/>
      <c r="H514" s="173"/>
      <c r="I514" s="173"/>
      <c r="J514" s="173"/>
      <c r="K514" s="173"/>
      <c r="L514" s="173"/>
      <c r="M514" s="173"/>
      <c r="N514" s="173"/>
      <c r="O514" s="173"/>
    </row>
    <row r="515" spans="1:15" ht="15" customHeight="1" x14ac:dyDescent="0.45">
      <c r="A515" s="174" t="s">
        <v>1449</v>
      </c>
      <c r="B515" s="173">
        <v>5</v>
      </c>
      <c r="C515" s="173"/>
      <c r="D515" s="173"/>
      <c r="E515" s="173"/>
      <c r="F515" s="173"/>
      <c r="G515" s="173"/>
      <c r="H515" s="173"/>
      <c r="I515" s="173"/>
      <c r="J515" s="173"/>
      <c r="K515" s="173"/>
      <c r="L515" s="173"/>
      <c r="M515" s="173"/>
      <c r="N515" s="173"/>
      <c r="O515" s="173"/>
    </row>
    <row r="516" spans="1:15" ht="15" customHeight="1" x14ac:dyDescent="0.45">
      <c r="A516" s="174" t="s">
        <v>1025</v>
      </c>
      <c r="B516" s="173">
        <v>4</v>
      </c>
      <c r="C516" s="173"/>
      <c r="D516" s="173"/>
      <c r="E516" s="173"/>
      <c r="F516" s="173"/>
      <c r="G516" s="173"/>
      <c r="H516" s="173"/>
      <c r="I516" s="173"/>
      <c r="J516" s="173"/>
      <c r="K516" s="173"/>
      <c r="L516" s="173"/>
      <c r="M516" s="173"/>
      <c r="N516" s="173"/>
      <c r="O516" s="173"/>
    </row>
    <row r="517" spans="1:15" ht="15" customHeight="1" x14ac:dyDescent="0.45">
      <c r="A517" s="174" t="s">
        <v>2556</v>
      </c>
      <c r="B517" s="173">
        <v>5</v>
      </c>
      <c r="C517" s="173"/>
      <c r="D517" s="173"/>
      <c r="E517" s="173"/>
      <c r="F517" s="173"/>
      <c r="G517" s="173"/>
      <c r="H517" s="173"/>
      <c r="I517" s="173"/>
      <c r="J517" s="173"/>
      <c r="K517" s="173"/>
      <c r="L517" s="173"/>
      <c r="M517" s="173"/>
      <c r="N517" s="173"/>
      <c r="O517" s="173"/>
    </row>
    <row r="518" spans="1:15" ht="15" customHeight="1" x14ac:dyDescent="0.45">
      <c r="A518" s="174" t="s">
        <v>1738</v>
      </c>
      <c r="B518" s="173">
        <v>5</v>
      </c>
      <c r="C518" s="173"/>
      <c r="D518" s="173"/>
      <c r="E518" s="173"/>
      <c r="F518" s="173"/>
      <c r="G518" s="173"/>
      <c r="H518" s="173"/>
      <c r="I518" s="173"/>
      <c r="J518" s="173"/>
      <c r="K518" s="173"/>
      <c r="L518" s="173"/>
      <c r="M518" s="173"/>
      <c r="N518" s="173"/>
      <c r="O518" s="173"/>
    </row>
    <row r="519" spans="1:15" ht="15" customHeight="1" x14ac:dyDescent="0.45">
      <c r="A519" s="174" t="s">
        <v>1215</v>
      </c>
      <c r="B519" s="173">
        <v>5</v>
      </c>
      <c r="C519" s="173"/>
      <c r="D519" s="173"/>
      <c r="E519" s="173"/>
      <c r="F519" s="173"/>
      <c r="G519" s="173"/>
      <c r="H519" s="173"/>
      <c r="I519" s="173"/>
      <c r="J519" s="173"/>
      <c r="K519" s="173"/>
      <c r="L519" s="173"/>
      <c r="M519" s="173"/>
      <c r="N519" s="173"/>
      <c r="O519" s="173"/>
    </row>
    <row r="520" spans="1:15" ht="15" customHeight="1" x14ac:dyDescent="0.45">
      <c r="A520" s="174" t="s">
        <v>2512</v>
      </c>
      <c r="B520" s="173">
        <v>3</v>
      </c>
      <c r="C520" s="173"/>
      <c r="D520" s="173"/>
      <c r="E520" s="173"/>
      <c r="F520" s="173"/>
      <c r="G520" s="173"/>
      <c r="H520" s="173"/>
      <c r="I520" s="173"/>
      <c r="J520" s="173"/>
      <c r="K520" s="173"/>
      <c r="L520" s="173"/>
      <c r="M520" s="173"/>
      <c r="N520" s="173"/>
      <c r="O520" s="173"/>
    </row>
    <row r="521" spans="1:15" ht="15" customHeight="1" x14ac:dyDescent="0.45">
      <c r="A521" s="174" t="s">
        <v>2048</v>
      </c>
      <c r="B521" s="173">
        <v>8</v>
      </c>
      <c r="C521" s="173"/>
      <c r="D521" s="173"/>
      <c r="E521" s="173"/>
      <c r="F521" s="173"/>
      <c r="G521" s="173"/>
      <c r="H521" s="173"/>
      <c r="I521" s="173"/>
      <c r="J521" s="173"/>
      <c r="K521" s="173"/>
      <c r="L521" s="173"/>
      <c r="M521" s="173"/>
      <c r="N521" s="173"/>
      <c r="O521" s="173"/>
    </row>
    <row r="522" spans="1:15" ht="15" customHeight="1" x14ac:dyDescent="0.45">
      <c r="A522" s="174" t="s">
        <v>2447</v>
      </c>
      <c r="B522" s="173">
        <v>6</v>
      </c>
      <c r="C522" s="173"/>
      <c r="D522" s="173"/>
      <c r="E522" s="173"/>
      <c r="F522" s="173"/>
      <c r="G522" s="173"/>
      <c r="H522" s="173"/>
      <c r="I522" s="173"/>
      <c r="J522" s="173"/>
      <c r="K522" s="173"/>
      <c r="L522" s="173"/>
      <c r="M522" s="173"/>
      <c r="N522" s="173"/>
      <c r="O522" s="173"/>
    </row>
    <row r="523" spans="1:15" ht="15" customHeight="1" x14ac:dyDescent="0.45">
      <c r="A523" s="174" t="s">
        <v>59</v>
      </c>
      <c r="B523" s="173">
        <v>10</v>
      </c>
      <c r="C523" s="173"/>
      <c r="D523" s="173"/>
      <c r="E523" s="173"/>
      <c r="F523" s="173"/>
      <c r="G523" s="173"/>
      <c r="H523" s="173"/>
      <c r="I523" s="173"/>
      <c r="J523" s="173"/>
      <c r="K523" s="173"/>
      <c r="L523" s="173"/>
      <c r="M523" s="173"/>
      <c r="N523" s="173"/>
      <c r="O523" s="173"/>
    </row>
    <row r="524" spans="1:15" ht="15" customHeight="1" x14ac:dyDescent="0.45">
      <c r="A524" s="174" t="s">
        <v>364</v>
      </c>
      <c r="B524" s="173">
        <v>9</v>
      </c>
      <c r="C524" s="173"/>
      <c r="D524" s="173"/>
      <c r="E524" s="173"/>
      <c r="F524" s="173"/>
      <c r="G524" s="173"/>
      <c r="H524" s="173"/>
      <c r="I524" s="173"/>
      <c r="J524" s="173"/>
      <c r="K524" s="173"/>
      <c r="L524" s="173"/>
      <c r="M524" s="173"/>
      <c r="N524" s="173"/>
      <c r="O524" s="173"/>
    </row>
    <row r="525" spans="1:15" ht="15" customHeight="1" x14ac:dyDescent="0.45">
      <c r="A525" s="174" t="s">
        <v>1606</v>
      </c>
      <c r="B525" s="173">
        <v>4</v>
      </c>
      <c r="C525" s="173"/>
      <c r="D525" s="173"/>
      <c r="E525" s="173"/>
      <c r="F525" s="173"/>
      <c r="G525" s="173"/>
      <c r="H525" s="173"/>
      <c r="I525" s="173"/>
      <c r="J525" s="173"/>
      <c r="K525" s="173"/>
      <c r="L525" s="173"/>
      <c r="M525" s="173"/>
      <c r="N525" s="173"/>
      <c r="O525" s="173"/>
    </row>
    <row r="526" spans="1:15" ht="15" customHeight="1" x14ac:dyDescent="0.45">
      <c r="A526" s="174" t="s">
        <v>2714</v>
      </c>
      <c r="B526" s="173">
        <v>1</v>
      </c>
      <c r="C526" s="173"/>
      <c r="D526" s="173"/>
      <c r="E526" s="173"/>
      <c r="F526" s="173"/>
      <c r="G526" s="173"/>
      <c r="H526" s="173"/>
      <c r="I526" s="173"/>
      <c r="J526" s="173"/>
      <c r="K526" s="173"/>
      <c r="L526" s="173"/>
      <c r="M526" s="173"/>
      <c r="N526" s="173"/>
      <c r="O526" s="173"/>
    </row>
    <row r="527" spans="1:15" ht="15" customHeight="1" x14ac:dyDescent="0.45">
      <c r="A527" s="174" t="s">
        <v>1330</v>
      </c>
      <c r="B527" s="173">
        <v>9</v>
      </c>
      <c r="C527" s="173"/>
      <c r="D527" s="173"/>
      <c r="E527" s="173"/>
      <c r="F527" s="173"/>
      <c r="G527" s="173"/>
      <c r="H527" s="173"/>
      <c r="I527" s="173"/>
      <c r="J527" s="173"/>
      <c r="K527" s="173"/>
      <c r="L527" s="173"/>
      <c r="M527" s="173"/>
      <c r="N527" s="173"/>
      <c r="O527" s="173"/>
    </row>
    <row r="528" spans="1:15" ht="15" customHeight="1" x14ac:dyDescent="0.45">
      <c r="A528" s="174" t="s">
        <v>1395</v>
      </c>
      <c r="B528" s="173">
        <v>5</v>
      </c>
      <c r="C528" s="173"/>
      <c r="D528" s="173"/>
      <c r="E528" s="173"/>
      <c r="F528" s="173"/>
      <c r="G528" s="173"/>
      <c r="H528" s="173"/>
      <c r="I528" s="173"/>
      <c r="J528" s="173"/>
      <c r="K528" s="173"/>
      <c r="L528" s="173"/>
      <c r="M528" s="173"/>
      <c r="N528" s="173"/>
      <c r="O528" s="173"/>
    </row>
    <row r="529" spans="1:15" ht="15" customHeight="1" x14ac:dyDescent="0.45">
      <c r="A529" s="174" t="s">
        <v>1275</v>
      </c>
      <c r="B529" s="173">
        <v>6</v>
      </c>
      <c r="C529" s="173"/>
      <c r="D529" s="173"/>
      <c r="E529" s="173"/>
      <c r="F529" s="173"/>
      <c r="G529" s="173"/>
      <c r="H529" s="173"/>
      <c r="I529" s="173"/>
      <c r="J529" s="173"/>
      <c r="K529" s="173"/>
      <c r="L529" s="173"/>
      <c r="M529" s="173"/>
      <c r="N529" s="173"/>
      <c r="O529" s="173"/>
    </row>
    <row r="530" spans="1:15" ht="15" customHeight="1" x14ac:dyDescent="0.45">
      <c r="A530" s="174" t="s">
        <v>1896</v>
      </c>
      <c r="B530" s="173">
        <v>3</v>
      </c>
      <c r="C530" s="173"/>
      <c r="D530" s="173"/>
      <c r="E530" s="173"/>
      <c r="F530" s="173"/>
      <c r="G530" s="173"/>
      <c r="H530" s="173"/>
      <c r="I530" s="173"/>
      <c r="J530" s="173"/>
      <c r="K530" s="173"/>
      <c r="L530" s="173"/>
      <c r="M530" s="173"/>
      <c r="N530" s="173"/>
      <c r="O530" s="173"/>
    </row>
    <row r="531" spans="1:15" ht="15" customHeight="1" x14ac:dyDescent="0.45">
      <c r="A531" s="174" t="s">
        <v>653</v>
      </c>
      <c r="B531" s="173">
        <v>9</v>
      </c>
      <c r="C531" s="173"/>
      <c r="D531" s="173"/>
      <c r="E531" s="173"/>
      <c r="F531" s="173"/>
      <c r="G531" s="173"/>
      <c r="H531" s="173"/>
      <c r="I531" s="173"/>
      <c r="J531" s="173"/>
      <c r="K531" s="173"/>
      <c r="L531" s="173"/>
      <c r="M531" s="173"/>
      <c r="N531" s="173"/>
      <c r="O531" s="173"/>
    </row>
    <row r="532" spans="1:15" ht="15" customHeight="1" x14ac:dyDescent="0.45">
      <c r="A532" s="174" t="s">
        <v>677</v>
      </c>
      <c r="B532" s="173">
        <v>7</v>
      </c>
      <c r="C532" s="173"/>
      <c r="D532" s="173"/>
      <c r="E532" s="173"/>
      <c r="F532" s="173"/>
      <c r="G532" s="173"/>
      <c r="H532" s="173"/>
      <c r="I532" s="173"/>
      <c r="J532" s="173"/>
      <c r="K532" s="173"/>
      <c r="L532" s="173"/>
      <c r="M532" s="173"/>
      <c r="N532" s="173"/>
      <c r="O532" s="173"/>
    </row>
    <row r="533" spans="1:15" ht="15" customHeight="1" x14ac:dyDescent="0.45">
      <c r="A533" s="174" t="s">
        <v>2235</v>
      </c>
      <c r="B533" s="173">
        <v>3</v>
      </c>
      <c r="C533" s="173"/>
      <c r="D533" s="173"/>
      <c r="E533" s="173"/>
      <c r="F533" s="173"/>
      <c r="G533" s="173"/>
      <c r="H533" s="173"/>
      <c r="I533" s="173"/>
      <c r="J533" s="173"/>
      <c r="K533" s="173"/>
      <c r="L533" s="173"/>
      <c r="M533" s="173"/>
      <c r="N533" s="173"/>
      <c r="O533" s="173"/>
    </row>
    <row r="534" spans="1:15" ht="15" customHeight="1" x14ac:dyDescent="0.45">
      <c r="A534" s="174" t="s">
        <v>2441</v>
      </c>
      <c r="B534" s="173">
        <v>6</v>
      </c>
      <c r="C534" s="173"/>
      <c r="D534" s="173"/>
      <c r="E534" s="173"/>
      <c r="F534" s="173"/>
      <c r="G534" s="173"/>
      <c r="H534" s="173"/>
      <c r="I534" s="173"/>
      <c r="J534" s="173"/>
      <c r="K534" s="173"/>
      <c r="L534" s="173"/>
      <c r="M534" s="173"/>
      <c r="N534" s="173"/>
      <c r="O534" s="173"/>
    </row>
    <row r="535" spans="1:15" ht="15" customHeight="1" x14ac:dyDescent="0.45">
      <c r="A535" s="174" t="s">
        <v>1390</v>
      </c>
      <c r="B535" s="173">
        <v>4</v>
      </c>
      <c r="C535" s="173"/>
      <c r="D535" s="173"/>
      <c r="E535" s="173"/>
      <c r="F535" s="173"/>
      <c r="G535" s="173"/>
      <c r="H535" s="173"/>
      <c r="I535" s="173"/>
      <c r="J535" s="173"/>
      <c r="K535" s="173"/>
      <c r="L535" s="173"/>
      <c r="M535" s="173"/>
      <c r="N535" s="173"/>
      <c r="O535" s="173"/>
    </row>
    <row r="536" spans="1:15" ht="15" customHeight="1" x14ac:dyDescent="0.45">
      <c r="A536" s="174" t="s">
        <v>2129</v>
      </c>
      <c r="B536" s="173">
        <v>2</v>
      </c>
      <c r="C536" s="173"/>
      <c r="D536" s="173"/>
      <c r="E536" s="173"/>
      <c r="F536" s="173"/>
      <c r="G536" s="173"/>
      <c r="H536" s="173"/>
      <c r="I536" s="173"/>
      <c r="J536" s="173"/>
      <c r="K536" s="173"/>
      <c r="L536" s="173"/>
      <c r="M536" s="173"/>
      <c r="N536" s="173"/>
      <c r="O536" s="173"/>
    </row>
    <row r="537" spans="1:15" ht="15" customHeight="1" x14ac:dyDescent="0.45">
      <c r="A537" s="174" t="s">
        <v>807</v>
      </c>
      <c r="B537" s="173">
        <v>5</v>
      </c>
      <c r="C537" s="173"/>
      <c r="D537" s="173"/>
      <c r="E537" s="173"/>
      <c r="F537" s="173"/>
      <c r="G537" s="173"/>
      <c r="H537" s="173"/>
      <c r="I537" s="173"/>
      <c r="J537" s="173"/>
      <c r="K537" s="173"/>
      <c r="L537" s="173"/>
      <c r="M537" s="173"/>
      <c r="N537" s="173"/>
      <c r="O537" s="173"/>
    </row>
    <row r="538" spans="1:15" ht="15" customHeight="1" x14ac:dyDescent="0.45">
      <c r="A538" s="174" t="s">
        <v>2217</v>
      </c>
      <c r="B538" s="173">
        <v>7</v>
      </c>
      <c r="C538" s="173"/>
      <c r="D538" s="173"/>
      <c r="E538" s="173"/>
      <c r="F538" s="173"/>
      <c r="G538" s="173"/>
      <c r="H538" s="173"/>
      <c r="I538" s="173"/>
      <c r="J538" s="173"/>
      <c r="K538" s="173"/>
      <c r="L538" s="173"/>
      <c r="M538" s="173"/>
      <c r="N538" s="173"/>
      <c r="O538" s="173"/>
    </row>
    <row r="539" spans="1:15" ht="15" customHeight="1" x14ac:dyDescent="0.45">
      <c r="A539" s="174" t="s">
        <v>1957</v>
      </c>
      <c r="B539" s="173">
        <v>5</v>
      </c>
      <c r="C539" s="173"/>
      <c r="D539" s="173"/>
      <c r="E539" s="173"/>
      <c r="F539" s="173"/>
      <c r="G539" s="173"/>
      <c r="H539" s="173"/>
      <c r="I539" s="173"/>
      <c r="J539" s="173"/>
      <c r="K539" s="173"/>
      <c r="L539" s="173"/>
      <c r="M539" s="173"/>
      <c r="N539" s="173"/>
      <c r="O539" s="173"/>
    </row>
    <row r="540" spans="1:15" ht="15" customHeight="1" x14ac:dyDescent="0.45">
      <c r="A540" s="174" t="s">
        <v>2304</v>
      </c>
      <c r="B540" s="173">
        <v>3</v>
      </c>
      <c r="C540" s="173"/>
      <c r="D540" s="173"/>
      <c r="E540" s="173"/>
      <c r="F540" s="173"/>
      <c r="G540" s="173"/>
      <c r="H540" s="173"/>
      <c r="I540" s="173"/>
      <c r="J540" s="173"/>
      <c r="K540" s="173"/>
      <c r="L540" s="173"/>
      <c r="M540" s="173"/>
      <c r="N540" s="173"/>
      <c r="O540" s="173"/>
    </row>
    <row r="541" spans="1:15" ht="15" customHeight="1" x14ac:dyDescent="0.45">
      <c r="A541" s="174" t="s">
        <v>1823</v>
      </c>
      <c r="B541" s="173">
        <v>2</v>
      </c>
      <c r="C541" s="173"/>
      <c r="D541" s="173"/>
      <c r="E541" s="173"/>
      <c r="F541" s="173"/>
      <c r="G541" s="173"/>
      <c r="H541" s="173"/>
      <c r="I541" s="173"/>
      <c r="J541" s="173"/>
      <c r="K541" s="173"/>
      <c r="L541" s="173"/>
      <c r="M541" s="173"/>
      <c r="N541" s="173"/>
      <c r="O541" s="173"/>
    </row>
    <row r="542" spans="1:15" ht="15" customHeight="1" x14ac:dyDescent="0.45">
      <c r="A542" s="174" t="s">
        <v>2105</v>
      </c>
      <c r="B542" s="173">
        <v>3</v>
      </c>
      <c r="C542" s="173"/>
      <c r="D542" s="173"/>
      <c r="E542" s="173"/>
      <c r="F542" s="173"/>
      <c r="G542" s="173"/>
      <c r="H542" s="173"/>
      <c r="I542" s="173"/>
      <c r="J542" s="173"/>
      <c r="K542" s="173"/>
      <c r="L542" s="173"/>
      <c r="M542" s="173"/>
      <c r="N542" s="173"/>
      <c r="O542" s="173"/>
    </row>
    <row r="543" spans="1:15" ht="15" customHeight="1" x14ac:dyDescent="0.45">
      <c r="A543" s="174" t="s">
        <v>1517</v>
      </c>
      <c r="B543" s="173">
        <v>9</v>
      </c>
      <c r="C543" s="173"/>
      <c r="D543" s="173"/>
      <c r="E543" s="173"/>
      <c r="F543" s="173"/>
      <c r="G543" s="173"/>
      <c r="H543" s="173"/>
      <c r="I543" s="173"/>
      <c r="J543" s="173"/>
      <c r="K543" s="173"/>
      <c r="L543" s="173"/>
      <c r="M543" s="173"/>
      <c r="N543" s="173"/>
      <c r="O543" s="173"/>
    </row>
    <row r="544" spans="1:15" ht="15" customHeight="1" x14ac:dyDescent="0.45">
      <c r="A544" s="174" t="s">
        <v>1978</v>
      </c>
      <c r="B544" s="173">
        <v>4</v>
      </c>
      <c r="C544" s="173"/>
      <c r="D544" s="173"/>
      <c r="E544" s="173"/>
      <c r="F544" s="173"/>
      <c r="G544" s="173"/>
      <c r="H544" s="173"/>
      <c r="I544" s="173"/>
      <c r="J544" s="173"/>
      <c r="K544" s="173"/>
      <c r="L544" s="173"/>
      <c r="M544" s="173"/>
      <c r="N544" s="173"/>
      <c r="O544" s="173"/>
    </row>
    <row r="545" spans="1:15" ht="15" customHeight="1" x14ac:dyDescent="0.45">
      <c r="A545" s="174" t="s">
        <v>884</v>
      </c>
      <c r="B545" s="173">
        <v>4</v>
      </c>
      <c r="C545" s="173"/>
      <c r="D545" s="173"/>
      <c r="E545" s="173"/>
      <c r="F545" s="173"/>
      <c r="G545" s="173"/>
      <c r="H545" s="173"/>
      <c r="I545" s="173"/>
      <c r="J545" s="173"/>
      <c r="K545" s="173"/>
      <c r="L545" s="173"/>
      <c r="M545" s="173"/>
      <c r="N545" s="173"/>
      <c r="O545" s="173"/>
    </row>
    <row r="546" spans="1:15" ht="15" customHeight="1" x14ac:dyDescent="0.45">
      <c r="A546" s="174" t="s">
        <v>810</v>
      </c>
      <c r="B546" s="173">
        <v>6</v>
      </c>
      <c r="C546" s="173"/>
      <c r="D546" s="173"/>
      <c r="E546" s="173"/>
      <c r="F546" s="173"/>
      <c r="G546" s="173"/>
      <c r="H546" s="173"/>
      <c r="I546" s="173"/>
      <c r="J546" s="173"/>
      <c r="K546" s="173"/>
      <c r="L546" s="173"/>
      <c r="M546" s="173"/>
      <c r="N546" s="173"/>
      <c r="O546" s="173"/>
    </row>
    <row r="547" spans="1:15" ht="15" customHeight="1" x14ac:dyDescent="0.45">
      <c r="A547" s="174" t="s">
        <v>30</v>
      </c>
      <c r="B547" s="173">
        <v>7</v>
      </c>
      <c r="C547" s="173"/>
      <c r="D547" s="173"/>
      <c r="E547" s="173"/>
      <c r="F547" s="173"/>
      <c r="G547" s="173"/>
      <c r="H547" s="173"/>
      <c r="I547" s="173"/>
      <c r="J547" s="173"/>
      <c r="K547" s="173"/>
      <c r="L547" s="173"/>
      <c r="M547" s="173"/>
      <c r="N547" s="173"/>
      <c r="O547" s="173"/>
    </row>
    <row r="548" spans="1:15" ht="15" customHeight="1" x14ac:dyDescent="0.45">
      <c r="A548" s="174" t="s">
        <v>146</v>
      </c>
      <c r="B548" s="173">
        <v>7</v>
      </c>
      <c r="C548" s="173"/>
      <c r="D548" s="173"/>
      <c r="E548" s="173"/>
      <c r="F548" s="173"/>
      <c r="G548" s="173"/>
      <c r="H548" s="173"/>
      <c r="I548" s="173"/>
      <c r="J548" s="173"/>
      <c r="K548" s="173"/>
      <c r="L548" s="173"/>
      <c r="M548" s="173"/>
      <c r="N548" s="173"/>
      <c r="O548" s="173"/>
    </row>
    <row r="549" spans="1:15" ht="15" customHeight="1" x14ac:dyDescent="0.45">
      <c r="A549" s="174" t="s">
        <v>1446</v>
      </c>
      <c r="B549" s="173">
        <v>2</v>
      </c>
      <c r="C549" s="173"/>
      <c r="D549" s="173"/>
      <c r="E549" s="173"/>
      <c r="F549" s="173"/>
      <c r="G549" s="173"/>
      <c r="H549" s="173"/>
      <c r="I549" s="173"/>
      <c r="J549" s="173"/>
      <c r="K549" s="173"/>
      <c r="L549" s="173"/>
      <c r="M549" s="173"/>
      <c r="N549" s="173"/>
      <c r="O549" s="173"/>
    </row>
    <row r="550" spans="1:15" ht="15" customHeight="1" x14ac:dyDescent="0.45">
      <c r="A550" s="174" t="s">
        <v>644</v>
      </c>
      <c r="B550" s="173">
        <v>7</v>
      </c>
      <c r="C550" s="173"/>
      <c r="D550" s="173"/>
      <c r="E550" s="173"/>
      <c r="F550" s="173"/>
      <c r="G550" s="173"/>
      <c r="H550" s="173"/>
      <c r="I550" s="173"/>
      <c r="J550" s="173"/>
      <c r="K550" s="173"/>
      <c r="L550" s="173"/>
      <c r="M550" s="173"/>
      <c r="N550" s="173"/>
      <c r="O550" s="173"/>
    </row>
    <row r="551" spans="1:15" ht="15" customHeight="1" x14ac:dyDescent="0.45">
      <c r="A551" s="174" t="s">
        <v>2488</v>
      </c>
      <c r="B551" s="173">
        <v>2</v>
      </c>
      <c r="C551" s="173"/>
      <c r="D551" s="173"/>
      <c r="E551" s="173"/>
      <c r="F551" s="173"/>
      <c r="G551" s="173"/>
      <c r="H551" s="173"/>
      <c r="I551" s="173"/>
      <c r="J551" s="173"/>
      <c r="K551" s="173"/>
      <c r="L551" s="173"/>
      <c r="M551" s="173"/>
      <c r="N551" s="173"/>
      <c r="O551" s="173"/>
    </row>
    <row r="552" spans="1:15" ht="15" customHeight="1" x14ac:dyDescent="0.45">
      <c r="A552" s="174" t="s">
        <v>2435</v>
      </c>
      <c r="B552" s="173">
        <v>3</v>
      </c>
      <c r="C552" s="173"/>
      <c r="D552" s="173"/>
      <c r="E552" s="173"/>
      <c r="F552" s="173"/>
      <c r="G552" s="173"/>
      <c r="H552" s="173"/>
      <c r="I552" s="173"/>
      <c r="J552" s="173"/>
      <c r="K552" s="173"/>
      <c r="L552" s="173"/>
      <c r="M552" s="173"/>
      <c r="N552" s="173"/>
      <c r="O552" s="173"/>
    </row>
    <row r="553" spans="1:15" ht="15" customHeight="1" x14ac:dyDescent="0.45">
      <c r="A553" s="174" t="s">
        <v>2000</v>
      </c>
      <c r="B553" s="173">
        <v>3</v>
      </c>
      <c r="C553" s="173"/>
      <c r="D553" s="173"/>
      <c r="E553" s="173"/>
      <c r="F553" s="173"/>
      <c r="G553" s="173"/>
      <c r="H553" s="173"/>
      <c r="I553" s="173"/>
      <c r="J553" s="173"/>
      <c r="K553" s="173"/>
      <c r="L553" s="173"/>
      <c r="M553" s="173"/>
      <c r="N553" s="173"/>
      <c r="O553" s="173"/>
    </row>
    <row r="554" spans="1:15" ht="15" customHeight="1" x14ac:dyDescent="0.45">
      <c r="A554" s="174" t="s">
        <v>541</v>
      </c>
      <c r="B554" s="173">
        <v>11</v>
      </c>
      <c r="C554" s="173"/>
      <c r="D554" s="173"/>
      <c r="E554" s="173"/>
      <c r="F554" s="173"/>
      <c r="G554" s="173"/>
      <c r="H554" s="173"/>
      <c r="I554" s="173"/>
      <c r="J554" s="173"/>
      <c r="K554" s="173"/>
      <c r="L554" s="173"/>
      <c r="M554" s="173"/>
      <c r="N554" s="173"/>
      <c r="O554" s="173"/>
    </row>
    <row r="555" spans="1:15" ht="15" customHeight="1" x14ac:dyDescent="0.45">
      <c r="A555" s="174" t="s">
        <v>1343</v>
      </c>
      <c r="B555" s="173">
        <v>6</v>
      </c>
      <c r="C555" s="173"/>
      <c r="D555" s="173"/>
      <c r="E555" s="173"/>
      <c r="F555" s="173"/>
      <c r="G555" s="173"/>
      <c r="H555" s="173"/>
      <c r="I555" s="173"/>
      <c r="J555" s="173"/>
      <c r="K555" s="173"/>
      <c r="L555" s="173"/>
      <c r="M555" s="173"/>
      <c r="N555" s="173"/>
      <c r="O555" s="173"/>
    </row>
    <row r="556" spans="1:15" ht="15" customHeight="1" x14ac:dyDescent="0.45">
      <c r="A556" s="174" t="s">
        <v>349</v>
      </c>
      <c r="B556" s="173">
        <v>2</v>
      </c>
      <c r="C556" s="173"/>
      <c r="D556" s="173"/>
      <c r="E556" s="173"/>
      <c r="F556" s="173"/>
      <c r="G556" s="173"/>
      <c r="H556" s="173"/>
      <c r="I556" s="173"/>
      <c r="J556" s="173"/>
      <c r="K556" s="173"/>
      <c r="L556" s="173"/>
      <c r="M556" s="173"/>
      <c r="N556" s="173"/>
      <c r="O556" s="173"/>
    </row>
    <row r="557" spans="1:15" ht="15" customHeight="1" x14ac:dyDescent="0.45">
      <c r="A557" s="174" t="s">
        <v>813</v>
      </c>
      <c r="B557" s="173">
        <v>8</v>
      </c>
      <c r="C557" s="173"/>
      <c r="D557" s="173"/>
      <c r="E557" s="173"/>
      <c r="F557" s="173"/>
      <c r="G557" s="173"/>
      <c r="H557" s="173"/>
      <c r="I557" s="173"/>
      <c r="J557" s="173"/>
      <c r="K557" s="173"/>
      <c r="L557" s="173"/>
      <c r="M557" s="173"/>
      <c r="N557" s="173"/>
      <c r="O557" s="173"/>
    </row>
    <row r="558" spans="1:15" ht="15" customHeight="1" x14ac:dyDescent="0.45">
      <c r="A558" s="174" t="s">
        <v>1383</v>
      </c>
      <c r="B558" s="173">
        <v>9</v>
      </c>
      <c r="C558" s="173"/>
      <c r="D558" s="173"/>
      <c r="E558" s="173"/>
      <c r="F558" s="173"/>
      <c r="G558" s="173"/>
      <c r="H558" s="173"/>
      <c r="I558" s="173"/>
      <c r="J558" s="173"/>
      <c r="K558" s="173"/>
      <c r="L558" s="173"/>
      <c r="M558" s="173"/>
      <c r="N558" s="173"/>
      <c r="O558" s="173"/>
    </row>
    <row r="559" spans="1:15" ht="15" customHeight="1" x14ac:dyDescent="0.45">
      <c r="A559" s="174" t="s">
        <v>2145</v>
      </c>
      <c r="B559" s="173">
        <v>2</v>
      </c>
      <c r="C559" s="173"/>
      <c r="D559" s="173"/>
      <c r="E559" s="173"/>
      <c r="F559" s="173"/>
      <c r="G559" s="173"/>
      <c r="H559" s="173"/>
      <c r="I559" s="173"/>
      <c r="J559" s="173"/>
      <c r="K559" s="173"/>
      <c r="L559" s="173"/>
      <c r="M559" s="173"/>
      <c r="N559" s="173"/>
      <c r="O559" s="173"/>
    </row>
    <row r="560" spans="1:15" ht="15" customHeight="1" x14ac:dyDescent="0.45">
      <c r="A560" s="174" t="s">
        <v>799</v>
      </c>
      <c r="B560" s="173">
        <v>10</v>
      </c>
      <c r="C560" s="173"/>
      <c r="D560" s="173"/>
      <c r="E560" s="173"/>
      <c r="F560" s="173"/>
      <c r="G560" s="173"/>
      <c r="H560" s="173"/>
      <c r="I560" s="173"/>
      <c r="J560" s="173"/>
      <c r="K560" s="173"/>
      <c r="L560" s="173"/>
      <c r="M560" s="173"/>
      <c r="N560" s="173"/>
      <c r="O560" s="173"/>
    </row>
    <row r="561" spans="1:15" ht="15" customHeight="1" x14ac:dyDescent="0.45">
      <c r="A561" s="174" t="s">
        <v>2026</v>
      </c>
      <c r="B561" s="173">
        <v>4</v>
      </c>
      <c r="C561" s="173"/>
      <c r="D561" s="173"/>
      <c r="E561" s="173"/>
      <c r="F561" s="173"/>
      <c r="G561" s="173"/>
      <c r="H561" s="173"/>
      <c r="I561" s="173"/>
      <c r="J561" s="173"/>
      <c r="K561" s="173"/>
      <c r="L561" s="173"/>
      <c r="M561" s="173"/>
      <c r="N561" s="173"/>
      <c r="O561" s="173"/>
    </row>
    <row r="562" spans="1:15" ht="15" customHeight="1" x14ac:dyDescent="0.45">
      <c r="A562" s="174" t="s">
        <v>1857</v>
      </c>
      <c r="B562" s="173">
        <v>3</v>
      </c>
      <c r="C562" s="173"/>
      <c r="D562" s="173"/>
      <c r="E562" s="173"/>
      <c r="F562" s="173"/>
      <c r="G562" s="173"/>
      <c r="H562" s="173"/>
      <c r="I562" s="173"/>
      <c r="J562" s="173"/>
      <c r="K562" s="173"/>
      <c r="L562" s="173"/>
      <c r="M562" s="173"/>
      <c r="N562" s="173"/>
      <c r="O562" s="173"/>
    </row>
    <row r="563" spans="1:15" ht="15" customHeight="1" x14ac:dyDescent="0.45">
      <c r="A563" s="174" t="s">
        <v>624</v>
      </c>
      <c r="B563" s="173">
        <v>46</v>
      </c>
      <c r="C563" s="173"/>
      <c r="D563" s="173"/>
      <c r="E563" s="173"/>
      <c r="F563" s="173"/>
      <c r="G563" s="173"/>
      <c r="H563" s="173"/>
      <c r="I563" s="173"/>
      <c r="J563" s="173"/>
      <c r="K563" s="173"/>
      <c r="L563" s="173"/>
      <c r="M563" s="173"/>
      <c r="N563" s="173"/>
      <c r="O563" s="173"/>
    </row>
    <row r="564" spans="1:15" ht="15" customHeight="1" x14ac:dyDescent="0.45">
      <c r="A564" s="174" t="s">
        <v>456</v>
      </c>
      <c r="B564" s="173">
        <v>10</v>
      </c>
      <c r="C564" s="173"/>
      <c r="D564" s="173"/>
      <c r="E564" s="173"/>
      <c r="F564" s="173"/>
      <c r="G564" s="173"/>
      <c r="H564" s="173"/>
      <c r="I564" s="173"/>
      <c r="J564" s="173"/>
      <c r="K564" s="173"/>
      <c r="L564" s="173"/>
      <c r="M564" s="173"/>
      <c r="N564" s="173"/>
      <c r="O564" s="173"/>
    </row>
    <row r="565" spans="1:15" ht="15" customHeight="1" x14ac:dyDescent="0.45">
      <c r="A565" s="174" t="s">
        <v>383</v>
      </c>
      <c r="B565" s="173">
        <v>7</v>
      </c>
      <c r="C565" s="173"/>
      <c r="D565" s="173"/>
      <c r="E565" s="173"/>
      <c r="F565" s="173"/>
      <c r="G565" s="173"/>
      <c r="H565" s="173"/>
      <c r="I565" s="173"/>
      <c r="J565" s="173"/>
      <c r="K565" s="173"/>
      <c r="L565" s="173"/>
      <c r="M565" s="173"/>
      <c r="N565" s="173"/>
      <c r="O565" s="173"/>
    </row>
    <row r="566" spans="1:15" ht="15" customHeight="1" x14ac:dyDescent="0.45">
      <c r="A566" s="174" t="s">
        <v>289</v>
      </c>
      <c r="B566" s="173">
        <v>4</v>
      </c>
      <c r="C566" s="173"/>
      <c r="D566" s="173"/>
      <c r="E566" s="173"/>
      <c r="F566" s="173"/>
      <c r="G566" s="173"/>
      <c r="H566" s="173"/>
      <c r="I566" s="173"/>
      <c r="J566" s="173"/>
      <c r="K566" s="173"/>
      <c r="L566" s="173"/>
      <c r="M566" s="173"/>
      <c r="N566" s="173"/>
      <c r="O566" s="173"/>
    </row>
    <row r="567" spans="1:15" ht="15" customHeight="1" x14ac:dyDescent="0.45">
      <c r="A567" s="174" t="s">
        <v>2162</v>
      </c>
      <c r="B567" s="173">
        <v>4</v>
      </c>
      <c r="C567" s="173"/>
      <c r="D567" s="173"/>
      <c r="E567" s="173"/>
      <c r="F567" s="173"/>
      <c r="G567" s="173"/>
      <c r="H567" s="173"/>
      <c r="I567" s="173"/>
      <c r="J567" s="173"/>
      <c r="K567" s="173"/>
      <c r="L567" s="173"/>
      <c r="M567" s="173"/>
      <c r="N567" s="173"/>
      <c r="O567" s="173"/>
    </row>
    <row r="568" spans="1:15" ht="15" customHeight="1" x14ac:dyDescent="0.45">
      <c r="A568" s="174" t="s">
        <v>373</v>
      </c>
      <c r="B568" s="173">
        <v>7</v>
      </c>
      <c r="C568" s="173"/>
      <c r="D568" s="173"/>
      <c r="E568" s="173"/>
      <c r="F568" s="173"/>
      <c r="G568" s="173"/>
      <c r="H568" s="173"/>
      <c r="I568" s="173"/>
      <c r="J568" s="173"/>
      <c r="K568" s="173"/>
      <c r="L568" s="173"/>
      <c r="M568" s="173"/>
      <c r="N568" s="173"/>
      <c r="O568" s="173"/>
    </row>
    <row r="569" spans="1:15" ht="15" customHeight="1" x14ac:dyDescent="0.45">
      <c r="A569" s="174" t="s">
        <v>331</v>
      </c>
      <c r="B569" s="173">
        <v>3</v>
      </c>
      <c r="C569" s="173"/>
      <c r="D569" s="173"/>
      <c r="E569" s="173"/>
      <c r="F569" s="173"/>
      <c r="G569" s="173"/>
      <c r="H569" s="173"/>
      <c r="I569" s="173"/>
      <c r="J569" s="173"/>
      <c r="K569" s="173"/>
      <c r="L569" s="173"/>
      <c r="M569" s="173"/>
      <c r="N569" s="173"/>
      <c r="O569" s="173"/>
    </row>
    <row r="570" spans="1:15" ht="15" customHeight="1" x14ac:dyDescent="0.45">
      <c r="A570" s="174" t="s">
        <v>1849</v>
      </c>
      <c r="B570" s="173">
        <v>4</v>
      </c>
      <c r="C570" s="173"/>
      <c r="D570" s="173"/>
      <c r="E570" s="173"/>
      <c r="F570" s="173"/>
      <c r="G570" s="173"/>
      <c r="H570" s="173"/>
      <c r="I570" s="173"/>
      <c r="J570" s="173"/>
      <c r="K570" s="173"/>
      <c r="L570" s="173"/>
      <c r="M570" s="173"/>
      <c r="N570" s="173"/>
      <c r="O570" s="173"/>
    </row>
    <row r="571" spans="1:15" ht="15" customHeight="1" x14ac:dyDescent="0.45">
      <c r="A571" s="174" t="s">
        <v>1626</v>
      </c>
      <c r="B571" s="173">
        <v>4</v>
      </c>
      <c r="C571" s="173"/>
      <c r="D571" s="173"/>
      <c r="E571" s="173"/>
      <c r="F571" s="173"/>
      <c r="G571" s="173"/>
      <c r="H571" s="173"/>
      <c r="I571" s="173"/>
      <c r="J571" s="173"/>
      <c r="K571" s="173"/>
      <c r="L571" s="173"/>
      <c r="M571" s="173"/>
      <c r="N571" s="173"/>
      <c r="O571" s="173"/>
    </row>
    <row r="572" spans="1:15" ht="15" customHeight="1" x14ac:dyDescent="0.45">
      <c r="A572" s="174" t="s">
        <v>2120</v>
      </c>
      <c r="B572" s="173">
        <v>7</v>
      </c>
      <c r="C572" s="173"/>
      <c r="D572" s="173"/>
      <c r="E572" s="173"/>
      <c r="F572" s="173"/>
      <c r="G572" s="173"/>
      <c r="H572" s="173"/>
      <c r="I572" s="173"/>
      <c r="J572" s="173"/>
      <c r="K572" s="173"/>
      <c r="L572" s="173"/>
      <c r="M572" s="173"/>
      <c r="N572" s="173"/>
      <c r="O572" s="173"/>
    </row>
    <row r="573" spans="1:15" ht="15" customHeight="1" x14ac:dyDescent="0.45">
      <c r="A573" s="174" t="s">
        <v>1584</v>
      </c>
      <c r="B573" s="173">
        <v>2</v>
      </c>
      <c r="C573" s="173"/>
      <c r="D573" s="173"/>
      <c r="E573" s="173"/>
      <c r="F573" s="173"/>
      <c r="G573" s="173"/>
      <c r="H573" s="173"/>
      <c r="I573" s="173"/>
      <c r="J573" s="173"/>
      <c r="K573" s="173"/>
      <c r="L573" s="173"/>
      <c r="M573" s="173"/>
      <c r="N573" s="173"/>
      <c r="O573" s="173"/>
    </row>
    <row r="574" spans="1:15" ht="15" customHeight="1" x14ac:dyDescent="0.45">
      <c r="A574" s="174" t="s">
        <v>1693</v>
      </c>
      <c r="B574" s="173">
        <v>5</v>
      </c>
      <c r="C574" s="173"/>
      <c r="D574" s="173"/>
      <c r="E574" s="173"/>
      <c r="F574" s="173"/>
      <c r="G574" s="173"/>
      <c r="H574" s="173"/>
      <c r="I574" s="173"/>
      <c r="J574" s="173"/>
      <c r="K574" s="173"/>
      <c r="L574" s="173"/>
      <c r="M574" s="173"/>
      <c r="N574" s="173"/>
      <c r="O574" s="173"/>
    </row>
    <row r="575" spans="1:15" ht="15" customHeight="1" x14ac:dyDescent="0.45">
      <c r="A575" s="174" t="s">
        <v>1167</v>
      </c>
      <c r="B575" s="173">
        <v>4</v>
      </c>
      <c r="C575" s="173"/>
      <c r="D575" s="173"/>
      <c r="E575" s="173"/>
      <c r="F575" s="173"/>
      <c r="G575" s="173"/>
      <c r="H575" s="173"/>
      <c r="I575" s="173"/>
      <c r="J575" s="173"/>
      <c r="K575" s="173"/>
      <c r="L575" s="173"/>
      <c r="M575" s="173"/>
      <c r="N575" s="173"/>
      <c r="O575" s="173"/>
    </row>
    <row r="576" spans="1:15" ht="15" customHeight="1" x14ac:dyDescent="0.45">
      <c r="A576" s="174" t="s">
        <v>2567</v>
      </c>
      <c r="B576" s="173">
        <v>2</v>
      </c>
      <c r="C576" s="173"/>
      <c r="D576" s="173"/>
      <c r="E576" s="173"/>
      <c r="F576" s="173"/>
      <c r="G576" s="173"/>
      <c r="H576" s="173"/>
      <c r="I576" s="173"/>
      <c r="J576" s="173"/>
      <c r="K576" s="173"/>
      <c r="L576" s="173"/>
      <c r="M576" s="173"/>
      <c r="N576" s="173"/>
      <c r="O576" s="173"/>
    </row>
    <row r="577" spans="1:15" ht="15" customHeight="1" x14ac:dyDescent="0.45">
      <c r="A577" s="174" t="s">
        <v>2603</v>
      </c>
      <c r="B577" s="173">
        <v>6</v>
      </c>
      <c r="C577" s="173"/>
      <c r="D577" s="173"/>
      <c r="E577" s="173"/>
      <c r="F577" s="173"/>
      <c r="G577" s="173"/>
      <c r="H577" s="173"/>
      <c r="I577" s="173"/>
      <c r="J577" s="173"/>
      <c r="K577" s="173"/>
      <c r="L577" s="173"/>
      <c r="M577" s="173"/>
      <c r="N577" s="173"/>
      <c r="O577" s="173"/>
    </row>
    <row r="578" spans="1:15" ht="15" customHeight="1" x14ac:dyDescent="0.45">
      <c r="A578" s="174" t="s">
        <v>2575</v>
      </c>
      <c r="B578" s="173">
        <v>6</v>
      </c>
      <c r="C578" s="173"/>
      <c r="D578" s="173"/>
      <c r="E578" s="173"/>
      <c r="F578" s="173"/>
      <c r="G578" s="173"/>
      <c r="H578" s="173"/>
      <c r="I578" s="173"/>
      <c r="J578" s="173"/>
      <c r="K578" s="173"/>
      <c r="L578" s="173"/>
      <c r="M578" s="173"/>
      <c r="N578" s="173"/>
      <c r="O578" s="173"/>
    </row>
    <row r="579" spans="1:15" ht="15" customHeight="1" x14ac:dyDescent="0.45">
      <c r="A579" s="174" t="s">
        <v>1774</v>
      </c>
      <c r="B579" s="173">
        <v>5</v>
      </c>
      <c r="C579" s="173"/>
      <c r="D579" s="173"/>
      <c r="E579" s="173"/>
      <c r="F579" s="173"/>
      <c r="G579" s="173"/>
      <c r="H579" s="173"/>
      <c r="I579" s="173"/>
      <c r="J579" s="173"/>
      <c r="K579" s="173"/>
      <c r="L579" s="173"/>
      <c r="M579" s="173"/>
      <c r="N579" s="173"/>
      <c r="O579" s="173"/>
    </row>
    <row r="580" spans="1:15" ht="15" customHeight="1" x14ac:dyDescent="0.45">
      <c r="A580" s="174" t="s">
        <v>1995</v>
      </c>
      <c r="B580" s="173">
        <v>3</v>
      </c>
      <c r="C580" s="173"/>
      <c r="D580" s="173"/>
      <c r="E580" s="173"/>
      <c r="F580" s="173"/>
      <c r="G580" s="173"/>
      <c r="H580" s="173"/>
      <c r="I580" s="173"/>
      <c r="J580" s="173"/>
      <c r="K580" s="173"/>
      <c r="L580" s="173"/>
      <c r="M580" s="173"/>
      <c r="N580" s="173"/>
      <c r="O580" s="173"/>
    </row>
    <row r="581" spans="1:15" ht="15" customHeight="1" x14ac:dyDescent="0.45">
      <c r="A581" s="174" t="s">
        <v>2139</v>
      </c>
      <c r="B581" s="173">
        <v>4</v>
      </c>
      <c r="C581" s="173"/>
      <c r="D581" s="173"/>
      <c r="E581" s="173"/>
      <c r="F581" s="173"/>
      <c r="G581" s="173"/>
      <c r="H581" s="173"/>
      <c r="I581" s="173"/>
      <c r="J581" s="173"/>
      <c r="K581" s="173"/>
      <c r="L581" s="173"/>
      <c r="M581" s="173"/>
      <c r="N581" s="173"/>
      <c r="O581" s="173"/>
    </row>
    <row r="582" spans="1:15" ht="15" customHeight="1" x14ac:dyDescent="0.45">
      <c r="A582" s="174" t="s">
        <v>1481</v>
      </c>
      <c r="B582" s="173">
        <v>7</v>
      </c>
      <c r="C582" s="173"/>
      <c r="D582" s="173"/>
      <c r="E582" s="173"/>
      <c r="F582" s="173"/>
      <c r="G582" s="173"/>
      <c r="H582" s="173"/>
      <c r="I582" s="173"/>
      <c r="J582" s="173"/>
      <c r="K582" s="173"/>
      <c r="L582" s="173"/>
      <c r="M582" s="173"/>
      <c r="N582" s="173"/>
      <c r="O582" s="173"/>
    </row>
    <row r="583" spans="1:15" ht="15" customHeight="1" x14ac:dyDescent="0.45">
      <c r="A583" s="174" t="s">
        <v>343</v>
      </c>
      <c r="B583" s="173">
        <v>4</v>
      </c>
      <c r="C583" s="173"/>
      <c r="D583" s="173"/>
      <c r="E583" s="173"/>
      <c r="F583" s="173"/>
      <c r="G583" s="173"/>
      <c r="H583" s="173"/>
      <c r="I583" s="173"/>
      <c r="J583" s="173"/>
      <c r="K583" s="173"/>
      <c r="L583" s="173"/>
      <c r="M583" s="173"/>
      <c r="N583" s="173"/>
      <c r="O583" s="173"/>
    </row>
    <row r="584" spans="1:15" ht="15" customHeight="1" x14ac:dyDescent="0.45">
      <c r="A584" s="174" t="s">
        <v>1714</v>
      </c>
      <c r="B584" s="173">
        <v>5</v>
      </c>
      <c r="C584" s="173"/>
      <c r="D584" s="173"/>
      <c r="E584" s="173"/>
      <c r="F584" s="173"/>
      <c r="G584" s="173"/>
      <c r="H584" s="173"/>
      <c r="I584" s="173"/>
      <c r="J584" s="173"/>
      <c r="K584" s="173"/>
      <c r="L584" s="173"/>
      <c r="M584" s="173"/>
      <c r="N584" s="173"/>
      <c r="O584" s="173"/>
    </row>
    <row r="585" spans="1:15" ht="15" customHeight="1" x14ac:dyDescent="0.45">
      <c r="A585" s="174" t="s">
        <v>111</v>
      </c>
      <c r="B585" s="173">
        <v>5</v>
      </c>
      <c r="C585" s="173"/>
      <c r="D585" s="173"/>
      <c r="E585" s="173"/>
      <c r="F585" s="173"/>
      <c r="G585" s="173"/>
      <c r="H585" s="173"/>
      <c r="I585" s="173"/>
      <c r="J585" s="173"/>
      <c r="K585" s="173"/>
      <c r="L585" s="173"/>
      <c r="M585" s="173"/>
      <c r="N585" s="173"/>
      <c r="O585" s="173"/>
    </row>
    <row r="586" spans="1:15" ht="15" customHeight="1" x14ac:dyDescent="0.45">
      <c r="A586" s="174" t="s">
        <v>1084</v>
      </c>
      <c r="B586" s="173">
        <v>6</v>
      </c>
      <c r="C586" s="173"/>
      <c r="D586" s="173"/>
      <c r="E586" s="173"/>
      <c r="F586" s="173"/>
      <c r="G586" s="173"/>
      <c r="H586" s="173"/>
      <c r="I586" s="173"/>
      <c r="J586" s="173"/>
      <c r="K586" s="173"/>
      <c r="L586" s="173"/>
      <c r="M586" s="173"/>
      <c r="N586" s="173"/>
      <c r="O586" s="173"/>
    </row>
    <row r="587" spans="1:15" ht="15" customHeight="1" x14ac:dyDescent="0.45">
      <c r="A587" s="174" t="s">
        <v>1638</v>
      </c>
      <c r="B587" s="173">
        <v>2</v>
      </c>
      <c r="C587" s="173"/>
      <c r="D587" s="173"/>
      <c r="E587" s="173"/>
      <c r="F587" s="173"/>
      <c r="G587" s="173"/>
      <c r="H587" s="173"/>
      <c r="I587" s="173"/>
      <c r="J587" s="173"/>
      <c r="K587" s="173"/>
      <c r="L587" s="173"/>
      <c r="M587" s="173"/>
      <c r="N587" s="173"/>
      <c r="O587" s="173"/>
    </row>
    <row r="588" spans="1:15" ht="15" customHeight="1" x14ac:dyDescent="0.45">
      <c r="A588" s="174" t="s">
        <v>2553</v>
      </c>
      <c r="B588" s="173">
        <v>2</v>
      </c>
      <c r="C588" s="173"/>
      <c r="D588" s="173"/>
      <c r="E588" s="173"/>
      <c r="F588" s="173"/>
      <c r="G588" s="173"/>
      <c r="H588" s="173"/>
      <c r="I588" s="173"/>
      <c r="J588" s="173"/>
      <c r="K588" s="173"/>
      <c r="L588" s="173"/>
      <c r="M588" s="173"/>
      <c r="N588" s="173"/>
      <c r="O588" s="173"/>
    </row>
    <row r="589" spans="1:15" ht="15" customHeight="1" x14ac:dyDescent="0.45">
      <c r="A589" s="174" t="s">
        <v>1645</v>
      </c>
      <c r="B589" s="173">
        <v>5</v>
      </c>
      <c r="C589" s="173"/>
      <c r="D589" s="173"/>
      <c r="E589" s="173"/>
      <c r="F589" s="173"/>
      <c r="G589" s="173"/>
      <c r="H589" s="173"/>
      <c r="I589" s="173"/>
      <c r="J589" s="173"/>
      <c r="K589" s="173"/>
      <c r="L589" s="173"/>
      <c r="M589" s="173"/>
      <c r="N589" s="173"/>
      <c r="O589" s="173"/>
    </row>
    <row r="590" spans="1:15" ht="15" customHeight="1" x14ac:dyDescent="0.45">
      <c r="A590" s="174" t="s">
        <v>103</v>
      </c>
      <c r="B590" s="173">
        <v>4</v>
      </c>
      <c r="C590" s="173"/>
      <c r="D590" s="173"/>
      <c r="E590" s="173"/>
      <c r="F590" s="173"/>
      <c r="G590" s="173"/>
      <c r="H590" s="173"/>
      <c r="I590" s="173"/>
      <c r="J590" s="173"/>
      <c r="K590" s="173"/>
      <c r="L590" s="173"/>
      <c r="M590" s="173"/>
      <c r="N590" s="173"/>
      <c r="O590" s="173"/>
    </row>
    <row r="591" spans="1:15" ht="15" customHeight="1" x14ac:dyDescent="0.45">
      <c r="A591" s="174" t="s">
        <v>308</v>
      </c>
      <c r="B591" s="173">
        <v>6</v>
      </c>
      <c r="C591" s="173"/>
      <c r="D591" s="173"/>
      <c r="E591" s="173"/>
      <c r="F591" s="173"/>
      <c r="G591" s="173"/>
      <c r="H591" s="173"/>
      <c r="I591" s="173"/>
      <c r="J591" s="173"/>
      <c r="K591" s="173"/>
      <c r="L591" s="173"/>
      <c r="M591" s="173"/>
      <c r="N591" s="173"/>
      <c r="O591" s="173"/>
    </row>
    <row r="592" spans="1:15" ht="15" customHeight="1" x14ac:dyDescent="0.45">
      <c r="A592" s="174" t="s">
        <v>2530</v>
      </c>
      <c r="B592" s="173">
        <v>2</v>
      </c>
      <c r="C592" s="173"/>
      <c r="D592" s="173"/>
      <c r="E592" s="173"/>
      <c r="F592" s="173"/>
      <c r="G592" s="173"/>
      <c r="H592" s="173"/>
      <c r="I592" s="173"/>
      <c r="J592" s="173"/>
      <c r="K592" s="173"/>
      <c r="L592" s="173"/>
      <c r="M592" s="173"/>
      <c r="N592" s="173"/>
      <c r="O592" s="173"/>
    </row>
    <row r="593" spans="1:15" ht="15" customHeight="1" x14ac:dyDescent="0.45">
      <c r="A593" s="174" t="s">
        <v>1975</v>
      </c>
      <c r="B593" s="173">
        <v>5</v>
      </c>
      <c r="C593" s="173"/>
      <c r="D593" s="173"/>
      <c r="E593" s="173"/>
      <c r="F593" s="173"/>
      <c r="G593" s="173"/>
      <c r="H593" s="173"/>
      <c r="I593" s="173"/>
      <c r="J593" s="173"/>
      <c r="K593" s="173"/>
      <c r="L593" s="173"/>
      <c r="M593" s="173"/>
      <c r="N593" s="173"/>
      <c r="O593" s="173"/>
    </row>
    <row r="594" spans="1:15" ht="15" customHeight="1" x14ac:dyDescent="0.45">
      <c r="A594" s="174" t="s">
        <v>1586</v>
      </c>
      <c r="B594" s="173">
        <v>3</v>
      </c>
      <c r="C594" s="173"/>
      <c r="D594" s="173"/>
      <c r="E594" s="173"/>
      <c r="F594" s="173"/>
      <c r="G594" s="173"/>
      <c r="H594" s="173"/>
      <c r="I594" s="173"/>
      <c r="J594" s="173"/>
      <c r="K594" s="173"/>
      <c r="L594" s="173"/>
      <c r="M594" s="173"/>
      <c r="N594" s="173"/>
      <c r="O594" s="173"/>
    </row>
    <row r="595" spans="1:15" ht="15" customHeight="1" x14ac:dyDescent="0.45">
      <c r="A595" s="174" t="s">
        <v>796</v>
      </c>
      <c r="B595" s="173">
        <v>5</v>
      </c>
      <c r="C595" s="173"/>
      <c r="D595" s="173"/>
      <c r="E595" s="173"/>
      <c r="F595" s="173"/>
      <c r="G595" s="173"/>
      <c r="H595" s="173"/>
      <c r="I595" s="173"/>
      <c r="J595" s="173"/>
      <c r="K595" s="173"/>
      <c r="L595" s="173"/>
      <c r="M595" s="173"/>
      <c r="N595" s="173"/>
      <c r="O595" s="173"/>
    </row>
    <row r="596" spans="1:15" ht="15" customHeight="1" x14ac:dyDescent="0.45">
      <c r="A596" s="174" t="s">
        <v>2470</v>
      </c>
      <c r="B596" s="173">
        <v>5</v>
      </c>
      <c r="C596" s="173"/>
      <c r="D596" s="173"/>
      <c r="E596" s="173"/>
      <c r="F596" s="173"/>
      <c r="G596" s="173"/>
      <c r="H596" s="173"/>
      <c r="I596" s="173"/>
      <c r="J596" s="173"/>
      <c r="K596" s="173"/>
      <c r="L596" s="173"/>
      <c r="M596" s="173"/>
      <c r="N596" s="173"/>
      <c r="O596" s="173"/>
    </row>
    <row r="597" spans="1:15" ht="15" customHeight="1" x14ac:dyDescent="0.45">
      <c r="A597" s="174" t="s">
        <v>1531</v>
      </c>
      <c r="B597" s="173">
        <v>12</v>
      </c>
      <c r="C597" s="173"/>
      <c r="D597" s="173"/>
      <c r="E597" s="173"/>
      <c r="F597" s="173"/>
      <c r="G597" s="173"/>
      <c r="H597" s="173"/>
      <c r="I597" s="173"/>
      <c r="J597" s="173"/>
      <c r="K597" s="173"/>
      <c r="L597" s="173"/>
      <c r="M597" s="173"/>
      <c r="N597" s="173"/>
      <c r="O597" s="173"/>
    </row>
    <row r="598" spans="1:15" ht="15" customHeight="1" x14ac:dyDescent="0.45">
      <c r="A598" s="174" t="s">
        <v>1289</v>
      </c>
      <c r="B598" s="173">
        <v>1</v>
      </c>
      <c r="C598" s="173"/>
      <c r="D598" s="173"/>
      <c r="E598" s="173"/>
      <c r="F598" s="173"/>
      <c r="G598" s="173"/>
      <c r="H598" s="173"/>
      <c r="I598" s="173"/>
      <c r="J598" s="173"/>
      <c r="K598" s="173"/>
      <c r="L598" s="173"/>
      <c r="M598" s="173"/>
      <c r="N598" s="173"/>
      <c r="O598" s="173"/>
    </row>
    <row r="599" spans="1:15" ht="15" customHeight="1" x14ac:dyDescent="0.45">
      <c r="A599" s="174" t="s">
        <v>110</v>
      </c>
      <c r="B599" s="173">
        <v>5</v>
      </c>
      <c r="C599" s="173"/>
      <c r="D599" s="173"/>
      <c r="E599" s="173"/>
      <c r="F599" s="173"/>
      <c r="G599" s="173"/>
      <c r="H599" s="173"/>
      <c r="I599" s="173"/>
      <c r="J599" s="173"/>
      <c r="K599" s="173"/>
      <c r="L599" s="173"/>
      <c r="M599" s="173"/>
      <c r="N599" s="173"/>
      <c r="O599" s="173"/>
    </row>
    <row r="600" spans="1:15" ht="15" customHeight="1" x14ac:dyDescent="0.45">
      <c r="A600" s="174" t="s">
        <v>1315</v>
      </c>
      <c r="B600" s="173">
        <v>6</v>
      </c>
      <c r="C600" s="173"/>
      <c r="D600" s="173"/>
      <c r="E600" s="173"/>
      <c r="F600" s="173"/>
      <c r="G600" s="173"/>
      <c r="H600" s="173"/>
      <c r="I600" s="173"/>
      <c r="J600" s="173"/>
      <c r="K600" s="173"/>
      <c r="L600" s="173"/>
      <c r="M600" s="173"/>
      <c r="N600" s="173"/>
      <c r="O600" s="173"/>
    </row>
    <row r="601" spans="1:15" ht="15" customHeight="1" x14ac:dyDescent="0.45">
      <c r="A601" s="174" t="s">
        <v>2050</v>
      </c>
      <c r="B601" s="173">
        <v>3</v>
      </c>
      <c r="C601" s="173"/>
      <c r="D601" s="173"/>
      <c r="E601" s="173"/>
      <c r="F601" s="173"/>
      <c r="G601" s="173"/>
      <c r="H601" s="173"/>
      <c r="I601" s="173"/>
      <c r="J601" s="173"/>
      <c r="K601" s="173"/>
      <c r="L601" s="173"/>
      <c r="M601" s="173"/>
      <c r="N601" s="173"/>
      <c r="O601" s="173"/>
    </row>
    <row r="602" spans="1:15" ht="15" customHeight="1" x14ac:dyDescent="0.45">
      <c r="A602" s="174" t="s">
        <v>136</v>
      </c>
      <c r="B602" s="173">
        <v>5</v>
      </c>
      <c r="C602" s="173"/>
      <c r="D602" s="173"/>
      <c r="E602" s="173"/>
      <c r="F602" s="173"/>
      <c r="G602" s="173"/>
      <c r="H602" s="173"/>
      <c r="I602" s="173"/>
      <c r="J602" s="173"/>
      <c r="K602" s="173"/>
      <c r="L602" s="173"/>
      <c r="M602" s="173"/>
      <c r="N602" s="173"/>
      <c r="O602" s="173"/>
    </row>
    <row r="603" spans="1:15" ht="15" customHeight="1" x14ac:dyDescent="0.45">
      <c r="A603" s="174" t="s">
        <v>1778</v>
      </c>
      <c r="B603" s="173">
        <v>8</v>
      </c>
      <c r="C603" s="173"/>
      <c r="D603" s="173"/>
      <c r="E603" s="173"/>
      <c r="F603" s="173"/>
      <c r="G603" s="173"/>
      <c r="H603" s="173"/>
      <c r="I603" s="173"/>
      <c r="J603" s="173"/>
      <c r="K603" s="173"/>
      <c r="L603" s="173"/>
      <c r="M603" s="173"/>
      <c r="N603" s="173"/>
      <c r="O603" s="173"/>
    </row>
    <row r="604" spans="1:15" ht="15" customHeight="1" x14ac:dyDescent="0.45">
      <c r="A604" s="174" t="s">
        <v>1106</v>
      </c>
      <c r="B604" s="173">
        <v>5</v>
      </c>
      <c r="C604" s="173"/>
      <c r="D604" s="173"/>
      <c r="E604" s="173"/>
      <c r="F604" s="173"/>
      <c r="G604" s="173"/>
      <c r="H604" s="173"/>
      <c r="I604" s="173"/>
      <c r="J604" s="173"/>
      <c r="K604" s="173"/>
      <c r="L604" s="173"/>
      <c r="M604" s="173"/>
      <c r="N604" s="173"/>
      <c r="O604" s="173"/>
    </row>
    <row r="605" spans="1:15" ht="15" customHeight="1" x14ac:dyDescent="0.45">
      <c r="A605" s="174" t="s">
        <v>2477</v>
      </c>
      <c r="B605" s="173">
        <v>1</v>
      </c>
      <c r="C605" s="173"/>
      <c r="D605" s="173"/>
      <c r="E605" s="173"/>
      <c r="F605" s="173"/>
      <c r="G605" s="173"/>
      <c r="H605" s="173"/>
      <c r="I605" s="173"/>
      <c r="J605" s="173"/>
      <c r="K605" s="173"/>
      <c r="L605" s="173"/>
      <c r="M605" s="173"/>
      <c r="N605" s="173"/>
      <c r="O605" s="173"/>
    </row>
    <row r="606" spans="1:15" ht="15" customHeight="1" x14ac:dyDescent="0.45">
      <c r="A606" s="174" t="s">
        <v>1000</v>
      </c>
      <c r="B606" s="173">
        <v>6</v>
      </c>
      <c r="C606" s="173"/>
      <c r="D606" s="173"/>
      <c r="E606" s="173"/>
      <c r="F606" s="173"/>
      <c r="G606" s="173"/>
      <c r="H606" s="173"/>
      <c r="I606" s="173"/>
      <c r="J606" s="173"/>
      <c r="K606" s="173"/>
      <c r="L606" s="173"/>
      <c r="M606" s="173"/>
      <c r="N606" s="173"/>
      <c r="O606" s="173"/>
    </row>
    <row r="607" spans="1:15" ht="15" customHeight="1" x14ac:dyDescent="0.45">
      <c r="A607" s="174" t="s">
        <v>1454</v>
      </c>
      <c r="B607" s="173">
        <v>4</v>
      </c>
      <c r="C607" s="173"/>
      <c r="D607" s="173"/>
      <c r="E607" s="173"/>
      <c r="F607" s="173"/>
      <c r="G607" s="173"/>
      <c r="H607" s="173"/>
      <c r="I607" s="173"/>
      <c r="J607" s="173"/>
      <c r="K607" s="173"/>
      <c r="L607" s="173"/>
      <c r="M607" s="173"/>
      <c r="N607" s="173"/>
      <c r="O607" s="173"/>
    </row>
    <row r="608" spans="1:15" ht="15" customHeight="1" x14ac:dyDescent="0.45">
      <c r="A608" s="174" t="s">
        <v>622</v>
      </c>
      <c r="B608" s="173">
        <v>9</v>
      </c>
      <c r="C608" s="173"/>
      <c r="D608" s="173"/>
      <c r="E608" s="173"/>
      <c r="F608" s="173"/>
      <c r="G608" s="173"/>
      <c r="H608" s="173"/>
      <c r="I608" s="173"/>
      <c r="J608" s="173"/>
      <c r="K608" s="173"/>
      <c r="L608" s="173"/>
      <c r="M608" s="173"/>
      <c r="N608" s="173"/>
      <c r="O608" s="173"/>
    </row>
    <row r="609" spans="1:15" ht="15" customHeight="1" x14ac:dyDescent="0.45">
      <c r="A609" s="174" t="s">
        <v>1316</v>
      </c>
      <c r="B609" s="173">
        <v>7</v>
      </c>
      <c r="C609" s="173"/>
      <c r="D609" s="173"/>
      <c r="E609" s="173"/>
      <c r="F609" s="173"/>
      <c r="G609" s="173"/>
      <c r="H609" s="173"/>
      <c r="I609" s="173"/>
      <c r="J609" s="173"/>
      <c r="K609" s="173"/>
      <c r="L609" s="173"/>
      <c r="M609" s="173"/>
      <c r="N609" s="173"/>
      <c r="O609" s="173"/>
    </row>
    <row r="610" spans="1:15" ht="15" customHeight="1" x14ac:dyDescent="0.45">
      <c r="A610" s="174" t="s">
        <v>1710</v>
      </c>
      <c r="B610" s="173">
        <v>6</v>
      </c>
      <c r="C610" s="173"/>
      <c r="D610" s="173"/>
      <c r="E610" s="173"/>
      <c r="F610" s="173"/>
      <c r="G610" s="173"/>
      <c r="H610" s="173"/>
      <c r="I610" s="173"/>
      <c r="J610" s="173"/>
      <c r="K610" s="173"/>
      <c r="L610" s="173"/>
      <c r="M610" s="173"/>
      <c r="N610" s="173"/>
      <c r="O610" s="173"/>
    </row>
    <row r="611" spans="1:15" ht="15" customHeight="1" x14ac:dyDescent="0.45">
      <c r="A611" s="174" t="s">
        <v>2302</v>
      </c>
      <c r="B611" s="173">
        <v>3</v>
      </c>
      <c r="C611" s="173"/>
      <c r="D611" s="173"/>
      <c r="E611" s="173"/>
      <c r="F611" s="173"/>
      <c r="G611" s="173"/>
      <c r="H611" s="173"/>
      <c r="I611" s="173"/>
      <c r="J611" s="173"/>
      <c r="K611" s="173"/>
      <c r="L611" s="173"/>
      <c r="M611" s="173"/>
      <c r="N611" s="173"/>
      <c r="O611" s="173"/>
    </row>
    <row r="612" spans="1:15" ht="15" customHeight="1" x14ac:dyDescent="0.45">
      <c r="A612" s="174" t="s">
        <v>615</v>
      </c>
      <c r="B612" s="173">
        <v>5</v>
      </c>
      <c r="C612" s="173"/>
      <c r="D612" s="173"/>
      <c r="E612" s="173"/>
      <c r="F612" s="173"/>
      <c r="G612" s="173"/>
      <c r="H612" s="173"/>
      <c r="I612" s="173"/>
      <c r="J612" s="173"/>
      <c r="K612" s="173"/>
      <c r="L612" s="173"/>
      <c r="M612" s="173"/>
      <c r="N612" s="173"/>
      <c r="O612" s="173"/>
    </row>
    <row r="613" spans="1:15" ht="15" customHeight="1" x14ac:dyDescent="0.45">
      <c r="A613" s="174" t="s">
        <v>250</v>
      </c>
      <c r="B613" s="173">
        <v>8</v>
      </c>
      <c r="C613" s="173"/>
      <c r="D613" s="173"/>
      <c r="E613" s="173"/>
      <c r="F613" s="173"/>
      <c r="G613" s="173"/>
      <c r="H613" s="173"/>
      <c r="I613" s="173"/>
      <c r="J613" s="173"/>
      <c r="K613" s="173"/>
      <c r="L613" s="173"/>
      <c r="M613" s="173"/>
      <c r="N613" s="173"/>
      <c r="O613" s="173"/>
    </row>
    <row r="614" spans="1:15" ht="15" customHeight="1" x14ac:dyDescent="0.45">
      <c r="A614" s="174" t="s">
        <v>515</v>
      </c>
      <c r="B614" s="173">
        <v>8</v>
      </c>
      <c r="C614" s="173"/>
      <c r="D614" s="173"/>
      <c r="E614" s="173"/>
      <c r="F614" s="173"/>
      <c r="G614" s="173"/>
      <c r="H614" s="173"/>
      <c r="I614" s="173"/>
      <c r="J614" s="173"/>
      <c r="K614" s="173"/>
      <c r="L614" s="173"/>
      <c r="M614" s="173"/>
      <c r="N614" s="173"/>
      <c r="O614" s="173"/>
    </row>
    <row r="615" spans="1:15" ht="15" customHeight="1" x14ac:dyDescent="0.45">
      <c r="A615" s="174" t="s">
        <v>1843</v>
      </c>
      <c r="B615" s="173">
        <v>6</v>
      </c>
      <c r="C615" s="173"/>
      <c r="D615" s="173"/>
      <c r="E615" s="173"/>
      <c r="F615" s="173"/>
      <c r="G615" s="173"/>
      <c r="H615" s="173"/>
      <c r="I615" s="173"/>
      <c r="J615" s="173"/>
      <c r="K615" s="173"/>
      <c r="L615" s="173"/>
      <c r="M615" s="173"/>
      <c r="N615" s="173"/>
      <c r="O615" s="173"/>
    </row>
    <row r="616" spans="1:15" ht="15" customHeight="1" x14ac:dyDescent="0.45">
      <c r="A616" s="174" t="s">
        <v>2128</v>
      </c>
      <c r="B616" s="173">
        <v>5</v>
      </c>
      <c r="C616" s="173"/>
      <c r="D616" s="173"/>
      <c r="E616" s="173"/>
      <c r="F616" s="173"/>
      <c r="G616" s="173"/>
      <c r="H616" s="173"/>
      <c r="I616" s="173"/>
      <c r="J616" s="173"/>
      <c r="K616" s="173"/>
      <c r="L616" s="173"/>
      <c r="M616" s="173"/>
      <c r="N616" s="173"/>
      <c r="O616" s="173"/>
    </row>
    <row r="617" spans="1:15" ht="15" customHeight="1" x14ac:dyDescent="0.45">
      <c r="A617" s="174" t="s">
        <v>280</v>
      </c>
      <c r="B617" s="173">
        <v>14</v>
      </c>
      <c r="C617" s="173"/>
      <c r="D617" s="173"/>
      <c r="E617" s="173"/>
      <c r="F617" s="173"/>
      <c r="G617" s="173"/>
      <c r="H617" s="173"/>
      <c r="I617" s="173"/>
      <c r="J617" s="173"/>
      <c r="K617" s="173"/>
      <c r="L617" s="173"/>
      <c r="M617" s="173"/>
      <c r="N617" s="173"/>
      <c r="O617" s="173"/>
    </row>
    <row r="618" spans="1:15" ht="15" customHeight="1" x14ac:dyDescent="0.45">
      <c r="A618" s="174" t="s">
        <v>2061</v>
      </c>
      <c r="B618" s="173">
        <v>5</v>
      </c>
      <c r="C618" s="173"/>
      <c r="D618" s="173"/>
      <c r="E618" s="173"/>
      <c r="F618" s="173"/>
      <c r="G618" s="173"/>
      <c r="H618" s="173"/>
      <c r="I618" s="173"/>
      <c r="J618" s="173"/>
      <c r="K618" s="173"/>
      <c r="L618" s="173"/>
      <c r="M618" s="173"/>
      <c r="N618" s="173"/>
      <c r="O618" s="173"/>
    </row>
    <row r="619" spans="1:15" ht="15" customHeight="1" x14ac:dyDescent="0.45">
      <c r="A619" s="174" t="s">
        <v>2598</v>
      </c>
      <c r="B619" s="173">
        <v>5</v>
      </c>
      <c r="C619" s="173"/>
      <c r="D619" s="173"/>
      <c r="E619" s="173"/>
      <c r="F619" s="173"/>
      <c r="G619" s="173"/>
      <c r="H619" s="173"/>
      <c r="I619" s="173"/>
      <c r="J619" s="173"/>
      <c r="K619" s="173"/>
      <c r="L619" s="173"/>
      <c r="M619" s="173"/>
      <c r="N619" s="173"/>
      <c r="O619" s="173"/>
    </row>
    <row r="620" spans="1:15" ht="15" customHeight="1" x14ac:dyDescent="0.45">
      <c r="A620" s="174" t="s">
        <v>2430</v>
      </c>
      <c r="B620" s="173">
        <v>2</v>
      </c>
      <c r="C620" s="173"/>
      <c r="D620" s="173"/>
      <c r="E620" s="173"/>
      <c r="F620" s="173"/>
      <c r="G620" s="173"/>
      <c r="H620" s="173"/>
      <c r="I620" s="173"/>
      <c r="J620" s="173"/>
      <c r="K620" s="173"/>
      <c r="L620" s="173"/>
      <c r="M620" s="173"/>
      <c r="N620" s="173"/>
      <c r="O620" s="173"/>
    </row>
    <row r="621" spans="1:15" ht="15" customHeight="1" x14ac:dyDescent="0.45">
      <c r="A621" s="174" t="s">
        <v>669</v>
      </c>
      <c r="B621" s="173">
        <v>6</v>
      </c>
      <c r="C621" s="173"/>
      <c r="D621" s="173"/>
      <c r="E621" s="173"/>
      <c r="F621" s="173"/>
      <c r="G621" s="173"/>
      <c r="H621" s="173"/>
      <c r="I621" s="173"/>
      <c r="J621" s="173"/>
      <c r="K621" s="173"/>
      <c r="L621" s="173"/>
      <c r="M621" s="173"/>
      <c r="N621" s="173"/>
      <c r="O621" s="173"/>
    </row>
    <row r="622" spans="1:15" ht="15" customHeight="1" x14ac:dyDescent="0.45">
      <c r="A622" s="174" t="s">
        <v>715</v>
      </c>
      <c r="B622" s="173">
        <v>2</v>
      </c>
      <c r="C622" s="173"/>
      <c r="D622" s="173"/>
      <c r="E622" s="173"/>
      <c r="F622" s="173"/>
      <c r="G622" s="173"/>
      <c r="H622" s="173"/>
      <c r="I622" s="173"/>
      <c r="J622" s="173"/>
      <c r="K622" s="173"/>
      <c r="L622" s="173"/>
      <c r="M622" s="173"/>
      <c r="N622" s="173"/>
      <c r="O622" s="173"/>
    </row>
    <row r="623" spans="1:15" ht="15" customHeight="1" x14ac:dyDescent="0.45">
      <c r="A623" s="174" t="s">
        <v>2250</v>
      </c>
      <c r="B623" s="173">
        <v>7</v>
      </c>
      <c r="C623" s="173"/>
      <c r="D623" s="173"/>
      <c r="E623" s="173"/>
      <c r="F623" s="173"/>
      <c r="G623" s="173"/>
      <c r="H623" s="173"/>
      <c r="I623" s="173"/>
      <c r="J623" s="173"/>
      <c r="K623" s="173"/>
      <c r="L623" s="173"/>
      <c r="M623" s="173"/>
      <c r="N623" s="173"/>
      <c r="O623" s="173"/>
    </row>
    <row r="624" spans="1:15" ht="15" customHeight="1" x14ac:dyDescent="0.45">
      <c r="A624" s="174" t="s">
        <v>2499</v>
      </c>
      <c r="B624" s="173">
        <v>4</v>
      </c>
      <c r="C624" s="173"/>
      <c r="D624" s="173"/>
      <c r="E624" s="173"/>
      <c r="F624" s="173"/>
      <c r="G624" s="173"/>
      <c r="H624" s="173"/>
      <c r="I624" s="173"/>
      <c r="J624" s="173"/>
      <c r="K624" s="173"/>
      <c r="L624" s="173"/>
      <c r="M624" s="173"/>
      <c r="N624" s="173"/>
      <c r="O624" s="173"/>
    </row>
    <row r="625" spans="1:15" ht="15" customHeight="1" x14ac:dyDescent="0.45">
      <c r="A625" s="174" t="s">
        <v>1848</v>
      </c>
      <c r="B625" s="173">
        <v>6</v>
      </c>
      <c r="C625" s="173"/>
      <c r="D625" s="173"/>
      <c r="E625" s="173"/>
      <c r="F625" s="173"/>
      <c r="G625" s="173"/>
      <c r="H625" s="173"/>
      <c r="I625" s="173"/>
      <c r="J625" s="173"/>
      <c r="K625" s="173"/>
      <c r="L625" s="173"/>
      <c r="M625" s="173"/>
      <c r="N625" s="173"/>
      <c r="O625" s="173"/>
    </row>
    <row r="626" spans="1:15" ht="15" customHeight="1" x14ac:dyDescent="0.45">
      <c r="A626" s="174" t="s">
        <v>157</v>
      </c>
      <c r="B626" s="173">
        <v>5</v>
      </c>
      <c r="C626" s="173"/>
      <c r="D626" s="173"/>
      <c r="E626" s="173"/>
      <c r="F626" s="173"/>
      <c r="G626" s="173"/>
      <c r="H626" s="173"/>
      <c r="I626" s="173"/>
      <c r="J626" s="173"/>
      <c r="K626" s="173"/>
      <c r="L626" s="173"/>
      <c r="M626" s="173"/>
      <c r="N626" s="173"/>
      <c r="O626" s="173"/>
    </row>
    <row r="627" spans="1:15" ht="15" customHeight="1" x14ac:dyDescent="0.45">
      <c r="A627" s="174" t="s">
        <v>212</v>
      </c>
      <c r="B627" s="173">
        <v>5</v>
      </c>
      <c r="C627" s="173"/>
      <c r="D627" s="173"/>
      <c r="E627" s="173"/>
      <c r="F627" s="173"/>
      <c r="G627" s="173"/>
      <c r="H627" s="173"/>
      <c r="I627" s="173"/>
      <c r="J627" s="173"/>
      <c r="K627" s="173"/>
      <c r="L627" s="173"/>
      <c r="M627" s="173"/>
      <c r="N627" s="173"/>
      <c r="O627" s="173"/>
    </row>
    <row r="628" spans="1:15" ht="15" customHeight="1" x14ac:dyDescent="0.45">
      <c r="A628" s="174" t="s">
        <v>849</v>
      </c>
      <c r="B628" s="173">
        <v>1</v>
      </c>
      <c r="C628" s="173"/>
      <c r="D628" s="173"/>
      <c r="E628" s="173"/>
      <c r="F628" s="173"/>
      <c r="G628" s="173"/>
      <c r="H628" s="173"/>
      <c r="I628" s="173"/>
      <c r="J628" s="173"/>
      <c r="K628" s="173"/>
      <c r="L628" s="173"/>
      <c r="M628" s="173"/>
      <c r="N628" s="173"/>
      <c r="O628" s="173"/>
    </row>
    <row r="629" spans="1:15" ht="15" customHeight="1" x14ac:dyDescent="0.45">
      <c r="A629" s="174" t="s">
        <v>1207</v>
      </c>
      <c r="B629" s="173">
        <v>2</v>
      </c>
      <c r="C629" s="173"/>
      <c r="D629" s="173"/>
      <c r="E629" s="173"/>
      <c r="F629" s="173"/>
      <c r="G629" s="173"/>
      <c r="H629" s="173"/>
      <c r="I629" s="173"/>
      <c r="J629" s="173"/>
      <c r="K629" s="173"/>
      <c r="L629" s="173"/>
      <c r="M629" s="173"/>
      <c r="N629" s="173"/>
      <c r="O629" s="173"/>
    </row>
    <row r="630" spans="1:15" ht="15" customHeight="1" x14ac:dyDescent="0.45">
      <c r="A630" s="174" t="s">
        <v>1247</v>
      </c>
      <c r="B630" s="173">
        <v>2</v>
      </c>
      <c r="C630" s="173"/>
      <c r="D630" s="173"/>
      <c r="E630" s="173"/>
      <c r="F630" s="173"/>
      <c r="G630" s="173"/>
      <c r="H630" s="173"/>
      <c r="I630" s="173"/>
      <c r="J630" s="173"/>
      <c r="K630" s="173"/>
      <c r="L630" s="173"/>
      <c r="M630" s="173"/>
      <c r="N630" s="173"/>
      <c r="O630" s="173"/>
    </row>
    <row r="631" spans="1:15" ht="15" customHeight="1" x14ac:dyDescent="0.45">
      <c r="A631" s="174" t="s">
        <v>2679</v>
      </c>
      <c r="B631" s="173">
        <v>1</v>
      </c>
      <c r="C631" s="173"/>
      <c r="D631" s="173"/>
      <c r="E631" s="173"/>
      <c r="F631" s="173"/>
      <c r="G631" s="173"/>
      <c r="H631" s="173"/>
      <c r="I631" s="173"/>
      <c r="J631" s="173"/>
      <c r="K631" s="173"/>
      <c r="L631" s="173"/>
      <c r="M631" s="173"/>
      <c r="N631" s="173"/>
      <c r="O631" s="173"/>
    </row>
    <row r="632" spans="1:15" ht="15" customHeight="1" x14ac:dyDescent="0.45">
      <c r="A632" s="174" t="s">
        <v>2313</v>
      </c>
      <c r="B632" s="173">
        <v>1</v>
      </c>
      <c r="C632" s="173"/>
      <c r="D632" s="173"/>
      <c r="E632" s="173"/>
      <c r="F632" s="173"/>
      <c r="G632" s="173"/>
      <c r="H632" s="173"/>
      <c r="I632" s="173"/>
      <c r="J632" s="173"/>
      <c r="K632" s="173"/>
      <c r="L632" s="173"/>
      <c r="M632" s="173"/>
      <c r="N632" s="173"/>
      <c r="O632" s="173"/>
    </row>
    <row r="633" spans="1:15" ht="15" customHeight="1" x14ac:dyDescent="0.45">
      <c r="A633" s="174" t="s">
        <v>133</v>
      </c>
      <c r="B633" s="173">
        <v>6</v>
      </c>
      <c r="C633" s="173"/>
      <c r="D633" s="173"/>
      <c r="E633" s="173"/>
      <c r="F633" s="173"/>
      <c r="G633" s="173"/>
      <c r="H633" s="173"/>
      <c r="I633" s="173"/>
      <c r="J633" s="173"/>
      <c r="K633" s="173"/>
      <c r="L633" s="173"/>
      <c r="M633" s="173"/>
      <c r="N633" s="173"/>
      <c r="O633" s="173"/>
    </row>
    <row r="634" spans="1:15" ht="15" customHeight="1" x14ac:dyDescent="0.45">
      <c r="A634" s="174" t="s">
        <v>1414</v>
      </c>
      <c r="B634" s="173">
        <v>3</v>
      </c>
      <c r="C634" s="173"/>
      <c r="D634" s="173"/>
      <c r="E634" s="173"/>
      <c r="F634" s="173"/>
      <c r="G634" s="173"/>
      <c r="H634" s="173"/>
      <c r="I634" s="173"/>
      <c r="J634" s="173"/>
      <c r="K634" s="173"/>
      <c r="L634" s="173"/>
      <c r="M634" s="173"/>
      <c r="N634" s="173"/>
      <c r="O634" s="173"/>
    </row>
    <row r="635" spans="1:15" ht="15" customHeight="1" x14ac:dyDescent="0.45">
      <c r="A635" s="174" t="s">
        <v>1974</v>
      </c>
      <c r="B635" s="173">
        <v>5</v>
      </c>
      <c r="C635" s="173"/>
      <c r="D635" s="173"/>
      <c r="E635" s="173"/>
      <c r="F635" s="173"/>
      <c r="G635" s="173"/>
      <c r="H635" s="173"/>
      <c r="I635" s="173"/>
      <c r="J635" s="173"/>
      <c r="K635" s="173"/>
      <c r="L635" s="173"/>
      <c r="M635" s="173"/>
      <c r="N635" s="173"/>
      <c r="O635" s="173"/>
    </row>
    <row r="636" spans="1:15" ht="15" customHeight="1" x14ac:dyDescent="0.45">
      <c r="A636" s="174" t="s">
        <v>1061</v>
      </c>
      <c r="B636" s="173">
        <v>6</v>
      </c>
      <c r="C636" s="173"/>
      <c r="D636" s="173"/>
      <c r="E636" s="173"/>
      <c r="F636" s="173"/>
      <c r="G636" s="173"/>
      <c r="H636" s="173"/>
      <c r="I636" s="173"/>
      <c r="J636" s="173"/>
      <c r="K636" s="173"/>
      <c r="L636" s="173"/>
      <c r="M636" s="173"/>
      <c r="N636" s="173"/>
      <c r="O636" s="173"/>
    </row>
    <row r="637" spans="1:15" ht="15" customHeight="1" x14ac:dyDescent="0.45">
      <c r="A637" s="174" t="s">
        <v>2089</v>
      </c>
      <c r="B637" s="173">
        <v>4</v>
      </c>
      <c r="C637" s="173"/>
      <c r="D637" s="173"/>
      <c r="E637" s="173"/>
      <c r="F637" s="173"/>
      <c r="G637" s="173"/>
      <c r="H637" s="173"/>
      <c r="I637" s="173"/>
      <c r="J637" s="173"/>
      <c r="K637" s="173"/>
      <c r="L637" s="173"/>
      <c r="M637" s="173"/>
      <c r="N637" s="173"/>
      <c r="O637" s="173"/>
    </row>
    <row r="638" spans="1:15" ht="15" customHeight="1" x14ac:dyDescent="0.45">
      <c r="A638" s="174" t="s">
        <v>2339</v>
      </c>
      <c r="B638" s="173">
        <v>6</v>
      </c>
      <c r="C638" s="173"/>
      <c r="D638" s="173"/>
      <c r="E638" s="173"/>
      <c r="F638" s="173"/>
      <c r="G638" s="173"/>
      <c r="H638" s="173"/>
      <c r="I638" s="173"/>
      <c r="J638" s="173"/>
      <c r="K638" s="173"/>
      <c r="L638" s="173"/>
      <c r="M638" s="173"/>
      <c r="N638" s="173"/>
      <c r="O638" s="173"/>
    </row>
    <row r="639" spans="1:15" ht="15" customHeight="1" x14ac:dyDescent="0.45">
      <c r="A639" s="174" t="s">
        <v>2518</v>
      </c>
      <c r="B639" s="173">
        <v>3</v>
      </c>
      <c r="C639" s="173"/>
      <c r="D639" s="173"/>
      <c r="E639" s="173"/>
      <c r="F639" s="173"/>
      <c r="G639" s="173"/>
      <c r="H639" s="173"/>
      <c r="I639" s="173"/>
      <c r="J639" s="173"/>
      <c r="K639" s="173"/>
      <c r="L639" s="173"/>
      <c r="M639" s="173"/>
      <c r="N639" s="173"/>
      <c r="O639" s="173"/>
    </row>
    <row r="640" spans="1:15" ht="15" customHeight="1" x14ac:dyDescent="0.45">
      <c r="A640" s="174" t="s">
        <v>439</v>
      </c>
      <c r="B640" s="173">
        <v>6</v>
      </c>
      <c r="C640" s="173"/>
      <c r="D640" s="173"/>
      <c r="E640" s="173"/>
      <c r="F640" s="173"/>
      <c r="G640" s="173"/>
      <c r="H640" s="173"/>
      <c r="I640" s="173"/>
      <c r="J640" s="173"/>
      <c r="K640" s="173"/>
      <c r="L640" s="173"/>
      <c r="M640" s="173"/>
      <c r="N640" s="173"/>
      <c r="O640" s="173"/>
    </row>
    <row r="641" spans="1:15" ht="15" customHeight="1" x14ac:dyDescent="0.45">
      <c r="A641" s="174" t="s">
        <v>1860</v>
      </c>
      <c r="B641" s="173">
        <v>5</v>
      </c>
      <c r="C641" s="173"/>
      <c r="D641" s="173"/>
      <c r="E641" s="173"/>
      <c r="F641" s="173"/>
      <c r="G641" s="173"/>
      <c r="H641" s="173"/>
      <c r="I641" s="173"/>
      <c r="J641" s="173"/>
      <c r="K641" s="173"/>
      <c r="L641" s="173"/>
      <c r="M641" s="173"/>
      <c r="N641" s="173"/>
      <c r="O641" s="173"/>
    </row>
    <row r="642" spans="1:15" ht="15" customHeight="1" x14ac:dyDescent="0.45">
      <c r="A642" s="174" t="s">
        <v>1317</v>
      </c>
      <c r="B642" s="173">
        <v>6</v>
      </c>
      <c r="C642" s="173"/>
      <c r="D642" s="173"/>
      <c r="E642" s="173"/>
      <c r="F642" s="173"/>
      <c r="G642" s="173"/>
      <c r="H642" s="173"/>
      <c r="I642" s="173"/>
      <c r="J642" s="173"/>
      <c r="K642" s="173"/>
      <c r="L642" s="173"/>
      <c r="M642" s="173"/>
      <c r="N642" s="173"/>
      <c r="O642" s="173"/>
    </row>
    <row r="643" spans="1:15" ht="15" customHeight="1" x14ac:dyDescent="0.45">
      <c r="A643" s="174" t="s">
        <v>811</v>
      </c>
      <c r="B643" s="173">
        <v>2</v>
      </c>
      <c r="C643" s="173"/>
      <c r="D643" s="173"/>
      <c r="E643" s="173"/>
      <c r="F643" s="173"/>
      <c r="G643" s="173"/>
      <c r="H643" s="173"/>
      <c r="I643" s="173"/>
      <c r="J643" s="173"/>
      <c r="K643" s="173"/>
      <c r="L643" s="173"/>
      <c r="M643" s="173"/>
      <c r="N643" s="173"/>
      <c r="O643" s="173"/>
    </row>
    <row r="644" spans="1:15" ht="15" customHeight="1" x14ac:dyDescent="0.45">
      <c r="A644" s="174" t="s">
        <v>545</v>
      </c>
      <c r="B644" s="173">
        <v>3</v>
      </c>
      <c r="C644" s="173"/>
      <c r="D644" s="173"/>
      <c r="E644" s="173"/>
      <c r="F644" s="173"/>
      <c r="G644" s="173"/>
      <c r="H644" s="173"/>
      <c r="I644" s="173"/>
      <c r="J644" s="173"/>
      <c r="K644" s="173"/>
      <c r="L644" s="173"/>
      <c r="M644" s="173"/>
      <c r="N644" s="173"/>
      <c r="O644" s="173"/>
    </row>
    <row r="645" spans="1:15" ht="15" customHeight="1" x14ac:dyDescent="0.45">
      <c r="A645" s="174" t="s">
        <v>338</v>
      </c>
      <c r="B645" s="173">
        <v>8</v>
      </c>
      <c r="C645" s="173"/>
      <c r="D645" s="173"/>
      <c r="E645" s="173"/>
      <c r="F645" s="173"/>
      <c r="G645" s="173"/>
      <c r="H645" s="173"/>
      <c r="I645" s="173"/>
      <c r="J645" s="173"/>
      <c r="K645" s="173"/>
      <c r="L645" s="173"/>
      <c r="M645" s="173"/>
      <c r="N645" s="173"/>
      <c r="O645" s="173"/>
    </row>
    <row r="646" spans="1:15" ht="15" customHeight="1" x14ac:dyDescent="0.45">
      <c r="A646" s="174" t="s">
        <v>1697</v>
      </c>
      <c r="B646" s="173">
        <v>4</v>
      </c>
      <c r="C646" s="173"/>
      <c r="D646" s="173"/>
      <c r="E646" s="173"/>
      <c r="F646" s="173"/>
      <c r="G646" s="173"/>
      <c r="H646" s="173"/>
      <c r="I646" s="173"/>
      <c r="J646" s="173"/>
      <c r="K646" s="173"/>
      <c r="L646" s="173"/>
      <c r="M646" s="173"/>
      <c r="N646" s="173"/>
      <c r="O646" s="173"/>
    </row>
    <row r="647" spans="1:15" ht="15" customHeight="1" x14ac:dyDescent="0.45">
      <c r="A647" s="174" t="s">
        <v>1793</v>
      </c>
      <c r="B647" s="173">
        <v>7</v>
      </c>
      <c r="C647" s="173"/>
      <c r="D647" s="173"/>
      <c r="E647" s="173"/>
      <c r="F647" s="173"/>
      <c r="G647" s="173"/>
      <c r="H647" s="173"/>
      <c r="I647" s="173"/>
      <c r="J647" s="173"/>
      <c r="K647" s="173"/>
      <c r="L647" s="173"/>
      <c r="M647" s="173"/>
      <c r="N647" s="173"/>
      <c r="O647" s="173"/>
    </row>
    <row r="648" spans="1:15" ht="15" customHeight="1" x14ac:dyDescent="0.45">
      <c r="A648" s="174" t="s">
        <v>2419</v>
      </c>
      <c r="B648" s="173">
        <v>2</v>
      </c>
      <c r="C648" s="173"/>
      <c r="D648" s="173"/>
      <c r="E648" s="173"/>
      <c r="F648" s="173"/>
      <c r="G648" s="173"/>
      <c r="H648" s="173"/>
      <c r="I648" s="173"/>
      <c r="J648" s="173"/>
      <c r="K648" s="173"/>
      <c r="L648" s="173"/>
      <c r="M648" s="173"/>
      <c r="N648" s="173"/>
      <c r="O648" s="173"/>
    </row>
    <row r="649" spans="1:15" ht="15" customHeight="1" x14ac:dyDescent="0.45">
      <c r="A649" s="174" t="s">
        <v>2008</v>
      </c>
      <c r="B649" s="173">
        <v>6</v>
      </c>
      <c r="C649" s="173"/>
      <c r="D649" s="173"/>
      <c r="E649" s="173"/>
      <c r="F649" s="173"/>
      <c r="G649" s="173"/>
      <c r="H649" s="173"/>
      <c r="I649" s="173"/>
      <c r="J649" s="173"/>
      <c r="K649" s="173"/>
      <c r="L649" s="173"/>
      <c r="M649" s="173"/>
      <c r="N649" s="173"/>
      <c r="O649" s="173"/>
    </row>
    <row r="650" spans="1:15" ht="15" customHeight="1" x14ac:dyDescent="0.45">
      <c r="A650" s="174" t="s">
        <v>2534</v>
      </c>
      <c r="B650" s="173">
        <v>2</v>
      </c>
      <c r="C650" s="173"/>
      <c r="D650" s="173"/>
      <c r="E650" s="173"/>
      <c r="F650" s="173"/>
      <c r="G650" s="173"/>
      <c r="H650" s="173"/>
      <c r="I650" s="173"/>
      <c r="J650" s="173"/>
      <c r="K650" s="173"/>
      <c r="L650" s="173"/>
      <c r="M650" s="173"/>
      <c r="N650" s="173"/>
      <c r="O650" s="173"/>
    </row>
    <row r="651" spans="1:15" ht="15" customHeight="1" x14ac:dyDescent="0.45">
      <c r="A651" s="174" t="s">
        <v>2513</v>
      </c>
      <c r="B651" s="173">
        <v>2</v>
      </c>
      <c r="C651" s="173"/>
      <c r="D651" s="173"/>
      <c r="E651" s="173"/>
      <c r="F651" s="173"/>
      <c r="G651" s="173"/>
      <c r="H651" s="173"/>
      <c r="I651" s="173"/>
      <c r="J651" s="173"/>
      <c r="K651" s="173"/>
      <c r="L651" s="173"/>
      <c r="M651" s="173"/>
      <c r="N651" s="173"/>
      <c r="O651" s="173"/>
    </row>
    <row r="652" spans="1:15" ht="15" customHeight="1" x14ac:dyDescent="0.45">
      <c r="A652" s="174" t="s">
        <v>2007</v>
      </c>
      <c r="B652" s="173">
        <v>4</v>
      </c>
      <c r="C652" s="173"/>
      <c r="D652" s="173"/>
      <c r="E652" s="173"/>
      <c r="F652" s="173"/>
      <c r="G652" s="173"/>
      <c r="H652" s="173"/>
      <c r="I652" s="173"/>
      <c r="J652" s="173"/>
      <c r="K652" s="173"/>
      <c r="L652" s="173"/>
      <c r="M652" s="173"/>
      <c r="N652" s="173"/>
      <c r="O652" s="173"/>
    </row>
    <row r="653" spans="1:15" ht="15" customHeight="1" x14ac:dyDescent="0.45">
      <c r="A653" s="174" t="s">
        <v>1143</v>
      </c>
      <c r="B653" s="173">
        <v>5</v>
      </c>
      <c r="C653" s="173"/>
      <c r="D653" s="173"/>
      <c r="E653" s="173"/>
      <c r="F653" s="173"/>
      <c r="G653" s="173"/>
      <c r="H653" s="173"/>
      <c r="I653" s="173"/>
      <c r="J653" s="173"/>
      <c r="K653" s="173"/>
      <c r="L653" s="173"/>
      <c r="M653" s="173"/>
      <c r="N653" s="173"/>
      <c r="O653" s="173"/>
    </row>
    <row r="654" spans="1:15" ht="15" customHeight="1" x14ac:dyDescent="0.45">
      <c r="A654" s="174" t="s">
        <v>1673</v>
      </c>
      <c r="B654" s="173">
        <v>3</v>
      </c>
      <c r="C654" s="173"/>
      <c r="D654" s="173"/>
      <c r="E654" s="173"/>
      <c r="F654" s="173"/>
      <c r="G654" s="173"/>
      <c r="H654" s="173"/>
      <c r="I654" s="173"/>
      <c r="J654" s="173"/>
      <c r="K654" s="173"/>
      <c r="L654" s="173"/>
      <c r="M654" s="173"/>
      <c r="N654" s="173"/>
      <c r="O654" s="173"/>
    </row>
    <row r="655" spans="1:15" ht="15" customHeight="1" x14ac:dyDescent="0.45">
      <c r="A655" s="174" t="s">
        <v>1277</v>
      </c>
      <c r="B655" s="173">
        <v>5</v>
      </c>
      <c r="C655" s="173"/>
      <c r="D655" s="173"/>
      <c r="E655" s="173"/>
      <c r="F655" s="173"/>
      <c r="G655" s="173"/>
      <c r="H655" s="173"/>
      <c r="I655" s="173"/>
      <c r="J655" s="173"/>
      <c r="K655" s="173"/>
      <c r="L655" s="173"/>
      <c r="M655" s="173"/>
      <c r="N655" s="173"/>
      <c r="O655" s="173"/>
    </row>
    <row r="656" spans="1:15" ht="15" customHeight="1" x14ac:dyDescent="0.45">
      <c r="A656" s="174" t="s">
        <v>2394</v>
      </c>
      <c r="B656" s="173">
        <v>5</v>
      </c>
      <c r="C656" s="173"/>
      <c r="D656" s="173"/>
      <c r="E656" s="173"/>
      <c r="F656" s="173"/>
      <c r="G656" s="173"/>
      <c r="H656" s="173"/>
      <c r="I656" s="173"/>
      <c r="J656" s="173"/>
      <c r="K656" s="173"/>
      <c r="L656" s="173"/>
      <c r="M656" s="173"/>
      <c r="N656" s="173"/>
      <c r="O656" s="173"/>
    </row>
    <row r="657" spans="1:15" ht="15" customHeight="1" x14ac:dyDescent="0.45">
      <c r="A657" s="174" t="s">
        <v>850</v>
      </c>
      <c r="B657" s="173">
        <v>3</v>
      </c>
      <c r="C657" s="173"/>
      <c r="D657" s="173"/>
      <c r="E657" s="173"/>
      <c r="F657" s="173"/>
      <c r="G657" s="173"/>
      <c r="H657" s="173"/>
      <c r="I657" s="173"/>
      <c r="J657" s="173"/>
      <c r="K657" s="173"/>
      <c r="L657" s="173"/>
      <c r="M657" s="173"/>
      <c r="N657" s="173"/>
      <c r="O657" s="173"/>
    </row>
    <row r="658" spans="1:15" ht="15" customHeight="1" x14ac:dyDescent="0.45">
      <c r="A658" s="174" t="s">
        <v>420</v>
      </c>
      <c r="B658" s="173">
        <v>6</v>
      </c>
      <c r="C658" s="173"/>
      <c r="D658" s="173"/>
      <c r="E658" s="173"/>
      <c r="F658" s="173"/>
      <c r="G658" s="173"/>
      <c r="H658" s="173"/>
      <c r="I658" s="173"/>
      <c r="J658" s="173"/>
      <c r="K658" s="173"/>
      <c r="L658" s="173"/>
      <c r="M658" s="173"/>
      <c r="N658" s="173"/>
      <c r="O658" s="173"/>
    </row>
    <row r="659" spans="1:15" ht="15" customHeight="1" x14ac:dyDescent="0.45">
      <c r="A659" s="174" t="s">
        <v>235</v>
      </c>
      <c r="B659" s="173">
        <v>7</v>
      </c>
      <c r="C659" s="173"/>
      <c r="D659" s="173"/>
      <c r="E659" s="173"/>
      <c r="F659" s="173"/>
      <c r="G659" s="173"/>
      <c r="H659" s="173"/>
      <c r="I659" s="173"/>
      <c r="J659" s="173"/>
      <c r="K659" s="173"/>
      <c r="L659" s="173"/>
      <c r="M659" s="173"/>
      <c r="N659" s="173"/>
      <c r="O659" s="173"/>
    </row>
    <row r="660" spans="1:15" ht="15" customHeight="1" x14ac:dyDescent="0.45">
      <c r="A660" s="174" t="s">
        <v>2358</v>
      </c>
      <c r="B660" s="173">
        <v>8</v>
      </c>
      <c r="C660" s="173"/>
      <c r="D660" s="173"/>
      <c r="E660" s="173"/>
      <c r="F660" s="173"/>
      <c r="G660" s="173"/>
      <c r="H660" s="173"/>
      <c r="I660" s="173"/>
      <c r="J660" s="173"/>
      <c r="K660" s="173"/>
      <c r="L660" s="173"/>
      <c r="M660" s="173"/>
      <c r="N660" s="173"/>
      <c r="O660" s="173"/>
    </row>
    <row r="661" spans="1:15" ht="15" customHeight="1" x14ac:dyDescent="0.45">
      <c r="A661" s="174" t="s">
        <v>908</v>
      </c>
      <c r="B661" s="173">
        <v>12</v>
      </c>
      <c r="C661" s="173"/>
      <c r="D661" s="173"/>
      <c r="E661" s="173"/>
      <c r="F661" s="173"/>
      <c r="G661" s="173"/>
      <c r="H661" s="173"/>
      <c r="I661" s="173"/>
      <c r="J661" s="173"/>
      <c r="K661" s="173"/>
      <c r="L661" s="173"/>
      <c r="M661" s="173"/>
      <c r="N661" s="173"/>
      <c r="O661" s="173"/>
    </row>
    <row r="662" spans="1:15" ht="15" customHeight="1" x14ac:dyDescent="0.45">
      <c r="A662" s="174" t="s">
        <v>114</v>
      </c>
      <c r="B662" s="173">
        <v>10</v>
      </c>
      <c r="C662" s="173"/>
      <c r="D662" s="173"/>
      <c r="E662" s="173"/>
      <c r="F662" s="173"/>
      <c r="G662" s="173"/>
      <c r="H662" s="173"/>
      <c r="I662" s="173"/>
      <c r="J662" s="173"/>
      <c r="K662" s="173"/>
      <c r="L662" s="173"/>
      <c r="M662" s="173"/>
      <c r="N662" s="173"/>
      <c r="O662" s="173"/>
    </row>
    <row r="663" spans="1:15" ht="15" customHeight="1" x14ac:dyDescent="0.45">
      <c r="A663" s="174" t="s">
        <v>1348</v>
      </c>
      <c r="B663" s="173">
        <v>9</v>
      </c>
      <c r="C663" s="173"/>
      <c r="D663" s="173"/>
      <c r="E663" s="173"/>
      <c r="F663" s="173"/>
      <c r="G663" s="173"/>
      <c r="H663" s="173"/>
      <c r="I663" s="173"/>
      <c r="J663" s="173"/>
      <c r="K663" s="173"/>
      <c r="L663" s="173"/>
      <c r="M663" s="173"/>
      <c r="N663" s="173"/>
      <c r="O663" s="173"/>
    </row>
    <row r="664" spans="1:15" ht="15" customHeight="1" x14ac:dyDescent="0.45">
      <c r="A664" s="174" t="s">
        <v>610</v>
      </c>
      <c r="B664" s="173">
        <v>5</v>
      </c>
      <c r="C664" s="173"/>
      <c r="D664" s="173"/>
      <c r="E664" s="173"/>
      <c r="F664" s="173"/>
      <c r="G664" s="173"/>
      <c r="H664" s="173"/>
      <c r="I664" s="173"/>
      <c r="J664" s="173"/>
      <c r="K664" s="173"/>
      <c r="L664" s="173"/>
      <c r="M664" s="173"/>
      <c r="N664" s="173"/>
      <c r="O664" s="173"/>
    </row>
    <row r="665" spans="1:15" ht="15" customHeight="1" x14ac:dyDescent="0.45">
      <c r="A665" s="174" t="s">
        <v>424</v>
      </c>
      <c r="B665" s="173">
        <v>9</v>
      </c>
      <c r="C665" s="173"/>
      <c r="D665" s="173"/>
      <c r="E665" s="173"/>
      <c r="F665" s="173"/>
      <c r="G665" s="173"/>
      <c r="H665" s="173"/>
      <c r="I665" s="173"/>
      <c r="J665" s="173"/>
      <c r="K665" s="173"/>
      <c r="L665" s="173"/>
      <c r="M665" s="173"/>
      <c r="N665" s="173"/>
      <c r="O665" s="173"/>
    </row>
    <row r="666" spans="1:15" ht="15" customHeight="1" x14ac:dyDescent="0.45">
      <c r="A666" s="174" t="s">
        <v>2353</v>
      </c>
      <c r="B666" s="173">
        <v>4</v>
      </c>
      <c r="C666" s="173"/>
      <c r="D666" s="173"/>
      <c r="E666" s="173"/>
      <c r="F666" s="173"/>
      <c r="G666" s="173"/>
      <c r="H666" s="173"/>
      <c r="I666" s="173"/>
      <c r="J666" s="173"/>
      <c r="K666" s="173"/>
      <c r="L666" s="173"/>
      <c r="M666" s="173"/>
      <c r="N666" s="173"/>
      <c r="O666" s="173"/>
    </row>
    <row r="667" spans="1:15" ht="15" customHeight="1" x14ac:dyDescent="0.45">
      <c r="A667" s="174" t="s">
        <v>1655</v>
      </c>
      <c r="B667" s="173">
        <v>4</v>
      </c>
      <c r="C667" s="173"/>
      <c r="D667" s="173"/>
      <c r="E667" s="173"/>
      <c r="F667" s="173"/>
      <c r="G667" s="173"/>
      <c r="H667" s="173"/>
      <c r="I667" s="173"/>
      <c r="J667" s="173"/>
      <c r="K667" s="173"/>
      <c r="L667" s="173"/>
      <c r="M667" s="173"/>
      <c r="N667" s="173"/>
      <c r="O667" s="173"/>
    </row>
    <row r="668" spans="1:15" ht="15" customHeight="1" x14ac:dyDescent="0.45">
      <c r="A668" s="174" t="s">
        <v>2609</v>
      </c>
      <c r="B668" s="173">
        <v>2</v>
      </c>
      <c r="C668" s="173"/>
      <c r="D668" s="173"/>
      <c r="E668" s="173"/>
      <c r="F668" s="173"/>
      <c r="G668" s="173"/>
      <c r="H668" s="173"/>
      <c r="I668" s="173"/>
      <c r="J668" s="173"/>
      <c r="K668" s="173"/>
      <c r="L668" s="173"/>
      <c r="M668" s="173"/>
      <c r="N668" s="173"/>
      <c r="O668" s="173"/>
    </row>
    <row r="669" spans="1:15" ht="15" customHeight="1" x14ac:dyDescent="0.45">
      <c r="A669" s="174" t="s">
        <v>1448</v>
      </c>
      <c r="B669" s="173">
        <v>8</v>
      </c>
      <c r="C669" s="173"/>
      <c r="D669" s="173"/>
      <c r="E669" s="173"/>
      <c r="F669" s="173"/>
      <c r="G669" s="173"/>
      <c r="H669" s="173"/>
      <c r="I669" s="173"/>
      <c r="J669" s="173"/>
      <c r="K669" s="173"/>
      <c r="L669" s="173"/>
      <c r="M669" s="173"/>
      <c r="N669" s="173"/>
      <c r="O669" s="173"/>
    </row>
    <row r="670" spans="1:15" ht="15" customHeight="1" x14ac:dyDescent="0.45">
      <c r="A670" s="174" t="s">
        <v>92</v>
      </c>
      <c r="B670" s="173">
        <v>6</v>
      </c>
      <c r="C670" s="173"/>
      <c r="D670" s="173"/>
      <c r="E670" s="173"/>
      <c r="F670" s="173"/>
      <c r="G670" s="173"/>
      <c r="H670" s="173"/>
      <c r="I670" s="173"/>
      <c r="J670" s="173"/>
      <c r="K670" s="173"/>
      <c r="L670" s="173"/>
      <c r="M670" s="173"/>
      <c r="N670" s="173"/>
      <c r="O670" s="173"/>
    </row>
    <row r="671" spans="1:15" ht="15" customHeight="1" x14ac:dyDescent="0.45">
      <c r="A671" s="174" t="s">
        <v>1399</v>
      </c>
      <c r="B671" s="173">
        <v>10</v>
      </c>
      <c r="C671" s="173"/>
      <c r="D671" s="173"/>
      <c r="E671" s="173"/>
      <c r="F671" s="173"/>
      <c r="G671" s="173"/>
      <c r="H671" s="173"/>
      <c r="I671" s="173"/>
      <c r="J671" s="173"/>
      <c r="K671" s="173"/>
      <c r="L671" s="173"/>
      <c r="M671" s="173"/>
      <c r="N671" s="173"/>
      <c r="O671" s="173"/>
    </row>
    <row r="672" spans="1:15" ht="15" customHeight="1" x14ac:dyDescent="0.45">
      <c r="A672" s="174" t="s">
        <v>191</v>
      </c>
      <c r="B672" s="173">
        <v>7</v>
      </c>
      <c r="C672" s="173"/>
      <c r="D672" s="173"/>
      <c r="E672" s="173"/>
      <c r="F672" s="173"/>
      <c r="G672" s="173"/>
      <c r="H672" s="173"/>
      <c r="I672" s="173"/>
      <c r="J672" s="173"/>
      <c r="K672" s="173"/>
      <c r="L672" s="173"/>
      <c r="M672" s="173"/>
      <c r="N672" s="173"/>
      <c r="O672" s="173"/>
    </row>
    <row r="673" spans="1:15" ht="15" customHeight="1" x14ac:dyDescent="0.45">
      <c r="A673" s="174" t="s">
        <v>728</v>
      </c>
      <c r="B673" s="173">
        <v>11</v>
      </c>
      <c r="C673" s="173"/>
      <c r="D673" s="173"/>
      <c r="E673" s="173"/>
      <c r="F673" s="173"/>
      <c r="G673" s="173"/>
      <c r="H673" s="173"/>
      <c r="I673" s="173"/>
      <c r="J673" s="173"/>
      <c r="K673" s="173"/>
      <c r="L673" s="173"/>
      <c r="M673" s="173"/>
      <c r="N673" s="173"/>
      <c r="O673" s="173"/>
    </row>
    <row r="674" spans="1:15" ht="15" customHeight="1" x14ac:dyDescent="0.45">
      <c r="A674" s="174" t="s">
        <v>527</v>
      </c>
      <c r="B674" s="173">
        <v>9</v>
      </c>
      <c r="C674" s="173"/>
      <c r="D674" s="173"/>
      <c r="E674" s="173"/>
      <c r="F674" s="173"/>
      <c r="G674" s="173"/>
      <c r="H674" s="173"/>
      <c r="I674" s="173"/>
      <c r="J674" s="173"/>
      <c r="K674" s="173"/>
      <c r="L674" s="173"/>
      <c r="M674" s="173"/>
      <c r="N674" s="173"/>
      <c r="O674" s="173"/>
    </row>
    <row r="675" spans="1:15" ht="15" customHeight="1" x14ac:dyDescent="0.45">
      <c r="A675" s="174" t="s">
        <v>692</v>
      </c>
      <c r="B675" s="173">
        <v>6</v>
      </c>
      <c r="C675" s="173"/>
      <c r="D675" s="173"/>
      <c r="E675" s="173"/>
      <c r="F675" s="173"/>
      <c r="G675" s="173"/>
      <c r="H675" s="173"/>
      <c r="I675" s="173"/>
      <c r="J675" s="173"/>
      <c r="K675" s="173"/>
      <c r="L675" s="173"/>
      <c r="M675" s="173"/>
      <c r="N675" s="173"/>
      <c r="O675" s="173"/>
    </row>
    <row r="676" spans="1:15" ht="15" customHeight="1" x14ac:dyDescent="0.45">
      <c r="A676" s="174" t="s">
        <v>1605</v>
      </c>
      <c r="B676" s="173">
        <v>10</v>
      </c>
      <c r="C676" s="173"/>
      <c r="D676" s="173"/>
      <c r="E676" s="173"/>
      <c r="F676" s="173"/>
      <c r="G676" s="173"/>
      <c r="H676" s="173"/>
      <c r="I676" s="173"/>
      <c r="J676" s="173"/>
      <c r="K676" s="173"/>
      <c r="L676" s="173"/>
      <c r="M676" s="173"/>
      <c r="N676" s="173"/>
      <c r="O676" s="173"/>
    </row>
    <row r="677" spans="1:15" ht="15" customHeight="1" x14ac:dyDescent="0.45">
      <c r="A677" s="174" t="s">
        <v>1012</v>
      </c>
      <c r="B677" s="173">
        <v>4</v>
      </c>
      <c r="C677" s="173"/>
      <c r="D677" s="173"/>
      <c r="E677" s="173"/>
      <c r="F677" s="173"/>
      <c r="G677" s="173"/>
      <c r="H677" s="173"/>
      <c r="I677" s="173"/>
      <c r="J677" s="173"/>
      <c r="K677" s="173"/>
      <c r="L677" s="173"/>
      <c r="M677" s="173"/>
      <c r="N677" s="173"/>
      <c r="O677" s="173"/>
    </row>
    <row r="678" spans="1:15" ht="15" customHeight="1" x14ac:dyDescent="0.45">
      <c r="A678" s="174" t="s">
        <v>2149</v>
      </c>
      <c r="B678" s="173">
        <v>3</v>
      </c>
      <c r="C678" s="173"/>
      <c r="D678" s="173"/>
      <c r="E678" s="173"/>
      <c r="F678" s="173"/>
      <c r="G678" s="173"/>
      <c r="H678" s="173"/>
      <c r="I678" s="173"/>
      <c r="J678" s="173"/>
      <c r="K678" s="173"/>
      <c r="L678" s="173"/>
      <c r="M678" s="173"/>
      <c r="N678" s="173"/>
      <c r="O678" s="173"/>
    </row>
    <row r="679" spans="1:15" ht="15" customHeight="1" x14ac:dyDescent="0.45">
      <c r="A679" s="174" t="s">
        <v>285</v>
      </c>
      <c r="B679" s="173">
        <v>7</v>
      </c>
      <c r="C679" s="173"/>
      <c r="D679" s="173"/>
      <c r="E679" s="173"/>
      <c r="F679" s="173"/>
      <c r="G679" s="173"/>
      <c r="H679" s="173"/>
      <c r="I679" s="173"/>
      <c r="J679" s="173"/>
      <c r="K679" s="173"/>
      <c r="L679" s="173"/>
      <c r="M679" s="173"/>
      <c r="N679" s="173"/>
      <c r="O679" s="173"/>
    </row>
    <row r="680" spans="1:15" ht="15" customHeight="1" x14ac:dyDescent="0.45">
      <c r="A680" s="174" t="s">
        <v>732</v>
      </c>
      <c r="B680" s="173">
        <v>2</v>
      </c>
      <c r="C680" s="173"/>
      <c r="D680" s="173"/>
      <c r="E680" s="173"/>
      <c r="F680" s="173"/>
      <c r="G680" s="173"/>
      <c r="H680" s="173"/>
      <c r="I680" s="173"/>
      <c r="J680" s="173"/>
      <c r="K680" s="173"/>
      <c r="L680" s="173"/>
      <c r="M680" s="173"/>
      <c r="N680" s="173"/>
      <c r="O680" s="173"/>
    </row>
    <row r="681" spans="1:15" ht="15" customHeight="1" x14ac:dyDescent="0.45">
      <c r="A681" s="174" t="s">
        <v>2323</v>
      </c>
      <c r="B681" s="173">
        <v>3</v>
      </c>
      <c r="C681" s="173"/>
      <c r="D681" s="173"/>
      <c r="E681" s="173"/>
      <c r="F681" s="173"/>
      <c r="G681" s="173"/>
      <c r="H681" s="173"/>
      <c r="I681" s="173"/>
      <c r="J681" s="173"/>
      <c r="K681" s="173"/>
      <c r="L681" s="173"/>
      <c r="M681" s="173"/>
      <c r="N681" s="173"/>
      <c r="O681" s="173"/>
    </row>
    <row r="682" spans="1:15" ht="15" customHeight="1" x14ac:dyDescent="0.45">
      <c r="A682" s="174" t="s">
        <v>2683</v>
      </c>
      <c r="B682" s="173">
        <v>1</v>
      </c>
      <c r="C682" s="173"/>
      <c r="D682" s="173"/>
      <c r="E682" s="173"/>
      <c r="F682" s="173"/>
      <c r="G682" s="173"/>
      <c r="H682" s="173"/>
      <c r="I682" s="173"/>
      <c r="J682" s="173"/>
      <c r="K682" s="173"/>
      <c r="L682" s="173"/>
      <c r="M682" s="173"/>
      <c r="N682" s="173"/>
      <c r="O682" s="173"/>
    </row>
    <row r="683" spans="1:15" ht="15" customHeight="1" x14ac:dyDescent="0.45">
      <c r="A683" s="174" t="s">
        <v>1439</v>
      </c>
      <c r="B683" s="173">
        <v>7</v>
      </c>
      <c r="C683" s="173"/>
      <c r="D683" s="173"/>
      <c r="E683" s="173"/>
      <c r="F683" s="173"/>
      <c r="G683" s="173"/>
      <c r="H683" s="173"/>
      <c r="I683" s="173"/>
      <c r="J683" s="173"/>
      <c r="K683" s="173"/>
      <c r="L683" s="173"/>
      <c r="M683" s="173"/>
      <c r="N683" s="173"/>
      <c r="O683" s="173"/>
    </row>
    <row r="684" spans="1:15" ht="15" customHeight="1" x14ac:dyDescent="0.45">
      <c r="A684" s="174" t="s">
        <v>67</v>
      </c>
      <c r="B684" s="173">
        <v>8</v>
      </c>
      <c r="C684" s="173"/>
      <c r="D684" s="173"/>
      <c r="E684" s="173"/>
      <c r="F684" s="173"/>
      <c r="G684" s="173"/>
      <c r="H684" s="173"/>
      <c r="I684" s="173"/>
      <c r="J684" s="173"/>
      <c r="K684" s="173"/>
      <c r="L684" s="173"/>
      <c r="M684" s="173"/>
      <c r="N684" s="173"/>
      <c r="O684" s="173"/>
    </row>
    <row r="685" spans="1:15" ht="15" customHeight="1" x14ac:dyDescent="0.45">
      <c r="A685" s="174" t="s">
        <v>1853</v>
      </c>
      <c r="B685" s="173">
        <v>7</v>
      </c>
      <c r="C685" s="173"/>
      <c r="D685" s="173"/>
      <c r="E685" s="173"/>
      <c r="F685" s="173"/>
      <c r="G685" s="173"/>
      <c r="H685" s="173"/>
      <c r="I685" s="173"/>
      <c r="J685" s="173"/>
      <c r="K685" s="173"/>
      <c r="L685" s="173"/>
      <c r="M685" s="173"/>
      <c r="N685" s="173"/>
      <c r="O685" s="173"/>
    </row>
    <row r="686" spans="1:15" ht="15" customHeight="1" x14ac:dyDescent="0.45">
      <c r="A686" s="174" t="s">
        <v>637</v>
      </c>
      <c r="B686" s="173">
        <v>4</v>
      </c>
      <c r="C686" s="173"/>
      <c r="D686" s="173"/>
      <c r="E686" s="173"/>
      <c r="F686" s="173"/>
      <c r="G686" s="173"/>
      <c r="H686" s="173"/>
      <c r="I686" s="173"/>
      <c r="J686" s="173"/>
      <c r="K686" s="173"/>
      <c r="L686" s="173"/>
      <c r="M686" s="173"/>
      <c r="N686" s="173"/>
      <c r="O686" s="173"/>
    </row>
    <row r="687" spans="1:15" ht="15" customHeight="1" x14ac:dyDescent="0.45">
      <c r="A687" s="174" t="s">
        <v>1409</v>
      </c>
      <c r="B687" s="173">
        <v>9</v>
      </c>
      <c r="C687" s="173"/>
      <c r="D687" s="173"/>
      <c r="E687" s="173"/>
      <c r="F687" s="173"/>
      <c r="G687" s="173"/>
      <c r="H687" s="173"/>
      <c r="I687" s="173"/>
      <c r="J687" s="173"/>
      <c r="K687" s="173"/>
      <c r="L687" s="173"/>
      <c r="M687" s="173"/>
      <c r="N687" s="173"/>
      <c r="O687" s="173"/>
    </row>
    <row r="688" spans="1:15" ht="15" customHeight="1" x14ac:dyDescent="0.45">
      <c r="A688" s="174" t="s">
        <v>1079</v>
      </c>
      <c r="B688" s="173">
        <v>9</v>
      </c>
      <c r="C688" s="173"/>
      <c r="D688" s="173"/>
      <c r="E688" s="173"/>
      <c r="F688" s="173"/>
      <c r="G688" s="173"/>
      <c r="H688" s="173"/>
      <c r="I688" s="173"/>
      <c r="J688" s="173"/>
      <c r="K688" s="173"/>
      <c r="L688" s="173"/>
      <c r="M688" s="173"/>
      <c r="N688" s="173"/>
      <c r="O688" s="173"/>
    </row>
    <row r="689" spans="1:15" ht="15" customHeight="1" x14ac:dyDescent="0.45">
      <c r="A689" s="174" t="s">
        <v>466</v>
      </c>
      <c r="B689" s="173">
        <v>10</v>
      </c>
      <c r="C689" s="173"/>
      <c r="D689" s="173"/>
      <c r="E689" s="173"/>
      <c r="F689" s="173"/>
      <c r="G689" s="173"/>
      <c r="H689" s="173"/>
      <c r="I689" s="173"/>
      <c r="J689" s="173"/>
      <c r="K689" s="173"/>
      <c r="L689" s="173"/>
      <c r="M689" s="173"/>
      <c r="N689" s="173"/>
      <c r="O689" s="173"/>
    </row>
    <row r="690" spans="1:15" ht="15" customHeight="1" x14ac:dyDescent="0.45">
      <c r="A690" s="174" t="s">
        <v>1752</v>
      </c>
      <c r="B690" s="173">
        <v>3</v>
      </c>
      <c r="C690" s="173"/>
      <c r="D690" s="173"/>
      <c r="E690" s="173"/>
      <c r="F690" s="173"/>
      <c r="G690" s="173"/>
      <c r="H690" s="173"/>
      <c r="I690" s="173"/>
      <c r="J690" s="173"/>
      <c r="K690" s="173"/>
      <c r="L690" s="173"/>
      <c r="M690" s="173"/>
      <c r="N690" s="173"/>
      <c r="O690" s="173"/>
    </row>
    <row r="691" spans="1:15" ht="15" customHeight="1" x14ac:dyDescent="0.45">
      <c r="A691" s="174" t="s">
        <v>1359</v>
      </c>
      <c r="B691" s="173">
        <v>7</v>
      </c>
      <c r="C691" s="173"/>
      <c r="D691" s="173"/>
      <c r="E691" s="173"/>
      <c r="F691" s="173"/>
      <c r="G691" s="173"/>
      <c r="H691" s="173"/>
      <c r="I691" s="173"/>
      <c r="J691" s="173"/>
      <c r="K691" s="173"/>
      <c r="L691" s="173"/>
      <c r="M691" s="173"/>
      <c r="N691" s="173"/>
      <c r="O691" s="173"/>
    </row>
    <row r="692" spans="1:15" ht="15" customHeight="1" x14ac:dyDescent="0.45">
      <c r="A692" s="174" t="s">
        <v>1794</v>
      </c>
      <c r="B692" s="173">
        <v>5</v>
      </c>
      <c r="C692" s="173"/>
      <c r="D692" s="173"/>
      <c r="E692" s="173"/>
      <c r="F692" s="173"/>
      <c r="G692" s="173"/>
      <c r="H692" s="173"/>
      <c r="I692" s="173"/>
      <c r="J692" s="173"/>
      <c r="K692" s="173"/>
      <c r="L692" s="173"/>
      <c r="M692" s="173"/>
      <c r="N692" s="173"/>
      <c r="O692" s="173"/>
    </row>
    <row r="693" spans="1:15" ht="15" customHeight="1" x14ac:dyDescent="0.45">
      <c r="A693" s="174" t="s">
        <v>2566</v>
      </c>
      <c r="B693" s="173">
        <v>2</v>
      </c>
      <c r="C693" s="173"/>
      <c r="D693" s="173"/>
      <c r="E693" s="173"/>
      <c r="F693" s="173"/>
      <c r="G693" s="173"/>
      <c r="H693" s="173"/>
      <c r="I693" s="173"/>
      <c r="J693" s="173"/>
      <c r="K693" s="173"/>
      <c r="L693" s="173"/>
      <c r="M693" s="173"/>
      <c r="N693" s="173"/>
      <c r="O693" s="173"/>
    </row>
    <row r="694" spans="1:15" ht="15" customHeight="1" x14ac:dyDescent="0.45">
      <c r="A694" s="174" t="s">
        <v>2053</v>
      </c>
      <c r="B694" s="173">
        <v>4</v>
      </c>
      <c r="C694" s="173"/>
      <c r="D694" s="173"/>
      <c r="E694" s="173"/>
      <c r="F694" s="173"/>
      <c r="G694" s="173"/>
      <c r="H694" s="173"/>
      <c r="I694" s="173"/>
      <c r="J694" s="173"/>
      <c r="K694" s="173"/>
      <c r="L694" s="173"/>
      <c r="M694" s="173"/>
      <c r="N694" s="173"/>
      <c r="O694" s="173"/>
    </row>
    <row r="695" spans="1:15" ht="15" customHeight="1" x14ac:dyDescent="0.45">
      <c r="A695" s="174" t="s">
        <v>2564</v>
      </c>
      <c r="B695" s="173">
        <v>3</v>
      </c>
      <c r="C695" s="173"/>
      <c r="D695" s="173"/>
      <c r="E695" s="173"/>
      <c r="F695" s="173"/>
      <c r="G695" s="173"/>
      <c r="H695" s="173"/>
      <c r="I695" s="173"/>
      <c r="J695" s="173"/>
      <c r="K695" s="173"/>
      <c r="L695" s="173"/>
      <c r="M695" s="173"/>
      <c r="N695" s="173"/>
      <c r="O695" s="173"/>
    </row>
    <row r="696" spans="1:15" ht="15" customHeight="1" x14ac:dyDescent="0.45">
      <c r="A696" s="174" t="s">
        <v>2214</v>
      </c>
      <c r="B696" s="173">
        <v>7</v>
      </c>
      <c r="C696" s="173"/>
      <c r="D696" s="173"/>
      <c r="E696" s="173"/>
      <c r="F696" s="173"/>
      <c r="G696" s="173"/>
      <c r="H696" s="173"/>
      <c r="I696" s="173"/>
      <c r="J696" s="173"/>
      <c r="K696" s="173"/>
      <c r="L696" s="173"/>
      <c r="M696" s="173"/>
      <c r="N696" s="173"/>
      <c r="O696" s="173"/>
    </row>
    <row r="697" spans="1:15" ht="15" customHeight="1" x14ac:dyDescent="0.45">
      <c r="A697" s="174" t="s">
        <v>2079</v>
      </c>
      <c r="B697" s="173">
        <v>4</v>
      </c>
      <c r="C697" s="173"/>
      <c r="D697" s="173"/>
      <c r="E697" s="173"/>
      <c r="F697" s="173"/>
      <c r="G697" s="173"/>
      <c r="H697" s="173"/>
      <c r="I697" s="173"/>
      <c r="J697" s="173"/>
      <c r="K697" s="173"/>
      <c r="L697" s="173"/>
      <c r="M697" s="173"/>
      <c r="N697" s="173"/>
      <c r="O697" s="173"/>
    </row>
    <row r="698" spans="1:15" ht="15" customHeight="1" x14ac:dyDescent="0.45">
      <c r="A698" s="174" t="s">
        <v>2014</v>
      </c>
      <c r="B698" s="173">
        <v>12</v>
      </c>
      <c r="C698" s="173"/>
      <c r="D698" s="173"/>
      <c r="E698" s="173"/>
      <c r="F698" s="173"/>
      <c r="G698" s="173"/>
      <c r="H698" s="173"/>
      <c r="I698" s="173"/>
      <c r="J698" s="173"/>
      <c r="K698" s="173"/>
      <c r="L698" s="173"/>
      <c r="M698" s="173"/>
      <c r="N698" s="173"/>
      <c r="O698" s="173"/>
    </row>
    <row r="699" spans="1:15" ht="15" customHeight="1" x14ac:dyDescent="0.45">
      <c r="A699" s="174" t="s">
        <v>1461</v>
      </c>
      <c r="B699" s="173">
        <v>6</v>
      </c>
      <c r="C699" s="173"/>
      <c r="D699" s="173"/>
      <c r="E699" s="173"/>
      <c r="F699" s="173"/>
      <c r="G699" s="173"/>
      <c r="H699" s="173"/>
      <c r="I699" s="173"/>
      <c r="J699" s="173"/>
      <c r="K699" s="173"/>
      <c r="L699" s="173"/>
      <c r="M699" s="173"/>
      <c r="N699" s="173"/>
      <c r="O699" s="173"/>
    </row>
    <row r="700" spans="1:15" ht="15" customHeight="1" x14ac:dyDescent="0.45">
      <c r="A700" s="174" t="s">
        <v>1727</v>
      </c>
      <c r="B700" s="173">
        <v>6</v>
      </c>
      <c r="C700" s="173"/>
      <c r="D700" s="173"/>
      <c r="E700" s="173"/>
      <c r="F700" s="173"/>
      <c r="G700" s="173"/>
      <c r="H700" s="173"/>
      <c r="I700" s="173"/>
      <c r="J700" s="173"/>
      <c r="K700" s="173"/>
      <c r="L700" s="173"/>
      <c r="M700" s="173"/>
      <c r="N700" s="173"/>
      <c r="O700" s="173"/>
    </row>
    <row r="701" spans="1:15" ht="15" customHeight="1" x14ac:dyDescent="0.45">
      <c r="A701" s="174" t="s">
        <v>948</v>
      </c>
      <c r="B701" s="173">
        <v>5</v>
      </c>
      <c r="C701" s="173"/>
      <c r="D701" s="173"/>
      <c r="E701" s="173"/>
      <c r="F701" s="173"/>
      <c r="G701" s="173"/>
      <c r="H701" s="173"/>
      <c r="I701" s="173"/>
      <c r="J701" s="173"/>
      <c r="K701" s="173"/>
      <c r="L701" s="173"/>
      <c r="M701" s="173"/>
      <c r="N701" s="173"/>
      <c r="O701" s="173"/>
    </row>
    <row r="702" spans="1:15" ht="15" customHeight="1" x14ac:dyDescent="0.45">
      <c r="A702" s="174" t="s">
        <v>562</v>
      </c>
      <c r="B702" s="173">
        <v>5</v>
      </c>
      <c r="C702" s="173"/>
      <c r="D702" s="173"/>
      <c r="E702" s="173"/>
      <c r="F702" s="173"/>
      <c r="G702" s="173"/>
      <c r="H702" s="173"/>
      <c r="I702" s="173"/>
      <c r="J702" s="173"/>
      <c r="K702" s="173"/>
      <c r="L702" s="173"/>
      <c r="M702" s="173"/>
      <c r="N702" s="173"/>
      <c r="O702" s="173"/>
    </row>
    <row r="703" spans="1:15" ht="15" customHeight="1" x14ac:dyDescent="0.45">
      <c r="A703" s="174" t="s">
        <v>1161</v>
      </c>
      <c r="B703" s="173">
        <v>6</v>
      </c>
      <c r="C703" s="173"/>
      <c r="D703" s="173"/>
      <c r="E703" s="173"/>
      <c r="F703" s="173"/>
      <c r="G703" s="173"/>
      <c r="H703" s="173"/>
      <c r="I703" s="173"/>
      <c r="J703" s="173"/>
      <c r="K703" s="173"/>
      <c r="L703" s="173"/>
      <c r="M703" s="173"/>
      <c r="N703" s="173"/>
      <c r="O703" s="173"/>
    </row>
    <row r="704" spans="1:15" ht="15" customHeight="1" x14ac:dyDescent="0.45">
      <c r="A704" s="174" t="s">
        <v>2186</v>
      </c>
      <c r="B704" s="173">
        <v>3</v>
      </c>
      <c r="C704" s="173"/>
      <c r="D704" s="173"/>
      <c r="E704" s="173"/>
      <c r="F704" s="173"/>
      <c r="G704" s="173"/>
      <c r="H704" s="173"/>
      <c r="I704" s="173"/>
      <c r="J704" s="173"/>
      <c r="K704" s="173"/>
      <c r="L704" s="173"/>
      <c r="M704" s="173"/>
      <c r="N704" s="173"/>
      <c r="O704" s="173"/>
    </row>
    <row r="705" spans="1:15" ht="15" customHeight="1" x14ac:dyDescent="0.45">
      <c r="A705" s="174" t="s">
        <v>757</v>
      </c>
      <c r="B705" s="173">
        <v>4</v>
      </c>
      <c r="C705" s="173"/>
      <c r="D705" s="173"/>
      <c r="E705" s="173"/>
      <c r="F705" s="173"/>
      <c r="G705" s="173"/>
      <c r="H705" s="173"/>
      <c r="I705" s="173"/>
      <c r="J705" s="173"/>
      <c r="K705" s="173"/>
      <c r="L705" s="173"/>
      <c r="M705" s="173"/>
      <c r="N705" s="173"/>
      <c r="O705" s="173"/>
    </row>
    <row r="706" spans="1:15" ht="15" customHeight="1" x14ac:dyDescent="0.45">
      <c r="A706" s="174" t="s">
        <v>419</v>
      </c>
      <c r="B706" s="173">
        <v>4</v>
      </c>
      <c r="C706" s="173"/>
      <c r="D706" s="173"/>
      <c r="E706" s="173"/>
      <c r="F706" s="173"/>
      <c r="G706" s="173"/>
      <c r="H706" s="173"/>
      <c r="I706" s="173"/>
      <c r="J706" s="173"/>
      <c r="K706" s="173"/>
      <c r="L706" s="173"/>
      <c r="M706" s="173"/>
      <c r="N706" s="173"/>
      <c r="O706" s="173"/>
    </row>
    <row r="707" spans="1:15" ht="15" customHeight="1" x14ac:dyDescent="0.45">
      <c r="A707" s="174" t="s">
        <v>1776</v>
      </c>
      <c r="B707" s="173">
        <v>8</v>
      </c>
      <c r="C707" s="173"/>
      <c r="D707" s="173"/>
      <c r="E707" s="173"/>
      <c r="F707" s="173"/>
      <c r="G707" s="173"/>
      <c r="H707" s="173"/>
      <c r="I707" s="173"/>
      <c r="J707" s="173"/>
      <c r="K707" s="173"/>
      <c r="L707" s="173"/>
      <c r="M707" s="173"/>
      <c r="N707" s="173"/>
      <c r="O707" s="173"/>
    </row>
    <row r="708" spans="1:15" ht="15" customHeight="1" x14ac:dyDescent="0.45">
      <c r="A708" s="174" t="s">
        <v>665</v>
      </c>
      <c r="B708" s="173">
        <v>8</v>
      </c>
      <c r="C708" s="173"/>
      <c r="D708" s="173"/>
      <c r="E708" s="173"/>
      <c r="F708" s="173"/>
      <c r="G708" s="173"/>
      <c r="H708" s="173"/>
      <c r="I708" s="173"/>
      <c r="J708" s="173"/>
      <c r="K708" s="173"/>
      <c r="L708" s="173"/>
      <c r="M708" s="173"/>
      <c r="N708" s="173"/>
      <c r="O708" s="173"/>
    </row>
    <row r="709" spans="1:15" ht="15" customHeight="1" x14ac:dyDescent="0.45">
      <c r="A709" s="174" t="s">
        <v>827</v>
      </c>
      <c r="B709" s="173">
        <v>6</v>
      </c>
      <c r="C709" s="173"/>
      <c r="D709" s="173"/>
      <c r="E709" s="173"/>
      <c r="F709" s="173"/>
      <c r="G709" s="173"/>
      <c r="H709" s="173"/>
      <c r="I709" s="173"/>
      <c r="J709" s="173"/>
      <c r="K709" s="173"/>
      <c r="L709" s="173"/>
      <c r="M709" s="173"/>
      <c r="N709" s="173"/>
      <c r="O709" s="173"/>
    </row>
    <row r="710" spans="1:15" ht="15" customHeight="1" x14ac:dyDescent="0.45">
      <c r="A710" s="174" t="s">
        <v>1135</v>
      </c>
      <c r="B710" s="173">
        <v>10</v>
      </c>
      <c r="C710" s="173"/>
      <c r="D710" s="173"/>
      <c r="E710" s="173"/>
      <c r="F710" s="173"/>
      <c r="G710" s="173"/>
      <c r="H710" s="173"/>
      <c r="I710" s="173"/>
      <c r="J710" s="173"/>
      <c r="K710" s="173"/>
      <c r="L710" s="173"/>
      <c r="M710" s="173"/>
      <c r="N710" s="173"/>
      <c r="O710" s="173"/>
    </row>
    <row r="711" spans="1:15" ht="15" customHeight="1" x14ac:dyDescent="0.45">
      <c r="A711" s="174" t="s">
        <v>120</v>
      </c>
      <c r="B711" s="173">
        <v>6</v>
      </c>
      <c r="C711" s="173"/>
      <c r="D711" s="173"/>
      <c r="E711" s="173"/>
      <c r="F711" s="173"/>
      <c r="G711" s="173"/>
      <c r="H711" s="173"/>
      <c r="I711" s="173"/>
      <c r="J711" s="173"/>
      <c r="K711" s="173"/>
      <c r="L711" s="173"/>
      <c r="M711" s="173"/>
      <c r="N711" s="173"/>
      <c r="O711" s="173"/>
    </row>
    <row r="712" spans="1:15" ht="15" customHeight="1" x14ac:dyDescent="0.45">
      <c r="A712" s="174" t="s">
        <v>1141</v>
      </c>
      <c r="B712" s="173">
        <v>11</v>
      </c>
      <c r="C712" s="173"/>
      <c r="D712" s="173"/>
      <c r="E712" s="173"/>
      <c r="F712" s="173"/>
      <c r="G712" s="173"/>
      <c r="H712" s="173"/>
      <c r="I712" s="173"/>
      <c r="J712" s="173"/>
      <c r="K712" s="173"/>
      <c r="L712" s="173"/>
      <c r="M712" s="173"/>
      <c r="N712" s="173"/>
      <c r="O712" s="173"/>
    </row>
    <row r="713" spans="1:15" ht="15" customHeight="1" x14ac:dyDescent="0.45">
      <c r="A713" s="174" t="s">
        <v>547</v>
      </c>
      <c r="B713" s="173">
        <v>8</v>
      </c>
      <c r="C713" s="173"/>
      <c r="D713" s="173"/>
      <c r="E713" s="173"/>
      <c r="F713" s="173"/>
      <c r="G713" s="173"/>
      <c r="H713" s="173"/>
      <c r="I713" s="173"/>
      <c r="J713" s="173"/>
      <c r="K713" s="173"/>
      <c r="L713" s="173"/>
      <c r="M713" s="173"/>
      <c r="N713" s="173"/>
      <c r="O713" s="173"/>
    </row>
    <row r="714" spans="1:15" ht="15" customHeight="1" x14ac:dyDescent="0.45">
      <c r="A714" s="174" t="s">
        <v>2126</v>
      </c>
      <c r="B714" s="173">
        <v>9</v>
      </c>
      <c r="C714" s="173"/>
      <c r="D714" s="173"/>
      <c r="E714" s="173"/>
      <c r="F714" s="173"/>
      <c r="G714" s="173"/>
      <c r="H714" s="173"/>
      <c r="I714" s="173"/>
      <c r="J714" s="173"/>
      <c r="K714" s="173"/>
      <c r="L714" s="173"/>
      <c r="M714" s="173"/>
      <c r="N714" s="173"/>
      <c r="O714" s="173"/>
    </row>
    <row r="715" spans="1:15" ht="15" customHeight="1" x14ac:dyDescent="0.45">
      <c r="A715" s="174" t="s">
        <v>1958</v>
      </c>
      <c r="B715" s="173">
        <v>8</v>
      </c>
      <c r="C715" s="173"/>
      <c r="D715" s="173"/>
      <c r="E715" s="173"/>
      <c r="F715" s="173"/>
      <c r="G715" s="173"/>
      <c r="H715" s="173"/>
      <c r="I715" s="173"/>
      <c r="J715" s="173"/>
      <c r="K715" s="173"/>
      <c r="L715" s="173"/>
      <c r="M715" s="173"/>
      <c r="N715" s="173"/>
      <c r="O715" s="173"/>
    </row>
    <row r="716" spans="1:15" ht="15" customHeight="1" x14ac:dyDescent="0.45">
      <c r="A716" s="174" t="s">
        <v>1029</v>
      </c>
      <c r="B716" s="173">
        <v>5</v>
      </c>
      <c r="C716" s="173"/>
      <c r="D716" s="173"/>
      <c r="E716" s="173"/>
      <c r="F716" s="173"/>
      <c r="G716" s="173"/>
      <c r="H716" s="173"/>
      <c r="I716" s="173"/>
      <c r="J716" s="173"/>
      <c r="K716" s="173"/>
      <c r="L716" s="173"/>
      <c r="M716" s="173"/>
      <c r="N716" s="173"/>
      <c r="O716" s="173"/>
    </row>
    <row r="717" spans="1:15" ht="15" customHeight="1" x14ac:dyDescent="0.45">
      <c r="A717" s="174" t="s">
        <v>1366</v>
      </c>
      <c r="B717" s="173">
        <v>13</v>
      </c>
      <c r="C717" s="173"/>
      <c r="D717" s="173"/>
      <c r="E717" s="173"/>
      <c r="F717" s="173"/>
      <c r="G717" s="173"/>
      <c r="H717" s="173"/>
      <c r="I717" s="173"/>
      <c r="J717" s="173"/>
      <c r="K717" s="173"/>
      <c r="L717" s="173"/>
      <c r="M717" s="173"/>
      <c r="N717" s="173"/>
      <c r="O717" s="173"/>
    </row>
    <row r="718" spans="1:15" ht="15" customHeight="1" x14ac:dyDescent="0.45">
      <c r="A718" s="174" t="s">
        <v>1217</v>
      </c>
      <c r="B718" s="173">
        <v>6</v>
      </c>
      <c r="C718" s="173"/>
      <c r="D718" s="173"/>
      <c r="E718" s="173"/>
      <c r="F718" s="173"/>
      <c r="G718" s="173"/>
      <c r="H718" s="173"/>
      <c r="I718" s="173"/>
      <c r="J718" s="173"/>
      <c r="K718" s="173"/>
      <c r="L718" s="173"/>
      <c r="M718" s="173"/>
      <c r="N718" s="173"/>
      <c r="O718" s="173"/>
    </row>
    <row r="719" spans="1:15" ht="15" customHeight="1" x14ac:dyDescent="0.45">
      <c r="A719" s="174" t="s">
        <v>87</v>
      </c>
      <c r="B719" s="173">
        <v>6</v>
      </c>
      <c r="C719" s="173"/>
      <c r="D719" s="173"/>
      <c r="E719" s="173"/>
      <c r="F719" s="173"/>
      <c r="G719" s="173"/>
      <c r="H719" s="173"/>
      <c r="I719" s="173"/>
      <c r="J719" s="173"/>
      <c r="K719" s="173"/>
      <c r="L719" s="173"/>
      <c r="M719" s="173"/>
      <c r="N719" s="173"/>
      <c r="O719" s="173"/>
    </row>
    <row r="720" spans="1:15" ht="15" customHeight="1" x14ac:dyDescent="0.45">
      <c r="A720" s="174" t="s">
        <v>510</v>
      </c>
      <c r="B720" s="173">
        <v>7</v>
      </c>
      <c r="C720" s="173"/>
      <c r="D720" s="173"/>
      <c r="E720" s="173"/>
      <c r="F720" s="173"/>
      <c r="G720" s="173"/>
      <c r="H720" s="173"/>
      <c r="I720" s="173"/>
      <c r="J720" s="173"/>
      <c r="K720" s="173"/>
      <c r="L720" s="173"/>
      <c r="M720" s="173"/>
      <c r="N720" s="173"/>
      <c r="O720" s="173"/>
    </row>
    <row r="721" spans="1:15" ht="15" customHeight="1" x14ac:dyDescent="0.45">
      <c r="A721" s="174" t="s">
        <v>221</v>
      </c>
      <c r="B721" s="173">
        <v>10</v>
      </c>
      <c r="C721" s="173"/>
      <c r="D721" s="173"/>
      <c r="E721" s="173"/>
      <c r="F721" s="173"/>
      <c r="G721" s="173"/>
      <c r="H721" s="173"/>
      <c r="I721" s="173"/>
      <c r="J721" s="173"/>
      <c r="K721" s="173"/>
      <c r="L721" s="173"/>
      <c r="M721" s="173"/>
      <c r="N721" s="173"/>
      <c r="O721" s="173"/>
    </row>
    <row r="722" spans="1:15" ht="15" customHeight="1" x14ac:dyDescent="0.45">
      <c r="A722" s="174" t="s">
        <v>2225</v>
      </c>
      <c r="B722" s="173">
        <v>7</v>
      </c>
      <c r="C722" s="173"/>
      <c r="D722" s="173"/>
      <c r="E722" s="173"/>
      <c r="F722" s="173"/>
      <c r="G722" s="173"/>
      <c r="H722" s="173"/>
      <c r="I722" s="173"/>
      <c r="J722" s="173"/>
      <c r="K722" s="173"/>
      <c r="L722" s="173"/>
      <c r="M722" s="173"/>
      <c r="N722" s="173"/>
      <c r="O722" s="173"/>
    </row>
    <row r="723" spans="1:15" ht="15" customHeight="1" x14ac:dyDescent="0.45">
      <c r="A723" s="174" t="s">
        <v>607</v>
      </c>
      <c r="B723" s="173">
        <v>6</v>
      </c>
      <c r="C723" s="173"/>
      <c r="D723" s="173"/>
      <c r="E723" s="173"/>
      <c r="F723" s="173"/>
      <c r="G723" s="173"/>
      <c r="H723" s="173"/>
      <c r="I723" s="173"/>
      <c r="J723" s="173"/>
      <c r="K723" s="173"/>
      <c r="L723" s="173"/>
      <c r="M723" s="173"/>
      <c r="N723" s="173"/>
      <c r="O723" s="173"/>
    </row>
    <row r="724" spans="1:15" ht="15" customHeight="1" x14ac:dyDescent="0.45">
      <c r="A724" s="174" t="s">
        <v>743</v>
      </c>
      <c r="B724" s="173">
        <v>8</v>
      </c>
      <c r="C724" s="173"/>
      <c r="D724" s="173"/>
      <c r="E724" s="173"/>
      <c r="F724" s="173"/>
      <c r="G724" s="173"/>
      <c r="H724" s="173"/>
      <c r="I724" s="173"/>
      <c r="J724" s="173"/>
      <c r="K724" s="173"/>
      <c r="L724" s="173"/>
      <c r="M724" s="173"/>
      <c r="N724" s="173"/>
      <c r="O724" s="173"/>
    </row>
    <row r="725" spans="1:15" ht="15" customHeight="1" x14ac:dyDescent="0.45">
      <c r="A725" s="174" t="s">
        <v>1028</v>
      </c>
      <c r="B725" s="173">
        <v>14</v>
      </c>
      <c r="C725" s="173"/>
      <c r="D725" s="173"/>
      <c r="E725" s="173"/>
      <c r="F725" s="173"/>
      <c r="G725" s="173"/>
      <c r="H725" s="173"/>
      <c r="I725" s="173"/>
      <c r="J725" s="173"/>
      <c r="K725" s="173"/>
      <c r="L725" s="173"/>
      <c r="M725" s="173"/>
      <c r="N725" s="173"/>
      <c r="O725" s="173"/>
    </row>
    <row r="726" spans="1:15" ht="15" customHeight="1" x14ac:dyDescent="0.45">
      <c r="A726" s="174" t="s">
        <v>851</v>
      </c>
      <c r="B726" s="173">
        <v>8</v>
      </c>
      <c r="C726" s="173"/>
      <c r="D726" s="173"/>
      <c r="E726" s="173"/>
      <c r="F726" s="173"/>
      <c r="G726" s="173"/>
      <c r="H726" s="173"/>
      <c r="I726" s="173"/>
      <c r="J726" s="173"/>
      <c r="K726" s="173"/>
      <c r="L726" s="173"/>
      <c r="M726" s="173"/>
      <c r="N726" s="173"/>
      <c r="O726" s="173"/>
    </row>
    <row r="727" spans="1:15" ht="15" customHeight="1" x14ac:dyDescent="0.45">
      <c r="A727" s="174" t="s">
        <v>367</v>
      </c>
      <c r="B727" s="173">
        <v>10</v>
      </c>
      <c r="C727" s="173"/>
      <c r="D727" s="173"/>
      <c r="E727" s="173"/>
      <c r="F727" s="173"/>
      <c r="G727" s="173"/>
      <c r="H727" s="173"/>
      <c r="I727" s="173"/>
      <c r="J727" s="173"/>
      <c r="K727" s="173"/>
      <c r="L727" s="173"/>
      <c r="M727" s="173"/>
      <c r="N727" s="173"/>
      <c r="O727" s="173"/>
    </row>
    <row r="728" spans="1:15" ht="15" customHeight="1" x14ac:dyDescent="0.45">
      <c r="A728" s="174" t="s">
        <v>2487</v>
      </c>
      <c r="B728" s="173">
        <v>5</v>
      </c>
      <c r="C728" s="173"/>
      <c r="D728" s="173"/>
      <c r="E728" s="173"/>
      <c r="F728" s="173"/>
      <c r="G728" s="173"/>
      <c r="H728" s="173"/>
      <c r="I728" s="173"/>
      <c r="J728" s="173"/>
      <c r="K728" s="173"/>
      <c r="L728" s="173"/>
      <c r="M728" s="173"/>
      <c r="N728" s="173"/>
      <c r="O728" s="173"/>
    </row>
    <row r="729" spans="1:15" ht="15" customHeight="1" x14ac:dyDescent="0.45">
      <c r="A729" s="174" t="s">
        <v>696</v>
      </c>
      <c r="B729" s="173">
        <v>7</v>
      </c>
      <c r="C729" s="173"/>
      <c r="D729" s="173"/>
      <c r="E729" s="173"/>
      <c r="F729" s="173"/>
      <c r="G729" s="173"/>
      <c r="H729" s="173"/>
      <c r="I729" s="173"/>
      <c r="J729" s="173"/>
      <c r="K729" s="173"/>
      <c r="L729" s="173"/>
      <c r="M729" s="173"/>
      <c r="N729" s="173"/>
      <c r="O729" s="173"/>
    </row>
    <row r="730" spans="1:15" ht="15" customHeight="1" x14ac:dyDescent="0.45">
      <c r="A730" s="174" t="s">
        <v>2486</v>
      </c>
      <c r="B730" s="173">
        <v>5</v>
      </c>
      <c r="C730" s="173"/>
      <c r="D730" s="173"/>
      <c r="E730" s="173"/>
      <c r="F730" s="173"/>
      <c r="G730" s="173"/>
      <c r="H730" s="173"/>
      <c r="I730" s="173"/>
      <c r="J730" s="173"/>
      <c r="K730" s="173"/>
      <c r="L730" s="173"/>
      <c r="M730" s="173"/>
      <c r="N730" s="173"/>
      <c r="O730" s="173"/>
    </row>
    <row r="731" spans="1:15" ht="15" customHeight="1" x14ac:dyDescent="0.45">
      <c r="A731" s="174" t="s">
        <v>167</v>
      </c>
      <c r="B731" s="173">
        <v>5</v>
      </c>
      <c r="C731" s="173"/>
      <c r="D731" s="173"/>
      <c r="E731" s="173"/>
      <c r="F731" s="173"/>
      <c r="G731" s="173"/>
      <c r="H731" s="173"/>
      <c r="I731" s="173"/>
      <c r="J731" s="173"/>
      <c r="K731" s="173"/>
      <c r="L731" s="173"/>
      <c r="M731" s="173"/>
      <c r="N731" s="173"/>
      <c r="O731" s="173"/>
    </row>
    <row r="732" spans="1:15" ht="15" customHeight="1" x14ac:dyDescent="0.45">
      <c r="A732" s="174" t="s">
        <v>887</v>
      </c>
      <c r="B732" s="173">
        <v>6</v>
      </c>
      <c r="C732" s="173"/>
      <c r="D732" s="173"/>
      <c r="E732" s="173"/>
      <c r="F732" s="173"/>
      <c r="G732" s="173"/>
      <c r="H732" s="173"/>
      <c r="I732" s="173"/>
      <c r="J732" s="173"/>
      <c r="K732" s="173"/>
      <c r="L732" s="173"/>
      <c r="M732" s="173"/>
      <c r="N732" s="173"/>
      <c r="O732" s="173"/>
    </row>
    <row r="733" spans="1:15" ht="15" customHeight="1" x14ac:dyDescent="0.45">
      <c r="A733" s="174" t="s">
        <v>1532</v>
      </c>
      <c r="B733" s="173">
        <v>8</v>
      </c>
      <c r="C733" s="173"/>
      <c r="D733" s="173"/>
      <c r="E733" s="173"/>
      <c r="F733" s="173"/>
      <c r="G733" s="173"/>
      <c r="H733" s="173"/>
      <c r="I733" s="173"/>
      <c r="J733" s="173"/>
      <c r="K733" s="173"/>
      <c r="L733" s="173"/>
      <c r="M733" s="173"/>
      <c r="N733" s="173"/>
      <c r="O733" s="173"/>
    </row>
    <row r="734" spans="1:15" ht="15" customHeight="1" x14ac:dyDescent="0.45">
      <c r="A734" s="174" t="s">
        <v>20</v>
      </c>
      <c r="B734" s="173">
        <v>5</v>
      </c>
      <c r="C734" s="173"/>
      <c r="D734" s="173"/>
      <c r="E734" s="173"/>
      <c r="F734" s="173"/>
      <c r="G734" s="173"/>
      <c r="H734" s="173"/>
      <c r="I734" s="173"/>
      <c r="J734" s="173"/>
      <c r="K734" s="173"/>
      <c r="L734" s="173"/>
      <c r="M734" s="173"/>
      <c r="N734" s="173"/>
      <c r="O734" s="173"/>
    </row>
    <row r="735" spans="1:15" ht="15" customHeight="1" x14ac:dyDescent="0.45">
      <c r="A735" s="174" t="s">
        <v>1408</v>
      </c>
      <c r="B735" s="173">
        <v>8</v>
      </c>
      <c r="C735" s="173"/>
      <c r="D735" s="173"/>
      <c r="E735" s="173"/>
      <c r="F735" s="173"/>
      <c r="G735" s="173"/>
      <c r="H735" s="173"/>
      <c r="I735" s="173"/>
      <c r="J735" s="173"/>
      <c r="K735" s="173"/>
      <c r="L735" s="173"/>
      <c r="M735" s="173"/>
      <c r="N735" s="173"/>
      <c r="O735" s="173"/>
    </row>
    <row r="736" spans="1:15" ht="15" customHeight="1" x14ac:dyDescent="0.45">
      <c r="A736" s="174" t="s">
        <v>95</v>
      </c>
      <c r="B736" s="173">
        <v>12</v>
      </c>
      <c r="C736" s="173"/>
      <c r="D736" s="173"/>
      <c r="E736" s="173"/>
      <c r="F736" s="173"/>
      <c r="G736" s="173"/>
      <c r="H736" s="173"/>
      <c r="I736" s="173"/>
      <c r="J736" s="173"/>
      <c r="K736" s="173"/>
      <c r="L736" s="173"/>
      <c r="M736" s="173"/>
      <c r="N736" s="173"/>
      <c r="O736" s="173"/>
    </row>
    <row r="737" spans="1:15" ht="15" customHeight="1" x14ac:dyDescent="0.45">
      <c r="A737" s="174" t="s">
        <v>764</v>
      </c>
      <c r="B737" s="173">
        <v>12</v>
      </c>
      <c r="C737" s="173"/>
      <c r="D737" s="173"/>
      <c r="E737" s="173"/>
      <c r="F737" s="173"/>
      <c r="G737" s="173"/>
      <c r="H737" s="173"/>
      <c r="I737" s="173"/>
      <c r="J737" s="173"/>
      <c r="K737" s="173"/>
      <c r="L737" s="173"/>
      <c r="M737" s="173"/>
      <c r="N737" s="173"/>
      <c r="O737" s="173"/>
    </row>
    <row r="738" spans="1:15" ht="15" customHeight="1" x14ac:dyDescent="0.45">
      <c r="A738" s="174" t="s">
        <v>2375</v>
      </c>
      <c r="B738" s="173">
        <v>2</v>
      </c>
      <c r="C738" s="173"/>
      <c r="D738" s="173"/>
      <c r="E738" s="173"/>
      <c r="F738" s="173"/>
      <c r="G738" s="173"/>
      <c r="H738" s="173"/>
      <c r="I738" s="173"/>
      <c r="J738" s="173"/>
      <c r="K738" s="173"/>
      <c r="L738" s="173"/>
      <c r="M738" s="173"/>
      <c r="N738" s="173"/>
      <c r="O738" s="173"/>
    </row>
    <row r="739" spans="1:15" ht="15" customHeight="1" x14ac:dyDescent="0.45">
      <c r="A739" s="174" t="s">
        <v>2074</v>
      </c>
      <c r="B739" s="173">
        <v>10</v>
      </c>
      <c r="C739" s="173"/>
      <c r="D739" s="173"/>
      <c r="E739" s="173"/>
      <c r="F739" s="173"/>
      <c r="G739" s="173"/>
      <c r="H739" s="173"/>
      <c r="I739" s="173"/>
      <c r="J739" s="173"/>
      <c r="K739" s="173"/>
      <c r="L739" s="173"/>
      <c r="M739" s="173"/>
      <c r="N739" s="173"/>
      <c r="O739" s="173"/>
    </row>
    <row r="740" spans="1:15" ht="15" customHeight="1" x14ac:dyDescent="0.45">
      <c r="A740" s="174" t="s">
        <v>329</v>
      </c>
      <c r="B740" s="173">
        <v>9</v>
      </c>
      <c r="C740" s="173"/>
      <c r="D740" s="173"/>
      <c r="E740" s="173"/>
      <c r="F740" s="173"/>
      <c r="G740" s="173"/>
      <c r="H740" s="173"/>
      <c r="I740" s="173"/>
      <c r="J740" s="173"/>
      <c r="K740" s="173"/>
      <c r="L740" s="173"/>
      <c r="M740" s="173"/>
      <c r="N740" s="173"/>
      <c r="O740" s="173"/>
    </row>
    <row r="741" spans="1:15" ht="15" customHeight="1" x14ac:dyDescent="0.45">
      <c r="A741" s="174" t="s">
        <v>1508</v>
      </c>
      <c r="B741" s="173">
        <v>11</v>
      </c>
      <c r="C741" s="173"/>
      <c r="D741" s="173"/>
      <c r="E741" s="173"/>
      <c r="F741" s="173"/>
      <c r="G741" s="173"/>
      <c r="H741" s="173"/>
      <c r="I741" s="173"/>
      <c r="J741" s="173"/>
      <c r="K741" s="173"/>
      <c r="L741" s="173"/>
      <c r="M741" s="173"/>
      <c r="N741" s="173"/>
      <c r="O741" s="173"/>
    </row>
    <row r="742" spans="1:15" ht="15" customHeight="1" x14ac:dyDescent="0.45">
      <c r="A742" s="174" t="s">
        <v>2021</v>
      </c>
      <c r="B742" s="173">
        <v>7</v>
      </c>
      <c r="C742" s="173"/>
      <c r="D742" s="173"/>
      <c r="E742" s="173"/>
      <c r="F742" s="173"/>
      <c r="G742" s="173"/>
      <c r="H742" s="173"/>
      <c r="I742" s="173"/>
      <c r="J742" s="173"/>
      <c r="K742" s="173"/>
      <c r="L742" s="173"/>
      <c r="M742" s="173"/>
      <c r="N742" s="173"/>
      <c r="O742" s="173"/>
    </row>
    <row r="743" spans="1:15" ht="15" customHeight="1" x14ac:dyDescent="0.45">
      <c r="A743" s="174" t="s">
        <v>2268</v>
      </c>
      <c r="B743" s="173">
        <v>4</v>
      </c>
      <c r="C743" s="173"/>
      <c r="D743" s="173"/>
      <c r="E743" s="173"/>
      <c r="F743" s="173"/>
      <c r="G743" s="173"/>
      <c r="H743" s="173"/>
      <c r="I743" s="173"/>
      <c r="J743" s="173"/>
      <c r="K743" s="173"/>
      <c r="L743" s="173"/>
      <c r="M743" s="173"/>
      <c r="N743" s="173"/>
      <c r="O743" s="173"/>
    </row>
    <row r="744" spans="1:15" ht="15" customHeight="1" x14ac:dyDescent="0.45">
      <c r="A744" s="174" t="s">
        <v>310</v>
      </c>
      <c r="B744" s="173">
        <v>8</v>
      </c>
      <c r="C744" s="173"/>
      <c r="D744" s="173"/>
      <c r="E744" s="173"/>
      <c r="F744" s="173"/>
      <c r="G744" s="173"/>
      <c r="H744" s="173"/>
      <c r="I744" s="173"/>
      <c r="J744" s="173"/>
      <c r="K744" s="173"/>
      <c r="L744" s="173"/>
      <c r="M744" s="173"/>
      <c r="N744" s="173"/>
      <c r="O744" s="173"/>
    </row>
    <row r="745" spans="1:15" ht="15" customHeight="1" x14ac:dyDescent="0.45">
      <c r="A745" s="174" t="s">
        <v>1209</v>
      </c>
      <c r="B745" s="173">
        <v>4</v>
      </c>
      <c r="C745" s="173"/>
      <c r="D745" s="173"/>
      <c r="E745" s="173"/>
      <c r="F745" s="173"/>
      <c r="G745" s="173"/>
      <c r="H745" s="173"/>
      <c r="I745" s="173"/>
      <c r="J745" s="173"/>
      <c r="K745" s="173"/>
      <c r="L745" s="173"/>
      <c r="M745" s="173"/>
      <c r="N745" s="173"/>
      <c r="O745" s="173"/>
    </row>
    <row r="746" spans="1:15" ht="15" customHeight="1" x14ac:dyDescent="0.45">
      <c r="A746" s="174" t="s">
        <v>1648</v>
      </c>
      <c r="B746" s="173">
        <v>7</v>
      </c>
      <c r="C746" s="173"/>
      <c r="D746" s="173"/>
      <c r="E746" s="173"/>
      <c r="F746" s="173"/>
      <c r="G746" s="173"/>
      <c r="H746" s="173"/>
      <c r="I746" s="173"/>
      <c r="J746" s="173"/>
      <c r="K746" s="173"/>
      <c r="L746" s="173"/>
      <c r="M746" s="173"/>
      <c r="N746" s="173"/>
      <c r="O746" s="173"/>
    </row>
    <row r="747" spans="1:15" ht="15" customHeight="1" x14ac:dyDescent="0.45">
      <c r="A747" s="174" t="s">
        <v>262</v>
      </c>
      <c r="B747" s="173">
        <v>7</v>
      </c>
      <c r="C747" s="173"/>
      <c r="D747" s="173"/>
      <c r="E747" s="173"/>
      <c r="F747" s="173"/>
      <c r="G747" s="173"/>
      <c r="H747" s="173"/>
      <c r="I747" s="173"/>
      <c r="J747" s="173"/>
      <c r="K747" s="173"/>
      <c r="L747" s="173"/>
      <c r="M747" s="173"/>
      <c r="N747" s="173"/>
      <c r="O747" s="173"/>
    </row>
    <row r="748" spans="1:15" ht="15" customHeight="1" x14ac:dyDescent="0.45">
      <c r="A748" s="174" t="s">
        <v>2227</v>
      </c>
      <c r="B748" s="173">
        <v>5</v>
      </c>
      <c r="C748" s="173"/>
      <c r="D748" s="173"/>
      <c r="E748" s="173"/>
      <c r="F748" s="173"/>
      <c r="G748" s="173"/>
      <c r="H748" s="173"/>
      <c r="I748" s="173"/>
      <c r="J748" s="173"/>
      <c r="K748" s="173"/>
      <c r="L748" s="173"/>
      <c r="M748" s="173"/>
      <c r="N748" s="173"/>
      <c r="O748" s="173"/>
    </row>
    <row r="749" spans="1:15" ht="15" customHeight="1" x14ac:dyDescent="0.45">
      <c r="A749" s="174" t="s">
        <v>854</v>
      </c>
      <c r="B749" s="173">
        <v>3</v>
      </c>
      <c r="C749" s="173"/>
      <c r="D749" s="173"/>
      <c r="E749" s="173"/>
      <c r="F749" s="173"/>
      <c r="G749" s="173"/>
      <c r="H749" s="173"/>
      <c r="I749" s="173"/>
      <c r="J749" s="173"/>
      <c r="K749" s="173"/>
      <c r="L749" s="173"/>
      <c r="M749" s="173"/>
      <c r="N749" s="173"/>
      <c r="O749" s="173"/>
    </row>
    <row r="750" spans="1:15" ht="15" customHeight="1" x14ac:dyDescent="0.45">
      <c r="A750" s="174" t="s">
        <v>1186</v>
      </c>
      <c r="B750" s="173">
        <v>3</v>
      </c>
      <c r="C750" s="173"/>
      <c r="D750" s="173"/>
      <c r="E750" s="173"/>
      <c r="F750" s="173"/>
      <c r="G750" s="173"/>
      <c r="H750" s="173"/>
      <c r="I750" s="173"/>
      <c r="J750" s="173"/>
      <c r="K750" s="173"/>
      <c r="L750" s="173"/>
      <c r="M750" s="173"/>
      <c r="N750" s="173"/>
      <c r="O750" s="173"/>
    </row>
    <row r="751" spans="1:15" ht="15" customHeight="1" x14ac:dyDescent="0.45">
      <c r="A751" s="174" t="s">
        <v>40</v>
      </c>
      <c r="B751" s="173">
        <v>9</v>
      </c>
      <c r="C751" s="173"/>
      <c r="D751" s="173"/>
      <c r="E751" s="173"/>
      <c r="F751" s="173"/>
      <c r="G751" s="173"/>
      <c r="H751" s="173"/>
      <c r="I751" s="173"/>
      <c r="J751" s="173"/>
      <c r="K751" s="173"/>
      <c r="L751" s="173"/>
      <c r="M751" s="173"/>
      <c r="N751" s="173"/>
      <c r="O751" s="173"/>
    </row>
    <row r="752" spans="1:15" ht="15" customHeight="1" x14ac:dyDescent="0.45">
      <c r="A752" s="174" t="s">
        <v>552</v>
      </c>
      <c r="B752" s="173">
        <v>3</v>
      </c>
      <c r="C752" s="173"/>
      <c r="D752" s="173"/>
      <c r="E752" s="173"/>
      <c r="F752" s="173"/>
      <c r="G752" s="173"/>
      <c r="H752" s="173"/>
      <c r="I752" s="173"/>
      <c r="J752" s="173"/>
      <c r="K752" s="173"/>
      <c r="L752" s="173"/>
      <c r="M752" s="173"/>
      <c r="N752" s="173"/>
      <c r="O752" s="173"/>
    </row>
    <row r="753" spans="1:15" ht="15" customHeight="1" x14ac:dyDescent="0.45">
      <c r="A753" s="174" t="s">
        <v>2035</v>
      </c>
      <c r="B753" s="173">
        <v>8</v>
      </c>
      <c r="C753" s="173"/>
      <c r="D753" s="173"/>
      <c r="E753" s="173"/>
      <c r="F753" s="173"/>
      <c r="G753" s="173"/>
      <c r="H753" s="173"/>
      <c r="I753" s="173"/>
      <c r="J753" s="173"/>
      <c r="K753" s="173"/>
      <c r="L753" s="173"/>
      <c r="M753" s="173"/>
      <c r="N753" s="173"/>
      <c r="O753" s="173"/>
    </row>
    <row r="754" spans="1:15" ht="15" customHeight="1" x14ac:dyDescent="0.45">
      <c r="A754" s="174" t="s">
        <v>942</v>
      </c>
      <c r="B754" s="173">
        <v>4</v>
      </c>
      <c r="C754" s="173"/>
      <c r="D754" s="173"/>
      <c r="E754" s="173"/>
      <c r="F754" s="173"/>
      <c r="G754" s="173"/>
      <c r="H754" s="173"/>
      <c r="I754" s="173"/>
      <c r="J754" s="173"/>
      <c r="K754" s="173"/>
      <c r="L754" s="173"/>
      <c r="M754" s="173"/>
      <c r="N754" s="173"/>
      <c r="O754" s="173"/>
    </row>
    <row r="755" spans="1:15" ht="15" customHeight="1" x14ac:dyDescent="0.45">
      <c r="A755" s="174" t="s">
        <v>2492</v>
      </c>
      <c r="B755" s="173">
        <v>7</v>
      </c>
      <c r="C755" s="173"/>
      <c r="D755" s="173"/>
      <c r="E755" s="173"/>
      <c r="F755" s="173"/>
      <c r="G755" s="173"/>
      <c r="H755" s="173"/>
      <c r="I755" s="173"/>
      <c r="J755" s="173"/>
      <c r="K755" s="173"/>
      <c r="L755" s="173"/>
      <c r="M755" s="173"/>
      <c r="N755" s="173"/>
      <c r="O755" s="173"/>
    </row>
    <row r="756" spans="1:15" ht="15" customHeight="1" x14ac:dyDescent="0.45">
      <c r="A756" s="174" t="s">
        <v>131</v>
      </c>
      <c r="B756" s="173">
        <v>3</v>
      </c>
      <c r="C756" s="173"/>
      <c r="D756" s="173"/>
      <c r="E756" s="173"/>
      <c r="F756" s="173"/>
      <c r="G756" s="173"/>
      <c r="H756" s="173"/>
      <c r="I756" s="173"/>
      <c r="J756" s="173"/>
      <c r="K756" s="173"/>
      <c r="L756" s="173"/>
      <c r="M756" s="173"/>
      <c r="N756" s="173"/>
      <c r="O756" s="173"/>
    </row>
    <row r="757" spans="1:15" ht="15" customHeight="1" x14ac:dyDescent="0.45">
      <c r="A757" s="174" t="s">
        <v>2344</v>
      </c>
      <c r="B757" s="173">
        <v>3</v>
      </c>
      <c r="C757" s="173"/>
      <c r="D757" s="173"/>
      <c r="E757" s="173"/>
      <c r="F757" s="173"/>
      <c r="G757" s="173"/>
      <c r="H757" s="173"/>
      <c r="I757" s="173"/>
      <c r="J757" s="173"/>
      <c r="K757" s="173"/>
      <c r="L757" s="173"/>
      <c r="M757" s="173"/>
      <c r="N757" s="173"/>
      <c r="O757" s="173"/>
    </row>
    <row r="758" spans="1:15" ht="15" customHeight="1" x14ac:dyDescent="0.45">
      <c r="A758" s="174" t="s">
        <v>744</v>
      </c>
      <c r="B758" s="173">
        <v>11</v>
      </c>
      <c r="C758" s="173"/>
      <c r="D758" s="173"/>
      <c r="E758" s="173"/>
      <c r="F758" s="173"/>
      <c r="G758" s="173"/>
      <c r="H758" s="173"/>
      <c r="I758" s="173"/>
      <c r="J758" s="173"/>
      <c r="K758" s="173"/>
      <c r="L758" s="173"/>
      <c r="M758" s="173"/>
      <c r="N758" s="173"/>
      <c r="O758" s="173"/>
    </row>
    <row r="759" spans="1:15" ht="15" customHeight="1" x14ac:dyDescent="0.45">
      <c r="A759" s="174" t="s">
        <v>275</v>
      </c>
      <c r="B759" s="173">
        <v>3</v>
      </c>
      <c r="C759" s="173"/>
      <c r="D759" s="173"/>
      <c r="E759" s="173"/>
      <c r="F759" s="173"/>
      <c r="G759" s="173"/>
      <c r="H759" s="173"/>
      <c r="I759" s="173"/>
      <c r="J759" s="173"/>
      <c r="K759" s="173"/>
      <c r="L759" s="173"/>
      <c r="M759" s="173"/>
      <c r="N759" s="173"/>
      <c r="O759" s="173"/>
    </row>
    <row r="760" spans="1:15" ht="15" customHeight="1" x14ac:dyDescent="0.45">
      <c r="A760" s="174" t="s">
        <v>2701</v>
      </c>
      <c r="B760" s="173">
        <v>2</v>
      </c>
      <c r="C760" s="173"/>
      <c r="D760" s="173"/>
      <c r="E760" s="173"/>
      <c r="F760" s="173"/>
      <c r="G760" s="173"/>
      <c r="H760" s="173"/>
      <c r="I760" s="173"/>
      <c r="J760" s="173"/>
      <c r="K760" s="173"/>
      <c r="L760" s="173"/>
      <c r="M760" s="173"/>
      <c r="N760" s="173"/>
      <c r="O760" s="173"/>
    </row>
    <row r="761" spans="1:15" ht="15" customHeight="1" x14ac:dyDescent="0.45">
      <c r="A761" s="174" t="s">
        <v>2510</v>
      </c>
      <c r="B761" s="173">
        <v>4</v>
      </c>
      <c r="C761" s="173"/>
      <c r="D761" s="173"/>
      <c r="E761" s="173"/>
      <c r="F761" s="173"/>
      <c r="G761" s="173"/>
      <c r="H761" s="173"/>
      <c r="I761" s="173"/>
      <c r="J761" s="173"/>
      <c r="K761" s="173"/>
      <c r="L761" s="173"/>
      <c r="M761" s="173"/>
      <c r="N761" s="173"/>
      <c r="O761" s="173"/>
    </row>
    <row r="762" spans="1:15" ht="15" customHeight="1" x14ac:dyDescent="0.45">
      <c r="A762" s="174" t="s">
        <v>1596</v>
      </c>
      <c r="B762" s="173">
        <v>9</v>
      </c>
      <c r="C762" s="173"/>
      <c r="D762" s="173"/>
      <c r="E762" s="173"/>
      <c r="F762" s="173"/>
      <c r="G762" s="173"/>
      <c r="H762" s="173"/>
      <c r="I762" s="173"/>
      <c r="J762" s="173"/>
      <c r="K762" s="173"/>
      <c r="L762" s="173"/>
      <c r="M762" s="173"/>
      <c r="N762" s="173"/>
      <c r="O762" s="173"/>
    </row>
    <row r="763" spans="1:15" ht="15" customHeight="1" x14ac:dyDescent="0.45">
      <c r="A763" s="174" t="s">
        <v>2040</v>
      </c>
      <c r="B763" s="173">
        <v>8</v>
      </c>
      <c r="C763" s="173"/>
      <c r="D763" s="173"/>
      <c r="E763" s="173"/>
      <c r="F763" s="173"/>
      <c r="G763" s="173"/>
      <c r="H763" s="173"/>
      <c r="I763" s="173"/>
      <c r="J763" s="173"/>
      <c r="K763" s="173"/>
      <c r="L763" s="173"/>
      <c r="M763" s="173"/>
      <c r="N763" s="173"/>
      <c r="O763" s="173"/>
    </row>
    <row r="764" spans="1:15" ht="15" customHeight="1" x14ac:dyDescent="0.45">
      <c r="A764" s="174" t="s">
        <v>2067</v>
      </c>
      <c r="B764" s="173">
        <v>6</v>
      </c>
      <c r="C764" s="173"/>
      <c r="D764" s="173"/>
      <c r="E764" s="173"/>
      <c r="F764" s="173"/>
      <c r="G764" s="173"/>
      <c r="H764" s="173"/>
      <c r="I764" s="173"/>
      <c r="J764" s="173"/>
      <c r="K764" s="173"/>
      <c r="L764" s="173"/>
      <c r="M764" s="173"/>
      <c r="N764" s="173"/>
      <c r="O764" s="173"/>
    </row>
    <row r="765" spans="1:15" ht="15" customHeight="1" x14ac:dyDescent="0.45">
      <c r="A765" s="174" t="s">
        <v>2044</v>
      </c>
      <c r="B765" s="173">
        <v>5</v>
      </c>
      <c r="C765" s="173"/>
      <c r="D765" s="173"/>
      <c r="E765" s="173"/>
      <c r="F765" s="173"/>
      <c r="G765" s="173"/>
      <c r="H765" s="173"/>
      <c r="I765" s="173"/>
      <c r="J765" s="173"/>
      <c r="K765" s="173"/>
      <c r="L765" s="173"/>
      <c r="M765" s="173"/>
      <c r="N765" s="173"/>
      <c r="O765" s="173"/>
    </row>
    <row r="766" spans="1:15" ht="15" customHeight="1" x14ac:dyDescent="0.45">
      <c r="A766" s="174" t="s">
        <v>917</v>
      </c>
      <c r="B766" s="173">
        <v>6</v>
      </c>
      <c r="C766" s="173"/>
      <c r="D766" s="173"/>
      <c r="E766" s="173"/>
      <c r="F766" s="173"/>
      <c r="G766" s="173"/>
      <c r="H766" s="173"/>
      <c r="I766" s="173"/>
      <c r="J766" s="173"/>
      <c r="K766" s="173"/>
      <c r="L766" s="173"/>
      <c r="M766" s="173"/>
      <c r="N766" s="173"/>
      <c r="O766" s="173"/>
    </row>
    <row r="767" spans="1:15" ht="15" customHeight="1" x14ac:dyDescent="0.45">
      <c r="A767" s="174" t="s">
        <v>293</v>
      </c>
      <c r="B767" s="173">
        <v>9</v>
      </c>
      <c r="C767" s="173"/>
      <c r="D767" s="173"/>
      <c r="E767" s="173"/>
      <c r="F767" s="173"/>
      <c r="G767" s="173"/>
      <c r="H767" s="173"/>
      <c r="I767" s="173"/>
      <c r="J767" s="173"/>
      <c r="K767" s="173"/>
      <c r="L767" s="173"/>
      <c r="M767" s="173"/>
      <c r="N767" s="173"/>
      <c r="O767" s="173"/>
    </row>
    <row r="768" spans="1:15" ht="15" customHeight="1" x14ac:dyDescent="0.45">
      <c r="A768" s="174" t="s">
        <v>725</v>
      </c>
      <c r="B768" s="173">
        <v>7</v>
      </c>
      <c r="C768" s="173"/>
      <c r="D768" s="173"/>
      <c r="E768" s="173"/>
      <c r="F768" s="173"/>
      <c r="G768" s="173"/>
      <c r="H768" s="173"/>
      <c r="I768" s="173"/>
      <c r="J768" s="173"/>
      <c r="K768" s="173"/>
      <c r="L768" s="173"/>
      <c r="M768" s="173"/>
      <c r="N768" s="173"/>
      <c r="O768" s="173"/>
    </row>
    <row r="769" spans="1:15" ht="15" customHeight="1" x14ac:dyDescent="0.45">
      <c r="A769" s="174" t="s">
        <v>35</v>
      </c>
      <c r="B769" s="173">
        <v>8</v>
      </c>
      <c r="C769" s="173"/>
      <c r="D769" s="173"/>
      <c r="E769" s="173"/>
      <c r="F769" s="173"/>
      <c r="G769" s="173"/>
      <c r="H769" s="173"/>
      <c r="I769" s="173"/>
      <c r="J769" s="173"/>
      <c r="K769" s="173"/>
      <c r="L769" s="173"/>
      <c r="M769" s="173"/>
      <c r="N769" s="173"/>
      <c r="O769" s="173"/>
    </row>
    <row r="770" spans="1:15" ht="15" customHeight="1" x14ac:dyDescent="0.45">
      <c r="A770" s="174" t="s">
        <v>2437</v>
      </c>
      <c r="B770" s="173">
        <v>3</v>
      </c>
      <c r="C770" s="173"/>
      <c r="D770" s="173"/>
      <c r="E770" s="173"/>
      <c r="F770" s="173"/>
      <c r="G770" s="173"/>
      <c r="H770" s="173"/>
      <c r="I770" s="173"/>
      <c r="J770" s="173"/>
      <c r="K770" s="173"/>
      <c r="L770" s="173"/>
      <c r="M770" s="173"/>
      <c r="N770" s="173"/>
      <c r="O770" s="173"/>
    </row>
    <row r="771" spans="1:15" ht="15" customHeight="1" x14ac:dyDescent="0.45">
      <c r="A771" s="174" t="s">
        <v>1838</v>
      </c>
      <c r="B771" s="173">
        <v>6</v>
      </c>
      <c r="C771" s="173"/>
      <c r="D771" s="173"/>
      <c r="E771" s="173"/>
      <c r="F771" s="173"/>
      <c r="G771" s="173"/>
      <c r="H771" s="173"/>
      <c r="I771" s="173"/>
      <c r="J771" s="173"/>
      <c r="K771" s="173"/>
      <c r="L771" s="173"/>
      <c r="M771" s="173"/>
      <c r="N771" s="173"/>
      <c r="O771" s="173"/>
    </row>
    <row r="772" spans="1:15" ht="15" customHeight="1" x14ac:dyDescent="0.45">
      <c r="A772" s="174" t="s">
        <v>1424</v>
      </c>
      <c r="B772" s="173">
        <v>7</v>
      </c>
      <c r="C772" s="173"/>
      <c r="D772" s="173"/>
      <c r="E772" s="173"/>
      <c r="F772" s="173"/>
      <c r="G772" s="173"/>
      <c r="H772" s="173"/>
      <c r="I772" s="173"/>
      <c r="J772" s="173"/>
      <c r="K772" s="173"/>
      <c r="L772" s="173"/>
      <c r="M772" s="173"/>
      <c r="N772" s="173"/>
      <c r="O772" s="173"/>
    </row>
    <row r="773" spans="1:15" ht="15" customHeight="1" x14ac:dyDescent="0.45">
      <c r="A773" s="174" t="s">
        <v>698</v>
      </c>
      <c r="B773" s="173">
        <v>10</v>
      </c>
      <c r="C773" s="173"/>
      <c r="D773" s="173"/>
      <c r="E773" s="173"/>
      <c r="F773" s="173"/>
      <c r="G773" s="173"/>
      <c r="H773" s="173"/>
      <c r="I773" s="173"/>
      <c r="J773" s="173"/>
      <c r="K773" s="173"/>
      <c r="L773" s="173"/>
      <c r="M773" s="173"/>
      <c r="N773" s="173"/>
      <c r="O773" s="173"/>
    </row>
    <row r="774" spans="1:15" ht="15" customHeight="1" x14ac:dyDescent="0.45">
      <c r="A774" s="174" t="s">
        <v>1453</v>
      </c>
      <c r="B774" s="173">
        <v>4</v>
      </c>
      <c r="C774" s="173"/>
      <c r="D774" s="173"/>
      <c r="E774" s="173"/>
      <c r="F774" s="173"/>
      <c r="G774" s="173"/>
      <c r="H774" s="173"/>
      <c r="I774" s="173"/>
      <c r="J774" s="173"/>
      <c r="K774" s="173"/>
      <c r="L774" s="173"/>
      <c r="M774" s="173"/>
      <c r="N774" s="173"/>
      <c r="O774" s="173"/>
    </row>
    <row r="775" spans="1:15" ht="15" customHeight="1" x14ac:dyDescent="0.45">
      <c r="A775" s="174" t="s">
        <v>2694</v>
      </c>
      <c r="B775" s="173">
        <v>1</v>
      </c>
      <c r="C775" s="173"/>
      <c r="D775" s="173"/>
      <c r="E775" s="173"/>
      <c r="F775" s="173"/>
      <c r="G775" s="173"/>
      <c r="H775" s="173"/>
      <c r="I775" s="173"/>
      <c r="J775" s="173"/>
      <c r="K775" s="173"/>
      <c r="L775" s="173"/>
      <c r="M775" s="173"/>
      <c r="N775" s="173"/>
      <c r="O775" s="173"/>
    </row>
    <row r="776" spans="1:15" ht="15" customHeight="1" x14ac:dyDescent="0.45">
      <c r="A776" s="174" t="s">
        <v>2181</v>
      </c>
      <c r="B776" s="173">
        <v>11</v>
      </c>
      <c r="C776" s="173"/>
      <c r="D776" s="173"/>
      <c r="E776" s="173"/>
      <c r="F776" s="173"/>
      <c r="G776" s="173"/>
      <c r="H776" s="173"/>
      <c r="I776" s="173"/>
      <c r="J776" s="173"/>
      <c r="K776" s="173"/>
      <c r="L776" s="173"/>
      <c r="M776" s="173"/>
      <c r="N776" s="173"/>
      <c r="O776" s="173"/>
    </row>
    <row r="777" spans="1:15" ht="15" customHeight="1" x14ac:dyDescent="0.45">
      <c r="A777" s="174" t="s">
        <v>1691</v>
      </c>
      <c r="B777" s="173">
        <v>6</v>
      </c>
      <c r="C777" s="173"/>
      <c r="D777" s="173"/>
      <c r="E777" s="173"/>
      <c r="F777" s="173"/>
      <c r="G777" s="173"/>
      <c r="H777" s="173"/>
      <c r="I777" s="173"/>
      <c r="J777" s="173"/>
      <c r="K777" s="173"/>
      <c r="L777" s="173"/>
      <c r="M777" s="173"/>
      <c r="N777" s="173"/>
      <c r="O777" s="173"/>
    </row>
    <row r="778" spans="1:15" ht="15" customHeight="1" x14ac:dyDescent="0.45">
      <c r="A778" s="174" t="s">
        <v>1875</v>
      </c>
      <c r="B778" s="173">
        <v>9</v>
      </c>
      <c r="C778" s="173"/>
      <c r="D778" s="173"/>
      <c r="E778" s="173"/>
      <c r="F778" s="173"/>
      <c r="G778" s="173"/>
      <c r="H778" s="173"/>
      <c r="I778" s="173"/>
      <c r="J778" s="173"/>
      <c r="K778" s="173"/>
      <c r="L778" s="173"/>
      <c r="M778" s="173"/>
      <c r="N778" s="173"/>
      <c r="O778" s="173"/>
    </row>
    <row r="779" spans="1:15" ht="15" customHeight="1" x14ac:dyDescent="0.45">
      <c r="A779" s="174" t="s">
        <v>193</v>
      </c>
      <c r="B779" s="173">
        <v>7</v>
      </c>
      <c r="C779" s="173"/>
      <c r="D779" s="173"/>
      <c r="E779" s="173"/>
      <c r="F779" s="173"/>
      <c r="G779" s="173"/>
      <c r="H779" s="173"/>
      <c r="I779" s="173"/>
      <c r="J779" s="173"/>
      <c r="K779" s="173"/>
      <c r="L779" s="173"/>
      <c r="M779" s="173"/>
      <c r="N779" s="173"/>
      <c r="O779" s="173"/>
    </row>
    <row r="780" spans="1:15" ht="15" customHeight="1" x14ac:dyDescent="0.45">
      <c r="A780" s="174" t="s">
        <v>918</v>
      </c>
      <c r="B780" s="173">
        <v>14</v>
      </c>
      <c r="C780" s="173"/>
      <c r="D780" s="173"/>
      <c r="E780" s="173"/>
      <c r="F780" s="173"/>
      <c r="G780" s="173"/>
      <c r="H780" s="173"/>
      <c r="I780" s="173"/>
      <c r="J780" s="173"/>
      <c r="K780" s="173"/>
      <c r="L780" s="173"/>
      <c r="M780" s="173"/>
      <c r="N780" s="173"/>
      <c r="O780" s="173"/>
    </row>
    <row r="781" spans="1:15" ht="15" customHeight="1" x14ac:dyDescent="0.45">
      <c r="A781" s="174" t="s">
        <v>70</v>
      </c>
      <c r="B781" s="173">
        <v>9</v>
      </c>
      <c r="C781" s="173"/>
      <c r="D781" s="173"/>
      <c r="E781" s="173"/>
      <c r="F781" s="173"/>
      <c r="G781" s="173"/>
      <c r="H781" s="173"/>
      <c r="I781" s="173"/>
      <c r="J781" s="173"/>
      <c r="K781" s="173"/>
      <c r="L781" s="173"/>
      <c r="M781" s="173"/>
      <c r="N781" s="173"/>
      <c r="O781" s="173"/>
    </row>
    <row r="782" spans="1:15" ht="15" customHeight="1" x14ac:dyDescent="0.45">
      <c r="A782" s="174" t="s">
        <v>1260</v>
      </c>
      <c r="B782" s="173">
        <v>2</v>
      </c>
      <c r="C782" s="173"/>
      <c r="D782" s="173"/>
      <c r="E782" s="173"/>
      <c r="F782" s="173"/>
      <c r="G782" s="173"/>
      <c r="H782" s="173"/>
      <c r="I782" s="173"/>
      <c r="J782" s="173"/>
      <c r="K782" s="173"/>
      <c r="L782" s="173"/>
      <c r="M782" s="173"/>
      <c r="N782" s="173"/>
      <c r="O782" s="173"/>
    </row>
    <row r="783" spans="1:15" ht="15" customHeight="1" x14ac:dyDescent="0.45">
      <c r="A783" s="174" t="s">
        <v>1690</v>
      </c>
      <c r="B783" s="173">
        <v>5</v>
      </c>
      <c r="C783" s="173"/>
      <c r="D783" s="173"/>
      <c r="E783" s="173"/>
      <c r="F783" s="173"/>
      <c r="G783" s="173"/>
      <c r="H783" s="173"/>
      <c r="I783" s="173"/>
      <c r="J783" s="173"/>
      <c r="K783" s="173"/>
      <c r="L783" s="173"/>
      <c r="M783" s="173"/>
      <c r="N783" s="173"/>
      <c r="O783" s="173"/>
    </row>
    <row r="784" spans="1:15" ht="15" customHeight="1" x14ac:dyDescent="0.45">
      <c r="A784" s="174" t="s">
        <v>273</v>
      </c>
      <c r="B784" s="173">
        <v>8</v>
      </c>
      <c r="C784" s="173"/>
      <c r="D784" s="173"/>
      <c r="E784" s="173"/>
      <c r="F784" s="173"/>
      <c r="G784" s="173"/>
      <c r="H784" s="173"/>
      <c r="I784" s="173"/>
      <c r="J784" s="173"/>
      <c r="K784" s="173"/>
      <c r="L784" s="173"/>
      <c r="M784" s="173"/>
      <c r="N784" s="173"/>
      <c r="O784" s="173"/>
    </row>
    <row r="785" spans="1:15" ht="15" customHeight="1" x14ac:dyDescent="0.45">
      <c r="A785" s="174" t="s">
        <v>593</v>
      </c>
      <c r="B785" s="173">
        <v>7</v>
      </c>
      <c r="C785" s="173"/>
      <c r="D785" s="173"/>
      <c r="E785" s="173"/>
      <c r="F785" s="173"/>
      <c r="G785" s="173"/>
      <c r="H785" s="173"/>
      <c r="I785" s="173"/>
      <c r="J785" s="173"/>
      <c r="K785" s="173"/>
      <c r="L785" s="173"/>
      <c r="M785" s="173"/>
      <c r="N785" s="173"/>
      <c r="O785" s="173"/>
    </row>
    <row r="786" spans="1:15" ht="15" customHeight="1" x14ac:dyDescent="0.45">
      <c r="A786" s="174" t="s">
        <v>429</v>
      </c>
      <c r="B786" s="173">
        <v>11</v>
      </c>
      <c r="C786" s="173"/>
      <c r="D786" s="173"/>
      <c r="E786" s="173"/>
      <c r="F786" s="173"/>
      <c r="G786" s="173"/>
      <c r="H786" s="173"/>
      <c r="I786" s="173"/>
      <c r="J786" s="173"/>
      <c r="K786" s="173"/>
      <c r="L786" s="173"/>
      <c r="M786" s="173"/>
      <c r="N786" s="173"/>
      <c r="O786" s="173"/>
    </row>
    <row r="787" spans="1:15" ht="15" customHeight="1" x14ac:dyDescent="0.45">
      <c r="A787" s="174" t="s">
        <v>2028</v>
      </c>
      <c r="B787" s="173">
        <v>8</v>
      </c>
      <c r="C787" s="173"/>
      <c r="D787" s="173"/>
      <c r="E787" s="173"/>
      <c r="F787" s="173"/>
      <c r="G787" s="173"/>
      <c r="H787" s="173"/>
      <c r="I787" s="173"/>
      <c r="J787" s="173"/>
      <c r="K787" s="173"/>
      <c r="L787" s="173"/>
      <c r="M787" s="173"/>
      <c r="N787" s="173"/>
      <c r="O787" s="173"/>
    </row>
    <row r="788" spans="1:15" ht="15" customHeight="1" x14ac:dyDescent="0.45">
      <c r="A788" s="174" t="s">
        <v>1818</v>
      </c>
      <c r="B788" s="173">
        <v>8</v>
      </c>
      <c r="C788" s="173"/>
      <c r="D788" s="173"/>
      <c r="E788" s="173"/>
      <c r="F788" s="173"/>
      <c r="G788" s="173"/>
      <c r="H788" s="173"/>
      <c r="I788" s="173"/>
      <c r="J788" s="173"/>
      <c r="K788" s="173"/>
      <c r="L788" s="173"/>
      <c r="M788" s="173"/>
      <c r="N788" s="173"/>
      <c r="O788" s="173"/>
    </row>
    <row r="789" spans="1:15" ht="15" customHeight="1" x14ac:dyDescent="0.45">
      <c r="A789" s="174" t="s">
        <v>2158</v>
      </c>
      <c r="B789" s="173">
        <v>6</v>
      </c>
      <c r="C789" s="173"/>
      <c r="D789" s="173"/>
      <c r="E789" s="173"/>
      <c r="F789" s="173"/>
      <c r="G789" s="173"/>
      <c r="H789" s="173"/>
      <c r="I789" s="173"/>
      <c r="J789" s="173"/>
      <c r="K789" s="173"/>
      <c r="L789" s="173"/>
      <c r="M789" s="173"/>
      <c r="N789" s="173"/>
      <c r="O789" s="173"/>
    </row>
    <row r="790" spans="1:15" ht="15" customHeight="1" x14ac:dyDescent="0.45">
      <c r="A790" s="174" t="s">
        <v>264</v>
      </c>
      <c r="B790" s="173">
        <v>9</v>
      </c>
      <c r="C790" s="173"/>
      <c r="D790" s="173"/>
      <c r="E790" s="173"/>
      <c r="F790" s="173"/>
      <c r="G790" s="173"/>
      <c r="H790" s="173"/>
      <c r="I790" s="173"/>
      <c r="J790" s="173"/>
      <c r="K790" s="173"/>
      <c r="L790" s="173"/>
      <c r="M790" s="173"/>
      <c r="N790" s="173"/>
      <c r="O790" s="173"/>
    </row>
    <row r="791" spans="1:15" ht="15" customHeight="1" x14ac:dyDescent="0.45">
      <c r="A791" s="174" t="s">
        <v>1574</v>
      </c>
      <c r="B791" s="173">
        <v>7</v>
      </c>
      <c r="C791" s="173"/>
      <c r="D791" s="173"/>
      <c r="E791" s="173"/>
      <c r="F791" s="173"/>
      <c r="G791" s="173"/>
      <c r="H791" s="173"/>
      <c r="I791" s="173"/>
      <c r="J791" s="173"/>
      <c r="K791" s="173"/>
      <c r="L791" s="173"/>
      <c r="M791" s="173"/>
      <c r="N791" s="173"/>
      <c r="O791" s="173"/>
    </row>
    <row r="792" spans="1:15" ht="15" customHeight="1" x14ac:dyDescent="0.45">
      <c r="A792" s="174" t="s">
        <v>415</v>
      </c>
      <c r="B792" s="173">
        <v>7</v>
      </c>
      <c r="C792" s="173"/>
      <c r="D792" s="173"/>
      <c r="E792" s="173"/>
      <c r="F792" s="173"/>
      <c r="G792" s="173"/>
      <c r="H792" s="173"/>
      <c r="I792" s="173"/>
      <c r="J792" s="173"/>
      <c r="K792" s="173"/>
      <c r="L792" s="173"/>
      <c r="M792" s="173"/>
      <c r="N792" s="173"/>
      <c r="O792" s="173"/>
    </row>
    <row r="793" spans="1:15" ht="15" customHeight="1" x14ac:dyDescent="0.45">
      <c r="A793" s="174" t="s">
        <v>1255</v>
      </c>
      <c r="B793" s="173">
        <v>7</v>
      </c>
      <c r="C793" s="173"/>
      <c r="D793" s="173"/>
      <c r="E793" s="173"/>
      <c r="F793" s="173"/>
      <c r="G793" s="173"/>
      <c r="H793" s="173"/>
      <c r="I793" s="173"/>
      <c r="J793" s="173"/>
      <c r="K793" s="173"/>
      <c r="L793" s="173"/>
      <c r="M793" s="173"/>
      <c r="N793" s="173"/>
      <c r="O793" s="173"/>
    </row>
    <row r="794" spans="1:15" ht="15" customHeight="1" x14ac:dyDescent="0.45">
      <c r="A794" s="174" t="s">
        <v>2595</v>
      </c>
      <c r="B794" s="173">
        <v>5</v>
      </c>
      <c r="C794" s="173"/>
      <c r="D794" s="173"/>
      <c r="E794" s="173"/>
      <c r="F794" s="173"/>
      <c r="G794" s="173"/>
      <c r="H794" s="173"/>
      <c r="I794" s="173"/>
      <c r="J794" s="173"/>
      <c r="K794" s="173"/>
      <c r="L794" s="173"/>
      <c r="M794" s="173"/>
      <c r="N794" s="173"/>
      <c r="O794" s="173"/>
    </row>
    <row r="795" spans="1:15" ht="15" customHeight="1" x14ac:dyDescent="0.45">
      <c r="A795" s="174" t="s">
        <v>990</v>
      </c>
      <c r="B795" s="173">
        <v>9</v>
      </c>
      <c r="C795" s="173"/>
      <c r="D795" s="173"/>
      <c r="E795" s="173"/>
      <c r="F795" s="173"/>
      <c r="G795" s="173"/>
      <c r="H795" s="173"/>
      <c r="I795" s="173"/>
      <c r="J795" s="173"/>
      <c r="K795" s="173"/>
      <c r="L795" s="173"/>
      <c r="M795" s="173"/>
      <c r="N795" s="173"/>
      <c r="O795" s="173"/>
    </row>
    <row r="796" spans="1:15" ht="15" customHeight="1" x14ac:dyDescent="0.45">
      <c r="A796" s="174" t="s">
        <v>186</v>
      </c>
      <c r="B796" s="173">
        <v>10</v>
      </c>
      <c r="C796" s="173"/>
      <c r="D796" s="173"/>
      <c r="E796" s="173"/>
      <c r="F796" s="173"/>
      <c r="G796" s="173"/>
      <c r="H796" s="173"/>
      <c r="I796" s="173"/>
      <c r="J796" s="173"/>
      <c r="K796" s="173"/>
      <c r="L796" s="173"/>
      <c r="M796" s="173"/>
      <c r="N796" s="173"/>
      <c r="O796" s="173"/>
    </row>
    <row r="797" spans="1:15" ht="15" customHeight="1" x14ac:dyDescent="0.45">
      <c r="A797" s="174" t="s">
        <v>1065</v>
      </c>
      <c r="B797" s="173">
        <v>10</v>
      </c>
      <c r="C797" s="173"/>
      <c r="D797" s="173"/>
      <c r="E797" s="173"/>
      <c r="F797" s="173"/>
      <c r="G797" s="173"/>
      <c r="H797" s="173"/>
      <c r="I797" s="173"/>
      <c r="J797" s="173"/>
      <c r="K797" s="173"/>
      <c r="L797" s="173"/>
      <c r="M797" s="173"/>
      <c r="N797" s="173"/>
      <c r="O797" s="173"/>
    </row>
    <row r="798" spans="1:15" ht="15" customHeight="1" x14ac:dyDescent="0.45">
      <c r="A798" s="174" t="s">
        <v>1479</v>
      </c>
      <c r="B798" s="173">
        <v>14</v>
      </c>
      <c r="C798" s="173"/>
      <c r="D798" s="173"/>
      <c r="E798" s="173"/>
      <c r="F798" s="173"/>
      <c r="G798" s="173"/>
      <c r="H798" s="173"/>
      <c r="I798" s="173"/>
      <c r="J798" s="173"/>
      <c r="K798" s="173"/>
      <c r="L798" s="173"/>
      <c r="M798" s="173"/>
      <c r="N798" s="173"/>
      <c r="O798" s="173"/>
    </row>
    <row r="799" spans="1:15" ht="15" customHeight="1" x14ac:dyDescent="0.45">
      <c r="A799" s="174" t="s">
        <v>1090</v>
      </c>
      <c r="B799" s="173">
        <v>7</v>
      </c>
      <c r="C799" s="173"/>
      <c r="D799" s="173"/>
      <c r="E799" s="173"/>
      <c r="F799" s="173"/>
      <c r="G799" s="173"/>
      <c r="H799" s="173"/>
      <c r="I799" s="173"/>
      <c r="J799" s="173"/>
      <c r="K799" s="173"/>
      <c r="L799" s="173"/>
      <c r="M799" s="173"/>
      <c r="N799" s="173"/>
      <c r="O799" s="173"/>
    </row>
    <row r="800" spans="1:15" ht="15" customHeight="1" x14ac:dyDescent="0.45">
      <c r="A800" s="174" t="s">
        <v>1916</v>
      </c>
      <c r="B800" s="173">
        <v>5</v>
      </c>
      <c r="C800" s="173"/>
      <c r="D800" s="173"/>
      <c r="E800" s="173"/>
      <c r="F800" s="173"/>
      <c r="G800" s="173"/>
      <c r="H800" s="173"/>
      <c r="I800" s="173"/>
      <c r="J800" s="173"/>
      <c r="K800" s="173"/>
      <c r="L800" s="173"/>
      <c r="M800" s="173"/>
      <c r="N800" s="173"/>
      <c r="O800" s="173"/>
    </row>
    <row r="801" spans="1:15" ht="15" customHeight="1" x14ac:dyDescent="0.45">
      <c r="A801" s="174" t="s">
        <v>907</v>
      </c>
      <c r="B801" s="173">
        <v>10</v>
      </c>
      <c r="C801" s="173"/>
      <c r="D801" s="173"/>
      <c r="E801" s="173"/>
      <c r="F801" s="173"/>
      <c r="G801" s="173"/>
      <c r="H801" s="173"/>
      <c r="I801" s="173"/>
      <c r="J801" s="173"/>
      <c r="K801" s="173"/>
      <c r="L801" s="173"/>
      <c r="M801" s="173"/>
      <c r="N801" s="173"/>
      <c r="O801" s="173"/>
    </row>
    <row r="802" spans="1:15" ht="15" customHeight="1" x14ac:dyDescent="0.45">
      <c r="A802" s="174" t="s">
        <v>1373</v>
      </c>
      <c r="B802" s="173">
        <v>6</v>
      </c>
      <c r="C802" s="173"/>
      <c r="D802" s="173"/>
      <c r="E802" s="173"/>
      <c r="F802" s="173"/>
      <c r="G802" s="173"/>
      <c r="H802" s="173"/>
      <c r="I802" s="173"/>
      <c r="J802" s="173"/>
      <c r="K802" s="173"/>
      <c r="L802" s="173"/>
      <c r="M802" s="173"/>
      <c r="N802" s="173"/>
      <c r="O802" s="173"/>
    </row>
    <row r="803" spans="1:15" ht="15" customHeight="1" x14ac:dyDescent="0.45">
      <c r="A803" s="174" t="s">
        <v>750</v>
      </c>
      <c r="B803" s="173">
        <v>6</v>
      </c>
      <c r="C803" s="173"/>
      <c r="D803" s="173"/>
      <c r="E803" s="173"/>
      <c r="F803" s="173"/>
      <c r="G803" s="173"/>
      <c r="H803" s="173"/>
      <c r="I803" s="173"/>
      <c r="J803" s="173"/>
      <c r="K803" s="173"/>
      <c r="L803" s="173"/>
      <c r="M803" s="173"/>
      <c r="N803" s="173"/>
      <c r="O803" s="173"/>
    </row>
    <row r="804" spans="1:15" ht="15" customHeight="1" x14ac:dyDescent="0.45">
      <c r="A804" s="174" t="s">
        <v>2034</v>
      </c>
      <c r="B804" s="173">
        <v>4</v>
      </c>
      <c r="C804" s="173"/>
      <c r="D804" s="173"/>
      <c r="E804" s="173"/>
      <c r="F804" s="173"/>
      <c r="G804" s="173"/>
      <c r="H804" s="173"/>
      <c r="I804" s="173"/>
      <c r="J804" s="173"/>
      <c r="K804" s="173"/>
      <c r="L804" s="173"/>
      <c r="M804" s="173"/>
      <c r="N804" s="173"/>
      <c r="O804" s="173"/>
    </row>
    <row r="805" spans="1:15" ht="15" customHeight="1" x14ac:dyDescent="0.45">
      <c r="A805" s="174" t="s">
        <v>1104</v>
      </c>
      <c r="B805" s="173">
        <v>8</v>
      </c>
      <c r="C805" s="173"/>
      <c r="D805" s="173"/>
      <c r="E805" s="173"/>
      <c r="F805" s="173"/>
      <c r="G805" s="173"/>
      <c r="H805" s="173"/>
      <c r="I805" s="173"/>
      <c r="J805" s="173"/>
      <c r="K805" s="173"/>
      <c r="L805" s="173"/>
      <c r="M805" s="173"/>
      <c r="N805" s="173"/>
      <c r="O805" s="173"/>
    </row>
    <row r="806" spans="1:15" ht="15" customHeight="1" x14ac:dyDescent="0.45">
      <c r="A806" s="174" t="s">
        <v>1758</v>
      </c>
      <c r="B806" s="173">
        <v>5</v>
      </c>
      <c r="C806" s="173"/>
      <c r="D806" s="173"/>
      <c r="E806" s="173"/>
      <c r="F806" s="173"/>
      <c r="G806" s="173"/>
      <c r="H806" s="173"/>
      <c r="I806" s="173"/>
      <c r="J806" s="173"/>
      <c r="K806" s="173"/>
      <c r="L806" s="173"/>
      <c r="M806" s="173"/>
      <c r="N806" s="173"/>
      <c r="O806" s="173"/>
    </row>
    <row r="807" spans="1:15" ht="15" customHeight="1" x14ac:dyDescent="0.45">
      <c r="A807" s="174" t="s">
        <v>736</v>
      </c>
      <c r="B807" s="173">
        <v>5</v>
      </c>
      <c r="C807" s="173"/>
      <c r="D807" s="173"/>
      <c r="E807" s="173"/>
      <c r="F807" s="173"/>
      <c r="G807" s="173"/>
      <c r="H807" s="173"/>
      <c r="I807" s="173"/>
      <c r="J807" s="173"/>
      <c r="K807" s="173"/>
      <c r="L807" s="173"/>
      <c r="M807" s="173"/>
      <c r="N807" s="173"/>
      <c r="O807" s="173"/>
    </row>
    <row r="808" spans="1:15" ht="15" customHeight="1" x14ac:dyDescent="0.45">
      <c r="A808" s="174" t="s">
        <v>390</v>
      </c>
      <c r="B808" s="173">
        <v>6</v>
      </c>
      <c r="C808" s="173"/>
      <c r="D808" s="173"/>
      <c r="E808" s="173"/>
      <c r="F808" s="173"/>
      <c r="G808" s="173"/>
      <c r="H808" s="173"/>
      <c r="I808" s="173"/>
      <c r="J808" s="173"/>
      <c r="K808" s="173"/>
      <c r="L808" s="173"/>
      <c r="M808" s="173"/>
      <c r="N808" s="173"/>
      <c r="O808" s="173"/>
    </row>
    <row r="809" spans="1:15" ht="15" customHeight="1" x14ac:dyDescent="0.45">
      <c r="A809" s="174" t="s">
        <v>953</v>
      </c>
      <c r="B809" s="173">
        <v>3</v>
      </c>
      <c r="C809" s="173"/>
      <c r="D809" s="173"/>
      <c r="E809" s="173"/>
      <c r="F809" s="173"/>
      <c r="G809" s="173"/>
      <c r="H809" s="173"/>
      <c r="I809" s="173"/>
      <c r="J809" s="173"/>
      <c r="K809" s="173"/>
      <c r="L809" s="173"/>
      <c r="M809" s="173"/>
      <c r="N809" s="173"/>
      <c r="O809" s="173"/>
    </row>
    <row r="810" spans="1:15" ht="15" customHeight="1" x14ac:dyDescent="0.45">
      <c r="A810" s="174" t="s">
        <v>2519</v>
      </c>
      <c r="B810" s="173">
        <v>1</v>
      </c>
      <c r="C810" s="173"/>
      <c r="D810" s="173"/>
      <c r="E810" s="173"/>
      <c r="F810" s="173"/>
      <c r="G810" s="173"/>
      <c r="H810" s="173"/>
      <c r="I810" s="173"/>
      <c r="J810" s="173"/>
      <c r="K810" s="173"/>
      <c r="L810" s="173"/>
      <c r="M810" s="173"/>
      <c r="N810" s="173"/>
      <c r="O810" s="173"/>
    </row>
    <row r="811" spans="1:15" ht="15" customHeight="1" x14ac:dyDescent="0.45">
      <c r="A811" s="174" t="s">
        <v>571</v>
      </c>
      <c r="B811" s="173">
        <v>8</v>
      </c>
      <c r="C811" s="173"/>
      <c r="D811" s="173"/>
      <c r="E811" s="173"/>
      <c r="F811" s="173"/>
      <c r="G811" s="173"/>
      <c r="H811" s="173"/>
      <c r="I811" s="173"/>
      <c r="J811" s="173"/>
      <c r="K811" s="173"/>
      <c r="L811" s="173"/>
      <c r="M811" s="173"/>
      <c r="N811" s="173"/>
      <c r="O811" s="173"/>
    </row>
    <row r="812" spans="1:15" ht="15" customHeight="1" x14ac:dyDescent="0.45">
      <c r="A812" s="174" t="s">
        <v>2457</v>
      </c>
      <c r="B812" s="173">
        <v>2</v>
      </c>
      <c r="C812" s="173"/>
      <c r="D812" s="173"/>
      <c r="E812" s="173"/>
      <c r="F812" s="173"/>
      <c r="G812" s="173"/>
      <c r="H812" s="173"/>
      <c r="I812" s="173"/>
      <c r="J812" s="173"/>
      <c r="K812" s="173"/>
      <c r="L812" s="173"/>
      <c r="M812" s="173"/>
      <c r="N812" s="173"/>
      <c r="O812" s="173"/>
    </row>
    <row r="813" spans="1:15" ht="15" customHeight="1" x14ac:dyDescent="0.45">
      <c r="A813" s="174" t="s">
        <v>1677</v>
      </c>
      <c r="B813" s="173">
        <v>3</v>
      </c>
      <c r="C813" s="173"/>
      <c r="D813" s="173"/>
      <c r="E813" s="173"/>
      <c r="F813" s="173"/>
      <c r="G813" s="173"/>
      <c r="H813" s="173"/>
      <c r="I813" s="173"/>
      <c r="J813" s="173"/>
      <c r="K813" s="173"/>
      <c r="L813" s="173"/>
      <c r="M813" s="173"/>
      <c r="N813" s="173"/>
      <c r="O813" s="173"/>
    </row>
    <row r="814" spans="1:15" ht="15" customHeight="1" x14ac:dyDescent="0.45">
      <c r="A814" s="174" t="s">
        <v>1907</v>
      </c>
      <c r="B814" s="173">
        <v>3</v>
      </c>
      <c r="C814" s="173"/>
      <c r="D814" s="173"/>
      <c r="E814" s="173"/>
      <c r="F814" s="173"/>
      <c r="G814" s="173"/>
      <c r="H814" s="173"/>
      <c r="I814" s="173"/>
      <c r="J814" s="173"/>
      <c r="K814" s="173"/>
      <c r="L814" s="173"/>
      <c r="M814" s="173"/>
      <c r="N814" s="173"/>
      <c r="O814" s="173"/>
    </row>
    <row r="815" spans="1:15" ht="15" customHeight="1" x14ac:dyDescent="0.45">
      <c r="A815" s="174" t="s">
        <v>2316</v>
      </c>
      <c r="B815" s="173">
        <v>5</v>
      </c>
      <c r="C815" s="173"/>
      <c r="D815" s="173"/>
      <c r="E815" s="173"/>
      <c r="F815" s="173"/>
      <c r="G815" s="173"/>
      <c r="H815" s="173"/>
      <c r="I815" s="173"/>
      <c r="J815" s="173"/>
      <c r="K815" s="173"/>
      <c r="L815" s="173"/>
      <c r="M815" s="173"/>
      <c r="N815" s="173"/>
      <c r="O815" s="173"/>
    </row>
    <row r="816" spans="1:15" ht="15" customHeight="1" x14ac:dyDescent="0.45">
      <c r="A816" s="174" t="s">
        <v>1820</v>
      </c>
      <c r="B816" s="173">
        <v>8</v>
      </c>
      <c r="C816" s="173"/>
      <c r="D816" s="173"/>
      <c r="E816" s="173"/>
      <c r="F816" s="173"/>
      <c r="G816" s="173"/>
      <c r="H816" s="173"/>
      <c r="I816" s="173"/>
      <c r="J816" s="173"/>
      <c r="K816" s="173"/>
      <c r="L816" s="173"/>
      <c r="M816" s="173"/>
      <c r="N816" s="173"/>
      <c r="O816" s="173"/>
    </row>
    <row r="817" spans="1:15" ht="15" customHeight="1" x14ac:dyDescent="0.45">
      <c r="A817" s="174" t="s">
        <v>234</v>
      </c>
      <c r="B817" s="173">
        <v>8</v>
      </c>
      <c r="C817" s="173"/>
      <c r="D817" s="173"/>
      <c r="E817" s="173"/>
      <c r="F817" s="173"/>
      <c r="G817" s="173"/>
      <c r="H817" s="173"/>
      <c r="I817" s="173"/>
      <c r="J817" s="173"/>
      <c r="K817" s="173"/>
      <c r="L817" s="173"/>
      <c r="M817" s="173"/>
      <c r="N817" s="173"/>
      <c r="O817" s="173"/>
    </row>
    <row r="818" spans="1:15" ht="15" customHeight="1" x14ac:dyDescent="0.45">
      <c r="A818" s="174" t="s">
        <v>714</v>
      </c>
      <c r="B818" s="173">
        <v>5</v>
      </c>
      <c r="C818" s="173"/>
      <c r="D818" s="173"/>
      <c r="E818" s="173"/>
      <c r="F818" s="173"/>
      <c r="G818" s="173"/>
      <c r="H818" s="173"/>
      <c r="I818" s="173"/>
      <c r="J818" s="173"/>
      <c r="K818" s="173"/>
      <c r="L818" s="173"/>
      <c r="M818" s="173"/>
      <c r="N818" s="173"/>
      <c r="O818" s="173"/>
    </row>
    <row r="819" spans="1:15" ht="15" customHeight="1" x14ac:dyDescent="0.45">
      <c r="A819" s="174" t="s">
        <v>2643</v>
      </c>
      <c r="B819" s="173">
        <v>4</v>
      </c>
      <c r="C819" s="173"/>
      <c r="D819" s="173"/>
      <c r="E819" s="173"/>
      <c r="F819" s="173"/>
      <c r="G819" s="173"/>
      <c r="H819" s="173"/>
      <c r="I819" s="173"/>
      <c r="J819" s="173"/>
      <c r="K819" s="173"/>
      <c r="L819" s="173"/>
      <c r="M819" s="173"/>
      <c r="N819" s="173"/>
      <c r="O819" s="173"/>
    </row>
    <row r="820" spans="1:15" ht="15" customHeight="1" x14ac:dyDescent="0.45">
      <c r="A820" s="174" t="s">
        <v>2240</v>
      </c>
      <c r="B820" s="173">
        <v>8</v>
      </c>
      <c r="C820" s="173"/>
      <c r="D820" s="173"/>
      <c r="E820" s="173"/>
      <c r="F820" s="173"/>
      <c r="G820" s="173"/>
      <c r="H820" s="173"/>
      <c r="I820" s="173"/>
      <c r="J820" s="173"/>
      <c r="K820" s="173"/>
      <c r="L820" s="173"/>
      <c r="M820" s="173"/>
      <c r="N820" s="173"/>
      <c r="O820" s="173"/>
    </row>
    <row r="821" spans="1:15" ht="15" customHeight="1" x14ac:dyDescent="0.45">
      <c r="A821" s="174" t="s">
        <v>2238</v>
      </c>
      <c r="B821" s="173">
        <v>6</v>
      </c>
      <c r="C821" s="173"/>
      <c r="D821" s="173"/>
      <c r="E821" s="173"/>
      <c r="F821" s="173"/>
      <c r="G821" s="173"/>
      <c r="H821" s="173"/>
      <c r="I821" s="173"/>
      <c r="J821" s="173"/>
      <c r="K821" s="173"/>
      <c r="L821" s="173"/>
      <c r="M821" s="173"/>
      <c r="N821" s="173"/>
      <c r="O821" s="173"/>
    </row>
    <row r="822" spans="1:15" ht="15" customHeight="1" x14ac:dyDescent="0.45">
      <c r="A822" s="174" t="s">
        <v>1468</v>
      </c>
      <c r="B822" s="173">
        <v>7</v>
      </c>
      <c r="C822" s="173"/>
      <c r="D822" s="173"/>
      <c r="E822" s="173"/>
      <c r="F822" s="173"/>
      <c r="G822" s="173"/>
      <c r="H822" s="173"/>
      <c r="I822" s="173"/>
      <c r="J822" s="173"/>
      <c r="K822" s="173"/>
      <c r="L822" s="173"/>
      <c r="M822" s="173"/>
      <c r="N822" s="173"/>
      <c r="O822" s="173"/>
    </row>
    <row r="823" spans="1:15" ht="15" customHeight="1" x14ac:dyDescent="0.45">
      <c r="A823" s="174" t="s">
        <v>633</v>
      </c>
      <c r="B823" s="173">
        <v>8</v>
      </c>
      <c r="C823" s="173"/>
      <c r="D823" s="173"/>
      <c r="E823" s="173"/>
      <c r="F823" s="173"/>
      <c r="G823" s="173"/>
      <c r="H823" s="173"/>
      <c r="I823" s="173"/>
      <c r="J823" s="173"/>
      <c r="K823" s="173"/>
      <c r="L823" s="173"/>
      <c r="M823" s="173"/>
      <c r="N823" s="173"/>
      <c r="O823" s="173"/>
    </row>
    <row r="824" spans="1:15" ht="15" customHeight="1" x14ac:dyDescent="0.45">
      <c r="A824" s="174" t="s">
        <v>2678</v>
      </c>
      <c r="B824" s="173">
        <v>2</v>
      </c>
      <c r="C824" s="173"/>
      <c r="D824" s="173"/>
      <c r="E824" s="173"/>
      <c r="F824" s="173"/>
      <c r="G824" s="173"/>
      <c r="H824" s="173"/>
      <c r="I824" s="173"/>
      <c r="J824" s="173"/>
      <c r="K824" s="173"/>
      <c r="L824" s="173"/>
      <c r="M824" s="173"/>
      <c r="N824" s="173"/>
      <c r="O824" s="173"/>
    </row>
    <row r="825" spans="1:15" ht="15" customHeight="1" x14ac:dyDescent="0.45">
      <c r="A825" s="174" t="s">
        <v>2635</v>
      </c>
      <c r="B825" s="173">
        <v>1</v>
      </c>
      <c r="C825" s="173"/>
      <c r="D825" s="173"/>
      <c r="E825" s="173"/>
      <c r="F825" s="173"/>
      <c r="G825" s="173"/>
      <c r="H825" s="173"/>
      <c r="I825" s="173"/>
      <c r="J825" s="173"/>
      <c r="K825" s="173"/>
      <c r="L825" s="173"/>
      <c r="M825" s="173"/>
      <c r="N825" s="173"/>
      <c r="O825" s="173"/>
    </row>
    <row r="826" spans="1:15" ht="15" customHeight="1" x14ac:dyDescent="0.45">
      <c r="A826" s="174" t="s">
        <v>2688</v>
      </c>
      <c r="B826" s="173">
        <v>1</v>
      </c>
      <c r="C826" s="173"/>
      <c r="D826" s="173"/>
      <c r="E826" s="173"/>
      <c r="F826" s="173"/>
      <c r="G826" s="173"/>
      <c r="H826" s="173"/>
      <c r="I826" s="173"/>
      <c r="J826" s="173"/>
      <c r="K826" s="173"/>
      <c r="L826" s="173"/>
      <c r="M826" s="173"/>
      <c r="N826" s="173"/>
      <c r="O826" s="173"/>
    </row>
    <row r="827" spans="1:15" ht="15" customHeight="1" x14ac:dyDescent="0.45">
      <c r="A827" s="174" t="s">
        <v>302</v>
      </c>
      <c r="B827" s="173">
        <v>2</v>
      </c>
      <c r="C827" s="173"/>
      <c r="D827" s="173"/>
      <c r="E827" s="173"/>
      <c r="F827" s="173"/>
      <c r="G827" s="173"/>
      <c r="H827" s="173"/>
      <c r="I827" s="173"/>
      <c r="J827" s="173"/>
      <c r="K827" s="173"/>
      <c r="L827" s="173"/>
      <c r="M827" s="173"/>
      <c r="N827" s="173"/>
      <c r="O827" s="173"/>
    </row>
    <row r="828" spans="1:15" ht="15" customHeight="1" x14ac:dyDescent="0.45">
      <c r="A828" s="174" t="s">
        <v>1565</v>
      </c>
      <c r="B828" s="173">
        <v>1</v>
      </c>
      <c r="C828" s="173"/>
      <c r="D828" s="173"/>
      <c r="E828" s="173"/>
      <c r="F828" s="173"/>
      <c r="G828" s="173"/>
      <c r="H828" s="173"/>
      <c r="I828" s="173"/>
      <c r="J828" s="173"/>
      <c r="K828" s="173"/>
      <c r="L828" s="173"/>
      <c r="M828" s="173"/>
      <c r="N828" s="173"/>
      <c r="O828" s="173"/>
    </row>
    <row r="829" spans="1:15" ht="15" customHeight="1" x14ac:dyDescent="0.45">
      <c r="A829" s="174" t="s">
        <v>1444</v>
      </c>
      <c r="B829" s="173">
        <v>1</v>
      </c>
      <c r="C829" s="173"/>
      <c r="D829" s="173"/>
      <c r="E829" s="173"/>
      <c r="F829" s="173"/>
      <c r="G829" s="173"/>
      <c r="H829" s="173"/>
      <c r="I829" s="173"/>
      <c r="J829" s="173"/>
      <c r="K829" s="173"/>
      <c r="L829" s="173"/>
      <c r="M829" s="173"/>
      <c r="N829" s="173"/>
      <c r="O829" s="173"/>
    </row>
    <row r="830" spans="1:15" ht="15" customHeight="1" x14ac:dyDescent="0.45">
      <c r="A830" s="174" t="s">
        <v>2684</v>
      </c>
      <c r="B830" s="173">
        <v>1</v>
      </c>
      <c r="C830" s="173"/>
      <c r="D830" s="173"/>
      <c r="E830" s="173"/>
      <c r="F830" s="173"/>
      <c r="G830" s="173"/>
      <c r="H830" s="173"/>
      <c r="I830" s="173"/>
      <c r="J830" s="173"/>
      <c r="K830" s="173"/>
      <c r="L830" s="173"/>
      <c r="M830" s="173"/>
      <c r="N830" s="173"/>
      <c r="O830" s="173"/>
    </row>
    <row r="831" spans="1:15" ht="15" customHeight="1" x14ac:dyDescent="0.45">
      <c r="A831" s="174" t="s">
        <v>1013</v>
      </c>
      <c r="B831" s="173">
        <v>3</v>
      </c>
      <c r="C831" s="173"/>
      <c r="D831" s="173"/>
      <c r="E831" s="173"/>
      <c r="F831" s="173"/>
      <c r="G831" s="173"/>
      <c r="H831" s="173"/>
      <c r="I831" s="173"/>
      <c r="J831" s="173"/>
      <c r="K831" s="173"/>
      <c r="L831" s="173"/>
      <c r="M831" s="173"/>
      <c r="N831" s="173"/>
      <c r="O831" s="173"/>
    </row>
    <row r="832" spans="1:15" ht="15" customHeight="1" x14ac:dyDescent="0.45">
      <c r="A832" s="174" t="s">
        <v>1804</v>
      </c>
      <c r="B832" s="173">
        <v>9</v>
      </c>
      <c r="C832" s="173"/>
      <c r="D832" s="173"/>
      <c r="E832" s="173"/>
      <c r="F832" s="173"/>
      <c r="G832" s="173"/>
      <c r="H832" s="173"/>
      <c r="I832" s="173"/>
      <c r="J832" s="173"/>
      <c r="K832" s="173"/>
      <c r="L832" s="173"/>
      <c r="M832" s="173"/>
      <c r="N832" s="173"/>
      <c r="O832" s="173"/>
    </row>
    <row r="833" spans="1:15" ht="15" customHeight="1" x14ac:dyDescent="0.45">
      <c r="A833" s="174" t="s">
        <v>1842</v>
      </c>
      <c r="B833" s="173">
        <v>4</v>
      </c>
      <c r="C833" s="173"/>
      <c r="D833" s="173"/>
      <c r="E833" s="173"/>
      <c r="F833" s="173"/>
      <c r="G833" s="173"/>
      <c r="H833" s="173"/>
      <c r="I833" s="173"/>
      <c r="J833" s="173"/>
      <c r="K833" s="173"/>
      <c r="L833" s="173"/>
      <c r="M833" s="173"/>
      <c r="N833" s="173"/>
      <c r="O833" s="173"/>
    </row>
    <row r="834" spans="1:15" ht="15" customHeight="1" x14ac:dyDescent="0.45">
      <c r="A834" s="174" t="s">
        <v>205</v>
      </c>
      <c r="B834" s="173">
        <v>4</v>
      </c>
      <c r="C834" s="173"/>
      <c r="D834" s="173"/>
      <c r="E834" s="173"/>
      <c r="F834" s="173"/>
      <c r="G834" s="173"/>
      <c r="H834" s="173"/>
      <c r="I834" s="173"/>
      <c r="J834" s="173"/>
      <c r="K834" s="173"/>
      <c r="L834" s="173"/>
      <c r="M834" s="173"/>
      <c r="N834" s="173"/>
      <c r="O834" s="173"/>
    </row>
    <row r="835" spans="1:15" ht="15" customHeight="1" x14ac:dyDescent="0.45">
      <c r="A835" s="174" t="s">
        <v>1674</v>
      </c>
      <c r="B835" s="173">
        <v>1</v>
      </c>
      <c r="C835" s="173"/>
      <c r="D835" s="173"/>
      <c r="E835" s="173"/>
      <c r="F835" s="173"/>
      <c r="G835" s="173"/>
      <c r="H835" s="173"/>
      <c r="I835" s="173"/>
      <c r="J835" s="173"/>
      <c r="K835" s="173"/>
      <c r="L835" s="173"/>
      <c r="M835" s="173"/>
      <c r="N835" s="173"/>
      <c r="O835" s="173"/>
    </row>
    <row r="836" spans="1:15" ht="15" customHeight="1" x14ac:dyDescent="0.45">
      <c r="A836" s="174" t="s">
        <v>2272</v>
      </c>
      <c r="B836" s="173">
        <v>6</v>
      </c>
      <c r="C836" s="173"/>
      <c r="D836" s="173"/>
      <c r="E836" s="173"/>
      <c r="F836" s="173"/>
      <c r="G836" s="173"/>
      <c r="H836" s="173"/>
      <c r="I836" s="173"/>
      <c r="J836" s="173"/>
      <c r="K836" s="173"/>
      <c r="L836" s="173"/>
      <c r="M836" s="173"/>
      <c r="N836" s="173"/>
      <c r="O836" s="173"/>
    </row>
    <row r="837" spans="1:15" ht="15" customHeight="1" x14ac:dyDescent="0.45">
      <c r="A837" s="174" t="s">
        <v>616</v>
      </c>
      <c r="B837" s="173">
        <v>8</v>
      </c>
      <c r="C837" s="173"/>
      <c r="D837" s="173"/>
      <c r="E837" s="173"/>
      <c r="F837" s="173"/>
      <c r="G837" s="173"/>
      <c r="H837" s="173"/>
      <c r="I837" s="173"/>
      <c r="J837" s="173"/>
      <c r="K837" s="173"/>
      <c r="L837" s="173"/>
      <c r="M837" s="173"/>
      <c r="N837" s="173"/>
      <c r="O837" s="173"/>
    </row>
    <row r="838" spans="1:15" ht="15" customHeight="1" x14ac:dyDescent="0.45">
      <c r="A838" s="174" t="s">
        <v>2058</v>
      </c>
      <c r="B838" s="173">
        <v>4</v>
      </c>
      <c r="C838" s="173"/>
      <c r="D838" s="173"/>
      <c r="E838" s="173"/>
      <c r="F838" s="173"/>
      <c r="G838" s="173"/>
      <c r="H838" s="173"/>
      <c r="I838" s="173"/>
      <c r="J838" s="173"/>
      <c r="K838" s="173"/>
      <c r="L838" s="173"/>
      <c r="M838" s="173"/>
      <c r="N838" s="173"/>
      <c r="O838" s="173"/>
    </row>
    <row r="839" spans="1:15" ht="15" customHeight="1" x14ac:dyDescent="0.45">
      <c r="A839" s="174" t="s">
        <v>1243</v>
      </c>
      <c r="B839" s="173">
        <v>4</v>
      </c>
      <c r="C839" s="173"/>
      <c r="D839" s="173"/>
      <c r="E839" s="173"/>
      <c r="F839" s="173"/>
      <c r="G839" s="173"/>
      <c r="H839" s="173"/>
      <c r="I839" s="173"/>
      <c r="J839" s="173"/>
      <c r="K839" s="173"/>
      <c r="L839" s="173"/>
      <c r="M839" s="173"/>
      <c r="N839" s="173"/>
      <c r="O839" s="173"/>
    </row>
    <row r="840" spans="1:15" ht="15" customHeight="1" x14ac:dyDescent="0.45">
      <c r="A840" s="174" t="s">
        <v>113</v>
      </c>
      <c r="B840" s="173">
        <v>10</v>
      </c>
      <c r="C840" s="173"/>
      <c r="D840" s="173"/>
      <c r="E840" s="173"/>
      <c r="F840" s="173"/>
      <c r="G840" s="173"/>
      <c r="H840" s="173"/>
      <c r="I840" s="173"/>
      <c r="J840" s="173"/>
      <c r="K840" s="173"/>
      <c r="L840" s="173"/>
      <c r="M840" s="173"/>
      <c r="N840" s="173"/>
      <c r="O840" s="173"/>
    </row>
    <row r="841" spans="1:15" ht="15" customHeight="1" x14ac:dyDescent="0.45">
      <c r="A841" s="174" t="s">
        <v>2366</v>
      </c>
      <c r="B841" s="173">
        <v>2</v>
      </c>
      <c r="C841" s="173"/>
      <c r="D841" s="173"/>
      <c r="E841" s="173"/>
      <c r="F841" s="173"/>
      <c r="G841" s="173"/>
      <c r="H841" s="173"/>
      <c r="I841" s="173"/>
      <c r="J841" s="173"/>
      <c r="K841" s="173"/>
      <c r="L841" s="173"/>
      <c r="M841" s="173"/>
      <c r="N841" s="173"/>
      <c r="O841" s="173"/>
    </row>
    <row r="842" spans="1:15" ht="15" customHeight="1" x14ac:dyDescent="0.45">
      <c r="A842" s="174" t="s">
        <v>2337</v>
      </c>
      <c r="B842" s="173">
        <v>7</v>
      </c>
      <c r="C842" s="173"/>
      <c r="D842" s="173"/>
      <c r="E842" s="173"/>
      <c r="F842" s="173"/>
      <c r="G842" s="173"/>
      <c r="H842" s="173"/>
      <c r="I842" s="173"/>
      <c r="J842" s="173"/>
      <c r="K842" s="173"/>
      <c r="L842" s="173"/>
      <c r="M842" s="173"/>
      <c r="N842" s="173"/>
      <c r="O842" s="173"/>
    </row>
    <row r="843" spans="1:15" ht="15" customHeight="1" x14ac:dyDescent="0.45">
      <c r="A843" s="174" t="s">
        <v>1018</v>
      </c>
      <c r="B843" s="173">
        <v>6</v>
      </c>
      <c r="C843" s="173"/>
      <c r="D843" s="173"/>
      <c r="E843" s="173"/>
      <c r="F843" s="173"/>
      <c r="G843" s="173"/>
      <c r="H843" s="173"/>
      <c r="I843" s="173"/>
      <c r="J843" s="173"/>
      <c r="K843" s="173"/>
      <c r="L843" s="173"/>
      <c r="M843" s="173"/>
      <c r="N843" s="173"/>
      <c r="O843" s="173"/>
    </row>
    <row r="844" spans="1:15" ht="15" customHeight="1" x14ac:dyDescent="0.45">
      <c r="A844" s="174" t="s">
        <v>182</v>
      </c>
      <c r="B844" s="173">
        <v>4</v>
      </c>
      <c r="C844" s="173"/>
      <c r="D844" s="173"/>
      <c r="E844" s="173"/>
      <c r="F844" s="173"/>
      <c r="G844" s="173"/>
      <c r="H844" s="173"/>
      <c r="I844" s="173"/>
      <c r="J844" s="173"/>
      <c r="K844" s="173"/>
      <c r="L844" s="173"/>
      <c r="M844" s="173"/>
      <c r="N844" s="173"/>
      <c r="O844" s="173"/>
    </row>
    <row r="845" spans="1:15" ht="15" customHeight="1" x14ac:dyDescent="0.45">
      <c r="A845" s="174" t="s">
        <v>1332</v>
      </c>
      <c r="B845" s="173">
        <v>7</v>
      </c>
      <c r="C845" s="173"/>
      <c r="D845" s="173"/>
      <c r="E845" s="173"/>
      <c r="F845" s="173"/>
      <c r="G845" s="173"/>
      <c r="H845" s="173"/>
      <c r="I845" s="173"/>
      <c r="J845" s="173"/>
      <c r="K845" s="173"/>
      <c r="L845" s="173"/>
      <c r="M845" s="173"/>
      <c r="N845" s="173"/>
      <c r="O845" s="173"/>
    </row>
    <row r="846" spans="1:15" ht="15" customHeight="1" x14ac:dyDescent="0.45">
      <c r="A846" s="174" t="s">
        <v>321</v>
      </c>
      <c r="B846" s="173">
        <v>3</v>
      </c>
      <c r="C846" s="173"/>
      <c r="D846" s="173"/>
      <c r="E846" s="173"/>
      <c r="F846" s="173"/>
      <c r="G846" s="173"/>
      <c r="H846" s="173"/>
      <c r="I846" s="173"/>
      <c r="J846" s="173"/>
      <c r="K846" s="173"/>
      <c r="L846" s="173"/>
      <c r="M846" s="173"/>
      <c r="N846" s="173"/>
      <c r="O846" s="173"/>
    </row>
    <row r="847" spans="1:15" ht="15" customHeight="1" x14ac:dyDescent="0.45">
      <c r="A847" s="174" t="s">
        <v>1653</v>
      </c>
      <c r="B847" s="173">
        <v>4</v>
      </c>
      <c r="C847" s="173"/>
      <c r="D847" s="173"/>
      <c r="E847" s="173"/>
      <c r="F847" s="173"/>
      <c r="G847" s="173"/>
      <c r="H847" s="173"/>
      <c r="I847" s="173"/>
      <c r="J847" s="173"/>
      <c r="K847" s="173"/>
      <c r="L847" s="173"/>
      <c r="M847" s="173"/>
      <c r="N847" s="173"/>
      <c r="O847" s="173"/>
    </row>
    <row r="848" spans="1:15" ht="15" customHeight="1" x14ac:dyDescent="0.45">
      <c r="A848" s="174" t="s">
        <v>873</v>
      </c>
      <c r="B848" s="173">
        <v>4</v>
      </c>
      <c r="C848" s="173"/>
      <c r="D848" s="173"/>
      <c r="E848" s="173"/>
      <c r="F848" s="173"/>
      <c r="G848" s="173"/>
      <c r="H848" s="173"/>
      <c r="I848" s="173"/>
      <c r="J848" s="173"/>
      <c r="K848" s="173"/>
      <c r="L848" s="173"/>
      <c r="M848" s="173"/>
      <c r="N848" s="173"/>
      <c r="O848" s="173"/>
    </row>
    <row r="849" spans="1:15" ht="15" customHeight="1" x14ac:dyDescent="0.45">
      <c r="A849" s="174" t="s">
        <v>1981</v>
      </c>
      <c r="B849" s="173">
        <v>8</v>
      </c>
      <c r="C849" s="173"/>
      <c r="D849" s="173"/>
      <c r="E849" s="173"/>
      <c r="F849" s="173"/>
      <c r="G849" s="173"/>
      <c r="H849" s="173"/>
      <c r="I849" s="173"/>
      <c r="J849" s="173"/>
      <c r="K849" s="173"/>
      <c r="L849" s="173"/>
      <c r="M849" s="173"/>
      <c r="N849" s="173"/>
      <c r="O849" s="173"/>
    </row>
    <row r="850" spans="1:15" ht="15" customHeight="1" x14ac:dyDescent="0.45">
      <c r="A850" s="174" t="s">
        <v>1730</v>
      </c>
      <c r="B850" s="173">
        <v>7</v>
      </c>
      <c r="C850" s="173"/>
      <c r="D850" s="173"/>
      <c r="E850" s="173"/>
      <c r="F850" s="173"/>
      <c r="G850" s="173"/>
      <c r="H850" s="173"/>
      <c r="I850" s="173"/>
      <c r="J850" s="173"/>
      <c r="K850" s="173"/>
      <c r="L850" s="173"/>
      <c r="M850" s="173"/>
      <c r="N850" s="173"/>
      <c r="O850" s="173"/>
    </row>
    <row r="851" spans="1:15" ht="15" customHeight="1" x14ac:dyDescent="0.45">
      <c r="A851" s="174" t="s">
        <v>105</v>
      </c>
      <c r="B851" s="173">
        <v>6</v>
      </c>
      <c r="C851" s="173"/>
      <c r="D851" s="173"/>
      <c r="E851" s="173"/>
      <c r="F851" s="173"/>
      <c r="G851" s="173"/>
      <c r="H851" s="173"/>
      <c r="I851" s="173"/>
      <c r="J851" s="173"/>
      <c r="K851" s="173"/>
      <c r="L851" s="173"/>
      <c r="M851" s="173"/>
      <c r="N851" s="173"/>
      <c r="O851" s="173"/>
    </row>
    <row r="852" spans="1:15" ht="15" customHeight="1" x14ac:dyDescent="0.45">
      <c r="A852" s="174" t="s">
        <v>941</v>
      </c>
      <c r="B852" s="173">
        <v>7</v>
      </c>
      <c r="C852" s="173"/>
      <c r="D852" s="173"/>
      <c r="E852" s="173"/>
      <c r="F852" s="173"/>
      <c r="G852" s="173"/>
      <c r="H852" s="173"/>
      <c r="I852" s="173"/>
      <c r="J852" s="173"/>
      <c r="K852" s="173"/>
      <c r="L852" s="173"/>
      <c r="M852" s="173"/>
      <c r="N852" s="173"/>
      <c r="O852" s="173"/>
    </row>
    <row r="853" spans="1:15" ht="15" customHeight="1" x14ac:dyDescent="0.45">
      <c r="A853" s="174" t="s">
        <v>975</v>
      </c>
      <c r="B853" s="173">
        <v>8</v>
      </c>
      <c r="C853" s="173"/>
      <c r="D853" s="173"/>
      <c r="E853" s="173"/>
      <c r="F853" s="173"/>
      <c r="G853" s="173"/>
      <c r="H853" s="173"/>
      <c r="I853" s="173"/>
      <c r="J853" s="173"/>
      <c r="K853" s="173"/>
      <c r="L853" s="173"/>
      <c r="M853" s="173"/>
      <c r="N853" s="173"/>
      <c r="O853" s="173"/>
    </row>
    <row r="854" spans="1:15" ht="15" customHeight="1" x14ac:dyDescent="0.45">
      <c r="A854" s="174" t="s">
        <v>1829</v>
      </c>
      <c r="B854" s="173">
        <v>9</v>
      </c>
      <c r="C854" s="173"/>
      <c r="D854" s="173"/>
      <c r="E854" s="173"/>
      <c r="F854" s="173"/>
      <c r="G854" s="173"/>
      <c r="H854" s="173"/>
      <c r="I854" s="173"/>
      <c r="J854" s="173"/>
      <c r="K854" s="173"/>
      <c r="L854" s="173"/>
      <c r="M854" s="173"/>
      <c r="N854" s="173"/>
      <c r="O854" s="173"/>
    </row>
    <row r="855" spans="1:15" ht="15" customHeight="1" x14ac:dyDescent="0.45">
      <c r="A855" s="174" t="s">
        <v>396</v>
      </c>
      <c r="B855" s="173">
        <v>5</v>
      </c>
      <c r="C855" s="173"/>
      <c r="D855" s="173"/>
      <c r="E855" s="173"/>
      <c r="F855" s="173"/>
      <c r="G855" s="173"/>
      <c r="H855" s="173"/>
      <c r="I855" s="173"/>
      <c r="J855" s="173"/>
      <c r="K855" s="173"/>
      <c r="L855" s="173"/>
      <c r="M855" s="173"/>
      <c r="N855" s="173"/>
      <c r="O855" s="173"/>
    </row>
    <row r="856" spans="1:15" ht="15" customHeight="1" x14ac:dyDescent="0.45">
      <c r="A856" s="174" t="s">
        <v>2265</v>
      </c>
      <c r="B856" s="173">
        <v>6</v>
      </c>
      <c r="C856" s="173"/>
      <c r="D856" s="173"/>
      <c r="E856" s="173"/>
      <c r="F856" s="173"/>
      <c r="G856" s="173"/>
      <c r="H856" s="173"/>
      <c r="I856" s="173"/>
      <c r="J856" s="173"/>
      <c r="K856" s="173"/>
      <c r="L856" s="173"/>
      <c r="M856" s="173"/>
      <c r="N856" s="173"/>
      <c r="O856" s="173"/>
    </row>
    <row r="857" spans="1:15" ht="15" customHeight="1" x14ac:dyDescent="0.45">
      <c r="A857" s="174" t="s">
        <v>947</v>
      </c>
      <c r="B857" s="173">
        <v>4</v>
      </c>
      <c r="C857" s="173"/>
      <c r="D857" s="173"/>
      <c r="E857" s="173"/>
      <c r="F857" s="173"/>
      <c r="G857" s="173"/>
      <c r="H857" s="173"/>
      <c r="I857" s="173"/>
      <c r="J857" s="173"/>
      <c r="K857" s="173"/>
      <c r="L857" s="173"/>
      <c r="M857" s="173"/>
      <c r="N857" s="173"/>
      <c r="O857" s="173"/>
    </row>
    <row r="858" spans="1:15" ht="15" customHeight="1" x14ac:dyDescent="0.45">
      <c r="A858" s="174" t="s">
        <v>863</v>
      </c>
      <c r="B858" s="173">
        <v>12</v>
      </c>
      <c r="C858" s="173"/>
      <c r="D858" s="173"/>
      <c r="E858" s="173"/>
      <c r="F858" s="173"/>
      <c r="G858" s="173"/>
      <c r="H858" s="173"/>
      <c r="I858" s="173"/>
      <c r="J858" s="173"/>
      <c r="K858" s="173"/>
      <c r="L858" s="173"/>
      <c r="M858" s="173"/>
      <c r="N858" s="173"/>
      <c r="O858" s="173"/>
    </row>
    <row r="859" spans="1:15" ht="15" customHeight="1" x14ac:dyDescent="0.45">
      <c r="A859" s="174" t="s">
        <v>791</v>
      </c>
      <c r="B859" s="173">
        <v>2</v>
      </c>
      <c r="C859" s="173"/>
      <c r="D859" s="173"/>
      <c r="E859" s="173"/>
      <c r="F859" s="173"/>
      <c r="G859" s="173"/>
      <c r="H859" s="173"/>
      <c r="I859" s="173"/>
      <c r="J859" s="173"/>
      <c r="K859" s="173"/>
      <c r="L859" s="173"/>
      <c r="M859" s="173"/>
      <c r="N859" s="173"/>
      <c r="O859" s="173"/>
    </row>
    <row r="860" spans="1:15" ht="15" customHeight="1" x14ac:dyDescent="0.45">
      <c r="A860" s="174" t="s">
        <v>2445</v>
      </c>
      <c r="B860" s="173">
        <v>3</v>
      </c>
      <c r="C860" s="173"/>
      <c r="D860" s="173"/>
      <c r="E860" s="173"/>
      <c r="F860" s="173"/>
      <c r="G860" s="173"/>
      <c r="H860" s="173"/>
      <c r="I860" s="173"/>
      <c r="J860" s="173"/>
      <c r="K860" s="173"/>
      <c r="L860" s="173"/>
      <c r="M860" s="173"/>
      <c r="N860" s="173"/>
      <c r="O860" s="173"/>
    </row>
    <row r="861" spans="1:15" ht="15" customHeight="1" x14ac:dyDescent="0.45">
      <c r="A861" s="174" t="s">
        <v>993</v>
      </c>
      <c r="B861" s="173">
        <v>10</v>
      </c>
      <c r="C861" s="173"/>
      <c r="D861" s="173"/>
      <c r="E861" s="173"/>
      <c r="F861" s="173"/>
      <c r="G861" s="173"/>
      <c r="H861" s="173"/>
      <c r="I861" s="173"/>
      <c r="J861" s="173"/>
      <c r="K861" s="173"/>
      <c r="L861" s="173"/>
      <c r="M861" s="173"/>
      <c r="N861" s="173"/>
      <c r="O861" s="173"/>
    </row>
    <row r="862" spans="1:15" ht="15" customHeight="1" x14ac:dyDescent="0.45">
      <c r="A862" s="174" t="s">
        <v>1071</v>
      </c>
      <c r="B862" s="173">
        <v>9</v>
      </c>
      <c r="C862" s="173"/>
      <c r="D862" s="173"/>
      <c r="E862" s="173"/>
      <c r="F862" s="173"/>
      <c r="G862" s="173"/>
      <c r="H862" s="173"/>
      <c r="I862" s="173"/>
      <c r="J862" s="173"/>
      <c r="K862" s="173"/>
      <c r="L862" s="173"/>
      <c r="M862" s="173"/>
      <c r="N862" s="173"/>
      <c r="O862" s="173"/>
    </row>
    <row r="863" spans="1:15" ht="15" customHeight="1" x14ac:dyDescent="0.45">
      <c r="A863" s="174" t="s">
        <v>834</v>
      </c>
      <c r="B863" s="173">
        <v>5</v>
      </c>
      <c r="C863" s="173"/>
      <c r="D863" s="173"/>
      <c r="E863" s="173"/>
      <c r="F863" s="173"/>
      <c r="G863" s="173"/>
      <c r="H863" s="173"/>
      <c r="I863" s="173"/>
      <c r="J863" s="173"/>
      <c r="K863" s="173"/>
      <c r="L863" s="173"/>
      <c r="M863" s="173"/>
      <c r="N863" s="173"/>
      <c r="O863" s="173"/>
    </row>
    <row r="864" spans="1:15" ht="15" customHeight="1" x14ac:dyDescent="0.45">
      <c r="A864" s="174" t="s">
        <v>815</v>
      </c>
      <c r="B864" s="173">
        <v>2</v>
      </c>
      <c r="C864" s="173"/>
      <c r="D864" s="173"/>
      <c r="E864" s="173"/>
      <c r="F864" s="173"/>
      <c r="G864" s="173"/>
      <c r="H864" s="173"/>
      <c r="I864" s="173"/>
      <c r="J864" s="173"/>
      <c r="K864" s="173"/>
      <c r="L864" s="173"/>
      <c r="M864" s="173"/>
      <c r="N864" s="173"/>
      <c r="O864" s="173"/>
    </row>
    <row r="865" spans="1:15" ht="15" customHeight="1" x14ac:dyDescent="0.45">
      <c r="A865" s="174" t="s">
        <v>1908</v>
      </c>
      <c r="B865" s="173">
        <v>5</v>
      </c>
      <c r="C865" s="173"/>
      <c r="D865" s="173"/>
      <c r="E865" s="173"/>
      <c r="F865" s="173"/>
      <c r="G865" s="173"/>
      <c r="H865" s="173"/>
      <c r="I865" s="173"/>
      <c r="J865" s="173"/>
      <c r="K865" s="173"/>
      <c r="L865" s="173"/>
      <c r="M865" s="173"/>
      <c r="N865" s="173"/>
      <c r="O865" s="173"/>
    </row>
    <row r="866" spans="1:15" ht="15" customHeight="1" x14ac:dyDescent="0.45">
      <c r="A866" s="174" t="s">
        <v>1941</v>
      </c>
      <c r="B866" s="173">
        <v>5</v>
      </c>
      <c r="C866" s="173"/>
      <c r="D866" s="173"/>
      <c r="E866" s="173"/>
      <c r="F866" s="173"/>
      <c r="G866" s="173"/>
      <c r="H866" s="173"/>
      <c r="I866" s="173"/>
      <c r="J866" s="173"/>
      <c r="K866" s="173"/>
      <c r="L866" s="173"/>
      <c r="M866" s="173"/>
      <c r="N866" s="173"/>
      <c r="O866" s="173"/>
    </row>
    <row r="867" spans="1:15" ht="15" customHeight="1" x14ac:dyDescent="0.45">
      <c r="A867" s="174" t="s">
        <v>659</v>
      </c>
      <c r="B867" s="173">
        <v>6</v>
      </c>
      <c r="C867" s="173"/>
      <c r="D867" s="173"/>
      <c r="E867" s="173"/>
      <c r="F867" s="173"/>
      <c r="G867" s="173"/>
      <c r="H867" s="173"/>
      <c r="I867" s="173"/>
      <c r="J867" s="173"/>
      <c r="K867" s="173"/>
      <c r="L867" s="173"/>
      <c r="M867" s="173"/>
      <c r="N867" s="173"/>
      <c r="O867" s="173"/>
    </row>
    <row r="868" spans="1:15" ht="15" customHeight="1" x14ac:dyDescent="0.45">
      <c r="A868" s="174" t="s">
        <v>1773</v>
      </c>
      <c r="B868" s="173">
        <v>5</v>
      </c>
      <c r="C868" s="173"/>
      <c r="D868" s="173"/>
      <c r="E868" s="173"/>
      <c r="F868" s="173"/>
      <c r="G868" s="173"/>
      <c r="H868" s="173"/>
      <c r="I868" s="173"/>
      <c r="J868" s="173"/>
      <c r="K868" s="173"/>
      <c r="L868" s="173"/>
      <c r="M868" s="173"/>
      <c r="N868" s="173"/>
      <c r="O868" s="173"/>
    </row>
    <row r="869" spans="1:15" ht="15" customHeight="1" x14ac:dyDescent="0.45">
      <c r="A869" s="174" t="s">
        <v>2310</v>
      </c>
      <c r="B869" s="173">
        <v>4</v>
      </c>
      <c r="C869" s="173"/>
      <c r="D869" s="173"/>
      <c r="E869" s="173"/>
      <c r="F869" s="173"/>
      <c r="G869" s="173"/>
      <c r="H869" s="173"/>
      <c r="I869" s="173"/>
      <c r="J869" s="173"/>
      <c r="K869" s="173"/>
      <c r="L869" s="173"/>
      <c r="M869" s="173"/>
      <c r="N869" s="173"/>
      <c r="O869" s="173"/>
    </row>
    <row r="870" spans="1:15" ht="15" customHeight="1" x14ac:dyDescent="0.45">
      <c r="A870" s="174" t="s">
        <v>722</v>
      </c>
      <c r="B870" s="173">
        <v>10</v>
      </c>
      <c r="C870" s="173"/>
      <c r="D870" s="173"/>
      <c r="E870" s="173"/>
      <c r="F870" s="173"/>
      <c r="G870" s="173"/>
      <c r="H870" s="173"/>
      <c r="I870" s="173"/>
      <c r="J870" s="173"/>
      <c r="K870" s="173"/>
      <c r="L870" s="173"/>
      <c r="M870" s="173"/>
      <c r="N870" s="173"/>
      <c r="O870" s="173"/>
    </row>
    <row r="871" spans="1:15" ht="15" customHeight="1" x14ac:dyDescent="0.45">
      <c r="A871" s="174" t="s">
        <v>649</v>
      </c>
      <c r="B871" s="173">
        <v>4</v>
      </c>
      <c r="C871" s="173"/>
      <c r="D871" s="173"/>
      <c r="E871" s="173"/>
      <c r="F871" s="173"/>
      <c r="G871" s="173"/>
      <c r="H871" s="173"/>
      <c r="I871" s="173"/>
      <c r="J871" s="173"/>
      <c r="K871" s="173"/>
      <c r="L871" s="173"/>
      <c r="M871" s="173"/>
      <c r="N871" s="173"/>
      <c r="O871" s="173"/>
    </row>
    <row r="872" spans="1:15" ht="15" customHeight="1" x14ac:dyDescent="0.45">
      <c r="A872" s="174" t="s">
        <v>1500</v>
      </c>
      <c r="B872" s="173">
        <v>6</v>
      </c>
      <c r="C872" s="173"/>
      <c r="D872" s="173"/>
      <c r="E872" s="173"/>
      <c r="F872" s="173"/>
      <c r="G872" s="173"/>
      <c r="H872" s="173"/>
      <c r="I872" s="173"/>
      <c r="J872" s="173"/>
      <c r="K872" s="173"/>
      <c r="L872" s="173"/>
      <c r="M872" s="173"/>
      <c r="N872" s="173"/>
      <c r="O872" s="173"/>
    </row>
    <row r="873" spans="1:15" ht="15" customHeight="1" x14ac:dyDescent="0.45">
      <c r="A873" s="174" t="s">
        <v>1552</v>
      </c>
      <c r="B873" s="173">
        <v>6</v>
      </c>
      <c r="C873" s="173"/>
      <c r="D873" s="173"/>
      <c r="E873" s="173"/>
      <c r="F873" s="173"/>
      <c r="G873" s="173"/>
      <c r="H873" s="173"/>
      <c r="I873" s="173"/>
      <c r="J873" s="173"/>
      <c r="K873" s="173"/>
      <c r="L873" s="173"/>
      <c r="M873" s="173"/>
      <c r="N873" s="173"/>
      <c r="O873" s="173"/>
    </row>
    <row r="874" spans="1:15" ht="15" customHeight="1" x14ac:dyDescent="0.45">
      <c r="A874" s="174" t="s">
        <v>1785</v>
      </c>
      <c r="B874" s="173">
        <v>4</v>
      </c>
      <c r="C874" s="173"/>
      <c r="D874" s="173"/>
      <c r="E874" s="173"/>
      <c r="F874" s="173"/>
      <c r="G874" s="173"/>
      <c r="H874" s="173"/>
      <c r="I874" s="173"/>
      <c r="J874" s="173"/>
      <c r="K874" s="173"/>
      <c r="L874" s="173"/>
      <c r="M874" s="173"/>
      <c r="N874" s="173"/>
      <c r="O874" s="173"/>
    </row>
    <row r="875" spans="1:15" ht="15" customHeight="1" x14ac:dyDescent="0.45">
      <c r="A875" s="174" t="s">
        <v>2403</v>
      </c>
      <c r="B875" s="173">
        <v>4</v>
      </c>
      <c r="C875" s="173"/>
      <c r="D875" s="173"/>
      <c r="E875" s="173"/>
      <c r="F875" s="173"/>
      <c r="G875" s="173"/>
      <c r="H875" s="173"/>
      <c r="I875" s="173"/>
      <c r="J875" s="173"/>
      <c r="K875" s="173"/>
      <c r="L875" s="173"/>
      <c r="M875" s="173"/>
      <c r="N875" s="173"/>
      <c r="O875" s="173"/>
    </row>
    <row r="876" spans="1:15" ht="15" customHeight="1" x14ac:dyDescent="0.45">
      <c r="A876" s="174" t="s">
        <v>2444</v>
      </c>
      <c r="B876" s="173">
        <v>2</v>
      </c>
      <c r="C876" s="173"/>
      <c r="D876" s="173"/>
      <c r="E876" s="173"/>
      <c r="F876" s="173"/>
      <c r="G876" s="173"/>
      <c r="H876" s="173"/>
      <c r="I876" s="173"/>
      <c r="J876" s="173"/>
      <c r="K876" s="173"/>
      <c r="L876" s="173"/>
      <c r="M876" s="173"/>
      <c r="N876" s="173"/>
      <c r="O876" s="173"/>
    </row>
    <row r="877" spans="1:15" ht="15" customHeight="1" x14ac:dyDescent="0.45">
      <c r="A877" s="174" t="s">
        <v>2335</v>
      </c>
      <c r="B877" s="173">
        <v>3</v>
      </c>
      <c r="C877" s="173"/>
      <c r="D877" s="173"/>
      <c r="E877" s="173"/>
      <c r="F877" s="173"/>
      <c r="G877" s="173"/>
      <c r="H877" s="173"/>
      <c r="I877" s="173"/>
      <c r="J877" s="173"/>
      <c r="K877" s="173"/>
      <c r="L877" s="173"/>
      <c r="M877" s="173"/>
      <c r="N877" s="173"/>
      <c r="O877" s="173"/>
    </row>
    <row r="878" spans="1:15" ht="15" customHeight="1" x14ac:dyDescent="0.45">
      <c r="A878" s="174" t="s">
        <v>754</v>
      </c>
      <c r="B878" s="173">
        <v>8</v>
      </c>
      <c r="C878" s="173"/>
      <c r="D878" s="173"/>
      <c r="E878" s="173"/>
      <c r="F878" s="173"/>
      <c r="G878" s="173"/>
      <c r="H878" s="173"/>
      <c r="I878" s="173"/>
      <c r="J878" s="173"/>
      <c r="K878" s="173"/>
      <c r="L878" s="173"/>
      <c r="M878" s="173"/>
      <c r="N878" s="173"/>
      <c r="O878" s="173"/>
    </row>
    <row r="879" spans="1:15" ht="15" customHeight="1" x14ac:dyDescent="0.45">
      <c r="A879" s="174" t="s">
        <v>2003</v>
      </c>
      <c r="B879" s="173">
        <v>3</v>
      </c>
      <c r="C879" s="173"/>
      <c r="D879" s="173"/>
      <c r="E879" s="173"/>
      <c r="F879" s="173"/>
      <c r="G879" s="173"/>
      <c r="H879" s="173"/>
      <c r="I879" s="173"/>
      <c r="J879" s="173"/>
      <c r="K879" s="173"/>
      <c r="L879" s="173"/>
      <c r="M879" s="173"/>
      <c r="N879" s="173"/>
      <c r="O879" s="173"/>
    </row>
    <row r="880" spans="1:15" ht="15" customHeight="1" x14ac:dyDescent="0.45">
      <c r="A880" s="174" t="s">
        <v>745</v>
      </c>
      <c r="B880" s="173">
        <v>6</v>
      </c>
      <c r="C880" s="173"/>
      <c r="D880" s="173"/>
      <c r="E880" s="173"/>
      <c r="F880" s="173"/>
      <c r="G880" s="173"/>
      <c r="H880" s="173"/>
      <c r="I880" s="173"/>
      <c r="J880" s="173"/>
      <c r="K880" s="173"/>
      <c r="L880" s="173"/>
      <c r="M880" s="173"/>
      <c r="N880" s="173"/>
      <c r="O880" s="173"/>
    </row>
    <row r="881" spans="1:15" ht="15" customHeight="1" x14ac:dyDescent="0.45">
      <c r="A881" s="174" t="s">
        <v>1387</v>
      </c>
      <c r="B881" s="173">
        <v>2</v>
      </c>
      <c r="C881" s="173"/>
      <c r="D881" s="173"/>
      <c r="E881" s="173"/>
      <c r="F881" s="173"/>
      <c r="G881" s="173"/>
      <c r="H881" s="173"/>
      <c r="I881" s="173"/>
      <c r="J881" s="173"/>
      <c r="K881" s="173"/>
      <c r="L881" s="173"/>
      <c r="M881" s="173"/>
      <c r="N881" s="173"/>
      <c r="O881" s="173"/>
    </row>
    <row r="882" spans="1:15" ht="15" customHeight="1" x14ac:dyDescent="0.45">
      <c r="A882" s="174" t="s">
        <v>2605</v>
      </c>
      <c r="B882" s="173">
        <v>3</v>
      </c>
      <c r="C882" s="173"/>
      <c r="D882" s="173"/>
      <c r="E882" s="173"/>
      <c r="F882" s="173"/>
      <c r="G882" s="173"/>
      <c r="H882" s="173"/>
      <c r="I882" s="173"/>
      <c r="J882" s="173"/>
      <c r="K882" s="173"/>
      <c r="L882" s="173"/>
      <c r="M882" s="173"/>
      <c r="N882" s="173"/>
      <c r="O882" s="173"/>
    </row>
    <row r="883" spans="1:15" ht="15" customHeight="1" x14ac:dyDescent="0.45">
      <c r="A883" s="174" t="s">
        <v>1813</v>
      </c>
      <c r="B883" s="173">
        <v>4</v>
      </c>
      <c r="C883" s="173"/>
      <c r="D883" s="173"/>
      <c r="E883" s="173"/>
      <c r="F883" s="173"/>
      <c r="G883" s="173"/>
      <c r="H883" s="173"/>
      <c r="I883" s="173"/>
      <c r="J883" s="173"/>
      <c r="K883" s="173"/>
      <c r="L883" s="173"/>
      <c r="M883" s="173"/>
      <c r="N883" s="173"/>
      <c r="O883" s="173"/>
    </row>
    <row r="884" spans="1:15" ht="15" customHeight="1" x14ac:dyDescent="0.45">
      <c r="A884" s="174" t="s">
        <v>2651</v>
      </c>
      <c r="B884" s="173">
        <v>4</v>
      </c>
      <c r="C884" s="173"/>
      <c r="D884" s="173"/>
      <c r="E884" s="173"/>
      <c r="F884" s="173"/>
      <c r="G884" s="173"/>
      <c r="H884" s="173"/>
      <c r="I884" s="173"/>
      <c r="J884" s="173"/>
      <c r="K884" s="173"/>
      <c r="L884" s="173"/>
      <c r="M884" s="173"/>
      <c r="N884" s="173"/>
      <c r="O884" s="173"/>
    </row>
    <row r="885" spans="1:15" ht="15" customHeight="1" x14ac:dyDescent="0.45">
      <c r="A885" s="174" t="s">
        <v>1922</v>
      </c>
      <c r="B885" s="173">
        <v>4</v>
      </c>
      <c r="C885" s="173"/>
      <c r="D885" s="173"/>
      <c r="E885" s="173"/>
      <c r="F885" s="173"/>
      <c r="G885" s="173"/>
      <c r="H885" s="173"/>
      <c r="I885" s="173"/>
      <c r="J885" s="173"/>
      <c r="K885" s="173"/>
      <c r="L885" s="173"/>
      <c r="M885" s="173"/>
      <c r="N885" s="173"/>
      <c r="O885" s="173"/>
    </row>
    <row r="886" spans="1:15" ht="15" customHeight="1" x14ac:dyDescent="0.45">
      <c r="A886" s="174" t="s">
        <v>1927</v>
      </c>
      <c r="B886" s="173">
        <v>4</v>
      </c>
      <c r="C886" s="173"/>
      <c r="D886" s="173"/>
      <c r="E886" s="173"/>
      <c r="F886" s="173"/>
      <c r="G886" s="173"/>
      <c r="H886" s="173"/>
      <c r="I886" s="173"/>
      <c r="J886" s="173"/>
      <c r="K886" s="173"/>
      <c r="L886" s="173"/>
      <c r="M886" s="173"/>
      <c r="N886" s="173"/>
      <c r="O886" s="173"/>
    </row>
    <row r="887" spans="1:15" ht="15" customHeight="1" x14ac:dyDescent="0.45">
      <c r="A887" s="174" t="s">
        <v>1467</v>
      </c>
      <c r="B887" s="173">
        <v>5</v>
      </c>
      <c r="C887" s="173"/>
      <c r="D887" s="173"/>
      <c r="E887" s="173"/>
      <c r="F887" s="173"/>
      <c r="G887" s="173"/>
      <c r="H887" s="173"/>
      <c r="I887" s="173"/>
      <c r="J887" s="173"/>
      <c r="K887" s="173"/>
      <c r="L887" s="173"/>
      <c r="M887" s="173"/>
      <c r="N887" s="173"/>
      <c r="O887" s="173"/>
    </row>
    <row r="888" spans="1:15" ht="15" customHeight="1" x14ac:dyDescent="0.45">
      <c r="A888" s="174" t="s">
        <v>1996</v>
      </c>
      <c r="B888" s="173">
        <v>6</v>
      </c>
      <c r="C888" s="173"/>
      <c r="D888" s="173"/>
      <c r="E888" s="173"/>
      <c r="F888" s="173"/>
      <c r="G888" s="173"/>
      <c r="H888" s="173"/>
      <c r="I888" s="173"/>
      <c r="J888" s="173"/>
      <c r="K888" s="173"/>
      <c r="L888" s="173"/>
      <c r="M888" s="173"/>
      <c r="N888" s="173"/>
      <c r="O888" s="173"/>
    </row>
    <row r="889" spans="1:15" ht="15" customHeight="1" x14ac:dyDescent="0.45">
      <c r="A889" s="174" t="s">
        <v>1852</v>
      </c>
      <c r="B889" s="173">
        <v>6</v>
      </c>
      <c r="C889" s="173"/>
      <c r="D889" s="173"/>
      <c r="E889" s="173"/>
      <c r="F889" s="173"/>
      <c r="G889" s="173"/>
      <c r="H889" s="173"/>
      <c r="I889" s="173"/>
      <c r="J889" s="173"/>
      <c r="K889" s="173"/>
      <c r="L889" s="173"/>
      <c r="M889" s="173"/>
      <c r="N889" s="173"/>
      <c r="O889" s="173"/>
    </row>
    <row r="890" spans="1:15" ht="15" customHeight="1" x14ac:dyDescent="0.45">
      <c r="A890" s="174" t="s">
        <v>1055</v>
      </c>
      <c r="B890" s="173">
        <v>3</v>
      </c>
      <c r="C890" s="173"/>
      <c r="D890" s="173"/>
      <c r="E890" s="173"/>
      <c r="F890" s="173"/>
      <c r="G890" s="173"/>
      <c r="H890" s="173"/>
      <c r="I890" s="173"/>
      <c r="J890" s="173"/>
      <c r="K890" s="173"/>
      <c r="L890" s="173"/>
      <c r="M890" s="173"/>
      <c r="N890" s="173"/>
      <c r="O890" s="173"/>
    </row>
    <row r="891" spans="1:15" ht="15" customHeight="1" x14ac:dyDescent="0.45">
      <c r="A891" s="174" t="s">
        <v>307</v>
      </c>
      <c r="B891" s="173">
        <v>13</v>
      </c>
      <c r="C891" s="173"/>
      <c r="D891" s="173"/>
      <c r="E891" s="173"/>
      <c r="F891" s="173"/>
      <c r="G891" s="173"/>
      <c r="H891" s="173"/>
      <c r="I891" s="173"/>
      <c r="J891" s="173"/>
      <c r="K891" s="173"/>
      <c r="L891" s="173"/>
      <c r="M891" s="173"/>
      <c r="N891" s="173"/>
      <c r="O891" s="173"/>
    </row>
    <row r="892" spans="1:15" ht="15" customHeight="1" x14ac:dyDescent="0.45">
      <c r="A892" s="174" t="s">
        <v>1951</v>
      </c>
      <c r="B892" s="173">
        <v>4</v>
      </c>
      <c r="C892" s="173"/>
      <c r="D892" s="173"/>
      <c r="E892" s="173"/>
      <c r="F892" s="173"/>
      <c r="G892" s="173"/>
      <c r="H892" s="173"/>
      <c r="I892" s="173"/>
      <c r="J892" s="173"/>
      <c r="K892" s="173"/>
      <c r="L892" s="173"/>
      <c r="M892" s="173"/>
      <c r="N892" s="173"/>
      <c r="O892" s="173"/>
    </row>
    <row r="893" spans="1:15" ht="15" customHeight="1" x14ac:dyDescent="0.45">
      <c r="A893" s="174" t="s">
        <v>919</v>
      </c>
      <c r="B893" s="173">
        <v>6</v>
      </c>
      <c r="C893" s="173"/>
      <c r="D893" s="173"/>
      <c r="E893" s="173"/>
      <c r="F893" s="173"/>
      <c r="G893" s="173"/>
      <c r="H893" s="173"/>
      <c r="I893" s="173"/>
      <c r="J893" s="173"/>
      <c r="K893" s="173"/>
      <c r="L893" s="173"/>
      <c r="M893" s="173"/>
      <c r="N893" s="173"/>
      <c r="O893" s="173"/>
    </row>
    <row r="894" spans="1:15" ht="15" customHeight="1" x14ac:dyDescent="0.45">
      <c r="A894" s="174" t="s">
        <v>56</v>
      </c>
      <c r="B894" s="173">
        <v>6</v>
      </c>
      <c r="C894" s="173"/>
      <c r="D894" s="173"/>
      <c r="E894" s="173"/>
      <c r="F894" s="173"/>
      <c r="G894" s="173"/>
      <c r="H894" s="173"/>
      <c r="I894" s="173"/>
      <c r="J894" s="173"/>
      <c r="K894" s="173"/>
      <c r="L894" s="173"/>
      <c r="M894" s="173"/>
      <c r="N894" s="173"/>
      <c r="O894" s="173"/>
    </row>
    <row r="895" spans="1:15" ht="15" customHeight="1" x14ac:dyDescent="0.45">
      <c r="A895" s="174" t="s">
        <v>1781</v>
      </c>
      <c r="B895" s="173">
        <v>2</v>
      </c>
      <c r="C895" s="173"/>
      <c r="D895" s="173"/>
      <c r="E895" s="173"/>
      <c r="F895" s="173"/>
      <c r="G895" s="173"/>
      <c r="H895" s="173"/>
      <c r="I895" s="173"/>
      <c r="J895" s="173"/>
      <c r="K895" s="173"/>
      <c r="L895" s="173"/>
      <c r="M895" s="173"/>
      <c r="N895" s="173"/>
      <c r="O895" s="173"/>
    </row>
    <row r="896" spans="1:15" ht="15" customHeight="1" x14ac:dyDescent="0.45">
      <c r="A896" s="174" t="s">
        <v>2141</v>
      </c>
      <c r="B896" s="173">
        <v>2</v>
      </c>
      <c r="C896" s="173"/>
      <c r="D896" s="173"/>
      <c r="E896" s="173"/>
      <c r="F896" s="173"/>
      <c r="G896" s="173"/>
      <c r="H896" s="173"/>
      <c r="I896" s="173"/>
      <c r="J896" s="173"/>
      <c r="K896" s="173"/>
      <c r="L896" s="173"/>
      <c r="M896" s="173"/>
      <c r="N896" s="173"/>
      <c r="O896" s="173"/>
    </row>
    <row r="897" spans="1:15" ht="15" customHeight="1" x14ac:dyDescent="0.45">
      <c r="A897" s="174" t="s">
        <v>1657</v>
      </c>
      <c r="B897" s="173">
        <v>5</v>
      </c>
      <c r="C897" s="173"/>
      <c r="D897" s="173"/>
      <c r="E897" s="173"/>
      <c r="F897" s="173"/>
      <c r="G897" s="173"/>
      <c r="H897" s="173"/>
      <c r="I897" s="173"/>
      <c r="J897" s="173"/>
      <c r="K897" s="173"/>
      <c r="L897" s="173"/>
      <c r="M897" s="173"/>
      <c r="N897" s="173"/>
      <c r="O897" s="173"/>
    </row>
    <row r="898" spans="1:15" ht="15" customHeight="1" x14ac:dyDescent="0.45">
      <c r="A898" s="174" t="s">
        <v>2152</v>
      </c>
      <c r="B898" s="173">
        <v>9</v>
      </c>
      <c r="C898" s="173"/>
      <c r="D898" s="173"/>
      <c r="E898" s="173"/>
      <c r="F898" s="173"/>
      <c r="G898" s="173"/>
      <c r="H898" s="173"/>
      <c r="I898" s="173"/>
      <c r="J898" s="173"/>
      <c r="K898" s="173"/>
      <c r="L898" s="173"/>
      <c r="M898" s="173"/>
      <c r="N898" s="173"/>
      <c r="O898" s="173"/>
    </row>
    <row r="899" spans="1:15" ht="15" customHeight="1" x14ac:dyDescent="0.45">
      <c r="A899" s="174" t="s">
        <v>534</v>
      </c>
      <c r="B899" s="173">
        <v>6</v>
      </c>
      <c r="C899" s="173"/>
      <c r="D899" s="173"/>
      <c r="E899" s="173"/>
      <c r="F899" s="173"/>
      <c r="G899" s="173"/>
      <c r="H899" s="173"/>
      <c r="I899" s="173"/>
      <c r="J899" s="173"/>
      <c r="K899" s="173"/>
      <c r="L899" s="173"/>
      <c r="M899" s="173"/>
      <c r="N899" s="173"/>
      <c r="O899" s="173"/>
    </row>
    <row r="900" spans="1:15" ht="15" customHeight="1" x14ac:dyDescent="0.45">
      <c r="A900" s="174" t="s">
        <v>1544</v>
      </c>
      <c r="B900" s="173">
        <v>7</v>
      </c>
      <c r="C900" s="173"/>
      <c r="D900" s="173"/>
      <c r="E900" s="173"/>
      <c r="F900" s="173"/>
      <c r="G900" s="173"/>
      <c r="H900" s="173"/>
      <c r="I900" s="173"/>
      <c r="J900" s="173"/>
      <c r="K900" s="173"/>
      <c r="L900" s="173"/>
      <c r="M900" s="173"/>
      <c r="N900" s="173"/>
      <c r="O900" s="173"/>
    </row>
    <row r="901" spans="1:15" ht="15" customHeight="1" x14ac:dyDescent="0.45">
      <c r="A901" s="174" t="s">
        <v>47</v>
      </c>
      <c r="B901" s="173">
        <v>7</v>
      </c>
      <c r="C901" s="173"/>
      <c r="D901" s="173"/>
      <c r="E901" s="173"/>
      <c r="F901" s="173"/>
      <c r="G901" s="173"/>
      <c r="H901" s="173"/>
      <c r="I901" s="173"/>
      <c r="J901" s="173"/>
      <c r="K901" s="173"/>
      <c r="L901" s="173"/>
      <c r="M901" s="173"/>
      <c r="N901" s="173"/>
      <c r="O901" s="173"/>
    </row>
    <row r="902" spans="1:15" ht="15" customHeight="1" x14ac:dyDescent="0.45">
      <c r="A902" s="174" t="s">
        <v>2223</v>
      </c>
      <c r="B902" s="173">
        <v>4</v>
      </c>
      <c r="C902" s="173"/>
      <c r="D902" s="173"/>
      <c r="E902" s="173"/>
      <c r="F902" s="173"/>
      <c r="G902" s="173"/>
      <c r="H902" s="173"/>
      <c r="I902" s="173"/>
      <c r="J902" s="173"/>
      <c r="K902" s="173"/>
      <c r="L902" s="173"/>
      <c r="M902" s="173"/>
      <c r="N902" s="173"/>
      <c r="O902" s="173"/>
    </row>
    <row r="903" spans="1:15" ht="15" customHeight="1" x14ac:dyDescent="0.45">
      <c r="A903" s="174" t="s">
        <v>2248</v>
      </c>
      <c r="B903" s="173">
        <v>6</v>
      </c>
      <c r="C903" s="173"/>
      <c r="D903" s="173"/>
      <c r="E903" s="173"/>
      <c r="F903" s="173"/>
      <c r="G903" s="173"/>
      <c r="H903" s="173"/>
      <c r="I903" s="173"/>
      <c r="J903" s="173"/>
      <c r="K903" s="173"/>
      <c r="L903" s="173"/>
      <c r="M903" s="173"/>
      <c r="N903" s="173"/>
      <c r="O903" s="173"/>
    </row>
    <row r="904" spans="1:15" ht="15" customHeight="1" x14ac:dyDescent="0.45">
      <c r="A904" s="174" t="s">
        <v>1328</v>
      </c>
      <c r="B904" s="173">
        <v>3</v>
      </c>
      <c r="C904" s="173"/>
      <c r="D904" s="173"/>
      <c r="E904" s="173"/>
      <c r="F904" s="173"/>
      <c r="G904" s="173"/>
      <c r="H904" s="173"/>
      <c r="I904" s="173"/>
      <c r="J904" s="173"/>
      <c r="K904" s="173"/>
      <c r="L904" s="173"/>
      <c r="M904" s="173"/>
      <c r="N904" s="173"/>
      <c r="O904" s="173"/>
    </row>
    <row r="905" spans="1:15" ht="15" customHeight="1" x14ac:dyDescent="0.45">
      <c r="A905" s="174" t="s">
        <v>2565</v>
      </c>
      <c r="B905" s="173">
        <v>2</v>
      </c>
      <c r="C905" s="173"/>
      <c r="D905" s="173"/>
      <c r="E905" s="173"/>
      <c r="F905" s="173"/>
      <c r="G905" s="173"/>
      <c r="H905" s="173"/>
      <c r="I905" s="173"/>
      <c r="J905" s="173"/>
      <c r="K905" s="173"/>
      <c r="L905" s="173"/>
      <c r="M905" s="173"/>
      <c r="N905" s="173"/>
      <c r="O905" s="173"/>
    </row>
    <row r="906" spans="1:15" ht="15" customHeight="1" x14ac:dyDescent="0.45">
      <c r="A906" s="174" t="s">
        <v>2239</v>
      </c>
      <c r="B906" s="173">
        <v>4</v>
      </c>
      <c r="C906" s="173"/>
      <c r="D906" s="173"/>
      <c r="E906" s="173"/>
      <c r="F906" s="173"/>
      <c r="G906" s="173"/>
      <c r="H906" s="173"/>
      <c r="I906" s="173"/>
      <c r="J906" s="173"/>
      <c r="K906" s="173"/>
      <c r="L906" s="173"/>
      <c r="M906" s="173"/>
      <c r="N906" s="173"/>
      <c r="O906" s="173"/>
    </row>
    <row r="907" spans="1:15" ht="15" customHeight="1" x14ac:dyDescent="0.45">
      <c r="A907" s="174" t="s">
        <v>2654</v>
      </c>
      <c r="B907" s="173">
        <v>2</v>
      </c>
      <c r="C907" s="173"/>
      <c r="D907" s="173"/>
      <c r="E907" s="173"/>
      <c r="F907" s="173"/>
      <c r="G907" s="173"/>
      <c r="H907" s="173"/>
      <c r="I907" s="173"/>
      <c r="J907" s="173"/>
      <c r="K907" s="173"/>
      <c r="L907" s="173"/>
      <c r="M907" s="173"/>
      <c r="N907" s="173"/>
      <c r="O907" s="173"/>
    </row>
    <row r="908" spans="1:15" ht="15" customHeight="1" x14ac:dyDescent="0.45">
      <c r="A908" s="174" t="s">
        <v>1659</v>
      </c>
      <c r="B908" s="173">
        <v>6</v>
      </c>
      <c r="C908" s="173"/>
      <c r="D908" s="173"/>
      <c r="E908" s="173"/>
      <c r="F908" s="173"/>
      <c r="G908" s="173"/>
      <c r="H908" s="173"/>
      <c r="I908" s="173"/>
      <c r="J908" s="173"/>
      <c r="K908" s="173"/>
      <c r="L908" s="173"/>
      <c r="M908" s="173"/>
      <c r="N908" s="173"/>
      <c r="O908" s="173"/>
    </row>
    <row r="909" spans="1:15" ht="15" customHeight="1" x14ac:dyDescent="0.45">
      <c r="A909" s="174" t="s">
        <v>1863</v>
      </c>
      <c r="B909" s="173">
        <v>4</v>
      </c>
      <c r="C909" s="173"/>
      <c r="D909" s="173"/>
      <c r="E909" s="173"/>
      <c r="F909" s="173"/>
      <c r="G909" s="173"/>
      <c r="H909" s="173"/>
      <c r="I909" s="173"/>
      <c r="J909" s="173"/>
      <c r="K909" s="173"/>
      <c r="L909" s="173"/>
      <c r="M909" s="173"/>
      <c r="N909" s="173"/>
      <c r="O909" s="173"/>
    </row>
    <row r="910" spans="1:15" ht="15" customHeight="1" x14ac:dyDescent="0.45">
      <c r="A910" s="174" t="s">
        <v>832</v>
      </c>
      <c r="B910" s="173">
        <v>4</v>
      </c>
      <c r="C910" s="173"/>
      <c r="D910" s="173"/>
      <c r="E910" s="173"/>
      <c r="F910" s="173"/>
      <c r="G910" s="173"/>
      <c r="H910" s="173"/>
      <c r="I910" s="173"/>
      <c r="J910" s="173"/>
      <c r="K910" s="173"/>
      <c r="L910" s="173"/>
      <c r="M910" s="173"/>
      <c r="N910" s="173"/>
      <c r="O910" s="173"/>
    </row>
    <row r="911" spans="1:15" ht="15" customHeight="1" x14ac:dyDescent="0.45">
      <c r="A911" s="174" t="s">
        <v>1744</v>
      </c>
      <c r="B911" s="173">
        <v>1</v>
      </c>
      <c r="C911" s="173"/>
      <c r="D911" s="173"/>
      <c r="E911" s="173"/>
      <c r="F911" s="173"/>
      <c r="G911" s="173"/>
      <c r="H911" s="173"/>
      <c r="I911" s="173"/>
      <c r="J911" s="173"/>
      <c r="K911" s="173"/>
      <c r="L911" s="173"/>
      <c r="M911" s="173"/>
      <c r="N911" s="173"/>
      <c r="O911" s="173"/>
    </row>
    <row r="912" spans="1:15" ht="15" customHeight="1" x14ac:dyDescent="0.45">
      <c r="A912" s="174" t="s">
        <v>599</v>
      </c>
      <c r="B912" s="173">
        <v>5</v>
      </c>
      <c r="C912" s="173"/>
      <c r="D912" s="173"/>
      <c r="E912" s="173"/>
      <c r="F912" s="173"/>
      <c r="G912" s="173"/>
      <c r="H912" s="173"/>
      <c r="I912" s="173"/>
      <c r="J912" s="173"/>
      <c r="K912" s="173"/>
      <c r="L912" s="173"/>
      <c r="M912" s="173"/>
      <c r="N912" s="173"/>
      <c r="O912" s="173"/>
    </row>
    <row r="913" spans="1:15" ht="15" customHeight="1" x14ac:dyDescent="0.45">
      <c r="A913" s="174" t="s">
        <v>876</v>
      </c>
      <c r="B913" s="173">
        <v>4</v>
      </c>
      <c r="C913" s="173"/>
      <c r="D913" s="173"/>
      <c r="E913" s="173"/>
      <c r="F913" s="173"/>
      <c r="G913" s="173"/>
      <c r="H913" s="173"/>
      <c r="I913" s="173"/>
      <c r="J913" s="173"/>
      <c r="K913" s="173"/>
      <c r="L913" s="173"/>
      <c r="M913" s="173"/>
      <c r="N913" s="173"/>
      <c r="O913" s="173"/>
    </row>
    <row r="914" spans="1:15" ht="15" customHeight="1" x14ac:dyDescent="0.45">
      <c r="A914" s="174" t="s">
        <v>1252</v>
      </c>
      <c r="B914" s="173">
        <v>10</v>
      </c>
      <c r="C914" s="173"/>
      <c r="D914" s="173"/>
      <c r="E914" s="173"/>
      <c r="F914" s="173"/>
      <c r="G914" s="173"/>
      <c r="H914" s="173"/>
      <c r="I914" s="173"/>
      <c r="J914" s="173"/>
      <c r="K914" s="173"/>
      <c r="L914" s="173"/>
      <c r="M914" s="173"/>
      <c r="N914" s="173"/>
      <c r="O914" s="173"/>
    </row>
    <row r="915" spans="1:15" ht="15" customHeight="1" x14ac:dyDescent="0.45">
      <c r="A915" s="174" t="s">
        <v>242</v>
      </c>
      <c r="B915" s="173">
        <v>7</v>
      </c>
      <c r="C915" s="173"/>
      <c r="D915" s="173"/>
      <c r="E915" s="173"/>
      <c r="F915" s="173"/>
      <c r="G915" s="173"/>
      <c r="H915" s="173"/>
      <c r="I915" s="173"/>
      <c r="J915" s="173"/>
      <c r="K915" s="173"/>
      <c r="L915" s="173"/>
      <c r="M915" s="173"/>
      <c r="N915" s="173"/>
      <c r="O915" s="173"/>
    </row>
    <row r="916" spans="1:15" ht="15" customHeight="1" x14ac:dyDescent="0.45">
      <c r="A916" s="174" t="s">
        <v>734</v>
      </c>
      <c r="B916" s="173">
        <v>10</v>
      </c>
      <c r="C916" s="173"/>
      <c r="D916" s="173"/>
      <c r="E916" s="173"/>
      <c r="F916" s="173"/>
      <c r="G916" s="173"/>
      <c r="H916" s="173"/>
      <c r="I916" s="173"/>
      <c r="J916" s="173"/>
      <c r="K916" s="173"/>
      <c r="L916" s="173"/>
      <c r="M916" s="173"/>
      <c r="N916" s="173"/>
      <c r="O916" s="173"/>
    </row>
    <row r="917" spans="1:15" ht="15" customHeight="1" x14ac:dyDescent="0.45">
      <c r="A917" s="174" t="s">
        <v>2652</v>
      </c>
      <c r="B917" s="173">
        <v>1</v>
      </c>
      <c r="C917" s="173"/>
      <c r="D917" s="173"/>
      <c r="E917" s="173"/>
      <c r="F917" s="173"/>
      <c r="G917" s="173"/>
      <c r="H917" s="173"/>
      <c r="I917" s="173"/>
      <c r="J917" s="173"/>
      <c r="K917" s="173"/>
      <c r="L917" s="173"/>
      <c r="M917" s="173"/>
      <c r="N917" s="173"/>
      <c r="O917" s="173"/>
    </row>
    <row r="918" spans="1:15" ht="15" customHeight="1" x14ac:dyDescent="0.45">
      <c r="A918" s="174" t="s">
        <v>1924</v>
      </c>
      <c r="B918" s="173">
        <v>5</v>
      </c>
      <c r="C918" s="173"/>
      <c r="D918" s="173"/>
      <c r="E918" s="173"/>
      <c r="F918" s="173"/>
      <c r="G918" s="173"/>
      <c r="H918" s="173"/>
      <c r="I918" s="173"/>
      <c r="J918" s="173"/>
      <c r="K918" s="173"/>
      <c r="L918" s="173"/>
      <c r="M918" s="173"/>
      <c r="N918" s="173"/>
      <c r="O918" s="173"/>
    </row>
    <row r="919" spans="1:15" ht="15" customHeight="1" x14ac:dyDescent="0.45">
      <c r="A919" s="174" t="s">
        <v>1371</v>
      </c>
      <c r="B919" s="173">
        <v>7</v>
      </c>
      <c r="C919" s="173"/>
      <c r="D919" s="173"/>
      <c r="E919" s="173"/>
      <c r="F919" s="173"/>
      <c r="G919" s="173"/>
      <c r="H919" s="173"/>
      <c r="I919" s="173"/>
      <c r="J919" s="173"/>
      <c r="K919" s="173"/>
      <c r="L919" s="173"/>
      <c r="M919" s="173"/>
      <c r="N919" s="173"/>
      <c r="O919" s="173"/>
    </row>
    <row r="920" spans="1:15" ht="15" customHeight="1" x14ac:dyDescent="0.45">
      <c r="A920" s="174" t="s">
        <v>2460</v>
      </c>
      <c r="B920" s="173">
        <v>8</v>
      </c>
      <c r="C920" s="173"/>
      <c r="D920" s="173"/>
      <c r="E920" s="173"/>
      <c r="F920" s="173"/>
      <c r="G920" s="173"/>
      <c r="H920" s="173"/>
      <c r="I920" s="173"/>
      <c r="J920" s="173"/>
      <c r="K920" s="173"/>
      <c r="L920" s="173"/>
      <c r="M920" s="173"/>
      <c r="N920" s="173"/>
      <c r="O920" s="173"/>
    </row>
    <row r="921" spans="1:15" ht="15" customHeight="1" x14ac:dyDescent="0.45">
      <c r="A921" s="174" t="s">
        <v>1365</v>
      </c>
      <c r="B921" s="173">
        <v>3</v>
      </c>
      <c r="C921" s="173"/>
      <c r="D921" s="173"/>
      <c r="E921" s="173"/>
      <c r="F921" s="173"/>
      <c r="G921" s="173"/>
      <c r="H921" s="173"/>
      <c r="I921" s="173"/>
      <c r="J921" s="173"/>
      <c r="K921" s="173"/>
      <c r="L921" s="173"/>
      <c r="M921" s="173"/>
      <c r="N921" s="173"/>
      <c r="O921" s="173"/>
    </row>
    <row r="922" spans="1:15" ht="15" customHeight="1" x14ac:dyDescent="0.45">
      <c r="A922" s="174" t="s">
        <v>36</v>
      </c>
      <c r="B922" s="173">
        <v>11</v>
      </c>
      <c r="C922" s="173"/>
      <c r="D922" s="173"/>
      <c r="E922" s="173"/>
      <c r="F922" s="173"/>
      <c r="G922" s="173"/>
      <c r="H922" s="173"/>
      <c r="I922" s="173"/>
      <c r="J922" s="173"/>
      <c r="K922" s="173"/>
      <c r="L922" s="173"/>
      <c r="M922" s="173"/>
      <c r="N922" s="173"/>
      <c r="O922" s="173"/>
    </row>
    <row r="923" spans="1:15" ht="15" customHeight="1" x14ac:dyDescent="0.45">
      <c r="A923" s="174" t="s">
        <v>1102</v>
      </c>
      <c r="B923" s="173">
        <v>8</v>
      </c>
      <c r="C923" s="173"/>
      <c r="D923" s="173"/>
      <c r="E923" s="173"/>
      <c r="F923" s="173"/>
      <c r="G923" s="173"/>
      <c r="H923" s="173"/>
      <c r="I923" s="173"/>
      <c r="J923" s="173"/>
      <c r="K923" s="173"/>
      <c r="L923" s="173"/>
      <c r="M923" s="173"/>
      <c r="N923" s="173"/>
      <c r="O923" s="173"/>
    </row>
    <row r="924" spans="1:15" ht="15" customHeight="1" x14ac:dyDescent="0.45">
      <c r="A924" s="174" t="s">
        <v>164</v>
      </c>
      <c r="B924" s="173">
        <v>8</v>
      </c>
      <c r="C924" s="173"/>
      <c r="D924" s="173"/>
      <c r="E924" s="173"/>
      <c r="F924" s="173"/>
      <c r="G924" s="173"/>
      <c r="H924" s="173"/>
      <c r="I924" s="173"/>
      <c r="J924" s="173"/>
      <c r="K924" s="173"/>
      <c r="L924" s="173"/>
      <c r="M924" s="173"/>
      <c r="N924" s="173"/>
      <c r="O924" s="173"/>
    </row>
    <row r="925" spans="1:15" ht="15" customHeight="1" x14ac:dyDescent="0.45">
      <c r="A925" s="174" t="s">
        <v>430</v>
      </c>
      <c r="B925" s="173">
        <v>9</v>
      </c>
      <c r="C925" s="173"/>
      <c r="D925" s="173"/>
      <c r="E925" s="173"/>
      <c r="F925" s="173"/>
      <c r="G925" s="173"/>
      <c r="H925" s="173"/>
      <c r="I925" s="173"/>
      <c r="J925" s="173"/>
      <c r="K925" s="173"/>
      <c r="L925" s="173"/>
      <c r="M925" s="173"/>
      <c r="N925" s="173"/>
      <c r="O925" s="173"/>
    </row>
    <row r="926" spans="1:15" ht="15" customHeight="1" x14ac:dyDescent="0.45">
      <c r="A926" s="174" t="s">
        <v>700</v>
      </c>
      <c r="B926" s="173">
        <v>13</v>
      </c>
      <c r="C926" s="173"/>
      <c r="D926" s="173"/>
      <c r="E926" s="173"/>
      <c r="F926" s="173"/>
      <c r="G926" s="173"/>
      <c r="H926" s="173"/>
      <c r="I926" s="173"/>
      <c r="J926" s="173"/>
      <c r="K926" s="173"/>
      <c r="L926" s="173"/>
      <c r="M926" s="173"/>
      <c r="N926" s="173"/>
      <c r="O926" s="173"/>
    </row>
    <row r="927" spans="1:15" ht="15" customHeight="1" x14ac:dyDescent="0.45">
      <c r="A927" s="174" t="s">
        <v>2172</v>
      </c>
      <c r="B927" s="173">
        <v>7</v>
      </c>
      <c r="C927" s="173"/>
      <c r="D927" s="173"/>
      <c r="E927" s="173"/>
      <c r="F927" s="173"/>
      <c r="G927" s="173"/>
      <c r="H927" s="173"/>
      <c r="I927" s="173"/>
      <c r="J927" s="173"/>
      <c r="K927" s="173"/>
      <c r="L927" s="173"/>
      <c r="M927" s="173"/>
      <c r="N927" s="173"/>
      <c r="O927" s="173"/>
    </row>
    <row r="928" spans="1:15" ht="15" customHeight="1" x14ac:dyDescent="0.45">
      <c r="A928" s="174" t="s">
        <v>2398</v>
      </c>
      <c r="B928" s="173">
        <v>4</v>
      </c>
      <c r="C928" s="173"/>
      <c r="D928" s="173"/>
      <c r="E928" s="173"/>
      <c r="F928" s="173"/>
      <c r="G928" s="173"/>
      <c r="H928" s="173"/>
      <c r="I928" s="173"/>
      <c r="J928" s="173"/>
      <c r="K928" s="173"/>
      <c r="L928" s="173"/>
      <c r="M928" s="173"/>
      <c r="N928" s="173"/>
      <c r="O928" s="173"/>
    </row>
    <row r="929" spans="1:15" ht="15" customHeight="1" x14ac:dyDescent="0.45">
      <c r="A929" s="174" t="s">
        <v>2060</v>
      </c>
      <c r="B929" s="173">
        <v>4</v>
      </c>
      <c r="C929" s="173"/>
      <c r="D929" s="173"/>
      <c r="E929" s="173"/>
      <c r="F929" s="173"/>
      <c r="G929" s="173"/>
      <c r="H929" s="173"/>
      <c r="I929" s="173"/>
      <c r="J929" s="173"/>
      <c r="K929" s="173"/>
      <c r="L929" s="173"/>
      <c r="M929" s="173"/>
      <c r="N929" s="173"/>
      <c r="O929" s="173"/>
    </row>
    <row r="930" spans="1:15" ht="15" customHeight="1" x14ac:dyDescent="0.45">
      <c r="A930" s="174" t="s">
        <v>468</v>
      </c>
      <c r="B930" s="173">
        <v>10</v>
      </c>
      <c r="C930" s="173"/>
      <c r="D930" s="173"/>
      <c r="E930" s="173"/>
      <c r="F930" s="173"/>
      <c r="G930" s="173"/>
      <c r="H930" s="173"/>
      <c r="I930" s="173"/>
      <c r="J930" s="173"/>
      <c r="K930" s="173"/>
      <c r="L930" s="173"/>
      <c r="M930" s="173"/>
      <c r="N930" s="173"/>
      <c r="O930" s="173"/>
    </row>
    <row r="931" spans="1:15" ht="15" customHeight="1" x14ac:dyDescent="0.45">
      <c r="A931" s="174" t="s">
        <v>2545</v>
      </c>
      <c r="B931" s="173">
        <v>6</v>
      </c>
      <c r="C931" s="173"/>
      <c r="D931" s="173"/>
      <c r="E931" s="173"/>
      <c r="F931" s="173"/>
      <c r="G931" s="173"/>
      <c r="H931" s="173"/>
      <c r="I931" s="173"/>
      <c r="J931" s="173"/>
      <c r="K931" s="173"/>
      <c r="L931" s="173"/>
      <c r="M931" s="173"/>
      <c r="N931" s="173"/>
      <c r="O931" s="173"/>
    </row>
    <row r="932" spans="1:15" ht="15" customHeight="1" x14ac:dyDescent="0.45">
      <c r="A932" s="174" t="s">
        <v>2147</v>
      </c>
      <c r="B932" s="173">
        <v>8</v>
      </c>
      <c r="C932" s="173"/>
      <c r="D932" s="173"/>
      <c r="E932" s="173"/>
      <c r="F932" s="173"/>
      <c r="G932" s="173"/>
      <c r="H932" s="173"/>
      <c r="I932" s="173"/>
      <c r="J932" s="173"/>
      <c r="K932" s="173"/>
      <c r="L932" s="173"/>
      <c r="M932" s="173"/>
      <c r="N932" s="173"/>
      <c r="O932" s="173"/>
    </row>
    <row r="933" spans="1:15" ht="15" customHeight="1" x14ac:dyDescent="0.45">
      <c r="A933" s="174" t="s">
        <v>381</v>
      </c>
      <c r="B933" s="173">
        <v>6</v>
      </c>
      <c r="C933" s="173"/>
      <c r="D933" s="173"/>
      <c r="E933" s="173"/>
      <c r="F933" s="173"/>
      <c r="G933" s="173"/>
      <c r="H933" s="173"/>
      <c r="I933" s="173"/>
      <c r="J933" s="173"/>
      <c r="K933" s="173"/>
      <c r="L933" s="173"/>
      <c r="M933" s="173"/>
      <c r="N933" s="173"/>
      <c r="O933" s="173"/>
    </row>
    <row r="934" spans="1:15" ht="15" customHeight="1" x14ac:dyDescent="0.45">
      <c r="A934" s="174" t="s">
        <v>2017</v>
      </c>
      <c r="B934" s="173">
        <v>7</v>
      </c>
      <c r="C934" s="173"/>
      <c r="D934" s="173"/>
      <c r="E934" s="173"/>
      <c r="F934" s="173"/>
      <c r="G934" s="173"/>
      <c r="H934" s="173"/>
      <c r="I934" s="173"/>
      <c r="J934" s="173"/>
      <c r="K934" s="173"/>
      <c r="L934" s="173"/>
      <c r="M934" s="173"/>
      <c r="N934" s="173"/>
      <c r="O934" s="173"/>
    </row>
    <row r="935" spans="1:15" ht="15" customHeight="1" x14ac:dyDescent="0.45">
      <c r="A935" s="174" t="s">
        <v>1245</v>
      </c>
      <c r="B935" s="173">
        <v>8</v>
      </c>
      <c r="C935" s="173"/>
      <c r="D935" s="173"/>
      <c r="E935" s="173"/>
      <c r="F935" s="173"/>
      <c r="G935" s="173"/>
      <c r="H935" s="173"/>
      <c r="I935" s="173"/>
      <c r="J935" s="173"/>
      <c r="K935" s="173"/>
      <c r="L935" s="173"/>
      <c r="M935" s="173"/>
      <c r="N935" s="173"/>
      <c r="O935" s="173"/>
    </row>
    <row r="936" spans="1:15" ht="15" customHeight="1" x14ac:dyDescent="0.45">
      <c r="A936" s="174" t="s">
        <v>2569</v>
      </c>
      <c r="B936" s="173">
        <v>5</v>
      </c>
      <c r="C936" s="173"/>
      <c r="D936" s="173"/>
      <c r="E936" s="173"/>
      <c r="F936" s="173"/>
      <c r="G936" s="173"/>
      <c r="H936" s="173"/>
      <c r="I936" s="173"/>
      <c r="J936" s="173"/>
      <c r="K936" s="173"/>
      <c r="L936" s="173"/>
      <c r="M936" s="173"/>
      <c r="N936" s="173"/>
      <c r="O936" s="173"/>
    </row>
    <row r="937" spans="1:15" ht="15" customHeight="1" x14ac:dyDescent="0.45">
      <c r="A937" s="174" t="s">
        <v>2049</v>
      </c>
      <c r="B937" s="173">
        <v>5</v>
      </c>
      <c r="C937" s="173"/>
      <c r="D937" s="173"/>
      <c r="E937" s="173"/>
      <c r="F937" s="173"/>
      <c r="G937" s="173"/>
      <c r="H937" s="173"/>
      <c r="I937" s="173"/>
      <c r="J937" s="173"/>
      <c r="K937" s="173"/>
      <c r="L937" s="173"/>
      <c r="M937" s="173"/>
      <c r="N937" s="173"/>
      <c r="O937" s="173"/>
    </row>
    <row r="938" spans="1:15" ht="15" customHeight="1" x14ac:dyDescent="0.45">
      <c r="A938" s="174" t="s">
        <v>2352</v>
      </c>
      <c r="B938" s="173">
        <v>3</v>
      </c>
      <c r="C938" s="173"/>
      <c r="D938" s="173"/>
      <c r="E938" s="173"/>
      <c r="F938" s="173"/>
      <c r="G938" s="173"/>
      <c r="H938" s="173"/>
      <c r="I938" s="173"/>
      <c r="J938" s="173"/>
      <c r="K938" s="173"/>
      <c r="L938" s="173"/>
      <c r="M938" s="173"/>
      <c r="N938" s="173"/>
      <c r="O938" s="173"/>
    </row>
    <row r="939" spans="1:15" ht="15" customHeight="1" x14ac:dyDescent="0.45">
      <c r="A939" s="174" t="s">
        <v>1979</v>
      </c>
      <c r="B939" s="173">
        <v>4</v>
      </c>
      <c r="C939" s="173"/>
      <c r="D939" s="173"/>
      <c r="E939" s="173"/>
      <c r="F939" s="173"/>
      <c r="G939" s="173"/>
      <c r="H939" s="173"/>
      <c r="I939" s="173"/>
      <c r="J939" s="173"/>
      <c r="K939" s="173"/>
      <c r="L939" s="173"/>
      <c r="M939" s="173"/>
      <c r="N939" s="173"/>
      <c r="O939" s="173"/>
    </row>
    <row r="940" spans="1:15" ht="15" customHeight="1" x14ac:dyDescent="0.45">
      <c r="A940" s="174" t="s">
        <v>1614</v>
      </c>
      <c r="B940" s="173">
        <v>9</v>
      </c>
      <c r="C940" s="173"/>
      <c r="D940" s="173"/>
      <c r="E940" s="173"/>
      <c r="F940" s="173"/>
      <c r="G940" s="173"/>
      <c r="H940" s="173"/>
      <c r="I940" s="173"/>
      <c r="J940" s="173"/>
      <c r="K940" s="173"/>
      <c r="L940" s="173"/>
      <c r="M940" s="173"/>
      <c r="N940" s="173"/>
      <c r="O940" s="173"/>
    </row>
    <row r="941" spans="1:15" ht="15" customHeight="1" x14ac:dyDescent="0.45">
      <c r="A941" s="174" t="s">
        <v>297</v>
      </c>
      <c r="B941" s="173">
        <v>5</v>
      </c>
      <c r="C941" s="173"/>
      <c r="D941" s="173"/>
      <c r="E941" s="173"/>
      <c r="F941" s="173"/>
      <c r="G941" s="173"/>
      <c r="H941" s="173"/>
      <c r="I941" s="173"/>
      <c r="J941" s="173"/>
      <c r="K941" s="173"/>
      <c r="L941" s="173"/>
      <c r="M941" s="173"/>
      <c r="N941" s="173"/>
      <c r="O941" s="173"/>
    </row>
    <row r="942" spans="1:15" ht="15" customHeight="1" x14ac:dyDescent="0.45">
      <c r="A942" s="174" t="s">
        <v>1736</v>
      </c>
      <c r="B942" s="173">
        <v>5</v>
      </c>
      <c r="C942" s="173"/>
      <c r="D942" s="173"/>
      <c r="E942" s="173"/>
      <c r="F942" s="173"/>
      <c r="G942" s="173"/>
      <c r="H942" s="173"/>
      <c r="I942" s="173"/>
      <c r="J942" s="173"/>
      <c r="K942" s="173"/>
      <c r="L942" s="173"/>
      <c r="M942" s="173"/>
      <c r="N942" s="173"/>
      <c r="O942" s="173"/>
    </row>
    <row r="943" spans="1:15" ht="15" customHeight="1" x14ac:dyDescent="0.45">
      <c r="A943" s="174" t="s">
        <v>1010</v>
      </c>
      <c r="B943" s="173">
        <v>8</v>
      </c>
      <c r="C943" s="173"/>
      <c r="D943" s="173"/>
      <c r="E943" s="173"/>
      <c r="F943" s="173"/>
      <c r="G943" s="173"/>
      <c r="H943" s="173"/>
      <c r="I943" s="173"/>
      <c r="J943" s="173"/>
      <c r="K943" s="173"/>
      <c r="L943" s="173"/>
      <c r="M943" s="173"/>
      <c r="N943" s="173"/>
      <c r="O943" s="173"/>
    </row>
    <row r="944" spans="1:15" ht="15" customHeight="1" x14ac:dyDescent="0.45">
      <c r="A944" s="174" t="s">
        <v>2432</v>
      </c>
      <c r="B944" s="173">
        <v>3</v>
      </c>
      <c r="C944" s="173"/>
      <c r="D944" s="173"/>
      <c r="E944" s="173"/>
      <c r="F944" s="173"/>
      <c r="G944" s="173"/>
      <c r="H944" s="173"/>
      <c r="I944" s="173"/>
      <c r="J944" s="173"/>
      <c r="K944" s="173"/>
      <c r="L944" s="173"/>
      <c r="M944" s="173"/>
      <c r="N944" s="173"/>
      <c r="O944" s="173"/>
    </row>
    <row r="945" spans="1:15" ht="15" customHeight="1" x14ac:dyDescent="0.45">
      <c r="A945" s="174" t="s">
        <v>672</v>
      </c>
      <c r="B945" s="173">
        <v>7</v>
      </c>
      <c r="C945" s="173"/>
      <c r="D945" s="173"/>
      <c r="E945" s="173"/>
      <c r="F945" s="173"/>
      <c r="G945" s="173"/>
      <c r="H945" s="173"/>
      <c r="I945" s="173"/>
      <c r="J945" s="173"/>
      <c r="K945" s="173"/>
      <c r="L945" s="173"/>
      <c r="M945" s="173"/>
      <c r="N945" s="173"/>
      <c r="O945" s="173"/>
    </row>
    <row r="946" spans="1:15" ht="15" customHeight="1" x14ac:dyDescent="0.45">
      <c r="A946" s="174" t="s">
        <v>473</v>
      </c>
      <c r="B946" s="173">
        <v>6</v>
      </c>
      <c r="C946" s="173"/>
      <c r="D946" s="173"/>
      <c r="E946" s="173"/>
      <c r="F946" s="173"/>
      <c r="G946" s="173"/>
      <c r="H946" s="173"/>
      <c r="I946" s="173"/>
      <c r="J946" s="173"/>
      <c r="K946" s="173"/>
      <c r="L946" s="173"/>
      <c r="M946" s="173"/>
      <c r="N946" s="173"/>
      <c r="O946" s="173"/>
    </row>
    <row r="947" spans="1:15" ht="15" customHeight="1" x14ac:dyDescent="0.45">
      <c r="A947" s="174" t="s">
        <v>1873</v>
      </c>
      <c r="B947" s="173">
        <v>6</v>
      </c>
      <c r="C947" s="173"/>
      <c r="D947" s="173"/>
      <c r="E947" s="173"/>
      <c r="F947" s="173"/>
      <c r="G947" s="173"/>
      <c r="H947" s="173"/>
      <c r="I947" s="173"/>
      <c r="J947" s="173"/>
      <c r="K947" s="173"/>
      <c r="L947" s="173"/>
      <c r="M947" s="173"/>
      <c r="N947" s="173"/>
      <c r="O947" s="173"/>
    </row>
    <row r="948" spans="1:15" ht="15" customHeight="1" x14ac:dyDescent="0.45">
      <c r="A948" s="174" t="s">
        <v>384</v>
      </c>
      <c r="B948" s="173">
        <v>2</v>
      </c>
      <c r="C948" s="173"/>
      <c r="D948" s="173"/>
      <c r="E948" s="173"/>
      <c r="F948" s="173"/>
      <c r="G948" s="173"/>
      <c r="H948" s="173"/>
      <c r="I948" s="173"/>
      <c r="J948" s="173"/>
      <c r="K948" s="173"/>
      <c r="L948" s="173"/>
      <c r="M948" s="173"/>
      <c r="N948" s="173"/>
      <c r="O948" s="173"/>
    </row>
    <row r="949" spans="1:15" ht="15" customHeight="1" x14ac:dyDescent="0.45">
      <c r="A949" s="174" t="s">
        <v>1436</v>
      </c>
      <c r="B949" s="173">
        <v>3</v>
      </c>
      <c r="C949" s="173"/>
      <c r="D949" s="173"/>
      <c r="E949" s="173"/>
      <c r="F949" s="173"/>
      <c r="G949" s="173"/>
      <c r="H949" s="173"/>
      <c r="I949" s="173"/>
      <c r="J949" s="173"/>
      <c r="K949" s="173"/>
      <c r="L949" s="173"/>
      <c r="M949" s="173"/>
      <c r="N949" s="173"/>
      <c r="O949" s="173"/>
    </row>
    <row r="950" spans="1:15" ht="15" customHeight="1" x14ac:dyDescent="0.45">
      <c r="A950" s="174" t="s">
        <v>2140</v>
      </c>
      <c r="B950" s="173">
        <v>4</v>
      </c>
      <c r="C950" s="173"/>
      <c r="D950" s="173"/>
      <c r="E950" s="173"/>
      <c r="F950" s="173"/>
      <c r="G950" s="173"/>
      <c r="H950" s="173"/>
      <c r="I950" s="173"/>
      <c r="J950" s="173"/>
      <c r="K950" s="173"/>
      <c r="L950" s="173"/>
      <c r="M950" s="173"/>
      <c r="N950" s="173"/>
      <c r="O950" s="173"/>
    </row>
    <row r="951" spans="1:15" ht="15" customHeight="1" x14ac:dyDescent="0.45">
      <c r="A951" s="174" t="s">
        <v>2469</v>
      </c>
      <c r="B951" s="173">
        <v>3</v>
      </c>
      <c r="C951" s="173"/>
      <c r="D951" s="173"/>
      <c r="E951" s="173"/>
      <c r="F951" s="173"/>
      <c r="G951" s="173"/>
      <c r="H951" s="173"/>
      <c r="I951" s="173"/>
      <c r="J951" s="173"/>
      <c r="K951" s="173"/>
      <c r="L951" s="173"/>
      <c r="M951" s="173"/>
      <c r="N951" s="173"/>
      <c r="O951" s="173"/>
    </row>
    <row r="952" spans="1:15" ht="15" customHeight="1" x14ac:dyDescent="0.45">
      <c r="A952" s="174" t="s">
        <v>414</v>
      </c>
      <c r="B952" s="173">
        <v>6</v>
      </c>
      <c r="C952" s="173"/>
      <c r="D952" s="173"/>
      <c r="E952" s="173"/>
      <c r="F952" s="173"/>
      <c r="G952" s="173"/>
      <c r="H952" s="173"/>
      <c r="I952" s="173"/>
      <c r="J952" s="173"/>
      <c r="K952" s="173"/>
      <c r="L952" s="173"/>
      <c r="M952" s="173"/>
      <c r="N952" s="173"/>
      <c r="O952" s="173"/>
    </row>
    <row r="953" spans="1:15" ht="15" customHeight="1" x14ac:dyDescent="0.45">
      <c r="A953" s="174" t="s">
        <v>1175</v>
      </c>
      <c r="B953" s="173">
        <v>5</v>
      </c>
      <c r="C953" s="173"/>
      <c r="D953" s="173"/>
      <c r="E953" s="173"/>
      <c r="F953" s="173"/>
      <c r="G953" s="173"/>
      <c r="H953" s="173"/>
      <c r="I953" s="173"/>
      <c r="J953" s="173"/>
      <c r="K953" s="173"/>
      <c r="L953" s="173"/>
      <c r="M953" s="173"/>
      <c r="N953" s="173"/>
      <c r="O953" s="173"/>
    </row>
    <row r="954" spans="1:15" ht="15" customHeight="1" x14ac:dyDescent="0.45">
      <c r="A954" s="174" t="s">
        <v>309</v>
      </c>
      <c r="B954" s="173">
        <v>8</v>
      </c>
      <c r="C954" s="173"/>
      <c r="D954" s="173"/>
      <c r="E954" s="173"/>
      <c r="F954" s="173"/>
      <c r="G954" s="173"/>
      <c r="H954" s="173"/>
      <c r="I954" s="173"/>
      <c r="J954" s="173"/>
      <c r="K954" s="173"/>
      <c r="L954" s="173"/>
      <c r="M954" s="173"/>
      <c r="N954" s="173"/>
      <c r="O954" s="173"/>
    </row>
    <row r="955" spans="1:15" ht="15" customHeight="1" x14ac:dyDescent="0.45">
      <c r="A955" s="174" t="s">
        <v>992</v>
      </c>
      <c r="B955" s="173">
        <v>3</v>
      </c>
      <c r="C955" s="173"/>
      <c r="D955" s="173"/>
      <c r="E955" s="173"/>
      <c r="F955" s="173"/>
      <c r="G955" s="173"/>
      <c r="H955" s="173"/>
      <c r="I955" s="173"/>
      <c r="J955" s="173"/>
      <c r="K955" s="173"/>
      <c r="L955" s="173"/>
      <c r="M955" s="173"/>
      <c r="N955" s="173"/>
      <c r="O955" s="173"/>
    </row>
    <row r="956" spans="1:15" ht="15" customHeight="1" x14ac:dyDescent="0.45">
      <c r="A956" s="174" t="s">
        <v>1214</v>
      </c>
      <c r="B956" s="173">
        <v>7</v>
      </c>
      <c r="C956" s="173"/>
      <c r="D956" s="173"/>
      <c r="E956" s="173"/>
      <c r="F956" s="173"/>
      <c r="G956" s="173"/>
      <c r="H956" s="173"/>
      <c r="I956" s="173"/>
      <c r="J956" s="173"/>
      <c r="K956" s="173"/>
      <c r="L956" s="173"/>
      <c r="M956" s="173"/>
      <c r="N956" s="173"/>
      <c r="O956" s="173"/>
    </row>
    <row r="957" spans="1:15" ht="15" customHeight="1" x14ac:dyDescent="0.45">
      <c r="A957" s="174" t="s">
        <v>954</v>
      </c>
      <c r="B957" s="173">
        <v>5</v>
      </c>
      <c r="C957" s="173"/>
      <c r="D957" s="173"/>
      <c r="E957" s="173"/>
      <c r="F957" s="173"/>
      <c r="G957" s="173"/>
      <c r="H957" s="173"/>
      <c r="I957" s="173"/>
      <c r="J957" s="173"/>
      <c r="K957" s="173"/>
      <c r="L957" s="173"/>
      <c r="M957" s="173"/>
      <c r="N957" s="173"/>
      <c r="O957" s="173"/>
    </row>
    <row r="958" spans="1:15" ht="15" customHeight="1" x14ac:dyDescent="0.45">
      <c r="A958" s="174" t="s">
        <v>2698</v>
      </c>
      <c r="B958" s="173">
        <v>2</v>
      </c>
      <c r="C958" s="173"/>
      <c r="D958" s="173"/>
      <c r="E958" s="173"/>
      <c r="F958" s="173"/>
      <c r="G958" s="173"/>
      <c r="H958" s="173"/>
      <c r="I958" s="173"/>
      <c r="J958" s="173"/>
      <c r="K958" s="173"/>
      <c r="L958" s="173"/>
      <c r="M958" s="173"/>
      <c r="N958" s="173"/>
      <c r="O958" s="173"/>
    </row>
    <row r="959" spans="1:15" ht="15" customHeight="1" x14ac:dyDescent="0.45">
      <c r="A959" s="174" t="s">
        <v>1972</v>
      </c>
      <c r="B959" s="173">
        <v>3</v>
      </c>
      <c r="C959" s="173"/>
      <c r="D959" s="173"/>
      <c r="E959" s="173"/>
      <c r="F959" s="173"/>
      <c r="G959" s="173"/>
      <c r="H959" s="173"/>
      <c r="I959" s="173"/>
      <c r="J959" s="173"/>
      <c r="K959" s="173"/>
      <c r="L959" s="173"/>
      <c r="M959" s="173"/>
      <c r="N959" s="173"/>
      <c r="O959" s="173"/>
    </row>
    <row r="960" spans="1:15" ht="15" customHeight="1" x14ac:dyDescent="0.45">
      <c r="A960" s="174" t="s">
        <v>1452</v>
      </c>
      <c r="B960" s="173">
        <v>6</v>
      </c>
      <c r="C960" s="173"/>
      <c r="D960" s="173"/>
      <c r="E960" s="173"/>
      <c r="F960" s="173"/>
      <c r="G960" s="173"/>
      <c r="H960" s="173"/>
      <c r="I960" s="173"/>
      <c r="J960" s="173"/>
      <c r="K960" s="173"/>
      <c r="L960" s="173"/>
      <c r="M960" s="173"/>
      <c r="N960" s="173"/>
      <c r="O960" s="173"/>
    </row>
    <row r="961" spans="1:15" ht="15" customHeight="1" x14ac:dyDescent="0.45">
      <c r="A961" s="174" t="s">
        <v>1886</v>
      </c>
      <c r="B961" s="173">
        <v>6</v>
      </c>
      <c r="C961" s="173"/>
      <c r="D961" s="173"/>
      <c r="E961" s="173"/>
      <c r="F961" s="173"/>
      <c r="G961" s="173"/>
      <c r="H961" s="173"/>
      <c r="I961" s="173"/>
      <c r="J961" s="173"/>
      <c r="K961" s="173"/>
      <c r="L961" s="173"/>
      <c r="M961" s="173"/>
      <c r="N961" s="173"/>
      <c r="O961" s="173"/>
    </row>
    <row r="962" spans="1:15" ht="15" customHeight="1" x14ac:dyDescent="0.45">
      <c r="A962" s="174" t="s">
        <v>2341</v>
      </c>
      <c r="B962" s="173">
        <v>4</v>
      </c>
      <c r="C962" s="173"/>
      <c r="D962" s="173"/>
      <c r="E962" s="173"/>
      <c r="F962" s="173"/>
      <c r="G962" s="173"/>
      <c r="H962" s="173"/>
      <c r="I962" s="173"/>
      <c r="J962" s="173"/>
      <c r="K962" s="173"/>
      <c r="L962" s="173"/>
      <c r="M962" s="173"/>
      <c r="N962" s="173"/>
      <c r="O962" s="173"/>
    </row>
    <row r="963" spans="1:15" ht="15" customHeight="1" x14ac:dyDescent="0.45">
      <c r="A963" s="174" t="s">
        <v>137</v>
      </c>
      <c r="B963" s="173">
        <v>9</v>
      </c>
      <c r="C963" s="173"/>
      <c r="D963" s="173"/>
      <c r="E963" s="173"/>
      <c r="F963" s="173"/>
      <c r="G963" s="173"/>
      <c r="H963" s="173"/>
      <c r="I963" s="173"/>
      <c r="J963" s="173"/>
      <c r="K963" s="173"/>
      <c r="L963" s="173"/>
      <c r="M963" s="173"/>
      <c r="N963" s="173"/>
      <c r="O963" s="173"/>
    </row>
    <row r="964" spans="1:15" ht="15" customHeight="1" x14ac:dyDescent="0.45">
      <c r="A964" s="174" t="s">
        <v>2560</v>
      </c>
      <c r="B964" s="173">
        <v>3</v>
      </c>
      <c r="C964" s="173"/>
      <c r="D964" s="173"/>
      <c r="E964" s="173"/>
      <c r="F964" s="173"/>
      <c r="G964" s="173"/>
      <c r="H964" s="173"/>
      <c r="I964" s="173"/>
      <c r="J964" s="173"/>
      <c r="K964" s="173"/>
      <c r="L964" s="173"/>
      <c r="M964" s="173"/>
      <c r="N964" s="173"/>
      <c r="O964" s="173"/>
    </row>
    <row r="965" spans="1:15" ht="15" customHeight="1" x14ac:dyDescent="0.45">
      <c r="A965" s="174" t="s">
        <v>1742</v>
      </c>
      <c r="B965" s="173">
        <v>5</v>
      </c>
      <c r="C965" s="173"/>
      <c r="D965" s="173"/>
      <c r="E965" s="173"/>
      <c r="F965" s="173"/>
      <c r="G965" s="173"/>
      <c r="H965" s="173"/>
      <c r="I965" s="173"/>
      <c r="J965" s="173"/>
      <c r="K965" s="173"/>
      <c r="L965" s="173"/>
      <c r="M965" s="173"/>
      <c r="N965" s="173"/>
      <c r="O965" s="173"/>
    </row>
    <row r="966" spans="1:15" ht="15" customHeight="1" x14ac:dyDescent="0.45">
      <c r="A966" s="174" t="s">
        <v>1931</v>
      </c>
      <c r="B966" s="173">
        <v>4</v>
      </c>
      <c r="C966" s="173"/>
      <c r="D966" s="173"/>
      <c r="E966" s="173"/>
      <c r="F966" s="173"/>
      <c r="G966" s="173"/>
      <c r="H966" s="173"/>
      <c r="I966" s="173"/>
      <c r="J966" s="173"/>
      <c r="K966" s="173"/>
      <c r="L966" s="173"/>
      <c r="M966" s="173"/>
      <c r="N966" s="173"/>
      <c r="O966" s="173"/>
    </row>
    <row r="967" spans="1:15" ht="15" customHeight="1" x14ac:dyDescent="0.45">
      <c r="A967" s="174" t="s">
        <v>512</v>
      </c>
      <c r="B967" s="173">
        <v>3</v>
      </c>
      <c r="C967" s="173"/>
      <c r="D967" s="173"/>
      <c r="E967" s="173"/>
      <c r="F967" s="173"/>
      <c r="G967" s="173"/>
      <c r="H967" s="173"/>
      <c r="I967" s="173"/>
      <c r="J967" s="173"/>
      <c r="K967" s="173"/>
      <c r="L967" s="173"/>
      <c r="M967" s="173"/>
      <c r="N967" s="173"/>
      <c r="O967" s="173"/>
    </row>
    <row r="968" spans="1:15" ht="15" customHeight="1" x14ac:dyDescent="0.45">
      <c r="A968" s="174" t="s">
        <v>1100</v>
      </c>
      <c r="B968" s="173">
        <v>5</v>
      </c>
      <c r="C968" s="173"/>
      <c r="D968" s="173"/>
      <c r="E968" s="173"/>
      <c r="F968" s="173"/>
      <c r="G968" s="173"/>
      <c r="H968" s="173"/>
      <c r="I968" s="173"/>
      <c r="J968" s="173"/>
      <c r="K968" s="173"/>
      <c r="L968" s="173"/>
      <c r="M968" s="173"/>
      <c r="N968" s="173"/>
      <c r="O968" s="173"/>
    </row>
    <row r="969" spans="1:15" ht="15" customHeight="1" x14ac:dyDescent="0.45">
      <c r="A969" s="174" t="s">
        <v>1238</v>
      </c>
      <c r="B969" s="173">
        <v>6</v>
      </c>
      <c r="C969" s="173"/>
      <c r="D969" s="173"/>
      <c r="E969" s="173"/>
      <c r="F969" s="173"/>
      <c r="G969" s="173"/>
      <c r="H969" s="173"/>
      <c r="I969" s="173"/>
      <c r="J969" s="173"/>
      <c r="K969" s="173"/>
      <c r="L969" s="173"/>
      <c r="M969" s="173"/>
      <c r="N969" s="173"/>
      <c r="O969" s="173"/>
    </row>
    <row r="970" spans="1:15" ht="15" customHeight="1" x14ac:dyDescent="0.45">
      <c r="A970" s="174" t="s">
        <v>2378</v>
      </c>
      <c r="B970" s="173">
        <v>4</v>
      </c>
      <c r="C970" s="173"/>
      <c r="D970" s="173"/>
      <c r="E970" s="173"/>
      <c r="F970" s="173"/>
      <c r="G970" s="173"/>
      <c r="H970" s="173"/>
      <c r="I970" s="173"/>
      <c r="J970" s="173"/>
      <c r="K970" s="173"/>
      <c r="L970" s="173"/>
      <c r="M970" s="173"/>
      <c r="N970" s="173"/>
      <c r="O970" s="173"/>
    </row>
    <row r="971" spans="1:15" ht="15" customHeight="1" x14ac:dyDescent="0.45">
      <c r="A971" s="174" t="s">
        <v>2071</v>
      </c>
      <c r="B971" s="173">
        <v>4</v>
      </c>
      <c r="C971" s="173"/>
      <c r="D971" s="173"/>
      <c r="E971" s="173"/>
      <c r="F971" s="173"/>
      <c r="G971" s="173"/>
      <c r="H971" s="173"/>
      <c r="I971" s="173"/>
      <c r="J971" s="173"/>
      <c r="K971" s="173"/>
      <c r="L971" s="173"/>
      <c r="M971" s="173"/>
      <c r="N971" s="173"/>
      <c r="O971" s="173"/>
    </row>
    <row r="972" spans="1:15" ht="15" customHeight="1" x14ac:dyDescent="0.45">
      <c r="A972" s="174" t="s">
        <v>1193</v>
      </c>
      <c r="B972" s="173">
        <v>1</v>
      </c>
      <c r="C972" s="173"/>
      <c r="D972" s="173"/>
      <c r="E972" s="173"/>
      <c r="F972" s="173"/>
      <c r="G972" s="173"/>
      <c r="H972" s="173"/>
      <c r="I972" s="173"/>
      <c r="J972" s="173"/>
      <c r="K972" s="173"/>
      <c r="L972" s="173"/>
      <c r="M972" s="173"/>
      <c r="N972" s="173"/>
      <c r="O972" s="173"/>
    </row>
    <row r="973" spans="1:15" ht="15" customHeight="1" x14ac:dyDescent="0.45">
      <c r="A973" s="174" t="s">
        <v>2119</v>
      </c>
      <c r="B973" s="173">
        <v>6</v>
      </c>
      <c r="C973" s="173"/>
      <c r="D973" s="173"/>
      <c r="E973" s="173"/>
      <c r="F973" s="173"/>
      <c r="G973" s="173"/>
      <c r="H973" s="173"/>
      <c r="I973" s="173"/>
      <c r="J973" s="173"/>
      <c r="K973" s="173"/>
      <c r="L973" s="173"/>
      <c r="M973" s="173"/>
      <c r="N973" s="173"/>
      <c r="O973" s="173"/>
    </row>
    <row r="974" spans="1:15" ht="15" customHeight="1" x14ac:dyDescent="0.45">
      <c r="A974" s="174" t="s">
        <v>2006</v>
      </c>
      <c r="B974" s="173">
        <v>7</v>
      </c>
      <c r="C974" s="173"/>
      <c r="D974" s="173"/>
      <c r="E974" s="173"/>
      <c r="F974" s="173"/>
      <c r="G974" s="173"/>
      <c r="H974" s="173"/>
      <c r="I974" s="173"/>
      <c r="J974" s="173"/>
      <c r="K974" s="173"/>
      <c r="L974" s="173"/>
      <c r="M974" s="173"/>
      <c r="N974" s="173"/>
      <c r="O974" s="173"/>
    </row>
    <row r="975" spans="1:15" ht="15" customHeight="1" x14ac:dyDescent="0.45">
      <c r="A975" s="174" t="s">
        <v>1273</v>
      </c>
      <c r="B975" s="173">
        <v>6</v>
      </c>
      <c r="C975" s="173"/>
      <c r="D975" s="173"/>
      <c r="E975" s="173"/>
      <c r="F975" s="173"/>
      <c r="G975" s="173"/>
      <c r="H975" s="173"/>
      <c r="I975" s="173"/>
      <c r="J975" s="173"/>
      <c r="K975" s="173"/>
      <c r="L975" s="173"/>
      <c r="M975" s="173"/>
      <c r="N975" s="173"/>
      <c r="O975" s="173"/>
    </row>
    <row r="976" spans="1:15" ht="15" customHeight="1" x14ac:dyDescent="0.45">
      <c r="A976" s="174" t="s">
        <v>570</v>
      </c>
      <c r="B976" s="173">
        <v>2</v>
      </c>
      <c r="C976" s="173"/>
      <c r="D976" s="173"/>
      <c r="E976" s="173"/>
      <c r="F976" s="173"/>
      <c r="G976" s="173"/>
      <c r="H976" s="173"/>
      <c r="I976" s="173"/>
      <c r="J976" s="173"/>
      <c r="K976" s="173"/>
      <c r="L976" s="173"/>
      <c r="M976" s="173"/>
      <c r="N976" s="173"/>
      <c r="O976" s="173"/>
    </row>
    <row r="977" spans="1:15" ht="15" customHeight="1" x14ac:dyDescent="0.45">
      <c r="A977" s="174" t="s">
        <v>1868</v>
      </c>
      <c r="B977" s="173">
        <v>2</v>
      </c>
      <c r="C977" s="173"/>
      <c r="D977" s="173"/>
      <c r="E977" s="173"/>
      <c r="F977" s="173"/>
      <c r="G977" s="173"/>
      <c r="H977" s="173"/>
      <c r="I977" s="173"/>
      <c r="J977" s="173"/>
      <c r="K977" s="173"/>
      <c r="L977" s="173"/>
      <c r="M977" s="173"/>
      <c r="N977" s="173"/>
      <c r="O977" s="173"/>
    </row>
    <row r="978" spans="1:15" ht="15" customHeight="1" x14ac:dyDescent="0.45">
      <c r="A978" s="174" t="s">
        <v>1295</v>
      </c>
      <c r="B978" s="173">
        <v>5</v>
      </c>
      <c r="C978" s="173"/>
      <c r="D978" s="173"/>
      <c r="E978" s="173"/>
      <c r="F978" s="173"/>
      <c r="G978" s="173"/>
      <c r="H978" s="173"/>
      <c r="I978" s="173"/>
      <c r="J978" s="173"/>
      <c r="K978" s="173"/>
      <c r="L978" s="173"/>
      <c r="M978" s="173"/>
      <c r="N978" s="173"/>
      <c r="O978" s="173"/>
    </row>
    <row r="979" spans="1:15" ht="15" customHeight="1" x14ac:dyDescent="0.45">
      <c r="A979" s="174" t="s">
        <v>1237</v>
      </c>
      <c r="B979" s="173">
        <v>5</v>
      </c>
      <c r="C979" s="173"/>
      <c r="D979" s="173"/>
      <c r="E979" s="173"/>
      <c r="F979" s="173"/>
      <c r="G979" s="173"/>
      <c r="H979" s="173"/>
      <c r="I979" s="173"/>
      <c r="J979" s="173"/>
      <c r="K979" s="173"/>
      <c r="L979" s="173"/>
      <c r="M979" s="173"/>
      <c r="N979" s="173"/>
      <c r="O979" s="173"/>
    </row>
    <row r="980" spans="1:15" ht="15" customHeight="1" x14ac:dyDescent="0.45">
      <c r="A980" s="174" t="s">
        <v>2046</v>
      </c>
      <c r="B980" s="173">
        <v>4</v>
      </c>
      <c r="C980" s="173"/>
      <c r="D980" s="173"/>
      <c r="E980" s="173"/>
      <c r="F980" s="173"/>
      <c r="G980" s="173"/>
      <c r="H980" s="173"/>
      <c r="I980" s="173"/>
      <c r="J980" s="173"/>
      <c r="K980" s="173"/>
      <c r="L980" s="173"/>
      <c r="M980" s="173"/>
      <c r="N980" s="173"/>
      <c r="O980" s="173"/>
    </row>
    <row r="981" spans="1:15" ht="15" customHeight="1" x14ac:dyDescent="0.45">
      <c r="A981" s="174" t="s">
        <v>543</v>
      </c>
      <c r="B981" s="173">
        <v>6</v>
      </c>
      <c r="C981" s="173"/>
      <c r="D981" s="173"/>
      <c r="E981" s="173"/>
      <c r="F981" s="173"/>
      <c r="G981" s="173"/>
      <c r="H981" s="173"/>
      <c r="I981" s="173"/>
      <c r="J981" s="173"/>
      <c r="K981" s="173"/>
      <c r="L981" s="173"/>
      <c r="M981" s="173"/>
      <c r="N981" s="173"/>
      <c r="O981" s="173"/>
    </row>
    <row r="982" spans="1:15" ht="15" customHeight="1" x14ac:dyDescent="0.45">
      <c r="A982" s="174" t="s">
        <v>2254</v>
      </c>
      <c r="B982" s="173">
        <v>6</v>
      </c>
      <c r="C982" s="173"/>
      <c r="D982" s="173"/>
      <c r="E982" s="173"/>
      <c r="F982" s="173"/>
      <c r="G982" s="173"/>
      <c r="H982" s="173"/>
      <c r="I982" s="173"/>
      <c r="J982" s="173"/>
      <c r="K982" s="173"/>
      <c r="L982" s="173"/>
      <c r="M982" s="173"/>
      <c r="N982" s="173"/>
      <c r="O982" s="173"/>
    </row>
    <row r="983" spans="1:15" ht="15" customHeight="1" x14ac:dyDescent="0.45">
      <c r="A983" s="174" t="s">
        <v>2157</v>
      </c>
      <c r="B983" s="173">
        <v>5</v>
      </c>
      <c r="C983" s="173"/>
      <c r="D983" s="173"/>
      <c r="E983" s="173"/>
      <c r="F983" s="173"/>
      <c r="G983" s="173"/>
      <c r="H983" s="173"/>
      <c r="I983" s="173"/>
      <c r="J983" s="173"/>
      <c r="K983" s="173"/>
      <c r="L983" s="173"/>
      <c r="M983" s="173"/>
      <c r="N983" s="173"/>
      <c r="O983" s="173"/>
    </row>
    <row r="984" spans="1:15" ht="15" customHeight="1" x14ac:dyDescent="0.45">
      <c r="A984" s="174" t="s">
        <v>425</v>
      </c>
      <c r="B984" s="173">
        <v>4</v>
      </c>
      <c r="C984" s="173"/>
      <c r="D984" s="173"/>
      <c r="E984" s="173"/>
      <c r="F984" s="173"/>
      <c r="G984" s="173"/>
      <c r="H984" s="173"/>
      <c r="I984" s="173"/>
      <c r="J984" s="173"/>
      <c r="K984" s="173"/>
      <c r="L984" s="173"/>
      <c r="M984" s="173"/>
      <c r="N984" s="173"/>
      <c r="O984" s="173"/>
    </row>
    <row r="985" spans="1:15" ht="15" customHeight="1" x14ac:dyDescent="0.45">
      <c r="A985" s="174" t="s">
        <v>857</v>
      </c>
      <c r="B985" s="173">
        <v>2</v>
      </c>
      <c r="C985" s="173"/>
      <c r="D985" s="173"/>
      <c r="E985" s="173"/>
      <c r="F985" s="173"/>
      <c r="G985" s="173"/>
      <c r="H985" s="173"/>
      <c r="I985" s="173"/>
      <c r="J985" s="173"/>
      <c r="K985" s="173"/>
      <c r="L985" s="173"/>
      <c r="M985" s="173"/>
      <c r="N985" s="173"/>
      <c r="O985" s="173"/>
    </row>
    <row r="986" spans="1:15" ht="15" customHeight="1" x14ac:dyDescent="0.45">
      <c r="A986" s="174" t="s">
        <v>2228</v>
      </c>
      <c r="B986" s="173">
        <v>6</v>
      </c>
      <c r="C986" s="173"/>
      <c r="D986" s="173"/>
      <c r="E986" s="173"/>
      <c r="F986" s="173"/>
      <c r="G986" s="173"/>
      <c r="H986" s="173"/>
      <c r="I986" s="173"/>
      <c r="J986" s="173"/>
      <c r="K986" s="173"/>
      <c r="L986" s="173"/>
      <c r="M986" s="173"/>
      <c r="N986" s="173"/>
      <c r="O986" s="173"/>
    </row>
    <row r="987" spans="1:15" ht="15" customHeight="1" x14ac:dyDescent="0.45">
      <c r="A987" s="174" t="s">
        <v>1198</v>
      </c>
      <c r="B987" s="173">
        <v>3</v>
      </c>
      <c r="C987" s="173"/>
      <c r="D987" s="173"/>
      <c r="E987" s="173"/>
      <c r="F987" s="173"/>
      <c r="G987" s="173"/>
      <c r="H987" s="173"/>
      <c r="I987" s="173"/>
      <c r="J987" s="173"/>
      <c r="K987" s="173"/>
      <c r="L987" s="173"/>
      <c r="M987" s="173"/>
      <c r="N987" s="173"/>
      <c r="O987" s="173"/>
    </row>
    <row r="988" spans="1:15" ht="15" customHeight="1" x14ac:dyDescent="0.45">
      <c r="A988" s="174" t="s">
        <v>1954</v>
      </c>
      <c r="B988" s="173">
        <v>3</v>
      </c>
      <c r="C988" s="173"/>
      <c r="D988" s="173"/>
      <c r="E988" s="173"/>
      <c r="F988" s="173"/>
      <c r="G988" s="173"/>
      <c r="H988" s="173"/>
      <c r="I988" s="173"/>
      <c r="J988" s="173"/>
      <c r="K988" s="173"/>
      <c r="L988" s="173"/>
      <c r="M988" s="173"/>
      <c r="N988" s="173"/>
      <c r="O988" s="173"/>
    </row>
    <row r="989" spans="1:15" ht="15" customHeight="1" x14ac:dyDescent="0.45">
      <c r="A989" s="174" t="s">
        <v>472</v>
      </c>
      <c r="B989" s="173">
        <v>18</v>
      </c>
      <c r="C989" s="173"/>
      <c r="D989" s="173"/>
      <c r="E989" s="173"/>
      <c r="F989" s="173"/>
      <c r="G989" s="173"/>
      <c r="H989" s="173"/>
      <c r="I989" s="173"/>
      <c r="J989" s="173"/>
      <c r="K989" s="173"/>
      <c r="L989" s="173"/>
      <c r="M989" s="173"/>
      <c r="N989" s="173"/>
      <c r="O989" s="173"/>
    </row>
    <row r="990" spans="1:15" ht="15" customHeight="1" x14ac:dyDescent="0.45">
      <c r="A990" s="174" t="s">
        <v>727</v>
      </c>
      <c r="B990" s="173">
        <v>8</v>
      </c>
      <c r="C990" s="173"/>
      <c r="D990" s="173"/>
      <c r="E990" s="173"/>
      <c r="F990" s="173"/>
      <c r="G990" s="173"/>
      <c r="H990" s="173"/>
      <c r="I990" s="173"/>
      <c r="J990" s="173"/>
      <c r="K990" s="173"/>
      <c r="L990" s="173"/>
      <c r="M990" s="173"/>
      <c r="N990" s="173"/>
      <c r="O990" s="173"/>
    </row>
    <row r="991" spans="1:15" ht="15" customHeight="1" x14ac:dyDescent="0.45">
      <c r="A991" s="174" t="s">
        <v>1421</v>
      </c>
      <c r="B991" s="173">
        <v>13</v>
      </c>
      <c r="C991" s="173"/>
      <c r="D991" s="173"/>
      <c r="E991" s="173"/>
      <c r="F991" s="173"/>
      <c r="G991" s="173"/>
      <c r="H991" s="173"/>
      <c r="I991" s="173"/>
      <c r="J991" s="173"/>
      <c r="K991" s="173"/>
      <c r="L991" s="173"/>
      <c r="M991" s="173"/>
      <c r="N991" s="173"/>
      <c r="O991" s="173"/>
    </row>
    <row r="992" spans="1:15" ht="15" customHeight="1" x14ac:dyDescent="0.45">
      <c r="A992" s="174" t="s">
        <v>476</v>
      </c>
      <c r="B992" s="173">
        <v>7</v>
      </c>
      <c r="C992" s="173"/>
      <c r="D992" s="173"/>
      <c r="E992" s="173"/>
      <c r="F992" s="173"/>
      <c r="G992" s="173"/>
      <c r="H992" s="173"/>
      <c r="I992" s="173"/>
      <c r="J992" s="173"/>
      <c r="K992" s="173"/>
      <c r="L992" s="173"/>
      <c r="M992" s="173"/>
      <c r="N992" s="173"/>
      <c r="O992" s="173"/>
    </row>
    <row r="993" spans="1:15" ht="15" customHeight="1" x14ac:dyDescent="0.45">
      <c r="A993" s="174" t="s">
        <v>2685</v>
      </c>
      <c r="B993" s="173">
        <v>2</v>
      </c>
      <c r="C993" s="173"/>
      <c r="D993" s="173"/>
      <c r="E993" s="173"/>
      <c r="F993" s="173"/>
      <c r="G993" s="173"/>
      <c r="H993" s="173"/>
      <c r="I993" s="173"/>
      <c r="J993" s="173"/>
      <c r="K993" s="173"/>
      <c r="L993" s="173"/>
      <c r="M993" s="173"/>
      <c r="N993" s="173"/>
      <c r="O993" s="173"/>
    </row>
    <row r="994" spans="1:15" ht="15" customHeight="1" x14ac:dyDescent="0.45">
      <c r="A994" s="174" t="s">
        <v>1741</v>
      </c>
      <c r="B994" s="173">
        <v>3</v>
      </c>
      <c r="C994" s="173"/>
      <c r="D994" s="173"/>
      <c r="E994" s="173"/>
      <c r="F994" s="173"/>
      <c r="G994" s="173"/>
      <c r="H994" s="173"/>
      <c r="I994" s="173"/>
      <c r="J994" s="173"/>
      <c r="K994" s="173"/>
      <c r="L994" s="173"/>
      <c r="M994" s="173"/>
      <c r="N994" s="173"/>
      <c r="O994" s="173"/>
    </row>
    <row r="995" spans="1:15" ht="15" customHeight="1" x14ac:dyDescent="0.45">
      <c r="A995" s="174" t="s">
        <v>2282</v>
      </c>
      <c r="B995" s="173">
        <v>3</v>
      </c>
      <c r="C995" s="173"/>
      <c r="D995" s="173"/>
      <c r="E995" s="173"/>
      <c r="F995" s="173"/>
      <c r="G995" s="173"/>
      <c r="H995" s="173"/>
      <c r="I995" s="173"/>
      <c r="J995" s="173"/>
      <c r="K995" s="173"/>
      <c r="L995" s="173"/>
      <c r="M995" s="173"/>
      <c r="N995" s="173"/>
      <c r="O995" s="173"/>
    </row>
    <row r="996" spans="1:15" ht="15" customHeight="1" x14ac:dyDescent="0.45">
      <c r="A996" s="174" t="s">
        <v>2601</v>
      </c>
      <c r="B996" s="173">
        <v>2</v>
      </c>
      <c r="C996" s="173"/>
      <c r="D996" s="173"/>
      <c r="E996" s="173"/>
      <c r="F996" s="173"/>
      <c r="G996" s="173"/>
      <c r="H996" s="173"/>
      <c r="I996" s="173"/>
      <c r="J996" s="173"/>
      <c r="K996" s="173"/>
      <c r="L996" s="173"/>
      <c r="M996" s="173"/>
      <c r="N996" s="173"/>
      <c r="O996" s="173"/>
    </row>
    <row r="997" spans="1:15" ht="15" customHeight="1" x14ac:dyDescent="0.45">
      <c r="A997" s="174" t="s">
        <v>801</v>
      </c>
      <c r="B997" s="173">
        <v>4</v>
      </c>
      <c r="C997" s="173"/>
      <c r="D997" s="173"/>
      <c r="E997" s="173"/>
      <c r="F997" s="173"/>
      <c r="G997" s="173"/>
      <c r="H997" s="173"/>
      <c r="I997" s="173"/>
      <c r="J997" s="173"/>
      <c r="K997" s="173"/>
      <c r="L997" s="173"/>
      <c r="M997" s="173"/>
      <c r="N997" s="173"/>
      <c r="O997" s="173"/>
    </row>
    <row r="998" spans="1:15" ht="15" customHeight="1" x14ac:dyDescent="0.45">
      <c r="A998" s="174" t="s">
        <v>2633</v>
      </c>
      <c r="B998" s="173">
        <v>1</v>
      </c>
      <c r="C998" s="173"/>
      <c r="D998" s="173"/>
      <c r="E998" s="173"/>
      <c r="F998" s="173"/>
      <c r="G998" s="173"/>
      <c r="H998" s="173"/>
      <c r="I998" s="173"/>
      <c r="J998" s="173"/>
      <c r="K998" s="173"/>
      <c r="L998" s="173"/>
      <c r="M998" s="173"/>
      <c r="N998" s="173"/>
      <c r="O998" s="173"/>
    </row>
    <row r="999" spans="1:15" ht="15" customHeight="1" x14ac:dyDescent="0.45">
      <c r="A999" s="174" t="s">
        <v>2002</v>
      </c>
      <c r="B999" s="173">
        <v>3</v>
      </c>
      <c r="C999" s="173"/>
      <c r="D999" s="173"/>
      <c r="E999" s="173"/>
      <c r="F999" s="173"/>
      <c r="G999" s="173"/>
      <c r="H999" s="173"/>
      <c r="I999" s="173"/>
      <c r="J999" s="173"/>
      <c r="K999" s="173"/>
      <c r="L999" s="173"/>
      <c r="M999" s="173"/>
      <c r="N999" s="173"/>
      <c r="O999" s="173"/>
    </row>
    <row r="1000" spans="1:15" ht="15" customHeight="1" x14ac:dyDescent="0.45">
      <c r="A1000" s="174" t="s">
        <v>470</v>
      </c>
      <c r="B1000" s="173">
        <v>5</v>
      </c>
      <c r="C1000" s="173"/>
      <c r="D1000" s="173"/>
      <c r="E1000" s="173"/>
      <c r="F1000" s="173"/>
      <c r="G1000" s="173"/>
      <c r="H1000" s="173"/>
      <c r="I1000" s="173"/>
      <c r="J1000" s="173"/>
      <c r="K1000" s="173"/>
      <c r="L1000" s="173"/>
      <c r="M1000" s="173"/>
      <c r="N1000" s="173"/>
      <c r="O1000" s="173"/>
    </row>
    <row r="1001" spans="1:15" ht="15" customHeight="1" x14ac:dyDescent="0.45">
      <c r="A1001" s="174" t="s">
        <v>1720</v>
      </c>
      <c r="B1001" s="173">
        <v>5</v>
      </c>
      <c r="C1001" s="173"/>
      <c r="D1001" s="173"/>
      <c r="E1001" s="173"/>
      <c r="F1001" s="173"/>
      <c r="G1001" s="173"/>
      <c r="H1001" s="173"/>
      <c r="I1001" s="173"/>
      <c r="J1001" s="173"/>
      <c r="K1001" s="173"/>
      <c r="L1001" s="173"/>
      <c r="M1001" s="173"/>
      <c r="N1001" s="173"/>
      <c r="O1001" s="173"/>
    </row>
    <row r="1002" spans="1:15" ht="15" customHeight="1" x14ac:dyDescent="0.45">
      <c r="A1002" s="174" t="s">
        <v>1378</v>
      </c>
      <c r="B1002" s="173">
        <v>6</v>
      </c>
      <c r="C1002" s="173"/>
      <c r="D1002" s="173"/>
      <c r="E1002" s="173"/>
      <c r="F1002" s="173"/>
      <c r="G1002" s="173"/>
      <c r="H1002" s="173"/>
      <c r="I1002" s="173"/>
      <c r="J1002" s="173"/>
      <c r="K1002" s="173"/>
      <c r="L1002" s="173"/>
      <c r="M1002" s="173"/>
      <c r="N1002" s="173"/>
      <c r="O1002" s="173"/>
    </row>
    <row r="1003" spans="1:15" ht="15" customHeight="1" x14ac:dyDescent="0.45">
      <c r="A1003" s="174" t="s">
        <v>2112</v>
      </c>
      <c r="B1003" s="173">
        <v>5</v>
      </c>
      <c r="C1003" s="173"/>
      <c r="D1003" s="173"/>
      <c r="E1003" s="173"/>
      <c r="F1003" s="173"/>
      <c r="G1003" s="173"/>
      <c r="H1003" s="173"/>
      <c r="I1003" s="173"/>
      <c r="J1003" s="173"/>
      <c r="K1003" s="173"/>
      <c r="L1003" s="173"/>
      <c r="M1003" s="173"/>
      <c r="N1003" s="173"/>
      <c r="O1003" s="173"/>
    </row>
    <row r="1004" spans="1:15" ht="15" customHeight="1" x14ac:dyDescent="0.45">
      <c r="A1004" s="174" t="s">
        <v>1495</v>
      </c>
      <c r="B1004" s="173">
        <v>8</v>
      </c>
      <c r="C1004" s="173"/>
      <c r="D1004" s="173"/>
      <c r="E1004" s="173"/>
      <c r="F1004" s="173"/>
      <c r="G1004" s="173"/>
      <c r="H1004" s="173"/>
      <c r="I1004" s="173"/>
      <c r="J1004" s="173"/>
      <c r="K1004" s="173"/>
      <c r="L1004" s="173"/>
      <c r="M1004" s="173"/>
      <c r="N1004" s="173"/>
      <c r="O1004" s="173"/>
    </row>
    <row r="1005" spans="1:15" ht="15" customHeight="1" x14ac:dyDescent="0.45">
      <c r="A1005" s="174" t="s">
        <v>817</v>
      </c>
      <c r="B1005" s="173">
        <v>9</v>
      </c>
      <c r="C1005" s="173"/>
      <c r="D1005" s="173"/>
      <c r="E1005" s="173"/>
      <c r="F1005" s="173"/>
      <c r="G1005" s="173"/>
      <c r="H1005" s="173"/>
      <c r="I1005" s="173"/>
      <c r="J1005" s="173"/>
      <c r="K1005" s="173"/>
      <c r="L1005" s="173"/>
      <c r="M1005" s="173"/>
      <c r="N1005" s="173"/>
      <c r="O1005" s="173"/>
    </row>
    <row r="1006" spans="1:15" ht="15" customHeight="1" x14ac:dyDescent="0.45">
      <c r="A1006" s="174" t="s">
        <v>1419</v>
      </c>
      <c r="B1006" s="173">
        <v>4</v>
      </c>
      <c r="C1006" s="173"/>
      <c r="D1006" s="173"/>
      <c r="E1006" s="173"/>
      <c r="F1006" s="173"/>
      <c r="G1006" s="173"/>
      <c r="H1006" s="173"/>
      <c r="I1006" s="173"/>
      <c r="J1006" s="173"/>
      <c r="K1006" s="173"/>
      <c r="L1006" s="173"/>
      <c r="M1006" s="173"/>
      <c r="N1006" s="173"/>
      <c r="O1006" s="173"/>
    </row>
    <row r="1007" spans="1:15" ht="15" customHeight="1" x14ac:dyDescent="0.45">
      <c r="A1007" s="174" t="s">
        <v>973</v>
      </c>
      <c r="B1007" s="173">
        <v>8</v>
      </c>
      <c r="C1007" s="173"/>
      <c r="D1007" s="173"/>
      <c r="E1007" s="173"/>
      <c r="F1007" s="173"/>
      <c r="G1007" s="173"/>
      <c r="H1007" s="173"/>
      <c r="I1007" s="173"/>
      <c r="J1007" s="173"/>
      <c r="K1007" s="173"/>
      <c r="L1007" s="173"/>
      <c r="M1007" s="173"/>
      <c r="N1007" s="173"/>
      <c r="O1007" s="173"/>
    </row>
    <row r="1008" spans="1:15" ht="15" customHeight="1" x14ac:dyDescent="0.45">
      <c r="A1008" s="174" t="s">
        <v>2607</v>
      </c>
      <c r="B1008" s="173">
        <v>2</v>
      </c>
      <c r="C1008" s="173"/>
      <c r="D1008" s="173"/>
      <c r="E1008" s="173"/>
      <c r="F1008" s="173"/>
      <c r="G1008" s="173"/>
      <c r="H1008" s="173"/>
      <c r="I1008" s="173"/>
      <c r="J1008" s="173"/>
      <c r="K1008" s="173"/>
      <c r="L1008" s="173"/>
      <c r="M1008" s="173"/>
      <c r="N1008" s="173"/>
      <c r="O1008" s="173"/>
    </row>
    <row r="1009" spans="1:15" ht="15" customHeight="1" x14ac:dyDescent="0.45">
      <c r="A1009" s="174" t="s">
        <v>709</v>
      </c>
      <c r="B1009" s="173">
        <v>2</v>
      </c>
      <c r="C1009" s="173"/>
      <c r="D1009" s="173"/>
      <c r="E1009" s="173"/>
      <c r="F1009" s="173"/>
      <c r="G1009" s="173"/>
      <c r="H1009" s="173"/>
      <c r="I1009" s="173"/>
      <c r="J1009" s="173"/>
      <c r="K1009" s="173"/>
      <c r="L1009" s="173"/>
      <c r="M1009" s="173"/>
      <c r="N1009" s="173"/>
      <c r="O1009" s="173"/>
    </row>
    <row r="1010" spans="1:15" ht="15" customHeight="1" x14ac:dyDescent="0.45">
      <c r="A1010" s="174" t="s">
        <v>1521</v>
      </c>
      <c r="B1010" s="173">
        <v>4</v>
      </c>
      <c r="C1010" s="173"/>
      <c r="D1010" s="173"/>
      <c r="E1010" s="173"/>
      <c r="F1010" s="173"/>
      <c r="G1010" s="173"/>
      <c r="H1010" s="173"/>
      <c r="I1010" s="173"/>
      <c r="J1010" s="173"/>
      <c r="K1010" s="173"/>
      <c r="L1010" s="173"/>
      <c r="M1010" s="173"/>
      <c r="N1010" s="173"/>
      <c r="O1010" s="173"/>
    </row>
    <row r="1011" spans="1:15" ht="15" customHeight="1" x14ac:dyDescent="0.45">
      <c r="A1011" s="174" t="s">
        <v>2702</v>
      </c>
      <c r="B1011" s="173">
        <v>2</v>
      </c>
      <c r="C1011" s="173"/>
      <c r="D1011" s="173"/>
      <c r="E1011" s="173"/>
      <c r="F1011" s="173"/>
      <c r="G1011" s="173"/>
      <c r="H1011" s="173"/>
      <c r="I1011" s="173"/>
      <c r="J1011" s="173"/>
      <c r="K1011" s="173"/>
      <c r="L1011" s="173"/>
      <c r="M1011" s="173"/>
      <c r="N1011" s="173"/>
      <c r="O1011" s="173"/>
    </row>
    <row r="1012" spans="1:15" ht="15" customHeight="1" x14ac:dyDescent="0.45">
      <c r="A1012" s="174" t="s">
        <v>2374</v>
      </c>
      <c r="B1012" s="173">
        <v>2</v>
      </c>
      <c r="C1012" s="173"/>
      <c r="D1012" s="173"/>
      <c r="E1012" s="173"/>
      <c r="F1012" s="173"/>
      <c r="G1012" s="173"/>
      <c r="H1012" s="173"/>
      <c r="I1012" s="173"/>
      <c r="J1012" s="173"/>
      <c r="K1012" s="173"/>
      <c r="L1012" s="173"/>
      <c r="M1012" s="173"/>
      <c r="N1012" s="173"/>
      <c r="O1012" s="173"/>
    </row>
    <row r="1013" spans="1:15" ht="15" customHeight="1" x14ac:dyDescent="0.45">
      <c r="A1013" s="174" t="s">
        <v>1235</v>
      </c>
      <c r="B1013" s="173">
        <v>4</v>
      </c>
      <c r="C1013" s="173"/>
      <c r="D1013" s="173"/>
      <c r="E1013" s="173"/>
      <c r="F1013" s="173"/>
      <c r="G1013" s="173"/>
      <c r="H1013" s="173"/>
      <c r="I1013" s="173"/>
      <c r="J1013" s="173"/>
      <c r="K1013" s="173"/>
      <c r="L1013" s="173"/>
      <c r="M1013" s="173"/>
      <c r="N1013" s="173"/>
      <c r="O1013" s="173"/>
    </row>
    <row r="1014" spans="1:15" ht="15" customHeight="1" x14ac:dyDescent="0.45">
      <c r="A1014" s="174" t="s">
        <v>2216</v>
      </c>
      <c r="B1014" s="173">
        <v>2</v>
      </c>
      <c r="C1014" s="173"/>
      <c r="D1014" s="173"/>
      <c r="E1014" s="173"/>
      <c r="F1014" s="173"/>
      <c r="G1014" s="173"/>
      <c r="H1014" s="173"/>
      <c r="I1014" s="173"/>
      <c r="J1014" s="173"/>
      <c r="K1014" s="173"/>
      <c r="L1014" s="173"/>
      <c r="M1014" s="173"/>
      <c r="N1014" s="173"/>
      <c r="O1014" s="173"/>
    </row>
    <row r="1015" spans="1:15" ht="15" customHeight="1" x14ac:dyDescent="0.45">
      <c r="A1015" s="174" t="s">
        <v>2600</v>
      </c>
      <c r="B1015" s="173">
        <v>1</v>
      </c>
      <c r="C1015" s="173"/>
      <c r="D1015" s="173"/>
      <c r="E1015" s="173"/>
      <c r="F1015" s="173"/>
      <c r="G1015" s="173"/>
      <c r="H1015" s="173"/>
      <c r="I1015" s="173"/>
      <c r="J1015" s="173"/>
      <c r="K1015" s="173"/>
      <c r="L1015" s="173"/>
      <c r="M1015" s="173"/>
      <c r="N1015" s="173"/>
      <c r="O1015" s="173"/>
    </row>
    <row r="1016" spans="1:15" ht="15" customHeight="1" x14ac:dyDescent="0.45">
      <c r="A1016" s="174" t="s">
        <v>641</v>
      </c>
      <c r="B1016" s="173">
        <v>8</v>
      </c>
      <c r="C1016" s="173"/>
      <c r="D1016" s="173"/>
      <c r="E1016" s="173"/>
      <c r="F1016" s="173"/>
      <c r="G1016" s="173"/>
      <c r="H1016" s="173"/>
      <c r="I1016" s="173"/>
      <c r="J1016" s="173"/>
      <c r="K1016" s="173"/>
      <c r="L1016" s="173"/>
      <c r="M1016" s="173"/>
      <c r="N1016" s="173"/>
      <c r="O1016" s="173"/>
    </row>
    <row r="1017" spans="1:15" ht="15" customHeight="1" x14ac:dyDescent="0.45">
      <c r="A1017" s="174" t="s">
        <v>1894</v>
      </c>
      <c r="B1017" s="173">
        <v>4</v>
      </c>
      <c r="C1017" s="173"/>
      <c r="D1017" s="173"/>
      <c r="E1017" s="173"/>
      <c r="F1017" s="173"/>
      <c r="G1017" s="173"/>
      <c r="H1017" s="173"/>
      <c r="I1017" s="173"/>
      <c r="J1017" s="173"/>
      <c r="K1017" s="173"/>
      <c r="L1017" s="173"/>
      <c r="M1017" s="173"/>
      <c r="N1017" s="173"/>
      <c r="O1017" s="173"/>
    </row>
    <row r="1018" spans="1:15" ht="15" customHeight="1" x14ac:dyDescent="0.45">
      <c r="A1018" s="174" t="s">
        <v>2363</v>
      </c>
      <c r="B1018" s="173">
        <v>3</v>
      </c>
      <c r="C1018" s="173"/>
      <c r="D1018" s="173"/>
      <c r="E1018" s="173"/>
      <c r="F1018" s="173"/>
      <c r="G1018" s="173"/>
      <c r="H1018" s="173"/>
      <c r="I1018" s="173"/>
      <c r="J1018" s="173"/>
      <c r="K1018" s="173"/>
      <c r="L1018" s="173"/>
      <c r="M1018" s="173"/>
      <c r="N1018" s="173"/>
      <c r="O1018" s="173"/>
    </row>
    <row r="1019" spans="1:15" ht="15" customHeight="1" x14ac:dyDescent="0.45">
      <c r="A1019" s="174" t="s">
        <v>2648</v>
      </c>
      <c r="B1019" s="173">
        <v>1</v>
      </c>
      <c r="C1019" s="173"/>
      <c r="D1019" s="173"/>
      <c r="E1019" s="173"/>
      <c r="F1019" s="173"/>
      <c r="G1019" s="173"/>
      <c r="H1019" s="173"/>
      <c r="I1019" s="173"/>
      <c r="J1019" s="173"/>
      <c r="K1019" s="173"/>
      <c r="L1019" s="173"/>
      <c r="M1019" s="173"/>
      <c r="N1019" s="173"/>
      <c r="O1019" s="173"/>
    </row>
    <row r="1020" spans="1:15" ht="15" customHeight="1" x14ac:dyDescent="0.45">
      <c r="A1020" s="174" t="s">
        <v>1939</v>
      </c>
      <c r="B1020" s="173">
        <v>4</v>
      </c>
      <c r="C1020" s="173"/>
      <c r="D1020" s="173"/>
      <c r="E1020" s="173"/>
      <c r="F1020" s="173"/>
      <c r="G1020" s="173"/>
      <c r="H1020" s="173"/>
      <c r="I1020" s="173"/>
      <c r="J1020" s="173"/>
      <c r="K1020" s="173"/>
      <c r="L1020" s="173"/>
      <c r="M1020" s="173"/>
      <c r="N1020" s="173"/>
      <c r="O1020" s="173"/>
    </row>
    <row r="1021" spans="1:15" ht="15" customHeight="1" x14ac:dyDescent="0.45">
      <c r="A1021" s="174" t="s">
        <v>632</v>
      </c>
      <c r="B1021" s="173">
        <v>7</v>
      </c>
      <c r="C1021" s="173"/>
      <c r="D1021" s="173"/>
      <c r="E1021" s="173"/>
      <c r="F1021" s="173"/>
      <c r="G1021" s="173"/>
      <c r="H1021" s="173"/>
      <c r="I1021" s="173"/>
      <c r="J1021" s="173"/>
      <c r="K1021" s="173"/>
      <c r="L1021" s="173"/>
      <c r="M1021" s="173"/>
      <c r="N1021" s="173"/>
      <c r="O1021" s="173"/>
    </row>
    <row r="1022" spans="1:15" ht="15" customHeight="1" x14ac:dyDescent="0.45">
      <c r="A1022" s="174" t="s">
        <v>1731</v>
      </c>
      <c r="B1022" s="173">
        <v>6</v>
      </c>
      <c r="C1022" s="173"/>
      <c r="D1022" s="173"/>
      <c r="E1022" s="173"/>
      <c r="F1022" s="173"/>
      <c r="G1022" s="173"/>
      <c r="H1022" s="173"/>
      <c r="I1022" s="173"/>
      <c r="J1022" s="173"/>
      <c r="K1022" s="173"/>
      <c r="L1022" s="173"/>
      <c r="M1022" s="173"/>
      <c r="N1022" s="173"/>
      <c r="O1022" s="173"/>
    </row>
    <row r="1023" spans="1:15" ht="15" customHeight="1" x14ac:dyDescent="0.45">
      <c r="A1023" s="174" t="s">
        <v>2614</v>
      </c>
      <c r="B1023" s="173">
        <v>1</v>
      </c>
      <c r="C1023" s="173"/>
      <c r="D1023" s="173"/>
      <c r="E1023" s="173"/>
      <c r="F1023" s="173"/>
      <c r="G1023" s="173"/>
      <c r="H1023" s="173"/>
      <c r="I1023" s="173"/>
      <c r="J1023" s="173"/>
      <c r="K1023" s="173"/>
      <c r="L1023" s="173"/>
      <c r="M1023" s="173"/>
      <c r="N1023" s="173"/>
      <c r="O1023" s="173"/>
    </row>
    <row r="1024" spans="1:15" ht="15" customHeight="1" x14ac:dyDescent="0.45">
      <c r="A1024" s="174" t="s">
        <v>1826</v>
      </c>
      <c r="B1024" s="173">
        <v>7</v>
      </c>
      <c r="C1024" s="173"/>
      <c r="D1024" s="173"/>
      <c r="E1024" s="173"/>
      <c r="F1024" s="173"/>
      <c r="G1024" s="173"/>
      <c r="H1024" s="173"/>
      <c r="I1024" s="173"/>
      <c r="J1024" s="173"/>
      <c r="K1024" s="173"/>
      <c r="L1024" s="173"/>
      <c r="M1024" s="173"/>
      <c r="N1024" s="173"/>
      <c r="O1024" s="173"/>
    </row>
    <row r="1025" spans="1:15" ht="15" customHeight="1" x14ac:dyDescent="0.45">
      <c r="A1025" s="174" t="s">
        <v>83</v>
      </c>
      <c r="B1025" s="173">
        <v>15</v>
      </c>
      <c r="C1025" s="173"/>
      <c r="D1025" s="173"/>
      <c r="E1025" s="173"/>
      <c r="F1025" s="173"/>
      <c r="G1025" s="173"/>
      <c r="H1025" s="173"/>
      <c r="I1025" s="173"/>
      <c r="J1025" s="173"/>
      <c r="K1025" s="173"/>
      <c r="L1025" s="173"/>
      <c r="M1025" s="173"/>
      <c r="N1025" s="173"/>
      <c r="O1025" s="173"/>
    </row>
    <row r="1026" spans="1:15" ht="15" customHeight="1" x14ac:dyDescent="0.45">
      <c r="A1026" s="174" t="s">
        <v>900</v>
      </c>
      <c r="B1026" s="173">
        <v>10</v>
      </c>
      <c r="C1026" s="173"/>
      <c r="D1026" s="173"/>
      <c r="E1026" s="173"/>
      <c r="F1026" s="173"/>
      <c r="G1026" s="173"/>
      <c r="H1026" s="173"/>
      <c r="I1026" s="173"/>
      <c r="J1026" s="173"/>
      <c r="K1026" s="173"/>
      <c r="L1026" s="173"/>
      <c r="M1026" s="173"/>
      <c r="N1026" s="173"/>
      <c r="O1026" s="173"/>
    </row>
    <row r="1027" spans="1:15" ht="15" customHeight="1" x14ac:dyDescent="0.45">
      <c r="A1027" s="174" t="s">
        <v>655</v>
      </c>
      <c r="B1027" s="173">
        <v>6</v>
      </c>
      <c r="C1027" s="173"/>
      <c r="D1027" s="173"/>
      <c r="E1027" s="173"/>
      <c r="F1027" s="173"/>
      <c r="G1027" s="173"/>
      <c r="H1027" s="173"/>
      <c r="I1027" s="173"/>
      <c r="J1027" s="173"/>
      <c r="K1027" s="173"/>
      <c r="L1027" s="173"/>
      <c r="M1027" s="173"/>
      <c r="N1027" s="173"/>
      <c r="O1027" s="173"/>
    </row>
    <row r="1028" spans="1:15" ht="15" customHeight="1" x14ac:dyDescent="0.45">
      <c r="A1028" s="174" t="s">
        <v>1067</v>
      </c>
      <c r="B1028" s="173">
        <v>12</v>
      </c>
      <c r="C1028" s="173"/>
      <c r="D1028" s="173"/>
      <c r="E1028" s="173"/>
      <c r="F1028" s="173"/>
      <c r="G1028" s="173"/>
      <c r="H1028" s="173"/>
      <c r="I1028" s="173"/>
      <c r="J1028" s="173"/>
      <c r="K1028" s="173"/>
      <c r="L1028" s="173"/>
      <c r="M1028" s="173"/>
      <c r="N1028" s="173"/>
      <c r="O1028" s="173"/>
    </row>
    <row r="1029" spans="1:15" ht="15" customHeight="1" x14ac:dyDescent="0.45">
      <c r="A1029" s="174" t="s">
        <v>2340</v>
      </c>
      <c r="B1029" s="173">
        <v>5</v>
      </c>
      <c r="C1029" s="173"/>
      <c r="D1029" s="173"/>
      <c r="E1029" s="173"/>
      <c r="F1029" s="173"/>
      <c r="G1029" s="173"/>
      <c r="H1029" s="173"/>
      <c r="I1029" s="173"/>
      <c r="J1029" s="173"/>
      <c r="K1029" s="173"/>
      <c r="L1029" s="173"/>
      <c r="M1029" s="173"/>
      <c r="N1029" s="173"/>
      <c r="O1029" s="173"/>
    </row>
    <row r="1030" spans="1:15" ht="15" customHeight="1" x14ac:dyDescent="0.45">
      <c r="A1030" s="174" t="s">
        <v>1427</v>
      </c>
      <c r="B1030" s="173">
        <v>5</v>
      </c>
      <c r="C1030" s="173"/>
      <c r="D1030" s="173"/>
      <c r="E1030" s="173"/>
      <c r="F1030" s="173"/>
      <c r="G1030" s="173"/>
      <c r="H1030" s="173"/>
      <c r="I1030" s="173"/>
      <c r="J1030" s="173"/>
      <c r="K1030" s="173"/>
      <c r="L1030" s="173"/>
      <c r="M1030" s="173"/>
      <c r="N1030" s="173"/>
      <c r="O1030" s="173"/>
    </row>
    <row r="1031" spans="1:15" ht="15" customHeight="1" x14ac:dyDescent="0.45">
      <c r="A1031" s="174" t="s">
        <v>2531</v>
      </c>
      <c r="B1031" s="173">
        <v>4</v>
      </c>
      <c r="C1031" s="173"/>
      <c r="D1031" s="173"/>
      <c r="E1031" s="173"/>
      <c r="F1031" s="173"/>
      <c r="G1031" s="173"/>
      <c r="H1031" s="173"/>
      <c r="I1031" s="173"/>
      <c r="J1031" s="173"/>
      <c r="K1031" s="173"/>
      <c r="L1031" s="173"/>
      <c r="M1031" s="173"/>
      <c r="N1031" s="173"/>
      <c r="O1031" s="173"/>
    </row>
    <row r="1032" spans="1:15" ht="15" customHeight="1" x14ac:dyDescent="0.45">
      <c r="A1032" s="174" t="s">
        <v>2220</v>
      </c>
      <c r="B1032" s="173">
        <v>8</v>
      </c>
      <c r="C1032" s="173"/>
      <c r="D1032" s="173"/>
      <c r="E1032" s="173"/>
      <c r="F1032" s="173"/>
      <c r="G1032" s="173"/>
      <c r="H1032" s="173"/>
      <c r="I1032" s="173"/>
      <c r="J1032" s="173"/>
      <c r="K1032" s="173"/>
      <c r="L1032" s="173"/>
      <c r="M1032" s="173"/>
      <c r="N1032" s="173"/>
      <c r="O1032" s="173"/>
    </row>
    <row r="1033" spans="1:15" ht="15" customHeight="1" x14ac:dyDescent="0.45">
      <c r="A1033" s="174" t="s">
        <v>2080</v>
      </c>
      <c r="B1033" s="173">
        <v>6</v>
      </c>
      <c r="C1033" s="173"/>
      <c r="D1033" s="173"/>
      <c r="E1033" s="173"/>
      <c r="F1033" s="173"/>
      <c r="G1033" s="173"/>
      <c r="H1033" s="173"/>
      <c r="I1033" s="173"/>
      <c r="J1033" s="173"/>
      <c r="K1033" s="173"/>
      <c r="L1033" s="173"/>
      <c r="M1033" s="173"/>
      <c r="N1033" s="173"/>
      <c r="O1033" s="173"/>
    </row>
    <row r="1034" spans="1:15" ht="15" customHeight="1" x14ac:dyDescent="0.45">
      <c r="A1034" s="174" t="s">
        <v>1815</v>
      </c>
      <c r="B1034" s="173">
        <v>4</v>
      </c>
      <c r="C1034" s="173"/>
      <c r="D1034" s="173"/>
      <c r="E1034" s="173"/>
      <c r="F1034" s="173"/>
      <c r="G1034" s="173"/>
      <c r="H1034" s="173"/>
      <c r="I1034" s="173"/>
      <c r="J1034" s="173"/>
      <c r="K1034" s="173"/>
      <c r="L1034" s="173"/>
      <c r="M1034" s="173"/>
      <c r="N1034" s="173"/>
      <c r="O1034" s="173"/>
    </row>
    <row r="1035" spans="1:15" ht="15" customHeight="1" x14ac:dyDescent="0.45">
      <c r="A1035" s="174" t="s">
        <v>2427</v>
      </c>
      <c r="B1035" s="173">
        <v>4</v>
      </c>
      <c r="C1035" s="173"/>
      <c r="D1035" s="173"/>
      <c r="E1035" s="173"/>
      <c r="F1035" s="173"/>
      <c r="G1035" s="173"/>
      <c r="H1035" s="173"/>
      <c r="I1035" s="173"/>
      <c r="J1035" s="173"/>
      <c r="K1035" s="173"/>
      <c r="L1035" s="173"/>
      <c r="M1035" s="173"/>
      <c r="N1035" s="173"/>
      <c r="O1035" s="173"/>
    </row>
    <row r="1036" spans="1:15" ht="15" customHeight="1" x14ac:dyDescent="0.45">
      <c r="A1036" s="174" t="s">
        <v>197</v>
      </c>
      <c r="B1036" s="173">
        <v>8</v>
      </c>
      <c r="C1036" s="173"/>
      <c r="D1036" s="173"/>
      <c r="E1036" s="173"/>
      <c r="F1036" s="173"/>
      <c r="G1036" s="173"/>
      <c r="H1036" s="173"/>
      <c r="I1036" s="173"/>
      <c r="J1036" s="173"/>
      <c r="K1036" s="173"/>
      <c r="L1036" s="173"/>
      <c r="M1036" s="173"/>
      <c r="N1036" s="173"/>
      <c r="O1036" s="173"/>
    </row>
    <row r="1037" spans="1:15" ht="15" customHeight="1" x14ac:dyDescent="0.45">
      <c r="A1037" s="174" t="s">
        <v>998</v>
      </c>
      <c r="B1037" s="173">
        <v>9</v>
      </c>
      <c r="C1037" s="173"/>
      <c r="D1037" s="173"/>
      <c r="E1037" s="173"/>
      <c r="F1037" s="173"/>
      <c r="G1037" s="173"/>
      <c r="H1037" s="173"/>
      <c r="I1037" s="173"/>
      <c r="J1037" s="173"/>
      <c r="K1037" s="173"/>
      <c r="L1037" s="173"/>
      <c r="M1037" s="173"/>
      <c r="N1037" s="173"/>
      <c r="O1037" s="173"/>
    </row>
    <row r="1038" spans="1:15" ht="15" customHeight="1" x14ac:dyDescent="0.45">
      <c r="A1038" s="174" t="s">
        <v>1077</v>
      </c>
      <c r="B1038" s="173">
        <v>9</v>
      </c>
      <c r="C1038" s="173"/>
      <c r="D1038" s="173"/>
      <c r="E1038" s="173"/>
      <c r="F1038" s="173"/>
      <c r="G1038" s="173"/>
      <c r="H1038" s="173"/>
      <c r="I1038" s="173"/>
      <c r="J1038" s="173"/>
      <c r="K1038" s="173"/>
      <c r="L1038" s="173"/>
      <c r="M1038" s="173"/>
      <c r="N1038" s="173"/>
      <c r="O1038" s="173"/>
    </row>
    <row r="1039" spans="1:15" ht="15" customHeight="1" x14ac:dyDescent="0.45">
      <c r="A1039" s="174" t="s">
        <v>1020</v>
      </c>
      <c r="B1039" s="173">
        <v>1</v>
      </c>
      <c r="C1039" s="173"/>
      <c r="D1039" s="173"/>
      <c r="E1039" s="173"/>
      <c r="F1039" s="173"/>
      <c r="G1039" s="173"/>
      <c r="H1039" s="173"/>
      <c r="I1039" s="173"/>
      <c r="J1039" s="173"/>
      <c r="K1039" s="173"/>
      <c r="L1039" s="173"/>
      <c r="M1039" s="173"/>
      <c r="N1039" s="173"/>
      <c r="O1039" s="173"/>
    </row>
    <row r="1040" spans="1:15" ht="15" customHeight="1" x14ac:dyDescent="0.45">
      <c r="A1040" s="174" t="s">
        <v>2308</v>
      </c>
      <c r="B1040" s="173">
        <v>5</v>
      </c>
      <c r="C1040" s="173"/>
      <c r="D1040" s="173"/>
      <c r="E1040" s="173"/>
      <c r="F1040" s="173"/>
      <c r="G1040" s="173"/>
      <c r="H1040" s="173"/>
      <c r="I1040" s="173"/>
      <c r="J1040" s="173"/>
      <c r="K1040" s="173"/>
      <c r="L1040" s="173"/>
      <c r="M1040" s="173"/>
      <c r="N1040" s="173"/>
      <c r="O1040" s="173"/>
    </row>
    <row r="1041" spans="1:15" ht="15" customHeight="1" x14ac:dyDescent="0.45">
      <c r="A1041" s="174" t="s">
        <v>2022</v>
      </c>
      <c r="B1041" s="173">
        <v>3</v>
      </c>
      <c r="C1041" s="173"/>
      <c r="D1041" s="173"/>
      <c r="E1041" s="173"/>
      <c r="F1041" s="173"/>
      <c r="G1041" s="173"/>
      <c r="H1041" s="173"/>
      <c r="I1041" s="173"/>
      <c r="J1041" s="173"/>
      <c r="K1041" s="173"/>
      <c r="L1041" s="173"/>
      <c r="M1041" s="173"/>
      <c r="N1041" s="173"/>
      <c r="O1041" s="173"/>
    </row>
    <row r="1042" spans="1:15" ht="15" customHeight="1" x14ac:dyDescent="0.45">
      <c r="A1042" s="174" t="s">
        <v>803</v>
      </c>
      <c r="B1042" s="173">
        <v>3</v>
      </c>
      <c r="C1042" s="173"/>
      <c r="D1042" s="173"/>
      <c r="E1042" s="173"/>
      <c r="F1042" s="173"/>
      <c r="G1042" s="173"/>
      <c r="H1042" s="173"/>
      <c r="I1042" s="173"/>
      <c r="J1042" s="173"/>
      <c r="K1042" s="173"/>
      <c r="L1042" s="173"/>
      <c r="M1042" s="173"/>
      <c r="N1042" s="173"/>
      <c r="O1042" s="173"/>
    </row>
    <row r="1043" spans="1:15" ht="15" customHeight="1" x14ac:dyDescent="0.45">
      <c r="A1043" s="174" t="s">
        <v>2360</v>
      </c>
      <c r="B1043" s="173">
        <v>4</v>
      </c>
      <c r="C1043" s="173"/>
      <c r="D1043" s="173"/>
      <c r="E1043" s="173"/>
      <c r="F1043" s="173"/>
      <c r="G1043" s="173"/>
      <c r="H1043" s="173"/>
      <c r="I1043" s="173"/>
      <c r="J1043" s="173"/>
      <c r="K1043" s="173"/>
      <c r="L1043" s="173"/>
      <c r="M1043" s="173"/>
      <c r="N1043" s="173"/>
      <c r="O1043" s="173"/>
    </row>
    <row r="1044" spans="1:15" ht="15" customHeight="1" x14ac:dyDescent="0.45">
      <c r="A1044" s="174" t="s">
        <v>1706</v>
      </c>
      <c r="B1044" s="173">
        <v>5</v>
      </c>
      <c r="C1044" s="173"/>
      <c r="D1044" s="173"/>
      <c r="E1044" s="173"/>
      <c r="F1044" s="173"/>
      <c r="G1044" s="173"/>
      <c r="H1044" s="173"/>
      <c r="I1044" s="173"/>
      <c r="J1044" s="173"/>
      <c r="K1044" s="173"/>
      <c r="L1044" s="173"/>
      <c r="M1044" s="173"/>
      <c r="N1044" s="173"/>
      <c r="O1044" s="173"/>
    </row>
    <row r="1045" spans="1:15" ht="15" customHeight="1" x14ac:dyDescent="0.45">
      <c r="A1045" s="174" t="s">
        <v>1313</v>
      </c>
      <c r="B1045" s="173">
        <v>9</v>
      </c>
      <c r="C1045" s="173"/>
      <c r="D1045" s="173"/>
      <c r="E1045" s="173"/>
      <c r="F1045" s="173"/>
      <c r="G1045" s="173"/>
      <c r="H1045" s="173"/>
      <c r="I1045" s="173"/>
      <c r="J1045" s="173"/>
      <c r="K1045" s="173"/>
      <c r="L1045" s="173"/>
      <c r="M1045" s="173"/>
      <c r="N1045" s="173"/>
      <c r="O1045" s="173"/>
    </row>
    <row r="1046" spans="1:15" ht="15" customHeight="1" x14ac:dyDescent="0.45">
      <c r="A1046" s="174" t="s">
        <v>507</v>
      </c>
      <c r="B1046" s="173">
        <v>3</v>
      </c>
      <c r="C1046" s="173"/>
      <c r="D1046" s="173"/>
      <c r="E1046" s="173"/>
      <c r="F1046" s="173"/>
      <c r="G1046" s="173"/>
      <c r="H1046" s="173"/>
      <c r="I1046" s="173"/>
      <c r="J1046" s="173"/>
      <c r="K1046" s="173"/>
      <c r="L1046" s="173"/>
      <c r="M1046" s="173"/>
      <c r="N1046" s="173"/>
      <c r="O1046" s="173"/>
    </row>
    <row r="1047" spans="1:15" ht="15" customHeight="1" x14ac:dyDescent="0.45">
      <c r="A1047" s="174" t="s">
        <v>260</v>
      </c>
      <c r="B1047" s="173">
        <v>6</v>
      </c>
      <c r="C1047" s="173"/>
      <c r="D1047" s="173"/>
      <c r="E1047" s="173"/>
      <c r="F1047" s="173"/>
      <c r="G1047" s="173"/>
      <c r="H1047" s="173"/>
      <c r="I1047" s="173"/>
      <c r="J1047" s="173"/>
      <c r="K1047" s="173"/>
      <c r="L1047" s="173"/>
      <c r="M1047" s="173"/>
      <c r="N1047" s="173"/>
      <c r="O1047" s="173"/>
    </row>
    <row r="1048" spans="1:15" ht="15" customHeight="1" x14ac:dyDescent="0.45">
      <c r="A1048" s="174" t="s">
        <v>2617</v>
      </c>
      <c r="B1048" s="173">
        <v>2</v>
      </c>
      <c r="C1048" s="173"/>
      <c r="D1048" s="173"/>
      <c r="E1048" s="173"/>
      <c r="F1048" s="173"/>
      <c r="G1048" s="173"/>
      <c r="H1048" s="173"/>
      <c r="I1048" s="173"/>
      <c r="J1048" s="173"/>
      <c r="K1048" s="173"/>
      <c r="L1048" s="173"/>
      <c r="M1048" s="173"/>
      <c r="N1048" s="173"/>
      <c r="O1048" s="173"/>
    </row>
    <row r="1049" spans="1:15" ht="15" customHeight="1" x14ac:dyDescent="0.45">
      <c r="A1049" s="174" t="s">
        <v>501</v>
      </c>
      <c r="B1049" s="173">
        <v>6</v>
      </c>
      <c r="C1049" s="173"/>
      <c r="D1049" s="173"/>
      <c r="E1049" s="173"/>
      <c r="F1049" s="173"/>
      <c r="G1049" s="173"/>
      <c r="H1049" s="173"/>
      <c r="I1049" s="173"/>
      <c r="J1049" s="173"/>
      <c r="K1049" s="173"/>
      <c r="L1049" s="173"/>
      <c r="M1049" s="173"/>
      <c r="N1049" s="173"/>
      <c r="O1049" s="173"/>
    </row>
    <row r="1050" spans="1:15" ht="15" customHeight="1" x14ac:dyDescent="0.45">
      <c r="A1050" s="174" t="s">
        <v>453</v>
      </c>
      <c r="B1050" s="173">
        <v>8</v>
      </c>
      <c r="C1050" s="173"/>
      <c r="D1050" s="173"/>
      <c r="E1050" s="173"/>
      <c r="F1050" s="173"/>
      <c r="G1050" s="173"/>
      <c r="H1050" s="173"/>
      <c r="I1050" s="173"/>
      <c r="J1050" s="173"/>
      <c r="K1050" s="173"/>
      <c r="L1050" s="173"/>
      <c r="M1050" s="173"/>
      <c r="N1050" s="173"/>
      <c r="O1050" s="173"/>
    </row>
    <row r="1051" spans="1:15" ht="15" customHeight="1" x14ac:dyDescent="0.45">
      <c r="A1051" s="174" t="s">
        <v>730</v>
      </c>
      <c r="B1051" s="173">
        <v>7</v>
      </c>
      <c r="C1051" s="173"/>
      <c r="D1051" s="173"/>
      <c r="E1051" s="173"/>
      <c r="F1051" s="173"/>
      <c r="G1051" s="173"/>
      <c r="H1051" s="173"/>
      <c r="I1051" s="173"/>
      <c r="J1051" s="173"/>
      <c r="K1051" s="173"/>
      <c r="L1051" s="173"/>
      <c r="M1051" s="173"/>
      <c r="N1051" s="173"/>
      <c r="O1051" s="173"/>
    </row>
    <row r="1052" spans="1:15" ht="15" customHeight="1" x14ac:dyDescent="0.45">
      <c r="A1052" s="174" t="s">
        <v>1239</v>
      </c>
      <c r="B1052" s="173">
        <v>3</v>
      </c>
      <c r="C1052" s="173"/>
      <c r="D1052" s="173"/>
      <c r="E1052" s="173"/>
      <c r="F1052" s="173"/>
      <c r="G1052" s="173"/>
      <c r="H1052" s="173"/>
      <c r="I1052" s="173"/>
      <c r="J1052" s="173"/>
      <c r="K1052" s="173"/>
      <c r="L1052" s="173"/>
      <c r="M1052" s="173"/>
      <c r="N1052" s="173"/>
      <c r="O1052" s="173"/>
    </row>
    <row r="1053" spans="1:15" ht="15" customHeight="1" x14ac:dyDescent="0.45">
      <c r="A1053" s="174" t="s">
        <v>1133</v>
      </c>
      <c r="B1053" s="173">
        <v>8</v>
      </c>
      <c r="C1053" s="173"/>
      <c r="D1053" s="173"/>
      <c r="E1053" s="173"/>
      <c r="F1053" s="173"/>
      <c r="G1053" s="173"/>
      <c r="H1053" s="173"/>
      <c r="I1053" s="173"/>
      <c r="J1053" s="173"/>
      <c r="K1053" s="173"/>
      <c r="L1053" s="173"/>
      <c r="M1053" s="173"/>
      <c r="N1053" s="173"/>
      <c r="O1053" s="173"/>
    </row>
    <row r="1054" spans="1:15" ht="15" customHeight="1" x14ac:dyDescent="0.45">
      <c r="A1054" s="174" t="s">
        <v>1475</v>
      </c>
      <c r="B1054" s="173">
        <v>6</v>
      </c>
      <c r="C1054" s="173"/>
      <c r="D1054" s="173"/>
      <c r="E1054" s="173"/>
      <c r="F1054" s="173"/>
      <c r="G1054" s="173"/>
      <c r="H1054" s="173"/>
      <c r="I1054" s="173"/>
      <c r="J1054" s="173"/>
      <c r="K1054" s="173"/>
      <c r="L1054" s="173"/>
      <c r="M1054" s="173"/>
      <c r="N1054" s="173"/>
      <c r="O1054" s="173"/>
    </row>
    <row r="1055" spans="1:15" ht="15" customHeight="1" x14ac:dyDescent="0.45">
      <c r="A1055" s="174" t="s">
        <v>2234</v>
      </c>
      <c r="B1055" s="173">
        <v>6</v>
      </c>
      <c r="C1055" s="173"/>
      <c r="D1055" s="173"/>
      <c r="E1055" s="173"/>
      <c r="F1055" s="173"/>
      <c r="G1055" s="173"/>
      <c r="H1055" s="173"/>
      <c r="I1055" s="173"/>
      <c r="J1055" s="173"/>
      <c r="K1055" s="173"/>
      <c r="L1055" s="173"/>
      <c r="M1055" s="173"/>
      <c r="N1055" s="173"/>
      <c r="O1055" s="173"/>
    </row>
    <row r="1056" spans="1:15" ht="15" customHeight="1" x14ac:dyDescent="0.45">
      <c r="A1056" s="174" t="s">
        <v>2424</v>
      </c>
      <c r="B1056" s="173">
        <v>7</v>
      </c>
      <c r="C1056" s="173"/>
      <c r="D1056" s="173"/>
      <c r="E1056" s="173"/>
      <c r="F1056" s="173"/>
      <c r="G1056" s="173"/>
      <c r="H1056" s="173"/>
      <c r="I1056" s="173"/>
      <c r="J1056" s="173"/>
      <c r="K1056" s="173"/>
      <c r="L1056" s="173"/>
      <c r="M1056" s="173"/>
      <c r="N1056" s="173"/>
      <c r="O1056" s="173"/>
    </row>
    <row r="1057" spans="1:15" ht="15" customHeight="1" x14ac:dyDescent="0.45">
      <c r="A1057" s="174" t="s">
        <v>1627</v>
      </c>
      <c r="B1057" s="173">
        <v>9</v>
      </c>
      <c r="C1057" s="173"/>
      <c r="D1057" s="173"/>
      <c r="E1057" s="173"/>
      <c r="F1057" s="173"/>
      <c r="G1057" s="173"/>
      <c r="H1057" s="173"/>
      <c r="I1057" s="173"/>
      <c r="J1057" s="173"/>
      <c r="K1057" s="173"/>
      <c r="L1057" s="173"/>
      <c r="M1057" s="173"/>
      <c r="N1057" s="173"/>
      <c r="O1057" s="173"/>
    </row>
    <row r="1058" spans="1:15" ht="15" customHeight="1" x14ac:dyDescent="0.45">
      <c r="A1058" s="174" t="s">
        <v>2330</v>
      </c>
      <c r="B1058" s="173">
        <v>5</v>
      </c>
      <c r="C1058" s="173"/>
      <c r="D1058" s="173"/>
      <c r="E1058" s="173"/>
      <c r="F1058" s="173"/>
      <c r="G1058" s="173"/>
      <c r="H1058" s="173"/>
      <c r="I1058" s="173"/>
      <c r="J1058" s="173"/>
      <c r="K1058" s="173"/>
      <c r="L1058" s="173"/>
      <c r="M1058" s="173"/>
      <c r="N1058" s="173"/>
      <c r="O1058" s="173"/>
    </row>
    <row r="1059" spans="1:15" ht="15" customHeight="1" x14ac:dyDescent="0.45">
      <c r="A1059" s="174" t="s">
        <v>350</v>
      </c>
      <c r="B1059" s="173">
        <v>2</v>
      </c>
      <c r="C1059" s="173"/>
      <c r="D1059" s="173"/>
      <c r="E1059" s="173"/>
      <c r="F1059" s="173"/>
      <c r="G1059" s="173"/>
      <c r="H1059" s="173"/>
      <c r="I1059" s="173"/>
      <c r="J1059" s="173"/>
      <c r="K1059" s="173"/>
      <c r="L1059" s="173"/>
      <c r="M1059" s="173"/>
      <c r="N1059" s="173"/>
      <c r="O1059" s="173"/>
    </row>
    <row r="1060" spans="1:15" ht="15" customHeight="1" x14ac:dyDescent="0.45">
      <c r="A1060" s="174" t="s">
        <v>2101</v>
      </c>
      <c r="B1060" s="173">
        <v>4</v>
      </c>
      <c r="C1060" s="173"/>
      <c r="D1060" s="173"/>
      <c r="E1060" s="173"/>
      <c r="F1060" s="173"/>
      <c r="G1060" s="173"/>
      <c r="H1060" s="173"/>
      <c r="I1060" s="173"/>
      <c r="J1060" s="173"/>
      <c r="K1060" s="173"/>
      <c r="L1060" s="173"/>
      <c r="M1060" s="173"/>
      <c r="N1060" s="173"/>
      <c r="O1060" s="173"/>
    </row>
    <row r="1061" spans="1:15" ht="15" customHeight="1" x14ac:dyDescent="0.45">
      <c r="A1061" s="174" t="s">
        <v>1403</v>
      </c>
      <c r="B1061" s="173">
        <v>10</v>
      </c>
      <c r="C1061" s="173"/>
      <c r="D1061" s="173"/>
      <c r="E1061" s="173"/>
      <c r="F1061" s="173"/>
      <c r="G1061" s="173"/>
      <c r="H1061" s="173"/>
      <c r="I1061" s="173"/>
      <c r="J1061" s="173"/>
      <c r="K1061" s="173"/>
      <c r="L1061" s="173"/>
      <c r="M1061" s="173"/>
      <c r="N1061" s="173"/>
      <c r="O1061" s="173"/>
    </row>
    <row r="1062" spans="1:15" ht="15" customHeight="1" x14ac:dyDescent="0.45">
      <c r="A1062" s="174" t="s">
        <v>2320</v>
      </c>
      <c r="B1062" s="173">
        <v>2</v>
      </c>
      <c r="C1062" s="173"/>
      <c r="D1062" s="173"/>
      <c r="E1062" s="173"/>
      <c r="F1062" s="173"/>
      <c r="G1062" s="173"/>
      <c r="H1062" s="173"/>
      <c r="I1062" s="173"/>
      <c r="J1062" s="173"/>
      <c r="K1062" s="173"/>
      <c r="L1062" s="173"/>
      <c r="M1062" s="173"/>
      <c r="N1062" s="173"/>
      <c r="O1062" s="173"/>
    </row>
    <row r="1063" spans="1:15" ht="15" customHeight="1" x14ac:dyDescent="0.45">
      <c r="A1063" s="174" t="s">
        <v>1529</v>
      </c>
      <c r="B1063" s="173">
        <v>6</v>
      </c>
      <c r="C1063" s="173"/>
      <c r="D1063" s="173"/>
      <c r="E1063" s="173"/>
      <c r="F1063" s="173"/>
      <c r="G1063" s="173"/>
      <c r="H1063" s="173"/>
      <c r="I1063" s="173"/>
      <c r="J1063" s="173"/>
      <c r="K1063" s="173"/>
      <c r="L1063" s="173"/>
      <c r="M1063" s="173"/>
      <c r="N1063" s="173"/>
      <c r="O1063" s="173"/>
    </row>
    <row r="1064" spans="1:15" ht="15" customHeight="1" x14ac:dyDescent="0.45">
      <c r="A1064" s="174" t="s">
        <v>1748</v>
      </c>
      <c r="B1064" s="173">
        <v>3</v>
      </c>
      <c r="C1064" s="173"/>
      <c r="D1064" s="173"/>
      <c r="E1064" s="173"/>
      <c r="F1064" s="173"/>
      <c r="G1064" s="173"/>
      <c r="H1064" s="173"/>
      <c r="I1064" s="173"/>
      <c r="J1064" s="173"/>
      <c r="K1064" s="173"/>
      <c r="L1064" s="173"/>
      <c r="M1064" s="173"/>
      <c r="N1064" s="173"/>
      <c r="O1064" s="173"/>
    </row>
    <row r="1065" spans="1:15" ht="15" customHeight="1" x14ac:dyDescent="0.45">
      <c r="A1065" s="174" t="s">
        <v>443</v>
      </c>
      <c r="B1065" s="173">
        <v>4</v>
      </c>
      <c r="C1065" s="173"/>
      <c r="D1065" s="173"/>
      <c r="E1065" s="173"/>
      <c r="F1065" s="173"/>
      <c r="G1065" s="173"/>
      <c r="H1065" s="173"/>
      <c r="I1065" s="173"/>
      <c r="J1065" s="173"/>
      <c r="K1065" s="173"/>
      <c r="L1065" s="173"/>
      <c r="M1065" s="173"/>
      <c r="N1065" s="173"/>
      <c r="O1065" s="173"/>
    </row>
    <row r="1066" spans="1:15" ht="15" customHeight="1" x14ac:dyDescent="0.45">
      <c r="A1066" s="174" t="s">
        <v>1585</v>
      </c>
      <c r="B1066" s="173">
        <v>5</v>
      </c>
      <c r="C1066" s="173"/>
      <c r="D1066" s="173"/>
      <c r="E1066" s="173"/>
      <c r="F1066" s="173"/>
      <c r="G1066" s="173"/>
      <c r="H1066" s="173"/>
      <c r="I1066" s="173"/>
      <c r="J1066" s="173"/>
      <c r="K1066" s="173"/>
      <c r="L1066" s="173"/>
      <c r="M1066" s="173"/>
      <c r="N1066" s="173"/>
      <c r="O1066" s="173"/>
    </row>
    <row r="1067" spans="1:15" ht="15" customHeight="1" x14ac:dyDescent="0.45">
      <c r="A1067" s="174" t="s">
        <v>1396</v>
      </c>
      <c r="B1067" s="173">
        <v>5</v>
      </c>
      <c r="C1067" s="173"/>
      <c r="D1067" s="173"/>
      <c r="E1067" s="173"/>
      <c r="F1067" s="173"/>
      <c r="G1067" s="173"/>
      <c r="H1067" s="173"/>
      <c r="I1067" s="173"/>
      <c r="J1067" s="173"/>
      <c r="K1067" s="173"/>
      <c r="L1067" s="173"/>
      <c r="M1067" s="173"/>
      <c r="N1067" s="173"/>
      <c r="O1067" s="173"/>
    </row>
    <row r="1068" spans="1:15" ht="15" customHeight="1" x14ac:dyDescent="0.45">
      <c r="A1068" s="174" t="s">
        <v>2371</v>
      </c>
      <c r="B1068" s="173">
        <v>5</v>
      </c>
      <c r="C1068" s="173"/>
      <c r="D1068" s="173"/>
      <c r="E1068" s="173"/>
      <c r="F1068" s="173"/>
      <c r="G1068" s="173"/>
      <c r="H1068" s="173"/>
      <c r="I1068" s="173"/>
      <c r="J1068" s="173"/>
      <c r="K1068" s="173"/>
      <c r="L1068" s="173"/>
      <c r="M1068" s="173"/>
      <c r="N1068" s="173"/>
      <c r="O1068" s="173"/>
    </row>
    <row r="1069" spans="1:15" ht="15" customHeight="1" x14ac:dyDescent="0.45">
      <c r="A1069" s="174" t="s">
        <v>841</v>
      </c>
      <c r="B1069" s="173">
        <v>4</v>
      </c>
      <c r="C1069" s="173"/>
      <c r="D1069" s="173"/>
      <c r="E1069" s="173"/>
      <c r="F1069" s="173"/>
      <c r="G1069" s="173"/>
      <c r="H1069" s="173"/>
      <c r="I1069" s="173"/>
      <c r="J1069" s="173"/>
      <c r="K1069" s="173"/>
      <c r="L1069" s="173"/>
      <c r="M1069" s="173"/>
      <c r="N1069" s="173"/>
      <c r="O1069" s="173"/>
    </row>
    <row r="1070" spans="1:15" ht="15" customHeight="1" x14ac:dyDescent="0.45">
      <c r="A1070" s="174" t="s">
        <v>135</v>
      </c>
      <c r="B1070" s="173">
        <v>4</v>
      </c>
      <c r="C1070" s="173"/>
      <c r="D1070" s="173"/>
      <c r="E1070" s="173"/>
      <c r="F1070" s="173"/>
      <c r="G1070" s="173"/>
      <c r="H1070" s="173"/>
      <c r="I1070" s="173"/>
      <c r="J1070" s="173"/>
      <c r="K1070" s="173"/>
      <c r="L1070" s="173"/>
      <c r="M1070" s="173"/>
      <c r="N1070" s="173"/>
      <c r="O1070" s="173"/>
    </row>
    <row r="1071" spans="1:15" ht="15" customHeight="1" x14ac:dyDescent="0.45">
      <c r="A1071" s="174" t="s">
        <v>2301</v>
      </c>
      <c r="B1071" s="173">
        <v>6</v>
      </c>
      <c r="C1071" s="173"/>
      <c r="D1071" s="173"/>
      <c r="E1071" s="173"/>
      <c r="F1071" s="173"/>
      <c r="G1071" s="173"/>
      <c r="H1071" s="173"/>
      <c r="I1071" s="173"/>
      <c r="J1071" s="173"/>
      <c r="K1071" s="173"/>
      <c r="L1071" s="173"/>
      <c r="M1071" s="173"/>
      <c r="N1071" s="173"/>
      <c r="O1071" s="173"/>
    </row>
    <row r="1072" spans="1:15" ht="15" customHeight="1" x14ac:dyDescent="0.45">
      <c r="A1072" s="174" t="s">
        <v>2622</v>
      </c>
      <c r="B1072" s="173">
        <v>5</v>
      </c>
      <c r="C1072" s="173"/>
      <c r="D1072" s="173"/>
      <c r="E1072" s="173"/>
      <c r="F1072" s="173"/>
      <c r="G1072" s="173"/>
      <c r="H1072" s="173"/>
      <c r="I1072" s="173"/>
      <c r="J1072" s="173"/>
      <c r="K1072" s="173"/>
      <c r="L1072" s="173"/>
      <c r="M1072" s="173"/>
      <c r="N1072" s="173"/>
      <c r="O1072" s="173"/>
    </row>
    <row r="1073" spans="1:15" ht="15" customHeight="1" x14ac:dyDescent="0.45">
      <c r="A1073" s="174" t="s">
        <v>2232</v>
      </c>
      <c r="B1073" s="173">
        <v>7</v>
      </c>
      <c r="C1073" s="173"/>
      <c r="D1073" s="173"/>
      <c r="E1073" s="173"/>
      <c r="F1073" s="173"/>
      <c r="G1073" s="173"/>
      <c r="H1073" s="173"/>
      <c r="I1073" s="173"/>
      <c r="J1073" s="173"/>
      <c r="K1073" s="173"/>
      <c r="L1073" s="173"/>
      <c r="M1073" s="173"/>
      <c r="N1073" s="173"/>
      <c r="O1073" s="173"/>
    </row>
    <row r="1074" spans="1:15" ht="15" customHeight="1" x14ac:dyDescent="0.45">
      <c r="A1074" s="174" t="s">
        <v>2520</v>
      </c>
      <c r="B1074" s="173">
        <v>4</v>
      </c>
      <c r="C1074" s="173"/>
      <c r="D1074" s="173"/>
      <c r="E1074" s="173"/>
      <c r="F1074" s="173"/>
      <c r="G1074" s="173"/>
      <c r="H1074" s="173"/>
      <c r="I1074" s="173"/>
      <c r="J1074" s="173"/>
      <c r="K1074" s="173"/>
      <c r="L1074" s="173"/>
      <c r="M1074" s="173"/>
      <c r="N1074" s="173"/>
      <c r="O1074" s="173"/>
    </row>
    <row r="1075" spans="1:15" ht="15" customHeight="1" x14ac:dyDescent="0.45">
      <c r="A1075" s="174" t="s">
        <v>460</v>
      </c>
      <c r="B1075" s="173">
        <v>6</v>
      </c>
      <c r="C1075" s="173"/>
      <c r="D1075" s="173"/>
      <c r="E1075" s="173"/>
      <c r="F1075" s="173"/>
      <c r="G1075" s="173"/>
      <c r="H1075" s="173"/>
      <c r="I1075" s="173"/>
      <c r="J1075" s="173"/>
      <c r="K1075" s="173"/>
      <c r="L1075" s="173"/>
      <c r="M1075" s="173"/>
      <c r="N1075" s="173"/>
      <c r="O1075" s="173"/>
    </row>
    <row r="1076" spans="1:15" ht="15" customHeight="1" x14ac:dyDescent="0.45">
      <c r="A1076" s="174" t="s">
        <v>471</v>
      </c>
      <c r="B1076" s="173">
        <v>7</v>
      </c>
      <c r="C1076" s="173"/>
      <c r="D1076" s="173"/>
      <c r="E1076" s="173"/>
      <c r="F1076" s="173"/>
      <c r="G1076" s="173"/>
      <c r="H1076" s="173"/>
      <c r="I1076" s="173"/>
      <c r="J1076" s="173"/>
      <c r="K1076" s="173"/>
      <c r="L1076" s="173"/>
      <c r="M1076" s="173"/>
      <c r="N1076" s="173"/>
      <c r="O1076" s="173"/>
    </row>
    <row r="1077" spans="1:15" ht="15" customHeight="1" x14ac:dyDescent="0.45">
      <c r="A1077" s="174" t="s">
        <v>1542</v>
      </c>
      <c r="B1077" s="173">
        <v>6</v>
      </c>
      <c r="C1077" s="173"/>
      <c r="D1077" s="173"/>
      <c r="E1077" s="173"/>
      <c r="F1077" s="173"/>
      <c r="G1077" s="173"/>
      <c r="H1077" s="173"/>
      <c r="I1077" s="173"/>
      <c r="J1077" s="173"/>
      <c r="K1077" s="173"/>
      <c r="L1077" s="173"/>
      <c r="M1077" s="173"/>
      <c r="N1077" s="173"/>
      <c r="O1077" s="173"/>
    </row>
    <row r="1078" spans="1:15" ht="15" customHeight="1" x14ac:dyDescent="0.45">
      <c r="A1078" s="174" t="s">
        <v>213</v>
      </c>
      <c r="B1078" s="173">
        <v>9</v>
      </c>
      <c r="C1078" s="173"/>
      <c r="D1078" s="173"/>
      <c r="E1078" s="173"/>
      <c r="F1078" s="173"/>
      <c r="G1078" s="173"/>
      <c r="H1078" s="173"/>
      <c r="I1078" s="173"/>
      <c r="J1078" s="173"/>
      <c r="K1078" s="173"/>
      <c r="L1078" s="173"/>
      <c r="M1078" s="173"/>
      <c r="N1078" s="173"/>
      <c r="O1078" s="173"/>
    </row>
    <row r="1079" spans="1:15" ht="15" customHeight="1" x14ac:dyDescent="0.45">
      <c r="A1079" s="174" t="s">
        <v>2396</v>
      </c>
      <c r="B1079" s="173">
        <v>4</v>
      </c>
      <c r="C1079" s="173"/>
      <c r="D1079" s="173"/>
      <c r="E1079" s="173"/>
      <c r="F1079" s="173"/>
      <c r="G1079" s="173"/>
      <c r="H1079" s="173"/>
      <c r="I1079" s="173"/>
      <c r="J1079" s="173"/>
      <c r="K1079" s="173"/>
      <c r="L1079" s="173"/>
      <c r="M1079" s="173"/>
      <c r="N1079" s="173"/>
      <c r="O1079" s="173"/>
    </row>
    <row r="1080" spans="1:15" ht="15" customHeight="1" x14ac:dyDescent="0.45">
      <c r="A1080" s="174" t="s">
        <v>180</v>
      </c>
      <c r="B1080" s="173">
        <v>3</v>
      </c>
      <c r="C1080" s="173"/>
      <c r="D1080" s="173"/>
      <c r="E1080" s="173"/>
      <c r="F1080" s="173"/>
      <c r="G1080" s="173"/>
      <c r="H1080" s="173"/>
      <c r="I1080" s="173"/>
      <c r="J1080" s="173"/>
      <c r="K1080" s="173"/>
      <c r="L1080" s="173"/>
      <c r="M1080" s="173"/>
      <c r="N1080" s="173"/>
      <c r="O1080" s="173"/>
    </row>
    <row r="1081" spans="1:15" ht="15" customHeight="1" x14ac:dyDescent="0.45">
      <c r="A1081" s="174" t="s">
        <v>1187</v>
      </c>
      <c r="B1081" s="173">
        <v>7</v>
      </c>
      <c r="C1081" s="173"/>
      <c r="D1081" s="173"/>
      <c r="E1081" s="173"/>
      <c r="F1081" s="173"/>
      <c r="G1081" s="173"/>
      <c r="H1081" s="173"/>
      <c r="I1081" s="173"/>
      <c r="J1081" s="173"/>
      <c r="K1081" s="173"/>
      <c r="L1081" s="173"/>
      <c r="M1081" s="173"/>
      <c r="N1081" s="173"/>
      <c r="O1081" s="173"/>
    </row>
    <row r="1082" spans="1:15" ht="15" customHeight="1" x14ac:dyDescent="0.45">
      <c r="A1082" s="174" t="s">
        <v>1832</v>
      </c>
      <c r="B1082" s="173">
        <v>3</v>
      </c>
      <c r="C1082" s="173"/>
      <c r="D1082" s="173"/>
      <c r="E1082" s="173"/>
      <c r="F1082" s="173"/>
      <c r="G1082" s="173"/>
      <c r="H1082" s="173"/>
      <c r="I1082" s="173"/>
      <c r="J1082" s="173"/>
      <c r="K1082" s="173"/>
      <c r="L1082" s="173"/>
      <c r="M1082" s="173"/>
      <c r="N1082" s="173"/>
      <c r="O1082" s="173"/>
    </row>
    <row r="1083" spans="1:15" ht="15" customHeight="1" x14ac:dyDescent="0.45">
      <c r="A1083" s="174" t="s">
        <v>1062</v>
      </c>
      <c r="B1083" s="173">
        <v>11</v>
      </c>
      <c r="C1083" s="173"/>
      <c r="D1083" s="173"/>
      <c r="E1083" s="173"/>
      <c r="F1083" s="173"/>
      <c r="G1083" s="173"/>
      <c r="H1083" s="173"/>
      <c r="I1083" s="173"/>
      <c r="J1083" s="173"/>
      <c r="K1083" s="173"/>
      <c r="L1083" s="173"/>
      <c r="M1083" s="173"/>
      <c r="N1083" s="173"/>
      <c r="O1083" s="173"/>
    </row>
    <row r="1084" spans="1:15" ht="15" customHeight="1" x14ac:dyDescent="0.45">
      <c r="A1084" s="174" t="s">
        <v>960</v>
      </c>
      <c r="B1084" s="173">
        <v>5</v>
      </c>
      <c r="C1084" s="173"/>
      <c r="D1084" s="173"/>
      <c r="E1084" s="173"/>
      <c r="F1084" s="173"/>
      <c r="G1084" s="173"/>
      <c r="H1084" s="173"/>
      <c r="I1084" s="173"/>
      <c r="J1084" s="173"/>
      <c r="K1084" s="173"/>
      <c r="L1084" s="173"/>
      <c r="M1084" s="173"/>
      <c r="N1084" s="173"/>
      <c r="O1084" s="173"/>
    </row>
    <row r="1085" spans="1:15" ht="15" customHeight="1" x14ac:dyDescent="0.45">
      <c r="A1085" s="174" t="s">
        <v>597</v>
      </c>
      <c r="B1085" s="173">
        <v>4</v>
      </c>
      <c r="C1085" s="173"/>
      <c r="D1085" s="173"/>
      <c r="E1085" s="173"/>
      <c r="F1085" s="173"/>
      <c r="G1085" s="173"/>
      <c r="H1085" s="173"/>
      <c r="I1085" s="173"/>
      <c r="J1085" s="173"/>
      <c r="K1085" s="173"/>
      <c r="L1085" s="173"/>
      <c r="M1085" s="173"/>
      <c r="N1085" s="173"/>
      <c r="O1085" s="173"/>
    </row>
    <row r="1086" spans="1:15" ht="15" customHeight="1" x14ac:dyDescent="0.45">
      <c r="A1086" s="174" t="s">
        <v>1519</v>
      </c>
      <c r="B1086" s="173">
        <v>5</v>
      </c>
      <c r="C1086" s="173"/>
      <c r="D1086" s="173"/>
      <c r="E1086" s="173"/>
      <c r="F1086" s="173"/>
      <c r="G1086" s="173"/>
      <c r="H1086" s="173"/>
      <c r="I1086" s="173"/>
      <c r="J1086" s="173"/>
      <c r="K1086" s="173"/>
      <c r="L1086" s="173"/>
      <c r="M1086" s="173"/>
      <c r="N1086" s="173"/>
      <c r="O1086" s="173"/>
    </row>
    <row r="1087" spans="1:15" ht="15" customHeight="1" x14ac:dyDescent="0.45">
      <c r="A1087" s="174" t="s">
        <v>2392</v>
      </c>
      <c r="B1087" s="173">
        <v>4</v>
      </c>
      <c r="C1087" s="173"/>
      <c r="D1087" s="173"/>
      <c r="E1087" s="173"/>
      <c r="F1087" s="173"/>
      <c r="G1087" s="173"/>
      <c r="H1087" s="173"/>
      <c r="I1087" s="173"/>
      <c r="J1087" s="173"/>
      <c r="K1087" s="173"/>
      <c r="L1087" s="173"/>
      <c r="M1087" s="173"/>
      <c r="N1087" s="173"/>
      <c r="O1087" s="173"/>
    </row>
    <row r="1088" spans="1:15" ht="15" customHeight="1" x14ac:dyDescent="0.45">
      <c r="A1088" s="174" t="s">
        <v>985</v>
      </c>
      <c r="B1088" s="173">
        <v>5</v>
      </c>
      <c r="C1088" s="173"/>
      <c r="D1088" s="173"/>
      <c r="E1088" s="173"/>
      <c r="F1088" s="173"/>
      <c r="G1088" s="173"/>
      <c r="H1088" s="173"/>
      <c r="I1088" s="173"/>
      <c r="J1088" s="173"/>
      <c r="K1088" s="173"/>
      <c r="L1088" s="173"/>
      <c r="M1088" s="173"/>
      <c r="N1088" s="173"/>
      <c r="O1088" s="173"/>
    </row>
    <row r="1089" spans="1:15" ht="15" customHeight="1" x14ac:dyDescent="0.45">
      <c r="A1089" s="174" t="s">
        <v>1440</v>
      </c>
      <c r="B1089" s="173">
        <v>5</v>
      </c>
      <c r="C1089" s="173"/>
      <c r="D1089" s="173"/>
      <c r="E1089" s="173"/>
      <c r="F1089" s="173"/>
      <c r="G1089" s="173"/>
      <c r="H1089" s="173"/>
      <c r="I1089" s="173"/>
      <c r="J1089" s="173"/>
      <c r="K1089" s="173"/>
      <c r="L1089" s="173"/>
      <c r="M1089" s="173"/>
      <c r="N1089" s="173"/>
      <c r="O1089" s="173"/>
    </row>
    <row r="1090" spans="1:15" ht="15" customHeight="1" x14ac:dyDescent="0.45">
      <c r="A1090" s="174" t="s">
        <v>1388</v>
      </c>
      <c r="B1090" s="173">
        <v>3</v>
      </c>
      <c r="C1090" s="173"/>
      <c r="D1090" s="173"/>
      <c r="E1090" s="173"/>
      <c r="F1090" s="173"/>
      <c r="G1090" s="173"/>
      <c r="H1090" s="173"/>
      <c r="I1090" s="173"/>
      <c r="J1090" s="173"/>
      <c r="K1090" s="173"/>
      <c r="L1090" s="173"/>
      <c r="M1090" s="173"/>
      <c r="N1090" s="173"/>
      <c r="O1090" s="173"/>
    </row>
    <row r="1091" spans="1:15" ht="15" customHeight="1" x14ac:dyDescent="0.45">
      <c r="A1091" s="174" t="s">
        <v>177</v>
      </c>
      <c r="B1091" s="173">
        <v>3</v>
      </c>
      <c r="C1091" s="173"/>
      <c r="D1091" s="173"/>
      <c r="E1091" s="173"/>
      <c r="F1091" s="173"/>
      <c r="G1091" s="173"/>
      <c r="H1091" s="173"/>
      <c r="I1091" s="173"/>
      <c r="J1091" s="173"/>
      <c r="K1091" s="173"/>
      <c r="L1091" s="173"/>
      <c r="M1091" s="173"/>
      <c r="N1091" s="173"/>
      <c r="O1091" s="173"/>
    </row>
    <row r="1092" spans="1:15" ht="15" customHeight="1" x14ac:dyDescent="0.45">
      <c r="A1092" s="174" t="s">
        <v>1389</v>
      </c>
      <c r="B1092" s="173">
        <v>4</v>
      </c>
      <c r="C1092" s="173"/>
      <c r="D1092" s="173"/>
      <c r="E1092" s="173"/>
      <c r="F1092" s="173"/>
      <c r="G1092" s="173"/>
      <c r="H1092" s="173"/>
      <c r="I1092" s="173"/>
      <c r="J1092" s="173"/>
      <c r="K1092" s="173"/>
      <c r="L1092" s="173"/>
      <c r="M1092" s="173"/>
      <c r="N1092" s="173"/>
      <c r="O1092" s="173"/>
    </row>
    <row r="1093" spans="1:15" ht="15" customHeight="1" x14ac:dyDescent="0.45">
      <c r="A1093" s="174" t="s">
        <v>2695</v>
      </c>
      <c r="B1093" s="173">
        <v>2</v>
      </c>
      <c r="C1093" s="173"/>
      <c r="D1093" s="173"/>
      <c r="E1093" s="173"/>
      <c r="F1093" s="173"/>
      <c r="G1093" s="173"/>
      <c r="H1093" s="173"/>
      <c r="I1093" s="173"/>
      <c r="J1093" s="173"/>
      <c r="K1093" s="173"/>
      <c r="L1093" s="173"/>
      <c r="M1093" s="173"/>
      <c r="N1093" s="173"/>
      <c r="O1093" s="173"/>
    </row>
    <row r="1094" spans="1:15" ht="15" customHeight="1" x14ac:dyDescent="0.45">
      <c r="A1094" s="174" t="s">
        <v>1525</v>
      </c>
      <c r="B1094" s="173">
        <v>8</v>
      </c>
      <c r="C1094" s="173"/>
      <c r="D1094" s="173"/>
      <c r="E1094" s="173"/>
      <c r="F1094" s="173"/>
      <c r="G1094" s="173"/>
      <c r="H1094" s="173"/>
      <c r="I1094" s="173"/>
      <c r="J1094" s="173"/>
      <c r="K1094" s="173"/>
      <c r="L1094" s="173"/>
      <c r="M1094" s="173"/>
      <c r="N1094" s="173"/>
      <c r="O1094" s="173"/>
    </row>
    <row r="1095" spans="1:15" ht="15" customHeight="1" x14ac:dyDescent="0.45">
      <c r="A1095" s="174" t="s">
        <v>2693</v>
      </c>
      <c r="B1095" s="173">
        <v>3</v>
      </c>
      <c r="C1095" s="173"/>
      <c r="D1095" s="173"/>
      <c r="E1095" s="173"/>
      <c r="F1095" s="173"/>
      <c r="G1095" s="173"/>
      <c r="H1095" s="173"/>
      <c r="I1095" s="173"/>
      <c r="J1095" s="173"/>
      <c r="K1095" s="173"/>
      <c r="L1095" s="173"/>
      <c r="M1095" s="173"/>
      <c r="N1095" s="173"/>
      <c r="O1095" s="173"/>
    </row>
    <row r="1096" spans="1:15" ht="15" customHeight="1" x14ac:dyDescent="0.45">
      <c r="A1096" s="174" t="s">
        <v>1861</v>
      </c>
      <c r="B1096" s="173">
        <v>7</v>
      </c>
      <c r="C1096" s="173"/>
      <c r="D1096" s="173"/>
      <c r="E1096" s="173"/>
      <c r="F1096" s="173"/>
      <c r="G1096" s="173"/>
      <c r="H1096" s="173"/>
      <c r="I1096" s="173"/>
      <c r="J1096" s="173"/>
      <c r="K1096" s="173"/>
      <c r="L1096" s="173"/>
      <c r="M1096" s="173"/>
      <c r="N1096" s="173"/>
      <c r="O1096" s="173"/>
    </row>
    <row r="1097" spans="1:15" ht="15" customHeight="1" x14ac:dyDescent="0.45">
      <c r="A1097" s="174" t="s">
        <v>195</v>
      </c>
      <c r="B1097" s="173">
        <v>3</v>
      </c>
      <c r="C1097" s="173"/>
      <c r="D1097" s="173"/>
      <c r="E1097" s="173"/>
      <c r="F1097" s="173"/>
      <c r="G1097" s="173"/>
      <c r="H1097" s="173"/>
      <c r="I1097" s="173"/>
      <c r="J1097" s="173"/>
      <c r="K1097" s="173"/>
      <c r="L1097" s="173"/>
      <c r="M1097" s="173"/>
      <c r="N1097" s="173"/>
      <c r="O1097" s="173"/>
    </row>
    <row r="1098" spans="1:15" ht="15" customHeight="1" x14ac:dyDescent="0.45">
      <c r="A1098" s="174" t="s">
        <v>1509</v>
      </c>
      <c r="B1098" s="173">
        <v>5</v>
      </c>
      <c r="C1098" s="173"/>
      <c r="D1098" s="173"/>
      <c r="E1098" s="173"/>
      <c r="F1098" s="173"/>
      <c r="G1098" s="173"/>
      <c r="H1098" s="173"/>
      <c r="I1098" s="173"/>
      <c r="J1098" s="173"/>
      <c r="K1098" s="173"/>
      <c r="L1098" s="173"/>
      <c r="M1098" s="173"/>
      <c r="N1098" s="173"/>
      <c r="O1098" s="173"/>
    </row>
    <row r="1099" spans="1:15" ht="15" customHeight="1" x14ac:dyDescent="0.45">
      <c r="A1099" s="174" t="s">
        <v>1724</v>
      </c>
      <c r="B1099" s="173">
        <v>4</v>
      </c>
      <c r="C1099" s="173"/>
      <c r="D1099" s="173"/>
      <c r="E1099" s="173"/>
      <c r="F1099" s="173"/>
      <c r="G1099" s="173"/>
      <c r="H1099" s="173"/>
      <c r="I1099" s="173"/>
      <c r="J1099" s="173"/>
      <c r="K1099" s="173"/>
      <c r="L1099" s="173"/>
      <c r="M1099" s="173"/>
      <c r="N1099" s="173"/>
      <c r="O1099" s="173"/>
    </row>
    <row r="1100" spans="1:15" ht="15" customHeight="1" x14ac:dyDescent="0.45">
      <c r="A1100" s="174" t="s">
        <v>1242</v>
      </c>
      <c r="B1100" s="173">
        <v>5</v>
      </c>
      <c r="C1100" s="173"/>
      <c r="D1100" s="173"/>
      <c r="E1100" s="173"/>
      <c r="F1100" s="173"/>
      <c r="G1100" s="173"/>
      <c r="H1100" s="173"/>
      <c r="I1100" s="173"/>
      <c r="J1100" s="173"/>
      <c r="K1100" s="173"/>
      <c r="L1100" s="173"/>
      <c r="M1100" s="173"/>
      <c r="N1100" s="173"/>
      <c r="O1100" s="173"/>
    </row>
    <row r="1101" spans="1:15" ht="15" customHeight="1" x14ac:dyDescent="0.45">
      <c r="A1101" s="174" t="s">
        <v>1984</v>
      </c>
      <c r="B1101" s="173">
        <v>8</v>
      </c>
      <c r="C1101" s="173"/>
      <c r="D1101" s="173"/>
      <c r="E1101" s="173"/>
      <c r="F1101" s="173"/>
      <c r="G1101" s="173"/>
      <c r="H1101" s="173"/>
      <c r="I1101" s="173"/>
      <c r="J1101" s="173"/>
      <c r="K1101" s="173"/>
      <c r="L1101" s="173"/>
      <c r="M1101" s="173"/>
      <c r="N1101" s="173"/>
      <c r="O1101" s="173"/>
    </row>
    <row r="1102" spans="1:15" ht="15" customHeight="1" x14ac:dyDescent="0.45">
      <c r="A1102" s="174" t="s">
        <v>1021</v>
      </c>
      <c r="B1102" s="173">
        <v>7</v>
      </c>
      <c r="C1102" s="173"/>
      <c r="D1102" s="173"/>
      <c r="E1102" s="173"/>
      <c r="F1102" s="173"/>
      <c r="G1102" s="173"/>
      <c r="H1102" s="173"/>
      <c r="I1102" s="173"/>
      <c r="J1102" s="173"/>
      <c r="K1102" s="173"/>
      <c r="L1102" s="173"/>
      <c r="M1102" s="173"/>
      <c r="N1102" s="173"/>
      <c r="O1102" s="173"/>
    </row>
    <row r="1103" spans="1:15" ht="15" customHeight="1" x14ac:dyDescent="0.45">
      <c r="A1103" s="174" t="s">
        <v>1572</v>
      </c>
      <c r="B1103" s="173">
        <v>5</v>
      </c>
      <c r="C1103" s="173"/>
      <c r="D1103" s="173"/>
      <c r="E1103" s="173"/>
      <c r="F1103" s="173"/>
      <c r="G1103" s="173"/>
      <c r="H1103" s="173"/>
      <c r="I1103" s="173"/>
      <c r="J1103" s="173"/>
      <c r="K1103" s="173"/>
      <c r="L1103" s="173"/>
      <c r="M1103" s="173"/>
      <c r="N1103" s="173"/>
      <c r="O1103" s="173"/>
    </row>
    <row r="1104" spans="1:15" ht="15" customHeight="1" x14ac:dyDescent="0.45">
      <c r="A1104" s="174" t="s">
        <v>1046</v>
      </c>
      <c r="B1104" s="173">
        <v>3</v>
      </c>
      <c r="C1104" s="173"/>
      <c r="D1104" s="173"/>
      <c r="E1104" s="173"/>
      <c r="F1104" s="173"/>
      <c r="G1104" s="173"/>
      <c r="H1104" s="173"/>
      <c r="I1104" s="173"/>
      <c r="J1104" s="173"/>
      <c r="K1104" s="173"/>
      <c r="L1104" s="173"/>
      <c r="M1104" s="173"/>
      <c r="N1104" s="173"/>
      <c r="O1104" s="173"/>
    </row>
    <row r="1105" spans="1:15" ht="15" customHeight="1" x14ac:dyDescent="0.45">
      <c r="A1105" s="174" t="s">
        <v>52</v>
      </c>
      <c r="B1105" s="173">
        <v>8</v>
      </c>
      <c r="C1105" s="173"/>
      <c r="D1105" s="173"/>
      <c r="E1105" s="173"/>
      <c r="F1105" s="173"/>
      <c r="G1105" s="173"/>
      <c r="H1105" s="173"/>
      <c r="I1105" s="173"/>
      <c r="J1105" s="173"/>
      <c r="K1105" s="173"/>
      <c r="L1105" s="173"/>
      <c r="M1105" s="173"/>
      <c r="N1105" s="173"/>
      <c r="O1105" s="173"/>
    </row>
    <row r="1106" spans="1:15" ht="15" customHeight="1" x14ac:dyDescent="0.45">
      <c r="A1106" s="174" t="s">
        <v>1689</v>
      </c>
      <c r="B1106" s="173">
        <v>6</v>
      </c>
      <c r="C1106" s="173"/>
      <c r="D1106" s="173"/>
      <c r="E1106" s="173"/>
      <c r="F1106" s="173"/>
      <c r="G1106" s="173"/>
      <c r="H1106" s="173"/>
      <c r="I1106" s="173"/>
      <c r="J1106" s="173"/>
      <c r="K1106" s="173"/>
      <c r="L1106" s="173"/>
      <c r="M1106" s="173"/>
      <c r="N1106" s="173"/>
      <c r="O1106" s="173"/>
    </row>
    <row r="1107" spans="1:15" ht="15" customHeight="1" x14ac:dyDescent="0.45">
      <c r="A1107" s="174" t="s">
        <v>2521</v>
      </c>
      <c r="B1107" s="173">
        <v>2</v>
      </c>
      <c r="C1107" s="173"/>
      <c r="D1107" s="173"/>
      <c r="E1107" s="173"/>
      <c r="F1107" s="173"/>
      <c r="G1107" s="173"/>
      <c r="H1107" s="173"/>
      <c r="I1107" s="173"/>
      <c r="J1107" s="173"/>
      <c r="K1107" s="173"/>
      <c r="L1107" s="173"/>
      <c r="M1107" s="173"/>
      <c r="N1107" s="173"/>
      <c r="O1107" s="173"/>
    </row>
    <row r="1108" spans="1:15" ht="15" customHeight="1" x14ac:dyDescent="0.45">
      <c r="A1108" s="174" t="s">
        <v>2554</v>
      </c>
      <c r="B1108" s="173">
        <v>1</v>
      </c>
      <c r="C1108" s="173"/>
      <c r="D1108" s="173"/>
      <c r="E1108" s="173"/>
      <c r="F1108" s="173"/>
      <c r="G1108" s="173"/>
      <c r="H1108" s="173"/>
      <c r="I1108" s="173"/>
      <c r="J1108" s="173"/>
      <c r="K1108" s="173"/>
      <c r="L1108" s="173"/>
      <c r="M1108" s="173"/>
      <c r="N1108" s="173"/>
      <c r="O1108" s="173"/>
    </row>
    <row r="1109" spans="1:15" ht="15" customHeight="1" x14ac:dyDescent="0.45">
      <c r="A1109" s="174" t="s">
        <v>517</v>
      </c>
      <c r="B1109" s="173">
        <v>6</v>
      </c>
      <c r="C1109" s="173"/>
      <c r="D1109" s="173"/>
      <c r="E1109" s="173"/>
      <c r="F1109" s="173"/>
      <c r="G1109" s="173"/>
      <c r="H1109" s="173"/>
      <c r="I1109" s="173"/>
      <c r="J1109" s="173"/>
      <c r="K1109" s="173"/>
      <c r="L1109" s="173"/>
      <c r="M1109" s="173"/>
      <c r="N1109" s="173"/>
      <c r="O1109" s="173"/>
    </row>
    <row r="1110" spans="1:15" ht="15" customHeight="1" x14ac:dyDescent="0.45">
      <c r="A1110" s="174" t="s">
        <v>1910</v>
      </c>
      <c r="B1110" s="173">
        <v>5</v>
      </c>
      <c r="C1110" s="173"/>
      <c r="D1110" s="173"/>
      <c r="E1110" s="173"/>
      <c r="F1110" s="173"/>
      <c r="G1110" s="173"/>
      <c r="H1110" s="173"/>
      <c r="I1110" s="173"/>
      <c r="J1110" s="173"/>
      <c r="K1110" s="173"/>
      <c r="L1110" s="173"/>
      <c r="M1110" s="173"/>
      <c r="N1110" s="173"/>
      <c r="O1110" s="173"/>
    </row>
    <row r="1111" spans="1:15" ht="15" customHeight="1" x14ac:dyDescent="0.45">
      <c r="A1111" s="174" t="s">
        <v>853</v>
      </c>
      <c r="B1111" s="173">
        <v>5</v>
      </c>
      <c r="C1111" s="173"/>
      <c r="D1111" s="173"/>
      <c r="E1111" s="173"/>
      <c r="F1111" s="173"/>
      <c r="G1111" s="173"/>
      <c r="H1111" s="173"/>
      <c r="I1111" s="173"/>
      <c r="J1111" s="173"/>
      <c r="K1111" s="173"/>
      <c r="L1111" s="173"/>
      <c r="M1111" s="173"/>
      <c r="N1111" s="173"/>
      <c r="O1111" s="173"/>
    </row>
    <row r="1112" spans="1:15" ht="15" customHeight="1" x14ac:dyDescent="0.45">
      <c r="A1112" s="174" t="s">
        <v>168</v>
      </c>
      <c r="B1112" s="173">
        <v>2</v>
      </c>
      <c r="C1112" s="173"/>
      <c r="D1112" s="173"/>
      <c r="E1112" s="173"/>
      <c r="F1112" s="173"/>
      <c r="G1112" s="173"/>
      <c r="H1112" s="173"/>
      <c r="I1112" s="173"/>
      <c r="J1112" s="173"/>
      <c r="K1112" s="173"/>
      <c r="L1112" s="173"/>
      <c r="M1112" s="173"/>
      <c r="N1112" s="173"/>
      <c r="O1112" s="173"/>
    </row>
    <row r="1113" spans="1:15" ht="15" customHeight="1" x14ac:dyDescent="0.45">
      <c r="A1113" s="174" t="s">
        <v>12</v>
      </c>
      <c r="B1113" s="173">
        <v>6</v>
      </c>
      <c r="C1113" s="173"/>
      <c r="D1113" s="173"/>
      <c r="E1113" s="173"/>
      <c r="F1113" s="173"/>
      <c r="G1113" s="173"/>
      <c r="H1113" s="173"/>
      <c r="I1113" s="173"/>
      <c r="J1113" s="173"/>
      <c r="K1113" s="173"/>
      <c r="L1113" s="173"/>
      <c r="M1113" s="173"/>
      <c r="N1113" s="173"/>
      <c r="O1113" s="173"/>
    </row>
    <row r="1114" spans="1:15" ht="15" customHeight="1" x14ac:dyDescent="0.45">
      <c r="A1114" s="174" t="s">
        <v>1023</v>
      </c>
      <c r="B1114" s="173">
        <v>5</v>
      </c>
      <c r="C1114" s="173"/>
      <c r="D1114" s="173"/>
      <c r="E1114" s="173"/>
      <c r="F1114" s="173"/>
      <c r="G1114" s="173"/>
      <c r="H1114" s="173"/>
      <c r="I1114" s="173"/>
      <c r="J1114" s="173"/>
      <c r="K1114" s="173"/>
      <c r="L1114" s="173"/>
      <c r="M1114" s="173"/>
      <c r="N1114" s="173"/>
      <c r="O1114" s="173"/>
    </row>
    <row r="1115" spans="1:15" ht="15" customHeight="1" x14ac:dyDescent="0.45">
      <c r="A1115" s="174" t="s">
        <v>2397</v>
      </c>
      <c r="B1115" s="173">
        <v>6</v>
      </c>
      <c r="C1115" s="173"/>
      <c r="D1115" s="173"/>
      <c r="E1115" s="173"/>
      <c r="F1115" s="173"/>
      <c r="G1115" s="173"/>
      <c r="H1115" s="173"/>
      <c r="I1115" s="173"/>
      <c r="J1115" s="173"/>
      <c r="K1115" s="173"/>
      <c r="L1115" s="173"/>
      <c r="M1115" s="173"/>
      <c r="N1115" s="173"/>
      <c r="O1115" s="173"/>
    </row>
    <row r="1116" spans="1:15" ht="15" customHeight="1" x14ac:dyDescent="0.45">
      <c r="A1116" s="174" t="s">
        <v>2336</v>
      </c>
      <c r="B1116" s="173">
        <v>2</v>
      </c>
      <c r="C1116" s="173"/>
      <c r="D1116" s="173"/>
      <c r="E1116" s="173"/>
      <c r="F1116" s="173"/>
      <c r="G1116" s="173"/>
      <c r="H1116" s="173"/>
      <c r="I1116" s="173"/>
      <c r="J1116" s="173"/>
      <c r="K1116" s="173"/>
      <c r="L1116" s="173"/>
      <c r="M1116" s="173"/>
      <c r="N1116" s="173"/>
      <c r="O1116" s="173"/>
    </row>
    <row r="1117" spans="1:15" ht="15" customHeight="1" x14ac:dyDescent="0.45">
      <c r="A1117" s="174" t="s">
        <v>1717</v>
      </c>
      <c r="B1117" s="173">
        <v>4</v>
      </c>
      <c r="C1117" s="173"/>
      <c r="D1117" s="173"/>
      <c r="E1117" s="173"/>
      <c r="F1117" s="173"/>
      <c r="G1117" s="173"/>
      <c r="H1117" s="173"/>
      <c r="I1117" s="173"/>
      <c r="J1117" s="173"/>
      <c r="K1117" s="173"/>
      <c r="L1117" s="173"/>
      <c r="M1117" s="173"/>
      <c r="N1117" s="173"/>
      <c r="O1117" s="173"/>
    </row>
    <row r="1118" spans="1:15" ht="15" customHeight="1" x14ac:dyDescent="0.45">
      <c r="A1118" s="174" t="s">
        <v>2267</v>
      </c>
      <c r="B1118" s="173">
        <v>2</v>
      </c>
      <c r="C1118" s="173"/>
      <c r="D1118" s="173"/>
      <c r="E1118" s="173"/>
      <c r="F1118" s="173"/>
      <c r="G1118" s="173"/>
      <c r="H1118" s="173"/>
      <c r="I1118" s="173"/>
      <c r="J1118" s="173"/>
      <c r="K1118" s="173"/>
      <c r="L1118" s="173"/>
      <c r="M1118" s="173"/>
      <c r="N1118" s="173"/>
      <c r="O1118" s="173"/>
    </row>
    <row r="1119" spans="1:15" ht="15" customHeight="1" x14ac:dyDescent="0.45">
      <c r="A1119" s="174" t="s">
        <v>2277</v>
      </c>
      <c r="B1119" s="173">
        <v>5</v>
      </c>
      <c r="C1119" s="173"/>
      <c r="D1119" s="173"/>
      <c r="E1119" s="173"/>
      <c r="F1119" s="173"/>
      <c r="G1119" s="173"/>
      <c r="H1119" s="173"/>
      <c r="I1119" s="173"/>
      <c r="J1119" s="173"/>
      <c r="K1119" s="173"/>
      <c r="L1119" s="173"/>
      <c r="M1119" s="173"/>
      <c r="N1119" s="173"/>
      <c r="O1119" s="173"/>
    </row>
    <row r="1120" spans="1:15" ht="15" customHeight="1" x14ac:dyDescent="0.45">
      <c r="A1120" s="174" t="s">
        <v>1006</v>
      </c>
      <c r="B1120" s="173">
        <v>4</v>
      </c>
      <c r="C1120" s="173"/>
      <c r="D1120" s="173"/>
      <c r="E1120" s="173"/>
      <c r="F1120" s="173"/>
      <c r="G1120" s="173"/>
      <c r="H1120" s="173"/>
      <c r="I1120" s="173"/>
      <c r="J1120" s="173"/>
      <c r="K1120" s="173"/>
      <c r="L1120" s="173"/>
      <c r="M1120" s="173"/>
      <c r="N1120" s="173"/>
      <c r="O1120" s="173"/>
    </row>
    <row r="1121" spans="1:15" ht="15" customHeight="1" x14ac:dyDescent="0.45">
      <c r="A1121" s="174" t="s">
        <v>1938</v>
      </c>
      <c r="B1121" s="173">
        <v>10</v>
      </c>
      <c r="C1121" s="173"/>
      <c r="D1121" s="173"/>
      <c r="E1121" s="173"/>
      <c r="F1121" s="173"/>
      <c r="G1121" s="173"/>
      <c r="H1121" s="173"/>
      <c r="I1121" s="173"/>
      <c r="J1121" s="173"/>
      <c r="K1121" s="173"/>
      <c r="L1121" s="173"/>
      <c r="M1121" s="173"/>
      <c r="N1121" s="173"/>
      <c r="O1121" s="173"/>
    </row>
    <row r="1122" spans="1:15" ht="15" customHeight="1" x14ac:dyDescent="0.45">
      <c r="A1122" s="174" t="s">
        <v>2655</v>
      </c>
      <c r="B1122" s="173">
        <v>4</v>
      </c>
      <c r="C1122" s="173"/>
      <c r="D1122" s="173"/>
      <c r="E1122" s="173"/>
      <c r="F1122" s="173"/>
      <c r="G1122" s="173"/>
      <c r="H1122" s="173"/>
      <c r="I1122" s="173"/>
      <c r="J1122" s="173"/>
      <c r="K1122" s="173"/>
      <c r="L1122" s="173"/>
      <c r="M1122" s="173"/>
      <c r="N1122" s="173"/>
      <c r="O1122" s="173"/>
    </row>
    <row r="1123" spans="1:15" ht="15" customHeight="1" x14ac:dyDescent="0.45">
      <c r="A1123" s="174" t="s">
        <v>2367</v>
      </c>
      <c r="B1123" s="173">
        <v>5</v>
      </c>
      <c r="C1123" s="173"/>
      <c r="D1123" s="173"/>
      <c r="E1123" s="173"/>
      <c r="F1123" s="173"/>
      <c r="G1123" s="173"/>
      <c r="H1123" s="173"/>
      <c r="I1123" s="173"/>
      <c r="J1123" s="173"/>
      <c r="K1123" s="173"/>
      <c r="L1123" s="173"/>
      <c r="M1123" s="173"/>
      <c r="N1123" s="173"/>
      <c r="O1123" s="173"/>
    </row>
    <row r="1124" spans="1:15" ht="15" customHeight="1" x14ac:dyDescent="0.45">
      <c r="A1124" s="174" t="s">
        <v>798</v>
      </c>
      <c r="B1124" s="173">
        <v>4</v>
      </c>
      <c r="C1124" s="173"/>
      <c r="D1124" s="173"/>
      <c r="E1124" s="173"/>
      <c r="F1124" s="173"/>
      <c r="G1124" s="173"/>
      <c r="H1124" s="173"/>
      <c r="I1124" s="173"/>
      <c r="J1124" s="173"/>
      <c r="K1124" s="173"/>
      <c r="L1124" s="173"/>
      <c r="M1124" s="173"/>
      <c r="N1124" s="173"/>
      <c r="O1124" s="173"/>
    </row>
    <row r="1125" spans="1:15" ht="15" customHeight="1" x14ac:dyDescent="0.45">
      <c r="A1125" s="174" t="s">
        <v>2142</v>
      </c>
      <c r="B1125" s="173">
        <v>9</v>
      </c>
      <c r="C1125" s="173"/>
      <c r="D1125" s="173"/>
      <c r="E1125" s="173"/>
      <c r="F1125" s="173"/>
      <c r="G1125" s="173"/>
      <c r="H1125" s="173"/>
      <c r="I1125" s="173"/>
      <c r="J1125" s="173"/>
      <c r="K1125" s="173"/>
      <c r="L1125" s="173"/>
      <c r="M1125" s="173"/>
      <c r="N1125" s="173"/>
      <c r="O1125" s="173"/>
    </row>
    <row r="1126" spans="1:15" ht="15" customHeight="1" x14ac:dyDescent="0.45">
      <c r="A1126" s="174" t="s">
        <v>2190</v>
      </c>
      <c r="B1126" s="173">
        <v>5</v>
      </c>
      <c r="C1126" s="173"/>
      <c r="D1126" s="173"/>
      <c r="E1126" s="173"/>
      <c r="F1126" s="173"/>
      <c r="G1126" s="173"/>
      <c r="H1126" s="173"/>
      <c r="I1126" s="173"/>
      <c r="J1126" s="173"/>
      <c r="K1126" s="173"/>
      <c r="L1126" s="173"/>
      <c r="M1126" s="173"/>
      <c r="N1126" s="173"/>
      <c r="O1126" s="173"/>
    </row>
    <row r="1127" spans="1:15" ht="15" customHeight="1" x14ac:dyDescent="0.45">
      <c r="A1127" s="174" t="s">
        <v>628</v>
      </c>
      <c r="B1127" s="173">
        <v>5</v>
      </c>
      <c r="C1127" s="173"/>
      <c r="D1127" s="173"/>
      <c r="E1127" s="173"/>
      <c r="F1127" s="173"/>
      <c r="G1127" s="173"/>
      <c r="H1127" s="173"/>
      <c r="I1127" s="173"/>
      <c r="J1127" s="173"/>
      <c r="K1127" s="173"/>
      <c r="L1127" s="173"/>
      <c r="M1127" s="173"/>
      <c r="N1127" s="173"/>
      <c r="O1127" s="173"/>
    </row>
    <row r="1128" spans="1:15" ht="15" customHeight="1" x14ac:dyDescent="0.45">
      <c r="A1128" s="174" t="s">
        <v>766</v>
      </c>
      <c r="B1128" s="173">
        <v>6</v>
      </c>
      <c r="C1128" s="173"/>
      <c r="D1128" s="173"/>
      <c r="E1128" s="173"/>
      <c r="F1128" s="173"/>
      <c r="G1128" s="173"/>
      <c r="H1128" s="173"/>
      <c r="I1128" s="173"/>
      <c r="J1128" s="173"/>
      <c r="K1128" s="173"/>
      <c r="L1128" s="173"/>
      <c r="M1128" s="173"/>
      <c r="N1128" s="173"/>
      <c r="O1128" s="173"/>
    </row>
    <row r="1129" spans="1:15" ht="15" customHeight="1" x14ac:dyDescent="0.45">
      <c r="A1129" s="174" t="s">
        <v>2368</v>
      </c>
      <c r="B1129" s="173">
        <v>4</v>
      </c>
      <c r="C1129" s="173"/>
      <c r="D1129" s="173"/>
      <c r="E1129" s="173"/>
      <c r="F1129" s="173"/>
      <c r="G1129" s="173"/>
      <c r="H1129" s="173"/>
      <c r="I1129" s="173"/>
      <c r="J1129" s="173"/>
      <c r="K1129" s="173"/>
      <c r="L1129" s="173"/>
      <c r="M1129" s="173"/>
      <c r="N1129" s="173"/>
      <c r="O1129" s="173"/>
    </row>
    <row r="1130" spans="1:15" ht="15" customHeight="1" x14ac:dyDescent="0.45">
      <c r="A1130" s="174" t="s">
        <v>438</v>
      </c>
      <c r="B1130" s="173">
        <v>4</v>
      </c>
      <c r="C1130" s="173"/>
      <c r="D1130" s="173"/>
      <c r="E1130" s="173"/>
      <c r="F1130" s="173"/>
      <c r="G1130" s="173"/>
      <c r="H1130" s="173"/>
      <c r="I1130" s="173"/>
      <c r="J1130" s="173"/>
      <c r="K1130" s="173"/>
      <c r="L1130" s="173"/>
      <c r="M1130" s="173"/>
      <c r="N1130" s="173"/>
      <c r="O1130" s="173"/>
    </row>
    <row r="1131" spans="1:15" ht="15" customHeight="1" x14ac:dyDescent="0.45">
      <c r="A1131" s="174" t="s">
        <v>2274</v>
      </c>
      <c r="B1131" s="173">
        <v>9</v>
      </c>
      <c r="C1131" s="173"/>
      <c r="D1131" s="173"/>
      <c r="E1131" s="173"/>
      <c r="F1131" s="173"/>
      <c r="G1131" s="173"/>
      <c r="H1131" s="173"/>
      <c r="I1131" s="173"/>
      <c r="J1131" s="173"/>
      <c r="K1131" s="173"/>
      <c r="L1131" s="173"/>
      <c r="M1131" s="173"/>
      <c r="N1131" s="173"/>
      <c r="O1131" s="173"/>
    </row>
    <row r="1132" spans="1:15" ht="15" customHeight="1" x14ac:dyDescent="0.45">
      <c r="A1132" s="174" t="s">
        <v>2170</v>
      </c>
      <c r="B1132" s="173">
        <v>6</v>
      </c>
      <c r="C1132" s="173"/>
      <c r="D1132" s="173"/>
      <c r="E1132" s="173"/>
      <c r="F1132" s="173"/>
      <c r="G1132" s="173"/>
      <c r="H1132" s="173"/>
      <c r="I1132" s="173"/>
      <c r="J1132" s="173"/>
      <c r="K1132" s="173"/>
      <c r="L1132" s="173"/>
      <c r="M1132" s="173"/>
      <c r="N1132" s="173"/>
      <c r="O1132" s="173"/>
    </row>
    <row r="1133" spans="1:15" ht="15" customHeight="1" x14ac:dyDescent="0.45">
      <c r="A1133" s="174" t="s">
        <v>706</v>
      </c>
      <c r="B1133" s="173">
        <v>6</v>
      </c>
      <c r="C1133" s="173"/>
      <c r="D1133" s="173"/>
      <c r="E1133" s="173"/>
      <c r="F1133" s="173"/>
      <c r="G1133" s="173"/>
      <c r="H1133" s="173"/>
      <c r="I1133" s="173"/>
      <c r="J1133" s="173"/>
      <c r="K1133" s="173"/>
      <c r="L1133" s="173"/>
      <c r="M1133" s="173"/>
      <c r="N1133" s="173"/>
      <c r="O1133" s="173"/>
    </row>
    <row r="1134" spans="1:15" ht="15" customHeight="1" x14ac:dyDescent="0.45">
      <c r="A1134" s="174" t="s">
        <v>2636</v>
      </c>
      <c r="B1134" s="173">
        <v>2</v>
      </c>
      <c r="C1134" s="173"/>
      <c r="D1134" s="173"/>
      <c r="E1134" s="173"/>
      <c r="F1134" s="173"/>
      <c r="G1134" s="173"/>
      <c r="H1134" s="173"/>
      <c r="I1134" s="173"/>
      <c r="J1134" s="173"/>
      <c r="K1134" s="173"/>
      <c r="L1134" s="173"/>
      <c r="M1134" s="173"/>
      <c r="N1134" s="173"/>
      <c r="O1134" s="173"/>
    </row>
    <row r="1135" spans="1:15" ht="15" customHeight="1" x14ac:dyDescent="0.45">
      <c r="A1135" s="174" t="s">
        <v>1539</v>
      </c>
      <c r="B1135" s="173">
        <v>5</v>
      </c>
      <c r="C1135" s="173"/>
      <c r="D1135" s="173"/>
      <c r="E1135" s="173"/>
      <c r="F1135" s="173"/>
      <c r="G1135" s="173"/>
      <c r="H1135" s="173"/>
      <c r="I1135" s="173"/>
      <c r="J1135" s="173"/>
      <c r="K1135" s="173"/>
      <c r="L1135" s="173"/>
      <c r="M1135" s="173"/>
      <c r="N1135" s="173"/>
      <c r="O1135" s="173"/>
    </row>
    <row r="1136" spans="1:15" ht="15" customHeight="1" x14ac:dyDescent="0.45">
      <c r="A1136" s="174" t="s">
        <v>1669</v>
      </c>
      <c r="B1136" s="173">
        <v>5</v>
      </c>
      <c r="C1136" s="173"/>
      <c r="D1136" s="173"/>
      <c r="E1136" s="173"/>
      <c r="F1136" s="173"/>
      <c r="G1136" s="173"/>
      <c r="H1136" s="173"/>
      <c r="I1136" s="173"/>
      <c r="J1136" s="173"/>
      <c r="K1136" s="173"/>
      <c r="L1136" s="173"/>
      <c r="M1136" s="173"/>
      <c r="N1136" s="173"/>
      <c r="O1136" s="173"/>
    </row>
    <row r="1137" spans="1:15" ht="15" customHeight="1" x14ac:dyDescent="0.45">
      <c r="A1137" s="174" t="s">
        <v>2665</v>
      </c>
      <c r="B1137" s="173">
        <v>1</v>
      </c>
      <c r="C1137" s="173"/>
      <c r="D1137" s="173"/>
      <c r="E1137" s="173"/>
      <c r="F1137" s="173"/>
      <c r="G1137" s="173"/>
      <c r="H1137" s="173"/>
      <c r="I1137" s="173"/>
      <c r="J1137" s="173"/>
      <c r="K1137" s="173"/>
      <c r="L1137" s="173"/>
      <c r="M1137" s="173"/>
      <c r="N1137" s="173"/>
      <c r="O1137" s="173"/>
    </row>
    <row r="1138" spans="1:15" ht="15" customHeight="1" x14ac:dyDescent="0.45">
      <c r="A1138" s="174" t="s">
        <v>2019</v>
      </c>
      <c r="B1138" s="173">
        <v>7</v>
      </c>
      <c r="C1138" s="173"/>
      <c r="D1138" s="173"/>
      <c r="E1138" s="173"/>
      <c r="F1138" s="173"/>
      <c r="G1138" s="173"/>
      <c r="H1138" s="173"/>
      <c r="I1138" s="173"/>
      <c r="J1138" s="173"/>
      <c r="K1138" s="173"/>
      <c r="L1138" s="173"/>
      <c r="M1138" s="173"/>
      <c r="N1138" s="173"/>
      <c r="O1138" s="173"/>
    </row>
    <row r="1139" spans="1:15" ht="15" customHeight="1" x14ac:dyDescent="0.45">
      <c r="A1139" s="174" t="s">
        <v>2348</v>
      </c>
      <c r="B1139" s="173">
        <v>1</v>
      </c>
      <c r="C1139" s="173"/>
      <c r="D1139" s="173"/>
      <c r="E1139" s="173"/>
      <c r="F1139" s="173"/>
      <c r="G1139" s="173"/>
      <c r="H1139" s="173"/>
      <c r="I1139" s="173"/>
      <c r="J1139" s="173"/>
      <c r="K1139" s="173"/>
      <c r="L1139" s="173"/>
      <c r="M1139" s="173"/>
      <c r="N1139" s="173"/>
      <c r="O1139" s="173"/>
    </row>
    <row r="1140" spans="1:15" ht="15" customHeight="1" x14ac:dyDescent="0.45">
      <c r="A1140" s="174" t="s">
        <v>904</v>
      </c>
      <c r="B1140" s="173">
        <v>5</v>
      </c>
      <c r="C1140" s="173"/>
      <c r="D1140" s="173"/>
      <c r="E1140" s="173"/>
      <c r="F1140" s="173"/>
      <c r="G1140" s="173"/>
      <c r="H1140" s="173"/>
      <c r="I1140" s="173"/>
      <c r="J1140" s="173"/>
      <c r="K1140" s="173"/>
      <c r="L1140" s="173"/>
      <c r="M1140" s="173"/>
      <c r="N1140" s="173"/>
      <c r="O1140" s="173"/>
    </row>
    <row r="1141" spans="1:15" ht="15" customHeight="1" x14ac:dyDescent="0.45">
      <c r="A1141" s="174" t="s">
        <v>1558</v>
      </c>
      <c r="B1141" s="173">
        <v>7</v>
      </c>
      <c r="C1141" s="173"/>
      <c r="D1141" s="173"/>
      <c r="E1141" s="173"/>
      <c r="F1141" s="173"/>
      <c r="G1141" s="173"/>
      <c r="H1141" s="173"/>
      <c r="I1141" s="173"/>
      <c r="J1141" s="173"/>
      <c r="K1141" s="173"/>
      <c r="L1141" s="173"/>
      <c r="M1141" s="173"/>
      <c r="N1141" s="173"/>
      <c r="O1141" s="173"/>
    </row>
    <row r="1142" spans="1:15" ht="15" customHeight="1" x14ac:dyDescent="0.45">
      <c r="A1142" s="174" t="s">
        <v>2634</v>
      </c>
      <c r="B1142" s="173">
        <v>1</v>
      </c>
      <c r="C1142" s="173"/>
      <c r="D1142" s="173"/>
      <c r="E1142" s="173"/>
      <c r="F1142" s="173"/>
      <c r="G1142" s="173"/>
      <c r="H1142" s="173"/>
      <c r="I1142" s="173"/>
      <c r="J1142" s="173"/>
      <c r="K1142" s="173"/>
      <c r="L1142" s="173"/>
      <c r="M1142" s="173"/>
      <c r="N1142" s="173"/>
      <c r="O1142" s="173"/>
    </row>
    <row r="1143" spans="1:15" ht="15" customHeight="1" x14ac:dyDescent="0.45">
      <c r="A1143" s="174" t="s">
        <v>720</v>
      </c>
      <c r="B1143" s="173">
        <v>7</v>
      </c>
      <c r="C1143" s="173"/>
      <c r="D1143" s="173"/>
      <c r="E1143" s="173"/>
      <c r="F1143" s="173"/>
      <c r="G1143" s="173"/>
      <c r="H1143" s="173"/>
      <c r="I1143" s="173"/>
      <c r="J1143" s="173"/>
      <c r="K1143" s="173"/>
      <c r="L1143" s="173"/>
      <c r="M1143" s="173"/>
      <c r="N1143" s="173"/>
      <c r="O1143" s="173"/>
    </row>
    <row r="1144" spans="1:15" ht="15" customHeight="1" x14ac:dyDescent="0.45">
      <c r="A1144" s="174" t="s">
        <v>936</v>
      </c>
      <c r="B1144" s="173">
        <v>6</v>
      </c>
      <c r="C1144" s="173"/>
      <c r="D1144" s="173"/>
      <c r="E1144" s="173"/>
      <c r="F1144" s="173"/>
      <c r="G1144" s="173"/>
      <c r="H1144" s="173"/>
      <c r="I1144" s="173"/>
      <c r="J1144" s="173"/>
      <c r="K1144" s="173"/>
      <c r="L1144" s="173"/>
      <c r="M1144" s="173"/>
      <c r="N1144" s="173"/>
      <c r="O1144" s="173"/>
    </row>
    <row r="1145" spans="1:15" ht="15" customHeight="1" x14ac:dyDescent="0.45">
      <c r="A1145" s="174" t="s">
        <v>2373</v>
      </c>
      <c r="B1145" s="173">
        <v>3</v>
      </c>
      <c r="C1145" s="173"/>
      <c r="D1145" s="173"/>
      <c r="E1145" s="173"/>
      <c r="F1145" s="173"/>
      <c r="G1145" s="173"/>
      <c r="H1145" s="173"/>
      <c r="I1145" s="173"/>
      <c r="J1145" s="173"/>
      <c r="K1145" s="173"/>
      <c r="L1145" s="173"/>
      <c r="M1145" s="173"/>
      <c r="N1145" s="173"/>
      <c r="O1145" s="173"/>
    </row>
    <row r="1146" spans="1:15" ht="15" customHeight="1" x14ac:dyDescent="0.45">
      <c r="A1146" s="174" t="s">
        <v>389</v>
      </c>
      <c r="B1146" s="173">
        <v>2</v>
      </c>
      <c r="C1146" s="173"/>
      <c r="D1146" s="173"/>
      <c r="E1146" s="173"/>
      <c r="F1146" s="173"/>
      <c r="G1146" s="173"/>
      <c r="H1146" s="173"/>
      <c r="I1146" s="173"/>
      <c r="J1146" s="173"/>
      <c r="K1146" s="173"/>
      <c r="L1146" s="173"/>
      <c r="M1146" s="173"/>
      <c r="N1146" s="173"/>
      <c r="O1146" s="173"/>
    </row>
    <row r="1147" spans="1:15" ht="15" customHeight="1" x14ac:dyDescent="0.45">
      <c r="A1147" s="174" t="s">
        <v>2188</v>
      </c>
      <c r="B1147" s="173">
        <v>5</v>
      </c>
      <c r="C1147" s="173"/>
      <c r="D1147" s="173"/>
      <c r="E1147" s="173"/>
      <c r="F1147" s="173"/>
      <c r="G1147" s="173"/>
      <c r="H1147" s="173"/>
      <c r="I1147" s="173"/>
      <c r="J1147" s="173"/>
      <c r="K1147" s="173"/>
      <c r="L1147" s="173"/>
      <c r="M1147" s="173"/>
      <c r="N1147" s="173"/>
      <c r="O1147" s="173"/>
    </row>
    <row r="1148" spans="1:15" ht="15" customHeight="1" x14ac:dyDescent="0.45">
      <c r="A1148" s="174" t="s">
        <v>1814</v>
      </c>
      <c r="B1148" s="173">
        <v>5</v>
      </c>
      <c r="C1148" s="173"/>
      <c r="D1148" s="173"/>
      <c r="E1148" s="173"/>
      <c r="F1148" s="173"/>
      <c r="G1148" s="173"/>
      <c r="H1148" s="173"/>
      <c r="I1148" s="173"/>
      <c r="J1148" s="173"/>
      <c r="K1148" s="173"/>
      <c r="L1148" s="173"/>
      <c r="M1148" s="173"/>
      <c r="N1148" s="173"/>
      <c r="O1148" s="173"/>
    </row>
    <row r="1149" spans="1:15" ht="15" customHeight="1" x14ac:dyDescent="0.45">
      <c r="A1149" s="174" t="s">
        <v>1623</v>
      </c>
      <c r="B1149" s="173">
        <v>7</v>
      </c>
      <c r="C1149" s="173"/>
      <c r="D1149" s="173"/>
      <c r="E1149" s="173"/>
      <c r="F1149" s="173"/>
      <c r="G1149" s="173"/>
      <c r="H1149" s="173"/>
      <c r="I1149" s="173"/>
      <c r="J1149" s="173"/>
      <c r="K1149" s="173"/>
      <c r="L1149" s="173"/>
      <c r="M1149" s="173"/>
      <c r="N1149" s="173"/>
      <c r="O1149" s="173"/>
    </row>
    <row r="1150" spans="1:15" ht="15" customHeight="1" x14ac:dyDescent="0.45">
      <c r="A1150" s="174" t="s">
        <v>2083</v>
      </c>
      <c r="B1150" s="173">
        <v>8</v>
      </c>
      <c r="C1150" s="173"/>
      <c r="D1150" s="173"/>
      <c r="E1150" s="173"/>
      <c r="F1150" s="173"/>
      <c r="G1150" s="173"/>
      <c r="H1150" s="173"/>
      <c r="I1150" s="173"/>
      <c r="J1150" s="173"/>
      <c r="K1150" s="173"/>
      <c r="L1150" s="173"/>
      <c r="M1150" s="173"/>
      <c r="N1150" s="173"/>
      <c r="O1150" s="173"/>
    </row>
    <row r="1151" spans="1:15" ht="15" customHeight="1" x14ac:dyDescent="0.45">
      <c r="A1151" s="174" t="s">
        <v>50</v>
      </c>
      <c r="B1151" s="173">
        <v>11</v>
      </c>
      <c r="C1151" s="173"/>
      <c r="D1151" s="173"/>
      <c r="E1151" s="173"/>
      <c r="F1151" s="173"/>
      <c r="G1151" s="173"/>
      <c r="H1151" s="173"/>
      <c r="I1151" s="173"/>
      <c r="J1151" s="173"/>
      <c r="K1151" s="173"/>
      <c r="L1151" s="173"/>
      <c r="M1151" s="173"/>
      <c r="N1151" s="173"/>
      <c r="O1151" s="173"/>
    </row>
    <row r="1152" spans="1:15" ht="15" customHeight="1" x14ac:dyDescent="0.45">
      <c r="A1152" s="174" t="s">
        <v>1320</v>
      </c>
      <c r="B1152" s="173">
        <v>3</v>
      </c>
      <c r="C1152" s="173"/>
      <c r="D1152" s="173"/>
      <c r="E1152" s="173"/>
      <c r="F1152" s="173"/>
      <c r="G1152" s="173"/>
      <c r="H1152" s="173"/>
      <c r="I1152" s="173"/>
      <c r="J1152" s="173"/>
      <c r="K1152" s="173"/>
      <c r="L1152" s="173"/>
      <c r="M1152" s="173"/>
      <c r="N1152" s="173"/>
      <c r="O1152" s="173"/>
    </row>
    <row r="1153" spans="1:15" ht="15" customHeight="1" x14ac:dyDescent="0.45">
      <c r="A1153" s="174" t="s">
        <v>526</v>
      </c>
      <c r="B1153" s="173">
        <v>7</v>
      </c>
      <c r="C1153" s="173"/>
      <c r="D1153" s="173"/>
      <c r="E1153" s="173"/>
      <c r="F1153" s="173"/>
      <c r="G1153" s="173"/>
      <c r="H1153" s="173"/>
      <c r="I1153" s="173"/>
      <c r="J1153" s="173"/>
      <c r="K1153" s="173"/>
      <c r="L1153" s="173"/>
      <c r="M1153" s="173"/>
      <c r="N1153" s="173"/>
      <c r="O1153" s="173"/>
    </row>
    <row r="1154" spans="1:15" ht="15" customHeight="1" x14ac:dyDescent="0.45">
      <c r="A1154" s="174" t="s">
        <v>959</v>
      </c>
      <c r="B1154" s="173">
        <v>6</v>
      </c>
      <c r="C1154" s="173"/>
      <c r="D1154" s="173"/>
      <c r="E1154" s="173"/>
      <c r="F1154" s="173"/>
      <c r="G1154" s="173"/>
      <c r="H1154" s="173"/>
      <c r="I1154" s="173"/>
      <c r="J1154" s="173"/>
      <c r="K1154" s="173"/>
      <c r="L1154" s="173"/>
      <c r="M1154" s="173"/>
      <c r="N1154" s="173"/>
      <c r="O1154" s="173"/>
    </row>
    <row r="1155" spans="1:15" ht="15" customHeight="1" x14ac:dyDescent="0.45">
      <c r="A1155" s="174" t="s">
        <v>1971</v>
      </c>
      <c r="B1155" s="173">
        <v>2</v>
      </c>
      <c r="C1155" s="173"/>
      <c r="D1155" s="173"/>
      <c r="E1155" s="173"/>
      <c r="F1155" s="173"/>
      <c r="G1155" s="173"/>
      <c r="H1155" s="173"/>
      <c r="I1155" s="173"/>
      <c r="J1155" s="173"/>
      <c r="K1155" s="173"/>
      <c r="L1155" s="173"/>
      <c r="M1155" s="173"/>
      <c r="N1155" s="173"/>
      <c r="O1155" s="173"/>
    </row>
    <row r="1156" spans="1:15" ht="15" customHeight="1" x14ac:dyDescent="0.45">
      <c r="A1156" s="174" t="s">
        <v>705</v>
      </c>
      <c r="B1156" s="173">
        <v>7</v>
      </c>
      <c r="C1156" s="173"/>
      <c r="D1156" s="173"/>
      <c r="E1156" s="173"/>
      <c r="F1156" s="173"/>
      <c r="G1156" s="173"/>
      <c r="H1156" s="173"/>
      <c r="I1156" s="173"/>
      <c r="J1156" s="173"/>
      <c r="K1156" s="173"/>
      <c r="L1156" s="173"/>
      <c r="M1156" s="173"/>
      <c r="N1156" s="173"/>
      <c r="O1156" s="173"/>
    </row>
    <row r="1157" spans="1:15" ht="15" customHeight="1" x14ac:dyDescent="0.45">
      <c r="A1157" s="174" t="s">
        <v>2641</v>
      </c>
      <c r="B1157" s="173">
        <v>5</v>
      </c>
      <c r="C1157" s="173"/>
      <c r="D1157" s="173"/>
      <c r="E1157" s="173"/>
      <c r="F1157" s="173"/>
      <c r="G1157" s="173"/>
      <c r="H1157" s="173"/>
      <c r="I1157" s="173"/>
      <c r="J1157" s="173"/>
      <c r="K1157" s="173"/>
      <c r="L1157" s="173"/>
      <c r="M1157" s="173"/>
      <c r="N1157" s="173"/>
      <c r="O1157" s="173"/>
    </row>
    <row r="1158" spans="1:15" ht="15" customHeight="1" x14ac:dyDescent="0.45">
      <c r="A1158" s="174" t="s">
        <v>448</v>
      </c>
      <c r="B1158" s="173">
        <v>8</v>
      </c>
      <c r="C1158" s="173"/>
      <c r="D1158" s="173"/>
      <c r="E1158" s="173"/>
      <c r="F1158" s="173"/>
      <c r="G1158" s="173"/>
      <c r="H1158" s="173"/>
      <c r="I1158" s="173"/>
      <c r="J1158" s="173"/>
      <c r="K1158" s="173"/>
      <c r="L1158" s="173"/>
      <c r="M1158" s="173"/>
      <c r="N1158" s="173"/>
      <c r="O1158" s="173"/>
    </row>
    <row r="1159" spans="1:15" ht="15" customHeight="1" x14ac:dyDescent="0.45">
      <c r="A1159" s="174" t="s">
        <v>999</v>
      </c>
      <c r="B1159" s="173">
        <v>6</v>
      </c>
      <c r="C1159" s="173"/>
      <c r="D1159" s="173"/>
      <c r="E1159" s="173"/>
      <c r="F1159" s="173"/>
      <c r="G1159" s="173"/>
      <c r="H1159" s="173"/>
      <c r="I1159" s="173"/>
      <c r="J1159" s="173"/>
      <c r="K1159" s="173"/>
      <c r="L1159" s="173"/>
      <c r="M1159" s="173"/>
      <c r="N1159" s="173"/>
      <c r="O1159" s="173"/>
    </row>
    <row r="1160" spans="1:15" ht="15" customHeight="1" x14ac:dyDescent="0.45">
      <c r="A1160" s="174" t="s">
        <v>1269</v>
      </c>
      <c r="B1160" s="173">
        <v>7</v>
      </c>
      <c r="C1160" s="173"/>
      <c r="D1160" s="173"/>
      <c r="E1160" s="173"/>
      <c r="F1160" s="173"/>
      <c r="G1160" s="173"/>
      <c r="H1160" s="173"/>
      <c r="I1160" s="173"/>
      <c r="J1160" s="173"/>
      <c r="K1160" s="173"/>
      <c r="L1160" s="173"/>
      <c r="M1160" s="173"/>
      <c r="N1160" s="173"/>
      <c r="O1160" s="173"/>
    </row>
    <row r="1161" spans="1:15" ht="15" customHeight="1" x14ac:dyDescent="0.45">
      <c r="A1161" s="174" t="s">
        <v>459</v>
      </c>
      <c r="B1161" s="173">
        <v>4</v>
      </c>
      <c r="C1161" s="173"/>
      <c r="D1161" s="173"/>
      <c r="E1161" s="173"/>
      <c r="F1161" s="173"/>
      <c r="G1161" s="173"/>
      <c r="H1161" s="173"/>
      <c r="I1161" s="173"/>
      <c r="J1161" s="173"/>
      <c r="K1161" s="173"/>
      <c r="L1161" s="173"/>
      <c r="M1161" s="173"/>
      <c r="N1161" s="173"/>
      <c r="O1161" s="173"/>
    </row>
    <row r="1162" spans="1:15" ht="15" customHeight="1" x14ac:dyDescent="0.45">
      <c r="A1162" s="174" t="s">
        <v>797</v>
      </c>
      <c r="B1162" s="173">
        <v>6</v>
      </c>
      <c r="C1162" s="173"/>
      <c r="D1162" s="173"/>
      <c r="E1162" s="173"/>
      <c r="F1162" s="173"/>
      <c r="G1162" s="173"/>
      <c r="H1162" s="173"/>
      <c r="I1162" s="173"/>
      <c r="J1162" s="173"/>
      <c r="K1162" s="173"/>
      <c r="L1162" s="173"/>
      <c r="M1162" s="173"/>
      <c r="N1162" s="173"/>
      <c r="O1162" s="173"/>
    </row>
    <row r="1163" spans="1:15" ht="15" customHeight="1" x14ac:dyDescent="0.45">
      <c r="A1163" s="174" t="s">
        <v>2255</v>
      </c>
      <c r="B1163" s="173">
        <v>3</v>
      </c>
      <c r="C1163" s="173"/>
      <c r="D1163" s="173"/>
      <c r="E1163" s="173"/>
      <c r="F1163" s="173"/>
      <c r="G1163" s="173"/>
      <c r="H1163" s="173"/>
      <c r="I1163" s="173"/>
      <c r="J1163" s="173"/>
      <c r="K1163" s="173"/>
      <c r="L1163" s="173"/>
      <c r="M1163" s="173"/>
      <c r="N1163" s="173"/>
      <c r="O1163" s="173"/>
    </row>
    <row r="1164" spans="1:15" ht="15" customHeight="1" x14ac:dyDescent="0.45">
      <c r="A1164" s="174" t="s">
        <v>1005</v>
      </c>
      <c r="B1164" s="173">
        <v>7</v>
      </c>
      <c r="C1164" s="173"/>
      <c r="D1164" s="173"/>
      <c r="E1164" s="173"/>
      <c r="F1164" s="173"/>
      <c r="G1164" s="173"/>
      <c r="H1164" s="173"/>
      <c r="I1164" s="173"/>
      <c r="J1164" s="173"/>
      <c r="K1164" s="173"/>
      <c r="L1164" s="173"/>
      <c r="M1164" s="173"/>
      <c r="N1164" s="173"/>
      <c r="O1164" s="173"/>
    </row>
    <row r="1165" spans="1:15" ht="15" customHeight="1" x14ac:dyDescent="0.45">
      <c r="A1165" s="174" t="s">
        <v>1526</v>
      </c>
      <c r="B1165" s="173">
        <v>6</v>
      </c>
      <c r="C1165" s="173"/>
      <c r="D1165" s="173"/>
      <c r="E1165" s="173"/>
      <c r="F1165" s="173"/>
      <c r="G1165" s="173"/>
      <c r="H1165" s="173"/>
      <c r="I1165" s="173"/>
      <c r="J1165" s="173"/>
      <c r="K1165" s="173"/>
      <c r="L1165" s="173"/>
      <c r="M1165" s="173"/>
      <c r="N1165" s="173"/>
      <c r="O1165" s="173"/>
    </row>
    <row r="1166" spans="1:15" ht="15" customHeight="1" x14ac:dyDescent="0.45">
      <c r="A1166" s="174" t="s">
        <v>2389</v>
      </c>
      <c r="B1166" s="173">
        <v>6</v>
      </c>
      <c r="C1166" s="173"/>
      <c r="D1166" s="173"/>
      <c r="E1166" s="173"/>
      <c r="F1166" s="173"/>
      <c r="G1166" s="173"/>
      <c r="H1166" s="173"/>
      <c r="I1166" s="173"/>
      <c r="J1166" s="173"/>
      <c r="K1166" s="173"/>
      <c r="L1166" s="173"/>
      <c r="M1166" s="173"/>
      <c r="N1166" s="173"/>
      <c r="O1166" s="173"/>
    </row>
    <row r="1167" spans="1:15" ht="15" customHeight="1" x14ac:dyDescent="0.45">
      <c r="A1167" s="174" t="s">
        <v>104</v>
      </c>
      <c r="B1167" s="173">
        <v>4</v>
      </c>
      <c r="C1167" s="173"/>
      <c r="D1167" s="173"/>
      <c r="E1167" s="173"/>
      <c r="F1167" s="173"/>
      <c r="G1167" s="173"/>
      <c r="H1167" s="173"/>
      <c r="I1167" s="173"/>
      <c r="J1167" s="173"/>
      <c r="K1167" s="173"/>
      <c r="L1167" s="173"/>
      <c r="M1167" s="173"/>
      <c r="N1167" s="173"/>
      <c r="O1167" s="173"/>
    </row>
    <row r="1168" spans="1:15" ht="15" customHeight="1" x14ac:dyDescent="0.45">
      <c r="A1168" s="174" t="s">
        <v>2606</v>
      </c>
      <c r="B1168" s="173">
        <v>3</v>
      </c>
      <c r="C1168" s="173"/>
      <c r="D1168" s="173"/>
      <c r="E1168" s="173"/>
      <c r="F1168" s="173"/>
      <c r="G1168" s="173"/>
      <c r="H1168" s="173"/>
      <c r="I1168" s="173"/>
      <c r="J1168" s="173"/>
      <c r="K1168" s="173"/>
      <c r="L1168" s="173"/>
      <c r="M1168" s="173"/>
      <c r="N1168" s="173"/>
      <c r="O1168" s="173"/>
    </row>
    <row r="1169" spans="1:15" ht="15" customHeight="1" x14ac:dyDescent="0.45">
      <c r="A1169" s="174" t="s">
        <v>1057</v>
      </c>
      <c r="B1169" s="173">
        <v>2</v>
      </c>
      <c r="C1169" s="173"/>
      <c r="D1169" s="173"/>
      <c r="E1169" s="173"/>
      <c r="F1169" s="173"/>
      <c r="G1169" s="173"/>
      <c r="H1169" s="173"/>
      <c r="I1169" s="173"/>
      <c r="J1169" s="173"/>
      <c r="K1169" s="173"/>
      <c r="L1169" s="173"/>
      <c r="M1169" s="173"/>
      <c r="N1169" s="173"/>
      <c r="O1169" s="173"/>
    </row>
    <row r="1170" spans="1:15" ht="15" customHeight="1" x14ac:dyDescent="0.45">
      <c r="A1170" s="174" t="s">
        <v>2468</v>
      </c>
      <c r="B1170" s="173">
        <v>3</v>
      </c>
      <c r="C1170" s="173"/>
      <c r="D1170" s="173"/>
      <c r="E1170" s="173"/>
      <c r="F1170" s="173"/>
      <c r="G1170" s="173"/>
      <c r="H1170" s="173"/>
      <c r="I1170" s="173"/>
      <c r="J1170" s="173"/>
      <c r="K1170" s="173"/>
      <c r="L1170" s="173"/>
      <c r="M1170" s="173"/>
      <c r="N1170" s="173"/>
      <c r="O1170" s="173"/>
    </row>
    <row r="1171" spans="1:15" ht="15" customHeight="1" x14ac:dyDescent="0.45">
      <c r="A1171" s="174" t="s">
        <v>265</v>
      </c>
      <c r="B1171" s="173">
        <v>4</v>
      </c>
      <c r="C1171" s="173"/>
      <c r="D1171" s="173"/>
      <c r="E1171" s="173"/>
      <c r="F1171" s="173"/>
      <c r="G1171" s="173"/>
      <c r="H1171" s="173"/>
      <c r="I1171" s="173"/>
      <c r="J1171" s="173"/>
      <c r="K1171" s="173"/>
      <c r="L1171" s="173"/>
      <c r="M1171" s="173"/>
      <c r="N1171" s="173"/>
      <c r="O1171" s="173"/>
    </row>
    <row r="1172" spans="1:15" ht="15" customHeight="1" x14ac:dyDescent="0.45">
      <c r="A1172" s="174" t="s">
        <v>1712</v>
      </c>
      <c r="B1172" s="173">
        <v>4</v>
      </c>
      <c r="C1172" s="173"/>
      <c r="D1172" s="173"/>
      <c r="E1172" s="173"/>
      <c r="F1172" s="173"/>
      <c r="G1172" s="173"/>
      <c r="H1172" s="173"/>
      <c r="I1172" s="173"/>
      <c r="J1172" s="173"/>
      <c r="K1172" s="173"/>
      <c r="L1172" s="173"/>
      <c r="M1172" s="173"/>
      <c r="N1172" s="173"/>
      <c r="O1172" s="173"/>
    </row>
    <row r="1173" spans="1:15" ht="15" customHeight="1" x14ac:dyDescent="0.45">
      <c r="A1173" s="174" t="s">
        <v>1822</v>
      </c>
      <c r="B1173" s="173">
        <v>5</v>
      </c>
      <c r="C1173" s="173"/>
      <c r="D1173" s="173"/>
      <c r="E1173" s="173"/>
      <c r="F1173" s="173"/>
      <c r="G1173" s="173"/>
      <c r="H1173" s="173"/>
      <c r="I1173" s="173"/>
      <c r="J1173" s="173"/>
      <c r="K1173" s="173"/>
      <c r="L1173" s="173"/>
      <c r="M1173" s="173"/>
      <c r="N1173" s="173"/>
      <c r="O1173" s="173"/>
    </row>
    <row r="1174" spans="1:15" ht="15" customHeight="1" x14ac:dyDescent="0.45">
      <c r="A1174" s="174" t="s">
        <v>325</v>
      </c>
      <c r="B1174" s="173">
        <v>11</v>
      </c>
      <c r="C1174" s="173"/>
      <c r="D1174" s="173"/>
      <c r="E1174" s="173"/>
      <c r="F1174" s="173"/>
      <c r="G1174" s="173"/>
      <c r="H1174" s="173"/>
      <c r="I1174" s="173"/>
      <c r="J1174" s="173"/>
      <c r="K1174" s="173"/>
      <c r="L1174" s="173"/>
      <c r="M1174" s="173"/>
      <c r="N1174" s="173"/>
      <c r="O1174" s="173"/>
    </row>
    <row r="1175" spans="1:15" ht="15" customHeight="1" x14ac:dyDescent="0.45">
      <c r="A1175" s="174" t="s">
        <v>989</v>
      </c>
      <c r="B1175" s="173">
        <v>6</v>
      </c>
      <c r="C1175" s="173"/>
      <c r="D1175" s="173"/>
      <c r="E1175" s="173"/>
      <c r="F1175" s="173"/>
      <c r="G1175" s="173"/>
      <c r="H1175" s="173"/>
      <c r="I1175" s="173"/>
      <c r="J1175" s="173"/>
      <c r="K1175" s="173"/>
      <c r="L1175" s="173"/>
      <c r="M1175" s="173"/>
      <c r="N1175" s="173"/>
      <c r="O1175" s="173"/>
    </row>
    <row r="1176" spans="1:15" ht="15" customHeight="1" x14ac:dyDescent="0.45">
      <c r="A1176" s="174" t="s">
        <v>631</v>
      </c>
      <c r="B1176" s="173">
        <v>4</v>
      </c>
      <c r="C1176" s="173"/>
      <c r="D1176" s="173"/>
      <c r="E1176" s="173"/>
      <c r="F1176" s="173"/>
      <c r="G1176" s="173"/>
      <c r="H1176" s="173"/>
      <c r="I1176" s="173"/>
      <c r="J1176" s="173"/>
      <c r="K1176" s="173"/>
      <c r="L1176" s="173"/>
      <c r="M1176" s="173"/>
      <c r="N1176" s="173"/>
      <c r="O1176" s="173"/>
    </row>
    <row r="1177" spans="1:15" ht="15" customHeight="1" x14ac:dyDescent="0.45">
      <c r="A1177" s="174" t="s">
        <v>2200</v>
      </c>
      <c r="B1177" s="173">
        <v>4</v>
      </c>
      <c r="C1177" s="173"/>
      <c r="D1177" s="173"/>
      <c r="E1177" s="173"/>
      <c r="F1177" s="173"/>
      <c r="G1177" s="173"/>
      <c r="H1177" s="173"/>
      <c r="I1177" s="173"/>
      <c r="J1177" s="173"/>
      <c r="K1177" s="173"/>
      <c r="L1177" s="173"/>
      <c r="M1177" s="173"/>
      <c r="N1177" s="173"/>
      <c r="O1177" s="173"/>
    </row>
    <row r="1178" spans="1:15" ht="15" customHeight="1" x14ac:dyDescent="0.45">
      <c r="A1178" s="174" t="s">
        <v>2425</v>
      </c>
      <c r="B1178" s="173">
        <v>2</v>
      </c>
      <c r="C1178" s="173"/>
      <c r="D1178" s="173"/>
      <c r="E1178" s="173"/>
      <c r="F1178" s="173"/>
      <c r="G1178" s="173"/>
      <c r="H1178" s="173"/>
      <c r="I1178" s="173"/>
      <c r="J1178" s="173"/>
      <c r="K1178" s="173"/>
      <c r="L1178" s="173"/>
      <c r="M1178" s="173"/>
      <c r="N1178" s="173"/>
      <c r="O1178" s="173"/>
    </row>
    <row r="1179" spans="1:15" ht="15" customHeight="1" x14ac:dyDescent="0.45">
      <c r="A1179" s="174" t="s">
        <v>2621</v>
      </c>
      <c r="B1179" s="173">
        <v>2</v>
      </c>
      <c r="C1179" s="173"/>
      <c r="D1179" s="173"/>
      <c r="E1179" s="173"/>
      <c r="F1179" s="173"/>
      <c r="G1179" s="173"/>
      <c r="H1179" s="173"/>
      <c r="I1179" s="173"/>
      <c r="J1179" s="173"/>
      <c r="K1179" s="173"/>
      <c r="L1179" s="173"/>
      <c r="M1179" s="173"/>
      <c r="N1179" s="173"/>
      <c r="O1179" s="173"/>
    </row>
    <row r="1180" spans="1:15" ht="15" customHeight="1" x14ac:dyDescent="0.45">
      <c r="A1180" s="174" t="s">
        <v>2571</v>
      </c>
      <c r="B1180" s="173">
        <v>3</v>
      </c>
      <c r="C1180" s="173"/>
      <c r="D1180" s="173"/>
      <c r="E1180" s="173"/>
      <c r="F1180" s="173"/>
      <c r="G1180" s="173"/>
      <c r="H1180" s="173"/>
      <c r="I1180" s="173"/>
      <c r="J1180" s="173"/>
      <c r="K1180" s="173"/>
      <c r="L1180" s="173"/>
      <c r="M1180" s="173"/>
      <c r="N1180" s="173"/>
      <c r="O1180" s="173"/>
    </row>
    <row r="1181" spans="1:15" ht="15" customHeight="1" x14ac:dyDescent="0.45">
      <c r="A1181" s="174" t="s">
        <v>1350</v>
      </c>
      <c r="B1181" s="173">
        <v>7</v>
      </c>
      <c r="C1181" s="173"/>
      <c r="D1181" s="173"/>
      <c r="E1181" s="173"/>
      <c r="F1181" s="173"/>
      <c r="G1181" s="173"/>
      <c r="H1181" s="173"/>
      <c r="I1181" s="173"/>
      <c r="J1181" s="173"/>
      <c r="K1181" s="173"/>
      <c r="L1181" s="173"/>
      <c r="M1181" s="173"/>
      <c r="N1181" s="173"/>
      <c r="O1181" s="173"/>
    </row>
    <row r="1182" spans="1:15" ht="15" customHeight="1" x14ac:dyDescent="0.45">
      <c r="A1182" s="174" t="s">
        <v>1181</v>
      </c>
      <c r="B1182" s="173">
        <v>2</v>
      </c>
      <c r="C1182" s="173"/>
      <c r="D1182" s="173"/>
      <c r="E1182" s="173"/>
      <c r="F1182" s="173"/>
      <c r="G1182" s="173"/>
      <c r="H1182" s="173"/>
      <c r="I1182" s="173"/>
      <c r="J1182" s="173"/>
      <c r="K1182" s="173"/>
      <c r="L1182" s="173"/>
      <c r="M1182" s="173"/>
      <c r="N1182" s="173"/>
      <c r="O1182" s="173"/>
    </row>
    <row r="1183" spans="1:15" ht="15" customHeight="1" x14ac:dyDescent="0.45">
      <c r="A1183" s="174" t="s">
        <v>844</v>
      </c>
      <c r="B1183" s="173">
        <v>7</v>
      </c>
      <c r="C1183" s="173"/>
      <c r="D1183" s="173"/>
      <c r="E1183" s="173"/>
      <c r="F1183" s="173"/>
      <c r="G1183" s="173"/>
      <c r="H1183" s="173"/>
      <c r="I1183" s="173"/>
      <c r="J1183" s="173"/>
      <c r="K1183" s="173"/>
      <c r="L1183" s="173"/>
      <c r="M1183" s="173"/>
      <c r="N1183" s="173"/>
      <c r="O1183" s="173"/>
    </row>
    <row r="1184" spans="1:15" ht="15" customHeight="1" x14ac:dyDescent="0.45">
      <c r="A1184" s="174" t="s">
        <v>2474</v>
      </c>
      <c r="B1184" s="173">
        <v>1</v>
      </c>
      <c r="C1184" s="173"/>
      <c r="D1184" s="173"/>
      <c r="E1184" s="173"/>
      <c r="F1184" s="173"/>
      <c r="G1184" s="173"/>
      <c r="H1184" s="173"/>
      <c r="I1184" s="173"/>
      <c r="J1184" s="173"/>
      <c r="K1184" s="173"/>
      <c r="L1184" s="173"/>
      <c r="M1184" s="173"/>
      <c r="N1184" s="173"/>
      <c r="O1184" s="173"/>
    </row>
    <row r="1185" spans="1:15" ht="15" customHeight="1" x14ac:dyDescent="0.45">
      <c r="A1185" s="174" t="s">
        <v>1568</v>
      </c>
      <c r="B1185" s="173">
        <v>7</v>
      </c>
      <c r="C1185" s="173"/>
      <c r="D1185" s="173"/>
      <c r="E1185" s="173"/>
      <c r="F1185" s="173"/>
      <c r="G1185" s="173"/>
      <c r="H1185" s="173"/>
      <c r="I1185" s="173"/>
      <c r="J1185" s="173"/>
      <c r="K1185" s="173"/>
      <c r="L1185" s="173"/>
      <c r="M1185" s="173"/>
      <c r="N1185" s="173"/>
      <c r="O1185" s="173"/>
    </row>
    <row r="1186" spans="1:15" ht="15" customHeight="1" x14ac:dyDescent="0.45">
      <c r="A1186" s="174" t="s">
        <v>1948</v>
      </c>
      <c r="B1186" s="173">
        <v>6</v>
      </c>
      <c r="C1186" s="173"/>
      <c r="D1186" s="173"/>
      <c r="E1186" s="173"/>
      <c r="F1186" s="173"/>
      <c r="G1186" s="173"/>
      <c r="H1186" s="173"/>
      <c r="I1186" s="173"/>
      <c r="J1186" s="173"/>
      <c r="K1186" s="173"/>
      <c r="L1186" s="173"/>
      <c r="M1186" s="173"/>
      <c r="N1186" s="173"/>
      <c r="O1186" s="173"/>
    </row>
    <row r="1187" spans="1:15" ht="15" customHeight="1" x14ac:dyDescent="0.45">
      <c r="A1187" s="174" t="s">
        <v>259</v>
      </c>
      <c r="B1187" s="173">
        <v>9</v>
      </c>
      <c r="C1187" s="173"/>
      <c r="D1187" s="173"/>
      <c r="E1187" s="173"/>
      <c r="F1187" s="173"/>
      <c r="G1187" s="173"/>
      <c r="H1187" s="173"/>
      <c r="I1187" s="173"/>
      <c r="J1187" s="173"/>
      <c r="K1187" s="173"/>
      <c r="L1187" s="173"/>
      <c r="M1187" s="173"/>
      <c r="N1187" s="173"/>
      <c r="O1187" s="173"/>
    </row>
    <row r="1188" spans="1:15" ht="15" customHeight="1" x14ac:dyDescent="0.45">
      <c r="A1188" s="174" t="s">
        <v>2191</v>
      </c>
      <c r="B1188" s="173">
        <v>5</v>
      </c>
      <c r="C1188" s="173"/>
      <c r="D1188" s="173"/>
      <c r="E1188" s="173"/>
      <c r="F1188" s="173"/>
      <c r="G1188" s="173"/>
      <c r="H1188" s="173"/>
      <c r="I1188" s="173"/>
      <c r="J1188" s="173"/>
      <c r="K1188" s="173"/>
      <c r="L1188" s="173"/>
      <c r="M1188" s="173"/>
      <c r="N1188" s="173"/>
      <c r="O1188" s="173"/>
    </row>
    <row r="1189" spans="1:15" ht="15" customHeight="1" x14ac:dyDescent="0.45">
      <c r="A1189" s="174" t="s">
        <v>576</v>
      </c>
      <c r="B1189" s="173">
        <v>7</v>
      </c>
      <c r="C1189" s="173"/>
      <c r="D1189" s="173"/>
      <c r="E1189" s="173"/>
      <c r="F1189" s="173"/>
      <c r="G1189" s="173"/>
      <c r="H1189" s="173"/>
      <c r="I1189" s="173"/>
      <c r="J1189" s="173"/>
      <c r="K1189" s="173"/>
      <c r="L1189" s="173"/>
      <c r="M1189" s="173"/>
      <c r="N1189" s="173"/>
      <c r="O1189" s="173"/>
    </row>
    <row r="1190" spans="1:15" ht="15" customHeight="1" x14ac:dyDescent="0.45">
      <c r="A1190" s="174" t="s">
        <v>987</v>
      </c>
      <c r="B1190" s="173">
        <v>6</v>
      </c>
      <c r="C1190" s="173"/>
      <c r="D1190" s="173"/>
      <c r="E1190" s="173"/>
      <c r="F1190" s="173"/>
      <c r="G1190" s="173"/>
      <c r="H1190" s="173"/>
      <c r="I1190" s="173"/>
      <c r="J1190" s="173"/>
      <c r="K1190" s="173"/>
      <c r="L1190" s="173"/>
      <c r="M1190" s="173"/>
      <c r="N1190" s="173"/>
      <c r="O1190" s="173"/>
    </row>
    <row r="1191" spans="1:15" ht="15" customHeight="1" x14ac:dyDescent="0.45">
      <c r="A1191" s="174" t="s">
        <v>2359</v>
      </c>
      <c r="B1191" s="173">
        <v>3</v>
      </c>
      <c r="C1191" s="173"/>
      <c r="D1191" s="173"/>
      <c r="E1191" s="173"/>
      <c r="F1191" s="173"/>
      <c r="G1191" s="173"/>
      <c r="H1191" s="173"/>
      <c r="I1191" s="173"/>
      <c r="J1191" s="173"/>
      <c r="K1191" s="173"/>
      <c r="L1191" s="173"/>
      <c r="M1191" s="173"/>
      <c r="N1191" s="173"/>
      <c r="O1191" s="173"/>
    </row>
    <row r="1192" spans="1:15" ht="15" customHeight="1" x14ac:dyDescent="0.45">
      <c r="A1192" s="174" t="s">
        <v>316</v>
      </c>
      <c r="B1192" s="173">
        <v>9</v>
      </c>
      <c r="C1192" s="173"/>
      <c r="D1192" s="173"/>
      <c r="E1192" s="173"/>
      <c r="F1192" s="173"/>
      <c r="G1192" s="173"/>
      <c r="H1192" s="173"/>
      <c r="I1192" s="173"/>
      <c r="J1192" s="173"/>
      <c r="K1192" s="173"/>
      <c r="L1192" s="173"/>
      <c r="M1192" s="173"/>
      <c r="N1192" s="173"/>
      <c r="O1192" s="173"/>
    </row>
    <row r="1193" spans="1:15" ht="15" customHeight="1" x14ac:dyDescent="0.45">
      <c r="A1193" s="174" t="s">
        <v>619</v>
      </c>
      <c r="B1193" s="173">
        <v>6</v>
      </c>
      <c r="C1193" s="173"/>
      <c r="D1193" s="173"/>
      <c r="E1193" s="173"/>
      <c r="F1193" s="173"/>
      <c r="G1193" s="173"/>
      <c r="H1193" s="173"/>
      <c r="I1193" s="173"/>
      <c r="J1193" s="173"/>
      <c r="K1193" s="173"/>
      <c r="L1193" s="173"/>
      <c r="M1193" s="173"/>
      <c r="N1193" s="173"/>
      <c r="O1193" s="173"/>
    </row>
    <row r="1194" spans="1:15" ht="15" customHeight="1" x14ac:dyDescent="0.45">
      <c r="A1194" s="174" t="s">
        <v>102</v>
      </c>
      <c r="B1194" s="173">
        <v>7</v>
      </c>
      <c r="C1194" s="173"/>
      <c r="D1194" s="173"/>
      <c r="E1194" s="173"/>
      <c r="F1194" s="173"/>
      <c r="G1194" s="173"/>
      <c r="H1194" s="173"/>
      <c r="I1194" s="173"/>
      <c r="J1194" s="173"/>
      <c r="K1194" s="173"/>
      <c r="L1194" s="173"/>
      <c r="M1194" s="173"/>
      <c r="N1194" s="173"/>
      <c r="O1194" s="173"/>
    </row>
    <row r="1195" spans="1:15" ht="15" customHeight="1" x14ac:dyDescent="0.45">
      <c r="A1195" s="174" t="s">
        <v>270</v>
      </c>
      <c r="B1195" s="173">
        <v>7</v>
      </c>
      <c r="C1195" s="173"/>
      <c r="D1195" s="173"/>
      <c r="E1195" s="173"/>
      <c r="F1195" s="173"/>
      <c r="G1195" s="173"/>
      <c r="H1195" s="173"/>
      <c r="I1195" s="173"/>
      <c r="J1195" s="173"/>
      <c r="K1195" s="173"/>
      <c r="L1195" s="173"/>
      <c r="M1195" s="173"/>
      <c r="N1195" s="173"/>
      <c r="O1195" s="173"/>
    </row>
    <row r="1196" spans="1:15" ht="15" customHeight="1" x14ac:dyDescent="0.45">
      <c r="A1196" s="174" t="s">
        <v>2439</v>
      </c>
      <c r="B1196" s="173">
        <v>1</v>
      </c>
      <c r="C1196" s="173"/>
      <c r="D1196" s="173"/>
      <c r="E1196" s="173"/>
      <c r="F1196" s="173"/>
      <c r="G1196" s="173"/>
      <c r="H1196" s="173"/>
      <c r="I1196" s="173"/>
      <c r="J1196" s="173"/>
      <c r="K1196" s="173"/>
      <c r="L1196" s="173"/>
      <c r="M1196" s="173"/>
      <c r="N1196" s="173"/>
      <c r="O1196" s="173"/>
    </row>
    <row r="1197" spans="1:15" ht="15" customHeight="1" x14ac:dyDescent="0.45">
      <c r="A1197" s="174" t="s">
        <v>1658</v>
      </c>
      <c r="B1197" s="173">
        <v>5</v>
      </c>
      <c r="C1197" s="173"/>
      <c r="D1197" s="173"/>
      <c r="E1197" s="173"/>
      <c r="F1197" s="173"/>
      <c r="G1197" s="173"/>
      <c r="H1197" s="173"/>
      <c r="I1197" s="173"/>
      <c r="J1197" s="173"/>
      <c r="K1197" s="173"/>
      <c r="L1197" s="173"/>
      <c r="M1197" s="173"/>
      <c r="N1197" s="173"/>
      <c r="O1197" s="173"/>
    </row>
    <row r="1198" spans="1:15" ht="15" customHeight="1" x14ac:dyDescent="0.45">
      <c r="A1198" s="174" t="s">
        <v>2673</v>
      </c>
      <c r="B1198" s="173">
        <v>3</v>
      </c>
      <c r="C1198" s="173"/>
      <c r="D1198" s="173"/>
      <c r="E1198" s="173"/>
      <c r="F1198" s="173"/>
      <c r="G1198" s="173"/>
      <c r="H1198" s="173"/>
      <c r="I1198" s="173"/>
      <c r="J1198" s="173"/>
      <c r="K1198" s="173"/>
      <c r="L1198" s="173"/>
      <c r="M1198" s="173"/>
      <c r="N1198" s="173"/>
      <c r="O1198" s="173"/>
    </row>
    <row r="1199" spans="1:15" ht="15" customHeight="1" x14ac:dyDescent="0.45">
      <c r="A1199" s="174" t="s">
        <v>840</v>
      </c>
      <c r="B1199" s="173">
        <v>8</v>
      </c>
      <c r="C1199" s="173"/>
      <c r="D1199" s="173"/>
      <c r="E1199" s="173"/>
      <c r="F1199" s="173"/>
      <c r="G1199" s="173"/>
      <c r="H1199" s="173"/>
      <c r="I1199" s="173"/>
      <c r="J1199" s="173"/>
      <c r="K1199" s="173"/>
      <c r="L1199" s="173"/>
      <c r="M1199" s="173"/>
      <c r="N1199" s="173"/>
      <c r="O1199" s="173"/>
    </row>
    <row r="1200" spans="1:15" ht="15" customHeight="1" x14ac:dyDescent="0.45">
      <c r="A1200" s="174" t="s">
        <v>2526</v>
      </c>
      <c r="B1200" s="173">
        <v>3</v>
      </c>
      <c r="C1200" s="173"/>
      <c r="D1200" s="173"/>
      <c r="E1200" s="173"/>
      <c r="F1200" s="173"/>
      <c r="G1200" s="173"/>
      <c r="H1200" s="173"/>
      <c r="I1200" s="173"/>
      <c r="J1200" s="173"/>
      <c r="K1200" s="173"/>
      <c r="L1200" s="173"/>
      <c r="M1200" s="173"/>
      <c r="N1200" s="173"/>
      <c r="O1200" s="173"/>
    </row>
    <row r="1201" spans="1:15" ht="15" customHeight="1" x14ac:dyDescent="0.45">
      <c r="A1201" s="174" t="s">
        <v>1346</v>
      </c>
      <c r="B1201" s="173">
        <v>10</v>
      </c>
      <c r="C1201" s="173"/>
      <c r="D1201" s="173"/>
      <c r="E1201" s="173"/>
      <c r="F1201" s="173"/>
      <c r="G1201" s="173"/>
      <c r="H1201" s="173"/>
      <c r="I1201" s="173"/>
      <c r="J1201" s="173"/>
      <c r="K1201" s="173"/>
      <c r="L1201" s="173"/>
      <c r="M1201" s="173"/>
      <c r="N1201" s="173"/>
      <c r="O1201" s="173"/>
    </row>
    <row r="1202" spans="1:15" ht="15" customHeight="1" x14ac:dyDescent="0.45">
      <c r="A1202" s="174" t="s">
        <v>1901</v>
      </c>
      <c r="B1202" s="173">
        <v>4</v>
      </c>
      <c r="C1202" s="173"/>
      <c r="D1202" s="173"/>
      <c r="E1202" s="173"/>
      <c r="F1202" s="173"/>
      <c r="G1202" s="173"/>
      <c r="H1202" s="173"/>
      <c r="I1202" s="173"/>
      <c r="J1202" s="173"/>
      <c r="K1202" s="173"/>
      <c r="L1202" s="173"/>
      <c r="M1202" s="173"/>
      <c r="N1202" s="173"/>
      <c r="O1202" s="173"/>
    </row>
    <row r="1203" spans="1:15" ht="15" customHeight="1" x14ac:dyDescent="0.45">
      <c r="A1203" s="174" t="s">
        <v>702</v>
      </c>
      <c r="B1203" s="173">
        <v>6</v>
      </c>
      <c r="C1203" s="173"/>
      <c r="D1203" s="173"/>
      <c r="E1203" s="173"/>
      <c r="F1203" s="173"/>
      <c r="G1203" s="173"/>
      <c r="H1203" s="173"/>
      <c r="I1203" s="173"/>
      <c r="J1203" s="173"/>
      <c r="K1203" s="173"/>
      <c r="L1203" s="173"/>
      <c r="M1203" s="173"/>
      <c r="N1203" s="173"/>
      <c r="O1203" s="173"/>
    </row>
    <row r="1204" spans="1:15" ht="15" customHeight="1" x14ac:dyDescent="0.45">
      <c r="A1204" s="174" t="s">
        <v>1127</v>
      </c>
      <c r="B1204" s="173">
        <v>9</v>
      </c>
      <c r="C1204" s="173"/>
      <c r="D1204" s="173"/>
      <c r="E1204" s="173"/>
      <c r="F1204" s="173"/>
      <c r="G1204" s="173"/>
      <c r="H1204" s="173"/>
      <c r="I1204" s="173"/>
      <c r="J1204" s="173"/>
      <c r="K1204" s="173"/>
      <c r="L1204" s="173"/>
      <c r="M1204" s="173"/>
      <c r="N1204" s="173"/>
      <c r="O1204" s="173"/>
    </row>
    <row r="1205" spans="1:15" ht="15" customHeight="1" x14ac:dyDescent="0.45">
      <c r="A1205" s="174" t="s">
        <v>2138</v>
      </c>
      <c r="B1205" s="173">
        <v>4</v>
      </c>
      <c r="C1205" s="173"/>
      <c r="D1205" s="173"/>
      <c r="E1205" s="173"/>
      <c r="F1205" s="173"/>
      <c r="G1205" s="173"/>
      <c r="H1205" s="173"/>
      <c r="I1205" s="173"/>
      <c r="J1205" s="173"/>
      <c r="K1205" s="173"/>
      <c r="L1205" s="173"/>
      <c r="M1205" s="173"/>
      <c r="N1205" s="173"/>
      <c r="O1205" s="173"/>
    </row>
    <row r="1206" spans="1:15" ht="15" customHeight="1" x14ac:dyDescent="0.45">
      <c r="A1206" s="174" t="s">
        <v>230</v>
      </c>
      <c r="B1206" s="173">
        <v>8</v>
      </c>
      <c r="C1206" s="173"/>
      <c r="D1206" s="173"/>
      <c r="E1206" s="173"/>
      <c r="F1206" s="173"/>
      <c r="G1206" s="173"/>
      <c r="H1206" s="173"/>
      <c r="I1206" s="173"/>
      <c r="J1206" s="173"/>
      <c r="K1206" s="173"/>
      <c r="L1206" s="173"/>
      <c r="M1206" s="173"/>
      <c r="N1206" s="173"/>
      <c r="O1206" s="173"/>
    </row>
    <row r="1207" spans="1:15" ht="15" customHeight="1" x14ac:dyDescent="0.45">
      <c r="A1207" s="174" t="s">
        <v>2024</v>
      </c>
      <c r="B1207" s="173">
        <v>6</v>
      </c>
      <c r="C1207" s="173"/>
      <c r="D1207" s="173"/>
      <c r="E1207" s="173"/>
      <c r="F1207" s="173"/>
      <c r="G1207" s="173"/>
      <c r="H1207" s="173"/>
      <c r="I1207" s="173"/>
      <c r="J1207" s="173"/>
      <c r="K1207" s="173"/>
      <c r="L1207" s="173"/>
      <c r="M1207" s="173"/>
      <c r="N1207" s="173"/>
      <c r="O1207" s="173"/>
    </row>
    <row r="1208" spans="1:15" ht="15" customHeight="1" x14ac:dyDescent="0.45">
      <c r="A1208" s="174" t="s">
        <v>1268</v>
      </c>
      <c r="B1208" s="173">
        <v>6</v>
      </c>
      <c r="C1208" s="173"/>
      <c r="D1208" s="173"/>
      <c r="E1208" s="173"/>
      <c r="F1208" s="173"/>
      <c r="G1208" s="173"/>
      <c r="H1208" s="173"/>
      <c r="I1208" s="173"/>
      <c r="J1208" s="173"/>
      <c r="K1208" s="173"/>
      <c r="L1208" s="173"/>
      <c r="M1208" s="173"/>
      <c r="N1208" s="173"/>
      <c r="O1208" s="173"/>
    </row>
    <row r="1209" spans="1:15" ht="15" customHeight="1" x14ac:dyDescent="0.45">
      <c r="A1209" s="174" t="s">
        <v>2213</v>
      </c>
      <c r="B1209" s="173">
        <v>2</v>
      </c>
      <c r="C1209" s="173"/>
      <c r="D1209" s="173"/>
      <c r="E1209" s="173"/>
      <c r="F1209" s="173"/>
      <c r="G1209" s="173"/>
      <c r="H1209" s="173"/>
      <c r="I1209" s="173"/>
      <c r="J1209" s="173"/>
      <c r="K1209" s="173"/>
      <c r="L1209" s="173"/>
      <c r="M1209" s="173"/>
      <c r="N1209" s="173"/>
      <c r="O1209" s="173"/>
    </row>
    <row r="1210" spans="1:15" ht="15" customHeight="1" x14ac:dyDescent="0.45">
      <c r="A1210" s="174" t="s">
        <v>1091</v>
      </c>
      <c r="B1210" s="173">
        <v>7</v>
      </c>
      <c r="C1210" s="173"/>
      <c r="D1210" s="173"/>
      <c r="E1210" s="173"/>
      <c r="F1210" s="173"/>
      <c r="G1210" s="173"/>
      <c r="H1210" s="173"/>
      <c r="I1210" s="173"/>
      <c r="J1210" s="173"/>
      <c r="K1210" s="173"/>
      <c r="L1210" s="173"/>
      <c r="M1210" s="173"/>
      <c r="N1210" s="173"/>
      <c r="O1210" s="173"/>
    </row>
    <row r="1211" spans="1:15" ht="15" customHeight="1" x14ac:dyDescent="0.45">
      <c r="A1211" s="174" t="s">
        <v>981</v>
      </c>
      <c r="B1211" s="173">
        <v>3</v>
      </c>
      <c r="C1211" s="173"/>
      <c r="D1211" s="173"/>
      <c r="E1211" s="173"/>
      <c r="F1211" s="173"/>
      <c r="G1211" s="173"/>
      <c r="H1211" s="173"/>
      <c r="I1211" s="173"/>
      <c r="J1211" s="173"/>
      <c r="K1211" s="173"/>
      <c r="L1211" s="173"/>
      <c r="M1211" s="173"/>
      <c r="N1211" s="173"/>
      <c r="O1211" s="173"/>
    </row>
    <row r="1212" spans="1:15" ht="15" customHeight="1" x14ac:dyDescent="0.45">
      <c r="A1212" s="174" t="s">
        <v>2292</v>
      </c>
      <c r="B1212" s="173">
        <v>3</v>
      </c>
      <c r="C1212" s="173"/>
      <c r="D1212" s="173"/>
      <c r="E1212" s="173"/>
      <c r="F1212" s="173"/>
      <c r="G1212" s="173"/>
      <c r="H1212" s="173"/>
      <c r="I1212" s="173"/>
      <c r="J1212" s="173"/>
      <c r="K1212" s="173"/>
      <c r="L1212" s="173"/>
      <c r="M1212" s="173"/>
      <c r="N1212" s="173"/>
      <c r="O1212" s="173"/>
    </row>
    <row r="1213" spans="1:15" ht="15" customHeight="1" x14ac:dyDescent="0.45">
      <c r="A1213" s="174" t="s">
        <v>1879</v>
      </c>
      <c r="B1213" s="173">
        <v>7</v>
      </c>
      <c r="C1213" s="173"/>
      <c r="D1213" s="173"/>
      <c r="E1213" s="173"/>
      <c r="F1213" s="173"/>
      <c r="G1213" s="173"/>
      <c r="H1213" s="173"/>
      <c r="I1213" s="173"/>
      <c r="J1213" s="173"/>
      <c r="K1213" s="173"/>
      <c r="L1213" s="173"/>
      <c r="M1213" s="173"/>
      <c r="N1213" s="173"/>
      <c r="O1213" s="173"/>
    </row>
    <row r="1214" spans="1:15" ht="15" customHeight="1" x14ac:dyDescent="0.45">
      <c r="A1214" s="174" t="s">
        <v>1093</v>
      </c>
      <c r="B1214" s="173">
        <v>6</v>
      </c>
      <c r="C1214" s="173"/>
      <c r="D1214" s="173"/>
      <c r="E1214" s="173"/>
      <c r="F1214" s="173"/>
      <c r="G1214" s="173"/>
      <c r="H1214" s="173"/>
      <c r="I1214" s="173"/>
      <c r="J1214" s="173"/>
      <c r="K1214" s="173"/>
      <c r="L1214" s="173"/>
      <c r="M1214" s="173"/>
      <c r="N1214" s="173"/>
      <c r="O1214" s="173"/>
    </row>
    <row r="1215" spans="1:15" ht="15" customHeight="1" x14ac:dyDescent="0.45">
      <c r="A1215" s="174" t="s">
        <v>2023</v>
      </c>
      <c r="B1215" s="173">
        <v>5</v>
      </c>
      <c r="C1215" s="173"/>
      <c r="D1215" s="173"/>
      <c r="E1215" s="173"/>
      <c r="F1215" s="173"/>
      <c r="G1215" s="173"/>
      <c r="H1215" s="173"/>
      <c r="I1215" s="173"/>
      <c r="J1215" s="173"/>
      <c r="K1215" s="173"/>
      <c r="L1215" s="173"/>
      <c r="M1215" s="173"/>
      <c r="N1215" s="173"/>
      <c r="O1215" s="173"/>
    </row>
    <row r="1216" spans="1:15" ht="15" customHeight="1" x14ac:dyDescent="0.45">
      <c r="A1216" s="174" t="s">
        <v>98</v>
      </c>
      <c r="B1216" s="173">
        <v>7</v>
      </c>
      <c r="C1216" s="173"/>
      <c r="D1216" s="173"/>
      <c r="E1216" s="173"/>
      <c r="F1216" s="173"/>
      <c r="G1216" s="173"/>
      <c r="H1216" s="173"/>
      <c r="I1216" s="173"/>
      <c r="J1216" s="173"/>
      <c r="K1216" s="173"/>
      <c r="L1216" s="173"/>
      <c r="M1216" s="173"/>
      <c r="N1216" s="173"/>
      <c r="O1216" s="173"/>
    </row>
    <row r="1217" spans="1:15" ht="15" customHeight="1" x14ac:dyDescent="0.45">
      <c r="A1217" s="174" t="s">
        <v>2420</v>
      </c>
      <c r="B1217" s="173">
        <v>4</v>
      </c>
      <c r="C1217" s="173"/>
      <c r="D1217" s="173"/>
      <c r="E1217" s="173"/>
      <c r="F1217" s="173"/>
      <c r="G1217" s="173"/>
      <c r="H1217" s="173"/>
      <c r="I1217" s="173"/>
      <c r="J1217" s="173"/>
      <c r="K1217" s="173"/>
      <c r="L1217" s="173"/>
      <c r="M1217" s="173"/>
      <c r="N1217" s="173"/>
      <c r="O1217" s="173"/>
    </row>
    <row r="1218" spans="1:15" ht="15" customHeight="1" x14ac:dyDescent="0.45">
      <c r="A1218" s="174" t="s">
        <v>2167</v>
      </c>
      <c r="B1218" s="173">
        <v>2</v>
      </c>
      <c r="C1218" s="173"/>
      <c r="D1218" s="173"/>
      <c r="E1218" s="173"/>
      <c r="F1218" s="173"/>
      <c r="G1218" s="173"/>
      <c r="H1218" s="173"/>
      <c r="I1218" s="173"/>
      <c r="J1218" s="173"/>
      <c r="K1218" s="173"/>
      <c r="L1218" s="173"/>
      <c r="M1218" s="173"/>
      <c r="N1218" s="173"/>
      <c r="O1218" s="173"/>
    </row>
    <row r="1219" spans="1:15" ht="15" customHeight="1" x14ac:dyDescent="0.45">
      <c r="A1219" s="174" t="s">
        <v>2632</v>
      </c>
      <c r="B1219" s="173">
        <v>2</v>
      </c>
      <c r="C1219" s="173"/>
      <c r="D1219" s="173"/>
      <c r="E1219" s="173"/>
      <c r="F1219" s="173"/>
      <c r="G1219" s="173"/>
      <c r="H1219" s="173"/>
      <c r="I1219" s="173"/>
      <c r="J1219" s="173"/>
      <c r="K1219" s="173"/>
      <c r="L1219" s="173"/>
      <c r="M1219" s="173"/>
      <c r="N1219" s="173"/>
      <c r="O1219" s="173"/>
    </row>
    <row r="1220" spans="1:15" ht="15" customHeight="1" x14ac:dyDescent="0.45">
      <c r="A1220" s="174" t="s">
        <v>74</v>
      </c>
      <c r="B1220" s="173">
        <v>5</v>
      </c>
      <c r="C1220" s="173"/>
      <c r="D1220" s="173"/>
      <c r="E1220" s="173"/>
      <c r="F1220" s="173"/>
      <c r="G1220" s="173"/>
      <c r="H1220" s="173"/>
      <c r="I1220" s="173"/>
      <c r="J1220" s="173"/>
      <c r="K1220" s="173"/>
      <c r="L1220" s="173"/>
      <c r="M1220" s="173"/>
      <c r="N1220" s="173"/>
      <c r="O1220" s="173"/>
    </row>
    <row r="1221" spans="1:15" ht="15" customHeight="1" x14ac:dyDescent="0.45">
      <c r="A1221" s="174" t="s">
        <v>411</v>
      </c>
      <c r="B1221" s="173">
        <v>10</v>
      </c>
      <c r="C1221" s="173"/>
      <c r="D1221" s="173"/>
      <c r="E1221" s="173"/>
      <c r="F1221" s="173"/>
      <c r="G1221" s="173"/>
      <c r="H1221" s="173"/>
      <c r="I1221" s="173"/>
      <c r="J1221" s="173"/>
      <c r="K1221" s="173"/>
      <c r="L1221" s="173"/>
      <c r="M1221" s="173"/>
      <c r="N1221" s="173"/>
      <c r="O1221" s="173"/>
    </row>
    <row r="1222" spans="1:15" ht="15" customHeight="1" x14ac:dyDescent="0.45">
      <c r="A1222" s="174" t="s">
        <v>2092</v>
      </c>
      <c r="B1222" s="173">
        <v>4</v>
      </c>
      <c r="C1222" s="173"/>
      <c r="D1222" s="173"/>
      <c r="E1222" s="173"/>
      <c r="F1222" s="173"/>
      <c r="G1222" s="173"/>
      <c r="H1222" s="173"/>
      <c r="I1222" s="173"/>
      <c r="J1222" s="173"/>
      <c r="K1222" s="173"/>
      <c r="L1222" s="173"/>
      <c r="M1222" s="173"/>
      <c r="N1222" s="173"/>
      <c r="O1222" s="173"/>
    </row>
    <row r="1223" spans="1:15" ht="15" customHeight="1" x14ac:dyDescent="0.45">
      <c r="A1223" s="174" t="s">
        <v>776</v>
      </c>
      <c r="B1223" s="173">
        <v>6</v>
      </c>
      <c r="C1223" s="173"/>
      <c r="D1223" s="173"/>
      <c r="E1223" s="173"/>
      <c r="F1223" s="173"/>
      <c r="G1223" s="173"/>
      <c r="H1223" s="173"/>
      <c r="I1223" s="173"/>
      <c r="J1223" s="173"/>
      <c r="K1223" s="173"/>
      <c r="L1223" s="173"/>
      <c r="M1223" s="173"/>
      <c r="N1223" s="173"/>
      <c r="O1223" s="173"/>
    </row>
    <row r="1224" spans="1:15" ht="15" customHeight="1" x14ac:dyDescent="0.45">
      <c r="A1224" s="174" t="s">
        <v>2174</v>
      </c>
      <c r="B1224" s="173">
        <v>4</v>
      </c>
      <c r="C1224" s="173"/>
      <c r="D1224" s="173"/>
      <c r="E1224" s="173"/>
      <c r="F1224" s="173"/>
      <c r="G1224" s="173"/>
      <c r="H1224" s="173"/>
      <c r="I1224" s="173"/>
      <c r="J1224" s="173"/>
      <c r="K1224" s="173"/>
      <c r="L1224" s="173"/>
      <c r="M1224" s="173"/>
      <c r="N1224" s="173"/>
      <c r="O1224" s="173"/>
    </row>
    <row r="1225" spans="1:15" ht="15" customHeight="1" x14ac:dyDescent="0.45">
      <c r="A1225" s="174" t="s">
        <v>2197</v>
      </c>
      <c r="B1225" s="173">
        <v>5</v>
      </c>
      <c r="C1225" s="173"/>
      <c r="D1225" s="173"/>
      <c r="E1225" s="173"/>
      <c r="F1225" s="173"/>
      <c r="G1225" s="173"/>
      <c r="H1225" s="173"/>
      <c r="I1225" s="173"/>
      <c r="J1225" s="173"/>
      <c r="K1225" s="173"/>
      <c r="L1225" s="173"/>
      <c r="M1225" s="173"/>
      <c r="N1225" s="173"/>
      <c r="O1225" s="173"/>
    </row>
    <row r="1226" spans="1:15" ht="15" customHeight="1" x14ac:dyDescent="0.45">
      <c r="A1226" s="174" t="s">
        <v>2451</v>
      </c>
      <c r="B1226" s="173">
        <v>5</v>
      </c>
      <c r="C1226" s="173"/>
      <c r="D1226" s="173"/>
      <c r="E1226" s="173"/>
      <c r="F1226" s="173"/>
      <c r="G1226" s="173"/>
      <c r="H1226" s="173"/>
      <c r="I1226" s="173"/>
      <c r="J1226" s="173"/>
      <c r="K1226" s="173"/>
      <c r="L1226" s="173"/>
      <c r="M1226" s="173"/>
      <c r="N1226" s="173"/>
      <c r="O1226" s="173"/>
    </row>
    <row r="1227" spans="1:15" ht="15" customHeight="1" x14ac:dyDescent="0.45">
      <c r="A1227" s="174" t="s">
        <v>859</v>
      </c>
      <c r="B1227" s="173">
        <v>5</v>
      </c>
      <c r="C1227" s="173"/>
      <c r="D1227" s="173"/>
      <c r="E1227" s="173"/>
      <c r="F1227" s="173"/>
      <c r="G1227" s="173"/>
      <c r="H1227" s="173"/>
      <c r="I1227" s="173"/>
      <c r="J1227" s="173"/>
      <c r="K1227" s="173"/>
      <c r="L1227" s="173"/>
      <c r="M1227" s="173"/>
      <c r="N1227" s="173"/>
      <c r="O1227" s="173"/>
    </row>
    <row r="1228" spans="1:15" ht="15" customHeight="1" x14ac:dyDescent="0.45">
      <c r="A1228" s="174" t="s">
        <v>1771</v>
      </c>
      <c r="B1228" s="173">
        <v>7</v>
      </c>
      <c r="C1228" s="173"/>
      <c r="D1228" s="173"/>
      <c r="E1228" s="173"/>
      <c r="F1228" s="173"/>
      <c r="G1228" s="173"/>
      <c r="H1228" s="173"/>
      <c r="I1228" s="173"/>
      <c r="J1228" s="173"/>
      <c r="K1228" s="173"/>
      <c r="L1228" s="173"/>
      <c r="M1228" s="173"/>
      <c r="N1228" s="173"/>
      <c r="O1228" s="173"/>
    </row>
    <row r="1229" spans="1:15" ht="15" customHeight="1" x14ac:dyDescent="0.45">
      <c r="A1229" s="174" t="s">
        <v>2131</v>
      </c>
      <c r="B1229" s="173">
        <v>6</v>
      </c>
      <c r="C1229" s="173"/>
      <c r="D1229" s="173"/>
      <c r="E1229" s="173"/>
      <c r="F1229" s="173"/>
      <c r="G1229" s="173"/>
      <c r="H1229" s="173"/>
      <c r="I1229" s="173"/>
      <c r="J1229" s="173"/>
      <c r="K1229" s="173"/>
      <c r="L1229" s="173"/>
      <c r="M1229" s="173"/>
      <c r="N1229" s="173"/>
      <c r="O1229" s="173"/>
    </row>
    <row r="1230" spans="1:15" ht="15" customHeight="1" x14ac:dyDescent="0.45">
      <c r="A1230" s="174" t="s">
        <v>2413</v>
      </c>
      <c r="B1230" s="173">
        <v>2</v>
      </c>
      <c r="C1230" s="173"/>
      <c r="D1230" s="173"/>
      <c r="E1230" s="173"/>
      <c r="F1230" s="173"/>
      <c r="G1230" s="173"/>
      <c r="H1230" s="173"/>
      <c r="I1230" s="173"/>
      <c r="J1230" s="173"/>
      <c r="K1230" s="173"/>
      <c r="L1230" s="173"/>
      <c r="M1230" s="173"/>
      <c r="N1230" s="173"/>
      <c r="O1230" s="173"/>
    </row>
    <row r="1231" spans="1:15" ht="15" customHeight="1" x14ac:dyDescent="0.45">
      <c r="A1231" s="174" t="s">
        <v>1434</v>
      </c>
      <c r="B1231" s="173">
        <v>9</v>
      </c>
      <c r="C1231" s="173"/>
      <c r="D1231" s="173"/>
      <c r="E1231" s="173"/>
      <c r="F1231" s="173"/>
      <c r="G1231" s="173"/>
      <c r="H1231" s="173"/>
      <c r="I1231" s="173"/>
      <c r="J1231" s="173"/>
      <c r="K1231" s="173"/>
      <c r="L1231" s="173"/>
      <c r="M1231" s="173"/>
      <c r="N1231" s="173"/>
      <c r="O1231" s="173"/>
    </row>
    <row r="1232" spans="1:15" ht="15" customHeight="1" x14ac:dyDescent="0.45">
      <c r="A1232" s="174" t="s">
        <v>1472</v>
      </c>
      <c r="B1232" s="173">
        <v>2</v>
      </c>
      <c r="C1232" s="173"/>
      <c r="D1232" s="173"/>
      <c r="E1232" s="173"/>
      <c r="F1232" s="173"/>
      <c r="G1232" s="173"/>
      <c r="H1232" s="173"/>
      <c r="I1232" s="173"/>
      <c r="J1232" s="173"/>
      <c r="K1232" s="173"/>
      <c r="L1232" s="173"/>
      <c r="M1232" s="173"/>
      <c r="N1232" s="173"/>
      <c r="O1232" s="173"/>
    </row>
    <row r="1233" spans="1:15" ht="15" customHeight="1" x14ac:dyDescent="0.45">
      <c r="A1233" s="174" t="s">
        <v>963</v>
      </c>
      <c r="B1233" s="173">
        <v>7</v>
      </c>
      <c r="C1233" s="173"/>
      <c r="D1233" s="173"/>
      <c r="E1233" s="173"/>
      <c r="F1233" s="173"/>
      <c r="G1233" s="173"/>
      <c r="H1233" s="173"/>
      <c r="I1233" s="173"/>
      <c r="J1233" s="173"/>
      <c r="K1233" s="173"/>
      <c r="L1233" s="173"/>
      <c r="M1233" s="173"/>
      <c r="N1233" s="173"/>
      <c r="O1233" s="173"/>
    </row>
    <row r="1234" spans="1:15" ht="15" customHeight="1" x14ac:dyDescent="0.45">
      <c r="A1234" s="174" t="s">
        <v>370</v>
      </c>
      <c r="B1234" s="173">
        <v>7</v>
      </c>
      <c r="C1234" s="173"/>
      <c r="D1234" s="173"/>
      <c r="E1234" s="173"/>
      <c r="F1234" s="173"/>
      <c r="G1234" s="173"/>
      <c r="H1234" s="173"/>
      <c r="I1234" s="173"/>
      <c r="J1234" s="173"/>
      <c r="K1234" s="173"/>
      <c r="L1234" s="173"/>
      <c r="M1234" s="173"/>
      <c r="N1234" s="173"/>
      <c r="O1234" s="173"/>
    </row>
    <row r="1235" spans="1:15" ht="15" customHeight="1" x14ac:dyDescent="0.45">
      <c r="A1235" s="174" t="s">
        <v>1363</v>
      </c>
      <c r="B1235" s="173">
        <v>5</v>
      </c>
      <c r="C1235" s="173"/>
      <c r="D1235" s="173"/>
      <c r="E1235" s="173"/>
      <c r="F1235" s="173"/>
      <c r="G1235" s="173"/>
      <c r="H1235" s="173"/>
      <c r="I1235" s="173"/>
      <c r="J1235" s="173"/>
      <c r="K1235" s="173"/>
      <c r="L1235" s="173"/>
      <c r="M1235" s="173"/>
      <c r="N1235" s="173"/>
      <c r="O1235" s="173"/>
    </row>
    <row r="1236" spans="1:15" ht="15" customHeight="1" x14ac:dyDescent="0.45">
      <c r="A1236" s="174" t="s">
        <v>1725</v>
      </c>
      <c r="B1236" s="173">
        <v>8</v>
      </c>
      <c r="C1236" s="173"/>
      <c r="D1236" s="173"/>
      <c r="E1236" s="173"/>
      <c r="F1236" s="173"/>
      <c r="G1236" s="173"/>
      <c r="H1236" s="173"/>
      <c r="I1236" s="173"/>
      <c r="J1236" s="173"/>
      <c r="K1236" s="173"/>
      <c r="L1236" s="173"/>
      <c r="M1236" s="173"/>
      <c r="N1236" s="173"/>
      <c r="O1236" s="173"/>
    </row>
    <row r="1237" spans="1:15" ht="15" customHeight="1" x14ac:dyDescent="0.45">
      <c r="A1237" s="174" t="s">
        <v>272</v>
      </c>
      <c r="B1237" s="173">
        <v>2</v>
      </c>
      <c r="C1237" s="173"/>
      <c r="D1237" s="173"/>
      <c r="E1237" s="173"/>
      <c r="F1237" s="173"/>
      <c r="G1237" s="173"/>
      <c r="H1237" s="173"/>
      <c r="I1237" s="173"/>
      <c r="J1237" s="173"/>
      <c r="K1237" s="173"/>
      <c r="L1237" s="173"/>
      <c r="M1237" s="173"/>
      <c r="N1237" s="173"/>
      <c r="O1237" s="173"/>
    </row>
    <row r="1238" spans="1:15" ht="15" customHeight="1" x14ac:dyDescent="0.45">
      <c r="A1238" s="174" t="s">
        <v>1483</v>
      </c>
      <c r="B1238" s="173">
        <v>6</v>
      </c>
      <c r="C1238" s="173"/>
      <c r="D1238" s="173"/>
      <c r="E1238" s="173"/>
      <c r="F1238" s="173"/>
      <c r="G1238" s="173"/>
      <c r="H1238" s="173"/>
      <c r="I1238" s="173"/>
      <c r="J1238" s="173"/>
      <c r="K1238" s="173"/>
      <c r="L1238" s="173"/>
      <c r="M1238" s="173"/>
      <c r="N1238" s="173"/>
      <c r="O1238" s="173"/>
    </row>
    <row r="1239" spans="1:15" ht="15" customHeight="1" x14ac:dyDescent="0.45">
      <c r="A1239" s="174" t="s">
        <v>1684</v>
      </c>
      <c r="B1239" s="173">
        <v>7</v>
      </c>
      <c r="C1239" s="173"/>
      <c r="D1239" s="173"/>
      <c r="E1239" s="173"/>
      <c r="F1239" s="173"/>
      <c r="G1239" s="173"/>
      <c r="H1239" s="173"/>
      <c r="I1239" s="173"/>
      <c r="J1239" s="173"/>
      <c r="K1239" s="173"/>
      <c r="L1239" s="173"/>
      <c r="M1239" s="173"/>
      <c r="N1239" s="173"/>
      <c r="O1239" s="173"/>
    </row>
    <row r="1240" spans="1:15" ht="15" customHeight="1" x14ac:dyDescent="0.45">
      <c r="A1240" s="174" t="s">
        <v>843</v>
      </c>
      <c r="B1240" s="173">
        <v>7</v>
      </c>
      <c r="C1240" s="173"/>
      <c r="D1240" s="173"/>
      <c r="E1240" s="173"/>
      <c r="F1240" s="173"/>
      <c r="G1240" s="173"/>
      <c r="H1240" s="173"/>
      <c r="I1240" s="173"/>
      <c r="J1240" s="173"/>
      <c r="K1240" s="173"/>
      <c r="L1240" s="173"/>
      <c r="M1240" s="173"/>
      <c r="N1240" s="173"/>
      <c r="O1240" s="173"/>
    </row>
    <row r="1241" spans="1:15" ht="15" customHeight="1" x14ac:dyDescent="0.45">
      <c r="A1241" s="174" t="s">
        <v>826</v>
      </c>
      <c r="B1241" s="173">
        <v>7</v>
      </c>
      <c r="C1241" s="173"/>
      <c r="D1241" s="173"/>
      <c r="E1241" s="173"/>
      <c r="F1241" s="173"/>
      <c r="G1241" s="173"/>
      <c r="H1241" s="173"/>
      <c r="I1241" s="173"/>
      <c r="J1241" s="173"/>
      <c r="K1241" s="173"/>
      <c r="L1241" s="173"/>
      <c r="M1241" s="173"/>
      <c r="N1241" s="173"/>
      <c r="O1241" s="173"/>
    </row>
    <row r="1242" spans="1:15" ht="15" customHeight="1" x14ac:dyDescent="0.45">
      <c r="A1242" s="174" t="s">
        <v>1795</v>
      </c>
      <c r="B1242" s="173">
        <v>5</v>
      </c>
      <c r="C1242" s="173"/>
      <c r="D1242" s="173"/>
      <c r="E1242" s="173"/>
      <c r="F1242" s="173"/>
      <c r="G1242" s="173"/>
      <c r="H1242" s="173"/>
      <c r="I1242" s="173"/>
      <c r="J1242" s="173"/>
      <c r="K1242" s="173"/>
      <c r="L1242" s="173"/>
      <c r="M1242" s="173"/>
      <c r="N1242" s="173"/>
      <c r="O1242" s="173"/>
    </row>
    <row r="1243" spans="1:15" ht="15" customHeight="1" x14ac:dyDescent="0.45">
      <c r="A1243" s="174" t="s">
        <v>1560</v>
      </c>
      <c r="B1243" s="173">
        <v>8</v>
      </c>
      <c r="C1243" s="173"/>
      <c r="D1243" s="173"/>
      <c r="E1243" s="173"/>
      <c r="F1243" s="173"/>
      <c r="G1243" s="173"/>
      <c r="H1243" s="173"/>
      <c r="I1243" s="173"/>
      <c r="J1243" s="173"/>
      <c r="K1243" s="173"/>
      <c r="L1243" s="173"/>
      <c r="M1243" s="173"/>
      <c r="N1243" s="173"/>
      <c r="O1243" s="173"/>
    </row>
    <row r="1244" spans="1:15" ht="15" customHeight="1" x14ac:dyDescent="0.45">
      <c r="A1244" s="174" t="s">
        <v>1035</v>
      </c>
      <c r="B1244" s="173">
        <v>7</v>
      </c>
      <c r="C1244" s="173"/>
      <c r="D1244" s="173"/>
      <c r="E1244" s="173"/>
      <c r="F1244" s="173"/>
      <c r="G1244" s="173"/>
      <c r="H1244" s="173"/>
      <c r="I1244" s="173"/>
      <c r="J1244" s="173"/>
      <c r="K1244" s="173"/>
      <c r="L1244" s="173"/>
      <c r="M1244" s="173"/>
      <c r="N1244" s="173"/>
      <c r="O1244" s="173"/>
    </row>
    <row r="1245" spans="1:15" ht="15" customHeight="1" x14ac:dyDescent="0.45">
      <c r="A1245" s="174" t="s">
        <v>1569</v>
      </c>
      <c r="B1245" s="173">
        <v>6</v>
      </c>
      <c r="C1245" s="173"/>
      <c r="D1245" s="173"/>
      <c r="E1245" s="173"/>
      <c r="F1245" s="173"/>
      <c r="G1245" s="173"/>
      <c r="H1245" s="173"/>
      <c r="I1245" s="173"/>
      <c r="J1245" s="173"/>
      <c r="K1245" s="173"/>
      <c r="L1245" s="173"/>
      <c r="M1245" s="173"/>
      <c r="N1245" s="173"/>
      <c r="O1245" s="173"/>
    </row>
    <row r="1246" spans="1:15" ht="15" customHeight="1" x14ac:dyDescent="0.45">
      <c r="A1246" s="174" t="s">
        <v>613</v>
      </c>
      <c r="B1246" s="173">
        <v>3</v>
      </c>
      <c r="C1246" s="173"/>
      <c r="D1246" s="173"/>
      <c r="E1246" s="173"/>
      <c r="F1246" s="173"/>
      <c r="G1246" s="173"/>
      <c r="H1246" s="173"/>
      <c r="I1246" s="173"/>
      <c r="J1246" s="173"/>
      <c r="K1246" s="173"/>
      <c r="L1246" s="173"/>
      <c r="M1246" s="173"/>
      <c r="N1246" s="173"/>
      <c r="O1246" s="173"/>
    </row>
    <row r="1247" spans="1:15" ht="15" customHeight="1" x14ac:dyDescent="0.45">
      <c r="A1247" s="174" t="s">
        <v>2616</v>
      </c>
      <c r="B1247" s="173">
        <v>2</v>
      </c>
      <c r="C1247" s="173"/>
      <c r="D1247" s="173"/>
      <c r="E1247" s="173"/>
      <c r="F1247" s="173"/>
      <c r="G1247" s="173"/>
      <c r="H1247" s="173"/>
      <c r="I1247" s="173"/>
      <c r="J1247" s="173"/>
      <c r="K1247" s="173"/>
      <c r="L1247" s="173"/>
      <c r="M1247" s="173"/>
      <c r="N1247" s="173"/>
      <c r="O1247" s="173"/>
    </row>
    <row r="1248" spans="1:15" ht="15" customHeight="1" x14ac:dyDescent="0.45">
      <c r="A1248" s="174" t="s">
        <v>2615</v>
      </c>
      <c r="B1248" s="173">
        <v>1</v>
      </c>
      <c r="C1248" s="173"/>
      <c r="D1248" s="173"/>
      <c r="E1248" s="173"/>
      <c r="F1248" s="173"/>
      <c r="G1248" s="173"/>
      <c r="H1248" s="173"/>
      <c r="I1248" s="173"/>
      <c r="J1248" s="173"/>
      <c r="K1248" s="173"/>
      <c r="L1248" s="173"/>
      <c r="M1248" s="173"/>
      <c r="N1248" s="173"/>
      <c r="O1248" s="173"/>
    </row>
    <row r="1249" spans="1:15" ht="15" customHeight="1" x14ac:dyDescent="0.45">
      <c r="A1249" s="174" t="s">
        <v>836</v>
      </c>
      <c r="B1249" s="173">
        <v>5</v>
      </c>
      <c r="C1249" s="173"/>
      <c r="D1249" s="173"/>
      <c r="E1249" s="173"/>
      <c r="F1249" s="173"/>
      <c r="G1249" s="173"/>
      <c r="H1249" s="173"/>
      <c r="I1249" s="173"/>
      <c r="J1249" s="173"/>
      <c r="K1249" s="173"/>
      <c r="L1249" s="173"/>
      <c r="M1249" s="173"/>
      <c r="N1249" s="173"/>
      <c r="O1249" s="173"/>
    </row>
    <row r="1250" spans="1:15" ht="15" customHeight="1" x14ac:dyDescent="0.45">
      <c r="A1250" s="174" t="s">
        <v>2589</v>
      </c>
      <c r="B1250" s="173">
        <v>2</v>
      </c>
      <c r="C1250" s="173"/>
      <c r="D1250" s="173"/>
      <c r="E1250" s="173"/>
      <c r="F1250" s="173"/>
      <c r="G1250" s="173"/>
      <c r="H1250" s="173"/>
      <c r="I1250" s="173"/>
      <c r="J1250" s="173"/>
      <c r="K1250" s="173"/>
      <c r="L1250" s="173"/>
      <c r="M1250" s="173"/>
      <c r="N1250" s="173"/>
      <c r="O1250" s="173"/>
    </row>
    <row r="1251" spans="1:15" ht="15" customHeight="1" x14ac:dyDescent="0.45">
      <c r="A1251" s="174" t="s">
        <v>2461</v>
      </c>
      <c r="B1251" s="173">
        <v>2</v>
      </c>
      <c r="C1251" s="173"/>
      <c r="D1251" s="173"/>
      <c r="E1251" s="173"/>
      <c r="F1251" s="173"/>
      <c r="G1251" s="173"/>
      <c r="H1251" s="173"/>
      <c r="I1251" s="173"/>
      <c r="J1251" s="173"/>
      <c r="K1251" s="173"/>
      <c r="L1251" s="173"/>
      <c r="M1251" s="173"/>
      <c r="N1251" s="173"/>
      <c r="O1251" s="173"/>
    </row>
    <row r="1252" spans="1:15" ht="15" customHeight="1" x14ac:dyDescent="0.45">
      <c r="A1252" s="174" t="s">
        <v>2456</v>
      </c>
      <c r="B1252" s="173">
        <v>2</v>
      </c>
      <c r="C1252" s="173"/>
      <c r="D1252" s="173"/>
      <c r="E1252" s="173"/>
      <c r="F1252" s="173"/>
      <c r="G1252" s="173"/>
      <c r="H1252" s="173"/>
      <c r="I1252" s="173"/>
      <c r="J1252" s="173"/>
      <c r="K1252" s="173"/>
      <c r="L1252" s="173"/>
      <c r="M1252" s="173"/>
      <c r="N1252" s="173"/>
      <c r="O1252" s="173"/>
    </row>
    <row r="1253" spans="1:15" ht="15" customHeight="1" x14ac:dyDescent="0.45">
      <c r="A1253" s="174" t="s">
        <v>374</v>
      </c>
      <c r="B1253" s="173">
        <v>5</v>
      </c>
      <c r="C1253" s="173"/>
      <c r="D1253" s="173"/>
      <c r="E1253" s="173"/>
      <c r="F1253" s="173"/>
      <c r="G1253" s="173"/>
      <c r="H1253" s="173"/>
      <c r="I1253" s="173"/>
      <c r="J1253" s="173"/>
      <c r="K1253" s="173"/>
      <c r="L1253" s="173"/>
      <c r="M1253" s="173"/>
      <c r="N1253" s="173"/>
      <c r="O1253" s="173"/>
    </row>
    <row r="1254" spans="1:15" ht="15" customHeight="1" x14ac:dyDescent="0.45">
      <c r="A1254" s="174" t="s">
        <v>2005</v>
      </c>
      <c r="B1254" s="173">
        <v>4</v>
      </c>
      <c r="C1254" s="173"/>
      <c r="D1254" s="173"/>
      <c r="E1254" s="173"/>
      <c r="F1254" s="173"/>
      <c r="G1254" s="173"/>
      <c r="H1254" s="173"/>
      <c r="I1254" s="173"/>
      <c r="J1254" s="173"/>
      <c r="K1254" s="173"/>
      <c r="L1254" s="173"/>
      <c r="M1254" s="173"/>
      <c r="N1254" s="173"/>
      <c r="O1254" s="173"/>
    </row>
    <row r="1255" spans="1:15" ht="15" customHeight="1" x14ac:dyDescent="0.45">
      <c r="A1255" s="174" t="s">
        <v>1635</v>
      </c>
      <c r="B1255" s="173">
        <v>4</v>
      </c>
      <c r="C1255" s="173"/>
      <c r="D1255" s="173"/>
      <c r="E1255" s="173"/>
      <c r="F1255" s="173"/>
      <c r="G1255" s="173"/>
      <c r="H1255" s="173"/>
      <c r="I1255" s="173"/>
      <c r="J1255" s="173"/>
      <c r="K1255" s="173"/>
      <c r="L1255" s="173"/>
      <c r="M1255" s="173"/>
      <c r="N1255" s="173"/>
      <c r="O1255" s="173"/>
    </row>
    <row r="1256" spans="1:15" ht="15" customHeight="1" x14ac:dyDescent="0.45">
      <c r="A1256" s="174" t="s">
        <v>2051</v>
      </c>
      <c r="B1256" s="173">
        <v>2</v>
      </c>
      <c r="C1256" s="173"/>
      <c r="D1256" s="173"/>
      <c r="E1256" s="173"/>
      <c r="F1256" s="173"/>
      <c r="G1256" s="173"/>
      <c r="H1256" s="173"/>
      <c r="I1256" s="173"/>
      <c r="J1256" s="173"/>
      <c r="K1256" s="173"/>
      <c r="L1256" s="173"/>
      <c r="M1256" s="173"/>
      <c r="N1256" s="173"/>
      <c r="O1256" s="173"/>
    </row>
    <row r="1257" spans="1:15" ht="15" customHeight="1" x14ac:dyDescent="0.45">
      <c r="A1257" s="174" t="s">
        <v>2289</v>
      </c>
      <c r="B1257" s="173">
        <v>8</v>
      </c>
      <c r="C1257" s="173"/>
      <c r="D1257" s="173"/>
      <c r="E1257" s="173"/>
      <c r="F1257" s="173"/>
      <c r="G1257" s="173"/>
      <c r="H1257" s="173"/>
      <c r="I1257" s="173"/>
      <c r="J1257" s="173"/>
      <c r="K1257" s="173"/>
      <c r="L1257" s="173"/>
      <c r="M1257" s="173"/>
      <c r="N1257" s="173"/>
      <c r="O1257" s="173"/>
    </row>
    <row r="1258" spans="1:15" ht="15" customHeight="1" x14ac:dyDescent="0.45">
      <c r="A1258" s="174" t="s">
        <v>861</v>
      </c>
      <c r="B1258" s="173">
        <v>8</v>
      </c>
      <c r="C1258" s="173"/>
      <c r="D1258" s="173"/>
      <c r="E1258" s="173"/>
      <c r="F1258" s="173"/>
      <c r="G1258" s="173"/>
      <c r="H1258" s="173"/>
      <c r="I1258" s="173"/>
      <c r="J1258" s="173"/>
      <c r="K1258" s="173"/>
      <c r="L1258" s="173"/>
      <c r="M1258" s="173"/>
      <c r="N1258" s="173"/>
      <c r="O1258" s="173"/>
    </row>
    <row r="1259" spans="1:15" ht="15" customHeight="1" x14ac:dyDescent="0.45">
      <c r="A1259" s="174" t="s">
        <v>2717</v>
      </c>
      <c r="B1259" s="173">
        <v>1</v>
      </c>
      <c r="C1259" s="173"/>
      <c r="D1259" s="173"/>
      <c r="E1259" s="173"/>
      <c r="F1259" s="173"/>
      <c r="G1259" s="173"/>
      <c r="H1259" s="173"/>
      <c r="I1259" s="173"/>
      <c r="J1259" s="173"/>
      <c r="K1259" s="173"/>
      <c r="L1259" s="173"/>
      <c r="M1259" s="173"/>
      <c r="N1259" s="173"/>
      <c r="O1259" s="173"/>
    </row>
    <row r="1260" spans="1:15" ht="15" customHeight="1" x14ac:dyDescent="0.45">
      <c r="A1260" s="174" t="s">
        <v>1578</v>
      </c>
      <c r="B1260" s="173">
        <v>4</v>
      </c>
      <c r="C1260" s="173"/>
      <c r="D1260" s="173"/>
      <c r="E1260" s="173"/>
      <c r="F1260" s="173"/>
      <c r="G1260" s="173"/>
      <c r="H1260" s="173"/>
      <c r="I1260" s="173"/>
      <c r="J1260" s="173"/>
      <c r="K1260" s="173"/>
      <c r="L1260" s="173"/>
      <c r="M1260" s="173"/>
      <c r="N1260" s="173"/>
      <c r="O1260" s="173"/>
    </row>
    <row r="1261" spans="1:15" ht="15" customHeight="1" x14ac:dyDescent="0.45">
      <c r="A1261" s="174" t="s">
        <v>2708</v>
      </c>
      <c r="B1261" s="173">
        <v>2</v>
      </c>
      <c r="C1261" s="173"/>
      <c r="D1261" s="173"/>
      <c r="E1261" s="173"/>
      <c r="F1261" s="173"/>
      <c r="G1261" s="173"/>
      <c r="H1261" s="173"/>
      <c r="I1261" s="173"/>
      <c r="J1261" s="173"/>
      <c r="K1261" s="173"/>
      <c r="L1261" s="173"/>
      <c r="M1261" s="173"/>
      <c r="N1261" s="173"/>
      <c r="O1261" s="173"/>
    </row>
    <row r="1262" spans="1:15" ht="15" customHeight="1" x14ac:dyDescent="0.45">
      <c r="A1262" s="174" t="s">
        <v>1928</v>
      </c>
      <c r="B1262" s="173">
        <v>3</v>
      </c>
      <c r="C1262" s="173"/>
      <c r="D1262" s="173"/>
      <c r="E1262" s="173"/>
      <c r="F1262" s="173"/>
      <c r="G1262" s="173"/>
      <c r="H1262" s="173"/>
      <c r="I1262" s="173"/>
      <c r="J1262" s="173"/>
      <c r="K1262" s="173"/>
      <c r="L1262" s="173"/>
      <c r="M1262" s="173"/>
      <c r="N1262" s="173"/>
      <c r="O1262" s="173"/>
    </row>
    <row r="1263" spans="1:15" ht="15" customHeight="1" x14ac:dyDescent="0.45">
      <c r="A1263" s="174" t="s">
        <v>2054</v>
      </c>
      <c r="B1263" s="173">
        <v>6</v>
      </c>
      <c r="C1263" s="173"/>
      <c r="D1263" s="173"/>
      <c r="E1263" s="173"/>
      <c r="F1263" s="173"/>
      <c r="G1263" s="173"/>
      <c r="H1263" s="173"/>
      <c r="I1263" s="173"/>
      <c r="J1263" s="173"/>
      <c r="K1263" s="173"/>
      <c r="L1263" s="173"/>
      <c r="M1263" s="173"/>
      <c r="N1263" s="173"/>
      <c r="O1263" s="173"/>
    </row>
    <row r="1264" spans="1:15" ht="15" customHeight="1" x14ac:dyDescent="0.45">
      <c r="A1264" s="174" t="s">
        <v>115</v>
      </c>
      <c r="B1264" s="173">
        <v>4</v>
      </c>
      <c r="C1264" s="173"/>
      <c r="D1264" s="173"/>
      <c r="E1264" s="173"/>
      <c r="F1264" s="173"/>
      <c r="G1264" s="173"/>
      <c r="H1264" s="173"/>
      <c r="I1264" s="173"/>
      <c r="J1264" s="173"/>
      <c r="K1264" s="173"/>
      <c r="L1264" s="173"/>
      <c r="M1264" s="173"/>
      <c r="N1264" s="173"/>
      <c r="O1264" s="173"/>
    </row>
    <row r="1265" spans="1:15" ht="15" customHeight="1" x14ac:dyDescent="0.45">
      <c r="A1265" s="174" t="s">
        <v>2663</v>
      </c>
      <c r="B1265" s="173">
        <v>3</v>
      </c>
      <c r="C1265" s="173"/>
      <c r="D1265" s="173"/>
      <c r="E1265" s="173"/>
      <c r="F1265" s="173"/>
      <c r="G1265" s="173"/>
      <c r="H1265" s="173"/>
      <c r="I1265" s="173"/>
      <c r="J1265" s="173"/>
      <c r="K1265" s="173"/>
      <c r="L1265" s="173"/>
      <c r="M1265" s="173"/>
      <c r="N1265" s="173"/>
      <c r="O1265" s="173"/>
    </row>
    <row r="1266" spans="1:15" ht="15" customHeight="1" x14ac:dyDescent="0.45">
      <c r="A1266" s="174" t="s">
        <v>2524</v>
      </c>
      <c r="B1266" s="173">
        <v>1</v>
      </c>
      <c r="C1266" s="173"/>
      <c r="D1266" s="173"/>
      <c r="E1266" s="173"/>
      <c r="F1266" s="173"/>
      <c r="G1266" s="173"/>
      <c r="H1266" s="173"/>
      <c r="I1266" s="173"/>
      <c r="J1266" s="173"/>
      <c r="K1266" s="173"/>
      <c r="L1266" s="173"/>
      <c r="M1266" s="173"/>
      <c r="N1266" s="173"/>
      <c r="O1266" s="173"/>
    </row>
    <row r="1267" spans="1:15" ht="15" customHeight="1" x14ac:dyDescent="0.45">
      <c r="A1267" s="174" t="s">
        <v>2535</v>
      </c>
      <c r="B1267" s="173">
        <v>2</v>
      </c>
      <c r="C1267" s="173"/>
      <c r="D1267" s="173"/>
      <c r="E1267" s="173"/>
      <c r="F1267" s="173"/>
      <c r="G1267" s="173"/>
      <c r="H1267" s="173"/>
      <c r="I1267" s="173"/>
      <c r="J1267" s="173"/>
      <c r="K1267" s="173"/>
      <c r="L1267" s="173"/>
      <c r="M1267" s="173"/>
      <c r="N1267" s="173"/>
      <c r="O1267" s="173"/>
    </row>
    <row r="1268" spans="1:15" ht="15" customHeight="1" x14ac:dyDescent="0.45">
      <c r="A1268" s="174" t="s">
        <v>1058</v>
      </c>
      <c r="B1268" s="173">
        <v>3</v>
      </c>
      <c r="C1268" s="173"/>
      <c r="D1268" s="173"/>
      <c r="E1268" s="173"/>
      <c r="F1268" s="173"/>
      <c r="G1268" s="173"/>
      <c r="H1268" s="173"/>
      <c r="I1268" s="173"/>
      <c r="J1268" s="173"/>
      <c r="K1268" s="173"/>
      <c r="L1268" s="173"/>
      <c r="M1268" s="173"/>
      <c r="N1268" s="173"/>
      <c r="O1268" s="173"/>
    </row>
    <row r="1269" spans="1:15" ht="15" customHeight="1" x14ac:dyDescent="0.45">
      <c r="A1269" s="174" t="s">
        <v>1749</v>
      </c>
      <c r="B1269" s="173">
        <v>5</v>
      </c>
      <c r="C1269" s="173"/>
      <c r="D1269" s="173"/>
      <c r="E1269" s="173"/>
      <c r="F1269" s="173"/>
      <c r="G1269" s="173"/>
      <c r="H1269" s="173"/>
      <c r="I1269" s="173"/>
      <c r="J1269" s="173"/>
      <c r="K1269" s="173"/>
      <c r="L1269" s="173"/>
      <c r="M1269" s="173"/>
      <c r="N1269" s="173"/>
      <c r="O1269" s="173"/>
    </row>
    <row r="1270" spans="1:15" ht="15" customHeight="1" x14ac:dyDescent="0.45">
      <c r="A1270" s="174" t="s">
        <v>1492</v>
      </c>
      <c r="B1270" s="173">
        <v>6</v>
      </c>
      <c r="C1270" s="173"/>
      <c r="D1270" s="173"/>
      <c r="E1270" s="173"/>
      <c r="F1270" s="173"/>
      <c r="G1270" s="173"/>
      <c r="H1270" s="173"/>
      <c r="I1270" s="173"/>
      <c r="J1270" s="173"/>
      <c r="K1270" s="173"/>
      <c r="L1270" s="173"/>
      <c r="M1270" s="173"/>
      <c r="N1270" s="173"/>
      <c r="O1270" s="173"/>
    </row>
    <row r="1271" spans="1:15" ht="15" customHeight="1" x14ac:dyDescent="0.45">
      <c r="A1271" s="174" t="s">
        <v>1223</v>
      </c>
      <c r="B1271" s="173">
        <v>3</v>
      </c>
      <c r="C1271" s="173"/>
      <c r="D1271" s="173"/>
      <c r="E1271" s="173"/>
      <c r="F1271" s="173"/>
      <c r="G1271" s="173"/>
      <c r="H1271" s="173"/>
      <c r="I1271" s="173"/>
      <c r="J1271" s="173"/>
      <c r="K1271" s="173"/>
      <c r="L1271" s="173"/>
      <c r="M1271" s="173"/>
      <c r="N1271" s="173"/>
      <c r="O1271" s="173"/>
    </row>
    <row r="1272" spans="1:15" ht="15" customHeight="1" x14ac:dyDescent="0.45">
      <c r="A1272" s="174" t="s">
        <v>1877</v>
      </c>
      <c r="B1272" s="173">
        <v>7</v>
      </c>
      <c r="C1272" s="173"/>
      <c r="D1272" s="173"/>
      <c r="E1272" s="173"/>
      <c r="F1272" s="173"/>
      <c r="G1272" s="173"/>
      <c r="H1272" s="173"/>
      <c r="I1272" s="173"/>
      <c r="J1272" s="173"/>
      <c r="K1272" s="173"/>
      <c r="L1272" s="173"/>
      <c r="M1272" s="173"/>
      <c r="N1272" s="173"/>
      <c r="O1272" s="173"/>
    </row>
    <row r="1273" spans="1:15" ht="15" customHeight="1" x14ac:dyDescent="0.45">
      <c r="A1273" s="174" t="s">
        <v>2299</v>
      </c>
      <c r="B1273" s="173">
        <v>7</v>
      </c>
      <c r="C1273" s="173"/>
      <c r="D1273" s="173"/>
      <c r="E1273" s="173"/>
      <c r="F1273" s="173"/>
      <c r="G1273" s="173"/>
      <c r="H1273" s="173"/>
      <c r="I1273" s="173"/>
      <c r="J1273" s="173"/>
      <c r="K1273" s="173"/>
      <c r="L1273" s="173"/>
      <c r="M1273" s="173"/>
      <c r="N1273" s="173"/>
      <c r="O1273" s="173"/>
    </row>
    <row r="1274" spans="1:15" ht="15" customHeight="1" x14ac:dyDescent="0.45">
      <c r="A1274" s="174" t="s">
        <v>286</v>
      </c>
      <c r="B1274" s="173">
        <v>7</v>
      </c>
      <c r="C1274" s="173"/>
      <c r="D1274" s="173"/>
      <c r="E1274" s="173"/>
      <c r="F1274" s="173"/>
      <c r="G1274" s="173"/>
      <c r="H1274" s="173"/>
      <c r="I1274" s="173"/>
      <c r="J1274" s="173"/>
      <c r="K1274" s="173"/>
      <c r="L1274" s="173"/>
      <c r="M1274" s="173"/>
      <c r="N1274" s="173"/>
      <c r="O1274" s="173"/>
    </row>
    <row r="1275" spans="1:15" ht="15" customHeight="1" x14ac:dyDescent="0.45">
      <c r="A1275" s="174" t="s">
        <v>1344</v>
      </c>
      <c r="B1275" s="173">
        <v>5</v>
      </c>
      <c r="C1275" s="173"/>
      <c r="D1275" s="173"/>
      <c r="E1275" s="173"/>
      <c r="F1275" s="173"/>
      <c r="G1275" s="173"/>
      <c r="H1275" s="173"/>
      <c r="I1275" s="173"/>
      <c r="J1275" s="173"/>
      <c r="K1275" s="173"/>
      <c r="L1275" s="173"/>
      <c r="M1275" s="173"/>
      <c r="N1275" s="173"/>
      <c r="O1275" s="173"/>
    </row>
    <row r="1276" spans="1:15" ht="15" customHeight="1" x14ac:dyDescent="0.45">
      <c r="A1276" s="174" t="s">
        <v>862</v>
      </c>
      <c r="B1276" s="173">
        <v>7</v>
      </c>
      <c r="C1276" s="173"/>
      <c r="D1276" s="173"/>
      <c r="E1276" s="173"/>
      <c r="F1276" s="173"/>
      <c r="G1276" s="173"/>
      <c r="H1276" s="173"/>
      <c r="I1276" s="173"/>
      <c r="J1276" s="173"/>
      <c r="K1276" s="173"/>
      <c r="L1276" s="173"/>
      <c r="M1276" s="173"/>
      <c r="N1276" s="173"/>
      <c r="O1276" s="173"/>
    </row>
    <row r="1277" spans="1:15" ht="15" customHeight="1" x14ac:dyDescent="0.45">
      <c r="A1277" s="174" t="s">
        <v>1723</v>
      </c>
      <c r="B1277" s="173">
        <v>1</v>
      </c>
      <c r="C1277" s="173"/>
      <c r="D1277" s="173"/>
      <c r="E1277" s="173"/>
      <c r="F1277" s="173"/>
      <c r="G1277" s="173"/>
      <c r="H1277" s="173"/>
      <c r="I1277" s="173"/>
      <c r="J1277" s="173"/>
      <c r="K1277" s="173"/>
      <c r="L1277" s="173"/>
      <c r="M1277" s="173"/>
      <c r="N1277" s="173"/>
      <c r="O1277" s="173"/>
    </row>
    <row r="1278" spans="1:15" ht="15" customHeight="1" x14ac:dyDescent="0.45">
      <c r="A1278" s="174" t="s">
        <v>1463</v>
      </c>
      <c r="B1278" s="173">
        <v>3</v>
      </c>
      <c r="C1278" s="173"/>
      <c r="D1278" s="173"/>
      <c r="E1278" s="173"/>
      <c r="F1278" s="173"/>
      <c r="G1278" s="173"/>
      <c r="H1278" s="173"/>
      <c r="I1278" s="173"/>
      <c r="J1278" s="173"/>
      <c r="K1278" s="173"/>
      <c r="L1278" s="173"/>
      <c r="M1278" s="173"/>
      <c r="N1278" s="173"/>
      <c r="O1278" s="173"/>
    </row>
    <row r="1279" spans="1:15" ht="15" customHeight="1" x14ac:dyDescent="0.45">
      <c r="A1279" s="174" t="s">
        <v>2602</v>
      </c>
      <c r="B1279" s="173">
        <v>5</v>
      </c>
      <c r="C1279" s="173"/>
      <c r="D1279" s="173"/>
      <c r="E1279" s="173"/>
      <c r="F1279" s="173"/>
      <c r="G1279" s="173"/>
      <c r="H1279" s="173"/>
      <c r="I1279" s="173"/>
      <c r="J1279" s="173"/>
      <c r="K1279" s="173"/>
      <c r="L1279" s="173"/>
      <c r="M1279" s="173"/>
      <c r="N1279" s="173"/>
      <c r="O1279" s="173"/>
    </row>
    <row r="1280" spans="1:15" ht="15" customHeight="1" x14ac:dyDescent="0.45">
      <c r="A1280" s="174" t="s">
        <v>1271</v>
      </c>
      <c r="B1280" s="173">
        <v>4</v>
      </c>
      <c r="C1280" s="173"/>
      <c r="D1280" s="173"/>
      <c r="E1280" s="173"/>
      <c r="F1280" s="173"/>
      <c r="G1280" s="173"/>
      <c r="H1280" s="173"/>
      <c r="I1280" s="173"/>
      <c r="J1280" s="173"/>
      <c r="K1280" s="173"/>
      <c r="L1280" s="173"/>
      <c r="M1280" s="173"/>
      <c r="N1280" s="173"/>
      <c r="O1280" s="173"/>
    </row>
    <row r="1281" spans="1:15" ht="15" customHeight="1" x14ac:dyDescent="0.45">
      <c r="A1281" s="174" t="s">
        <v>1666</v>
      </c>
      <c r="B1281" s="173">
        <v>6</v>
      </c>
      <c r="C1281" s="173"/>
      <c r="D1281" s="173"/>
      <c r="E1281" s="173"/>
      <c r="F1281" s="173"/>
      <c r="G1281" s="173"/>
      <c r="H1281" s="173"/>
      <c r="I1281" s="173"/>
      <c r="J1281" s="173"/>
      <c r="K1281" s="173"/>
      <c r="L1281" s="173"/>
      <c r="M1281" s="173"/>
      <c r="N1281" s="173"/>
      <c r="O1281" s="173"/>
    </row>
    <row r="1282" spans="1:15" ht="15" customHeight="1" x14ac:dyDescent="0.45">
      <c r="A1282" s="174" t="s">
        <v>1646</v>
      </c>
      <c r="B1282" s="173">
        <v>7</v>
      </c>
      <c r="C1282" s="173"/>
      <c r="D1282" s="173"/>
      <c r="E1282" s="173"/>
      <c r="F1282" s="173"/>
      <c r="G1282" s="173"/>
      <c r="H1282" s="173"/>
      <c r="I1282" s="173"/>
      <c r="J1282" s="173"/>
      <c r="K1282" s="173"/>
      <c r="L1282" s="173"/>
      <c r="M1282" s="173"/>
      <c r="N1282" s="173"/>
      <c r="O1282" s="173"/>
    </row>
    <row r="1283" spans="1:15" ht="15" customHeight="1" x14ac:dyDescent="0.45">
      <c r="A1283" s="174" t="s">
        <v>405</v>
      </c>
      <c r="B1283" s="173">
        <v>7</v>
      </c>
      <c r="C1283" s="173"/>
      <c r="D1283" s="173"/>
      <c r="E1283" s="173"/>
      <c r="F1283" s="173"/>
      <c r="G1283" s="173"/>
      <c r="H1283" s="173"/>
      <c r="I1283" s="173"/>
      <c r="J1283" s="173"/>
      <c r="K1283" s="173"/>
      <c r="L1283" s="173"/>
      <c r="M1283" s="173"/>
      <c r="N1283" s="173"/>
      <c r="O1283" s="173"/>
    </row>
    <row r="1284" spans="1:15" ht="15" customHeight="1" x14ac:dyDescent="0.45">
      <c r="A1284" s="174" t="s">
        <v>2669</v>
      </c>
      <c r="B1284" s="173">
        <v>4</v>
      </c>
      <c r="C1284" s="173"/>
      <c r="D1284" s="173"/>
      <c r="E1284" s="173"/>
      <c r="F1284" s="173"/>
      <c r="G1284" s="173"/>
      <c r="H1284" s="173"/>
      <c r="I1284" s="173"/>
      <c r="J1284" s="173"/>
      <c r="K1284" s="173"/>
      <c r="L1284" s="173"/>
      <c r="M1284" s="173"/>
      <c r="N1284" s="173"/>
      <c r="O1284" s="173"/>
    </row>
    <row r="1285" spans="1:15" ht="15" customHeight="1" x14ac:dyDescent="0.45">
      <c r="A1285" s="174" t="s">
        <v>2548</v>
      </c>
      <c r="B1285" s="173">
        <v>1</v>
      </c>
      <c r="C1285" s="173"/>
      <c r="D1285" s="173"/>
      <c r="E1285" s="173"/>
      <c r="F1285" s="173"/>
      <c r="G1285" s="173"/>
      <c r="H1285" s="173"/>
      <c r="I1285" s="173"/>
      <c r="J1285" s="173"/>
      <c r="K1285" s="173"/>
      <c r="L1285" s="173"/>
      <c r="M1285" s="173"/>
      <c r="N1285" s="173"/>
      <c r="O1285" s="173"/>
    </row>
    <row r="1286" spans="1:15" ht="15" customHeight="1" x14ac:dyDescent="0.45">
      <c r="A1286" s="174" t="s">
        <v>1111</v>
      </c>
      <c r="B1286" s="173">
        <v>8</v>
      </c>
      <c r="C1286" s="173"/>
      <c r="D1286" s="173"/>
      <c r="E1286" s="173"/>
      <c r="F1286" s="173"/>
      <c r="G1286" s="173"/>
      <c r="H1286" s="173"/>
      <c r="I1286" s="173"/>
      <c r="J1286" s="173"/>
      <c r="K1286" s="173"/>
      <c r="L1286" s="173"/>
      <c r="M1286" s="173"/>
      <c r="N1286" s="173"/>
      <c r="O1286" s="173"/>
    </row>
    <row r="1287" spans="1:15" ht="15" customHeight="1" x14ac:dyDescent="0.45">
      <c r="A1287" s="174" t="s">
        <v>2362</v>
      </c>
      <c r="B1287" s="173">
        <v>3</v>
      </c>
      <c r="C1287" s="173"/>
      <c r="D1287" s="173"/>
      <c r="E1287" s="173"/>
      <c r="F1287" s="173"/>
      <c r="G1287" s="173"/>
      <c r="H1287" s="173"/>
      <c r="I1287" s="173"/>
      <c r="J1287" s="173"/>
      <c r="K1287" s="173"/>
      <c r="L1287" s="173"/>
      <c r="M1287" s="173"/>
      <c r="N1287" s="173"/>
      <c r="O1287" s="173"/>
    </row>
    <row r="1288" spans="1:15" ht="15" customHeight="1" x14ac:dyDescent="0.45">
      <c r="A1288" s="174" t="s">
        <v>926</v>
      </c>
      <c r="B1288" s="173">
        <v>8</v>
      </c>
      <c r="C1288" s="173"/>
      <c r="D1288" s="173"/>
      <c r="E1288" s="173"/>
      <c r="F1288" s="173"/>
      <c r="G1288" s="173"/>
      <c r="H1288" s="173"/>
      <c r="I1288" s="173"/>
      <c r="J1288" s="173"/>
      <c r="K1288" s="173"/>
      <c r="L1288" s="173"/>
      <c r="M1288" s="173"/>
      <c r="N1288" s="173"/>
      <c r="O1288" s="173"/>
    </row>
    <row r="1289" spans="1:15" ht="15" customHeight="1" x14ac:dyDescent="0.45">
      <c r="A1289" s="174" t="s">
        <v>1631</v>
      </c>
      <c r="B1289" s="173">
        <v>6</v>
      </c>
      <c r="C1289" s="173"/>
      <c r="D1289" s="173"/>
      <c r="E1289" s="173"/>
      <c r="F1289" s="173"/>
      <c r="G1289" s="173"/>
      <c r="H1289" s="173"/>
      <c r="I1289" s="173"/>
      <c r="J1289" s="173"/>
      <c r="K1289" s="173"/>
      <c r="L1289" s="173"/>
      <c r="M1289" s="173"/>
      <c r="N1289" s="173"/>
      <c r="O1289" s="173"/>
    </row>
    <row r="1290" spans="1:15" ht="15" customHeight="1" x14ac:dyDescent="0.45">
      <c r="A1290" s="174" t="s">
        <v>1401</v>
      </c>
      <c r="B1290" s="173">
        <v>6</v>
      </c>
      <c r="C1290" s="173"/>
      <c r="D1290" s="173"/>
      <c r="E1290" s="173"/>
      <c r="F1290" s="173"/>
      <c r="G1290" s="173"/>
      <c r="H1290" s="173"/>
      <c r="I1290" s="173"/>
      <c r="J1290" s="173"/>
      <c r="K1290" s="173"/>
      <c r="L1290" s="173"/>
      <c r="M1290" s="173"/>
      <c r="N1290" s="173"/>
      <c r="O1290" s="173"/>
    </row>
    <row r="1291" spans="1:15" ht="15" customHeight="1" x14ac:dyDescent="0.45">
      <c r="A1291" s="174" t="s">
        <v>1149</v>
      </c>
      <c r="B1291" s="173">
        <v>4</v>
      </c>
      <c r="C1291" s="173"/>
      <c r="D1291" s="173"/>
      <c r="E1291" s="173"/>
      <c r="F1291" s="173"/>
      <c r="G1291" s="173"/>
      <c r="H1291" s="173"/>
      <c r="I1291" s="173"/>
      <c r="J1291" s="173"/>
      <c r="K1291" s="173"/>
      <c r="L1291" s="173"/>
      <c r="M1291" s="173"/>
      <c r="N1291" s="173"/>
      <c r="O1291" s="173"/>
    </row>
    <row r="1292" spans="1:15" ht="15" customHeight="1" x14ac:dyDescent="0.45">
      <c r="A1292" s="174" t="s">
        <v>1949</v>
      </c>
      <c r="B1292" s="173">
        <v>5</v>
      </c>
      <c r="C1292" s="173"/>
      <c r="D1292" s="173"/>
      <c r="E1292" s="173"/>
      <c r="F1292" s="173"/>
      <c r="G1292" s="173"/>
      <c r="H1292" s="173"/>
      <c r="I1292" s="173"/>
      <c r="J1292" s="173"/>
      <c r="K1292" s="173"/>
      <c r="L1292" s="173"/>
      <c r="M1292" s="173"/>
      <c r="N1292" s="173"/>
      <c r="O1292" s="173"/>
    </row>
    <row r="1293" spans="1:15" ht="15" customHeight="1" x14ac:dyDescent="0.45">
      <c r="A1293" s="174" t="s">
        <v>1610</v>
      </c>
      <c r="B1293" s="173">
        <v>8</v>
      </c>
      <c r="C1293" s="173"/>
      <c r="D1293" s="173"/>
      <c r="E1293" s="173"/>
      <c r="F1293" s="173"/>
      <c r="G1293" s="173"/>
      <c r="H1293" s="173"/>
      <c r="I1293" s="173"/>
      <c r="J1293" s="173"/>
      <c r="K1293" s="173"/>
      <c r="L1293" s="173"/>
      <c r="M1293" s="173"/>
      <c r="N1293" s="173"/>
      <c r="O1293" s="173"/>
    </row>
    <row r="1294" spans="1:15" ht="15" customHeight="1" x14ac:dyDescent="0.45">
      <c r="A1294" s="174" t="s">
        <v>550</v>
      </c>
      <c r="B1294" s="173">
        <v>6</v>
      </c>
      <c r="C1294" s="173"/>
      <c r="D1294" s="173"/>
      <c r="E1294" s="173"/>
      <c r="F1294" s="173"/>
      <c r="G1294" s="173"/>
      <c r="H1294" s="173"/>
      <c r="I1294" s="173"/>
      <c r="J1294" s="173"/>
      <c r="K1294" s="173"/>
      <c r="L1294" s="173"/>
      <c r="M1294" s="173"/>
      <c r="N1294" s="173"/>
      <c r="O1294" s="173"/>
    </row>
    <row r="1295" spans="1:15" ht="15" customHeight="1" x14ac:dyDescent="0.45">
      <c r="A1295" s="174" t="s">
        <v>2156</v>
      </c>
      <c r="B1295" s="173">
        <v>3</v>
      </c>
      <c r="C1295" s="173"/>
      <c r="D1295" s="173"/>
      <c r="E1295" s="173"/>
      <c r="F1295" s="173"/>
      <c r="G1295" s="173"/>
      <c r="H1295" s="173"/>
      <c r="I1295" s="173"/>
      <c r="J1295" s="173"/>
      <c r="K1295" s="173"/>
      <c r="L1295" s="173"/>
      <c r="M1295" s="173"/>
      <c r="N1295" s="173"/>
      <c r="O1295" s="173"/>
    </row>
    <row r="1296" spans="1:15" ht="15" customHeight="1" x14ac:dyDescent="0.45">
      <c r="A1296" s="174" t="s">
        <v>1244</v>
      </c>
      <c r="B1296" s="173">
        <v>6</v>
      </c>
      <c r="C1296" s="173"/>
      <c r="D1296" s="173"/>
      <c r="E1296" s="173"/>
      <c r="F1296" s="173"/>
      <c r="G1296" s="173"/>
      <c r="H1296" s="173"/>
      <c r="I1296" s="173"/>
      <c r="J1296" s="173"/>
      <c r="K1296" s="173"/>
      <c r="L1296" s="173"/>
      <c r="M1296" s="173"/>
      <c r="N1296" s="173"/>
      <c r="O1296" s="173"/>
    </row>
    <row r="1297" spans="1:15" ht="15" customHeight="1" x14ac:dyDescent="0.45">
      <c r="A1297" s="174" t="s">
        <v>875</v>
      </c>
      <c r="B1297" s="173">
        <v>4</v>
      </c>
      <c r="C1297" s="173"/>
      <c r="D1297" s="173"/>
      <c r="E1297" s="173"/>
      <c r="F1297" s="173"/>
      <c r="G1297" s="173"/>
      <c r="H1297" s="173"/>
      <c r="I1297" s="173"/>
      <c r="J1297" s="173"/>
      <c r="K1297" s="173"/>
      <c r="L1297" s="173"/>
      <c r="M1297" s="173"/>
      <c r="N1297" s="173"/>
      <c r="O1297" s="173"/>
    </row>
    <row r="1298" spans="1:15" ht="15" customHeight="1" x14ac:dyDescent="0.45">
      <c r="A1298" s="174" t="s">
        <v>667</v>
      </c>
      <c r="B1298" s="173">
        <v>9</v>
      </c>
      <c r="C1298" s="173"/>
      <c r="D1298" s="173"/>
      <c r="E1298" s="173"/>
      <c r="F1298" s="173"/>
      <c r="G1298" s="173"/>
      <c r="H1298" s="173"/>
      <c r="I1298" s="173"/>
      <c r="J1298" s="173"/>
      <c r="K1298" s="173"/>
      <c r="L1298" s="173"/>
      <c r="M1298" s="173"/>
      <c r="N1298" s="173"/>
      <c r="O1298" s="173"/>
    </row>
    <row r="1299" spans="1:15" ht="15" customHeight="1" x14ac:dyDescent="0.45">
      <c r="A1299" s="174" t="s">
        <v>2284</v>
      </c>
      <c r="B1299" s="173">
        <v>4</v>
      </c>
      <c r="C1299" s="173"/>
      <c r="D1299" s="173"/>
      <c r="E1299" s="173"/>
      <c r="F1299" s="173"/>
      <c r="G1299" s="173"/>
      <c r="H1299" s="173"/>
      <c r="I1299" s="173"/>
      <c r="J1299" s="173"/>
      <c r="K1299" s="173"/>
      <c r="L1299" s="173"/>
      <c r="M1299" s="173"/>
      <c r="N1299" s="173"/>
      <c r="O1299" s="173"/>
    </row>
    <row r="1300" spans="1:15" ht="15" customHeight="1" x14ac:dyDescent="0.45">
      <c r="A1300" s="174" t="s">
        <v>2025</v>
      </c>
      <c r="B1300" s="173">
        <v>4</v>
      </c>
      <c r="C1300" s="173"/>
      <c r="D1300" s="173"/>
      <c r="E1300" s="173"/>
      <c r="F1300" s="173"/>
      <c r="G1300" s="173"/>
      <c r="H1300" s="173"/>
      <c r="I1300" s="173"/>
      <c r="J1300" s="173"/>
      <c r="K1300" s="173"/>
      <c r="L1300" s="173"/>
      <c r="M1300" s="173"/>
      <c r="N1300" s="173"/>
      <c r="O1300" s="173"/>
    </row>
    <row r="1301" spans="1:15" ht="15" customHeight="1" x14ac:dyDescent="0.45">
      <c r="A1301" s="174" t="s">
        <v>831</v>
      </c>
      <c r="B1301" s="173">
        <v>6</v>
      </c>
      <c r="C1301" s="173"/>
      <c r="D1301" s="173"/>
      <c r="E1301" s="173"/>
      <c r="F1301" s="173"/>
      <c r="G1301" s="173"/>
      <c r="H1301" s="173"/>
      <c r="I1301" s="173"/>
      <c r="J1301" s="173"/>
      <c r="K1301" s="173"/>
      <c r="L1301" s="173"/>
      <c r="M1301" s="173"/>
      <c r="N1301" s="173"/>
      <c r="O1301" s="173"/>
    </row>
    <row r="1302" spans="1:15" ht="15" customHeight="1" x14ac:dyDescent="0.45">
      <c r="A1302" s="174" t="s">
        <v>1072</v>
      </c>
      <c r="B1302" s="173">
        <v>5</v>
      </c>
      <c r="C1302" s="173"/>
      <c r="D1302" s="173"/>
      <c r="E1302" s="173"/>
      <c r="F1302" s="173"/>
      <c r="G1302" s="173"/>
      <c r="H1302" s="173"/>
      <c r="I1302" s="173"/>
      <c r="J1302" s="173"/>
      <c r="K1302" s="173"/>
      <c r="L1302" s="173"/>
      <c r="M1302" s="173"/>
      <c r="N1302" s="173"/>
      <c r="O1302" s="173"/>
    </row>
    <row r="1303" spans="1:15" ht="15" customHeight="1" x14ac:dyDescent="0.45">
      <c r="A1303" s="174" t="s">
        <v>1786</v>
      </c>
      <c r="B1303" s="173">
        <v>10</v>
      </c>
      <c r="C1303" s="173"/>
      <c r="D1303" s="173"/>
      <c r="E1303" s="173"/>
      <c r="F1303" s="173"/>
      <c r="G1303" s="173"/>
      <c r="H1303" s="173"/>
      <c r="I1303" s="173"/>
      <c r="J1303" s="173"/>
      <c r="K1303" s="173"/>
      <c r="L1303" s="173"/>
      <c r="M1303" s="173"/>
      <c r="N1303" s="173"/>
      <c r="O1303" s="173"/>
    </row>
    <row r="1304" spans="1:15" ht="15" customHeight="1" x14ac:dyDescent="0.45">
      <c r="A1304" s="174" t="s">
        <v>703</v>
      </c>
      <c r="B1304" s="173">
        <v>7</v>
      </c>
      <c r="C1304" s="173"/>
      <c r="D1304" s="173"/>
      <c r="E1304" s="173"/>
      <c r="F1304" s="173"/>
      <c r="G1304" s="173"/>
      <c r="H1304" s="173"/>
      <c r="I1304" s="173"/>
      <c r="J1304" s="173"/>
      <c r="K1304" s="173"/>
      <c r="L1304" s="173"/>
      <c r="M1304" s="173"/>
      <c r="N1304" s="173"/>
      <c r="O1304" s="173"/>
    </row>
    <row r="1305" spans="1:15" ht="15" customHeight="1" x14ac:dyDescent="0.45">
      <c r="A1305" s="174" t="s">
        <v>729</v>
      </c>
      <c r="B1305" s="173">
        <v>3</v>
      </c>
      <c r="C1305" s="173"/>
      <c r="D1305" s="173"/>
      <c r="E1305" s="173"/>
      <c r="F1305" s="173"/>
      <c r="G1305" s="173"/>
      <c r="H1305" s="173"/>
      <c r="I1305" s="173"/>
      <c r="J1305" s="173"/>
      <c r="K1305" s="173"/>
      <c r="L1305" s="173"/>
      <c r="M1305" s="173"/>
      <c r="N1305" s="173"/>
      <c r="O1305" s="173"/>
    </row>
    <row r="1306" spans="1:15" ht="15" customHeight="1" x14ac:dyDescent="0.45">
      <c r="A1306" s="174" t="s">
        <v>1952</v>
      </c>
      <c r="B1306" s="173">
        <v>7</v>
      </c>
      <c r="C1306" s="173"/>
      <c r="D1306" s="173"/>
      <c r="E1306" s="173"/>
      <c r="F1306" s="173"/>
      <c r="G1306" s="173"/>
      <c r="H1306" s="173"/>
      <c r="I1306" s="173"/>
      <c r="J1306" s="173"/>
      <c r="K1306" s="173"/>
      <c r="L1306" s="173"/>
      <c r="M1306" s="173"/>
      <c r="N1306" s="173"/>
      <c r="O1306" s="173"/>
    </row>
    <row r="1307" spans="1:15" ht="15" customHeight="1" x14ac:dyDescent="0.45">
      <c r="A1307" s="174" t="s">
        <v>65</v>
      </c>
      <c r="B1307" s="173">
        <v>6</v>
      </c>
      <c r="C1307" s="173"/>
      <c r="D1307" s="173"/>
      <c r="E1307" s="173"/>
      <c r="F1307" s="173"/>
      <c r="G1307" s="173"/>
      <c r="H1307" s="173"/>
      <c r="I1307" s="173"/>
      <c r="J1307" s="173"/>
      <c r="K1307" s="173"/>
      <c r="L1307" s="173"/>
      <c r="M1307" s="173"/>
      <c r="N1307" s="173"/>
      <c r="O1307" s="173"/>
    </row>
    <row r="1308" spans="1:15" ht="15" customHeight="1" x14ac:dyDescent="0.45">
      <c r="A1308" s="174" t="s">
        <v>1874</v>
      </c>
      <c r="B1308" s="173">
        <v>7</v>
      </c>
      <c r="C1308" s="173"/>
      <c r="D1308" s="173"/>
      <c r="E1308" s="173"/>
      <c r="F1308" s="173"/>
      <c r="G1308" s="173"/>
      <c r="H1308" s="173"/>
      <c r="I1308" s="173"/>
      <c r="J1308" s="173"/>
      <c r="K1308" s="173"/>
      <c r="L1308" s="173"/>
      <c r="M1308" s="173"/>
      <c r="N1308" s="173"/>
      <c r="O1308" s="173"/>
    </row>
    <row r="1309" spans="1:15" ht="15" customHeight="1" x14ac:dyDescent="0.45">
      <c r="A1309" s="174" t="s">
        <v>1322</v>
      </c>
      <c r="B1309" s="173">
        <v>1</v>
      </c>
      <c r="C1309" s="173"/>
      <c r="D1309" s="173"/>
      <c r="E1309" s="173"/>
      <c r="F1309" s="173"/>
      <c r="G1309" s="173"/>
      <c r="H1309" s="173"/>
      <c r="I1309" s="173"/>
      <c r="J1309" s="173"/>
      <c r="K1309" s="173"/>
      <c r="L1309" s="173"/>
      <c r="M1309" s="173"/>
      <c r="N1309" s="173"/>
      <c r="O1309" s="173"/>
    </row>
    <row r="1310" spans="1:15" ht="15" customHeight="1" x14ac:dyDescent="0.45">
      <c r="A1310" s="174" t="s">
        <v>1536</v>
      </c>
      <c r="B1310" s="173">
        <v>5</v>
      </c>
      <c r="C1310" s="173"/>
      <c r="D1310" s="173"/>
      <c r="E1310" s="173"/>
      <c r="F1310" s="173"/>
      <c r="G1310" s="173"/>
      <c r="H1310" s="173"/>
      <c r="I1310" s="173"/>
      <c r="J1310" s="173"/>
      <c r="K1310" s="173"/>
      <c r="L1310" s="173"/>
      <c r="M1310" s="173"/>
      <c r="N1310" s="173"/>
      <c r="O1310" s="173"/>
    </row>
    <row r="1311" spans="1:15" ht="15" customHeight="1" x14ac:dyDescent="0.45">
      <c r="A1311" s="174" t="s">
        <v>693</v>
      </c>
      <c r="B1311" s="173">
        <v>3</v>
      </c>
      <c r="C1311" s="173"/>
      <c r="D1311" s="173"/>
      <c r="E1311" s="173"/>
      <c r="F1311" s="173"/>
      <c r="G1311" s="173"/>
      <c r="H1311" s="173"/>
      <c r="I1311" s="173"/>
      <c r="J1311" s="173"/>
      <c r="K1311" s="173"/>
      <c r="L1311" s="173"/>
      <c r="M1311" s="173"/>
      <c r="N1311" s="173"/>
      <c r="O1311" s="173"/>
    </row>
    <row r="1312" spans="1:15" ht="15" customHeight="1" x14ac:dyDescent="0.45">
      <c r="A1312" s="174" t="s">
        <v>1502</v>
      </c>
      <c r="B1312" s="173">
        <v>5</v>
      </c>
      <c r="C1312" s="173"/>
      <c r="D1312" s="173"/>
      <c r="E1312" s="173"/>
      <c r="F1312" s="173"/>
      <c r="G1312" s="173"/>
      <c r="H1312" s="173"/>
      <c r="I1312" s="173"/>
      <c r="J1312" s="173"/>
      <c r="K1312" s="173"/>
      <c r="L1312" s="173"/>
      <c r="M1312" s="173"/>
      <c r="N1312" s="173"/>
      <c r="O1312" s="173"/>
    </row>
    <row r="1313" spans="1:15" ht="15" customHeight="1" x14ac:dyDescent="0.45">
      <c r="A1313" s="174" t="s">
        <v>2672</v>
      </c>
      <c r="B1313" s="173">
        <v>4</v>
      </c>
      <c r="C1313" s="173"/>
      <c r="D1313" s="173"/>
      <c r="E1313" s="173"/>
      <c r="F1313" s="173"/>
      <c r="G1313" s="173"/>
      <c r="H1313" s="173"/>
      <c r="I1313" s="173"/>
      <c r="J1313" s="173"/>
      <c r="K1313" s="173"/>
      <c r="L1313" s="173"/>
      <c r="M1313" s="173"/>
      <c r="N1313" s="173"/>
      <c r="O1313" s="173"/>
    </row>
    <row r="1314" spans="1:15" ht="15" customHeight="1" x14ac:dyDescent="0.45">
      <c r="A1314" s="174" t="s">
        <v>233</v>
      </c>
      <c r="B1314" s="173">
        <v>5</v>
      </c>
      <c r="C1314" s="173"/>
      <c r="D1314" s="173"/>
      <c r="E1314" s="173"/>
      <c r="F1314" s="173"/>
      <c r="G1314" s="173"/>
      <c r="H1314" s="173"/>
      <c r="I1314" s="173"/>
      <c r="J1314" s="173"/>
      <c r="K1314" s="173"/>
      <c r="L1314" s="173"/>
      <c r="M1314" s="173"/>
      <c r="N1314" s="173"/>
      <c r="O1314" s="173"/>
    </row>
    <row r="1315" spans="1:15" ht="15" customHeight="1" x14ac:dyDescent="0.45">
      <c r="A1315" s="174" t="s">
        <v>1650</v>
      </c>
      <c r="B1315" s="173">
        <v>1</v>
      </c>
      <c r="C1315" s="173"/>
      <c r="D1315" s="173"/>
      <c r="E1315" s="173"/>
      <c r="F1315" s="173"/>
      <c r="G1315" s="173"/>
      <c r="H1315" s="173"/>
      <c r="I1315" s="173"/>
      <c r="J1315" s="173"/>
      <c r="K1315" s="173"/>
      <c r="L1315" s="173"/>
      <c r="M1315" s="173"/>
      <c r="N1315" s="173"/>
      <c r="O1315" s="173"/>
    </row>
    <row r="1316" spans="1:15" ht="15" customHeight="1" x14ac:dyDescent="0.45">
      <c r="A1316" s="174" t="s">
        <v>1769</v>
      </c>
      <c r="B1316" s="173">
        <v>7</v>
      </c>
      <c r="C1316" s="173"/>
      <c r="D1316" s="173"/>
      <c r="E1316" s="173"/>
      <c r="F1316" s="173"/>
      <c r="G1316" s="173"/>
      <c r="H1316" s="173"/>
      <c r="I1316" s="173"/>
      <c r="J1316" s="173"/>
      <c r="K1316" s="173"/>
      <c r="L1316" s="173"/>
      <c r="M1316" s="173"/>
      <c r="N1316" s="173"/>
      <c r="O1316" s="173"/>
    </row>
    <row r="1317" spans="1:15" ht="15" customHeight="1" x14ac:dyDescent="0.45">
      <c r="A1317" s="174" t="s">
        <v>395</v>
      </c>
      <c r="B1317" s="173">
        <v>11</v>
      </c>
      <c r="C1317" s="173"/>
      <c r="D1317" s="173"/>
      <c r="E1317" s="173"/>
      <c r="F1317" s="173"/>
      <c r="G1317" s="173"/>
      <c r="H1317" s="173"/>
      <c r="I1317" s="173"/>
      <c r="J1317" s="173"/>
      <c r="K1317" s="173"/>
      <c r="L1317" s="173"/>
      <c r="M1317" s="173"/>
      <c r="N1317" s="173"/>
      <c r="O1317" s="173"/>
    </row>
    <row r="1318" spans="1:15" ht="15" customHeight="1" x14ac:dyDescent="0.45">
      <c r="A1318" s="174" t="s">
        <v>1351</v>
      </c>
      <c r="B1318" s="173">
        <v>5</v>
      </c>
      <c r="C1318" s="173"/>
      <c r="D1318" s="173"/>
      <c r="E1318" s="173"/>
      <c r="F1318" s="173"/>
      <c r="G1318" s="173"/>
      <c r="H1318" s="173"/>
      <c r="I1318" s="173"/>
      <c r="J1318" s="173"/>
      <c r="K1318" s="173"/>
      <c r="L1318" s="173"/>
      <c r="M1318" s="173"/>
      <c r="N1318" s="173"/>
      <c r="O1318" s="173"/>
    </row>
    <row r="1319" spans="1:15" ht="15" customHeight="1" x14ac:dyDescent="0.45">
      <c r="A1319" s="174" t="s">
        <v>2018</v>
      </c>
      <c r="B1319" s="173">
        <v>4</v>
      </c>
      <c r="C1319" s="173"/>
      <c r="D1319" s="173"/>
      <c r="E1319" s="173"/>
      <c r="F1319" s="173"/>
      <c r="G1319" s="173"/>
      <c r="H1319" s="173"/>
      <c r="I1319" s="173"/>
      <c r="J1319" s="173"/>
      <c r="K1319" s="173"/>
      <c r="L1319" s="173"/>
      <c r="M1319" s="173"/>
      <c r="N1319" s="173"/>
      <c r="O1319" s="173"/>
    </row>
    <row r="1320" spans="1:15" ht="15" customHeight="1" x14ac:dyDescent="0.45">
      <c r="A1320" s="174" t="s">
        <v>1265</v>
      </c>
      <c r="B1320" s="173">
        <v>6</v>
      </c>
      <c r="C1320" s="173"/>
      <c r="D1320" s="173"/>
      <c r="E1320" s="173"/>
      <c r="F1320" s="173"/>
      <c r="G1320" s="173"/>
      <c r="H1320" s="173"/>
      <c r="I1320" s="173"/>
      <c r="J1320" s="173"/>
      <c r="K1320" s="173"/>
      <c r="L1320" s="173"/>
      <c r="M1320" s="173"/>
      <c r="N1320" s="173"/>
      <c r="O1320" s="173"/>
    </row>
    <row r="1321" spans="1:15" ht="15" customHeight="1" x14ac:dyDescent="0.45">
      <c r="A1321" s="174" t="s">
        <v>1563</v>
      </c>
      <c r="B1321" s="173">
        <v>4</v>
      </c>
      <c r="C1321" s="173"/>
      <c r="D1321" s="173"/>
      <c r="E1321" s="173"/>
      <c r="F1321" s="173"/>
      <c r="G1321" s="173"/>
      <c r="H1321" s="173"/>
      <c r="I1321" s="173"/>
      <c r="J1321" s="173"/>
      <c r="K1321" s="173"/>
      <c r="L1321" s="173"/>
      <c r="M1321" s="173"/>
      <c r="N1321" s="173"/>
      <c r="O1321" s="173"/>
    </row>
    <row r="1322" spans="1:15" ht="15" customHeight="1" x14ac:dyDescent="0.45">
      <c r="A1322" s="174" t="s">
        <v>855</v>
      </c>
      <c r="B1322" s="173">
        <v>4</v>
      </c>
      <c r="C1322" s="173"/>
      <c r="D1322" s="173"/>
      <c r="E1322" s="173"/>
      <c r="F1322" s="173"/>
      <c r="G1322" s="173"/>
      <c r="H1322" s="173"/>
      <c r="I1322" s="173"/>
      <c r="J1322" s="173"/>
      <c r="K1322" s="173"/>
      <c r="L1322" s="173"/>
      <c r="M1322" s="173"/>
      <c r="N1322" s="173"/>
      <c r="O1322" s="173"/>
    </row>
    <row r="1323" spans="1:15" ht="15" customHeight="1" x14ac:dyDescent="0.45">
      <c r="A1323" s="174" t="s">
        <v>312</v>
      </c>
      <c r="B1323" s="173">
        <v>5</v>
      </c>
      <c r="C1323" s="173"/>
      <c r="D1323" s="173"/>
      <c r="E1323" s="173"/>
      <c r="F1323" s="173"/>
      <c r="G1323" s="173"/>
      <c r="H1323" s="173"/>
      <c r="I1323" s="173"/>
      <c r="J1323" s="173"/>
      <c r="K1323" s="173"/>
      <c r="L1323" s="173"/>
      <c r="M1323" s="173"/>
      <c r="N1323" s="173"/>
      <c r="O1323" s="173"/>
    </row>
    <row r="1324" spans="1:15" ht="15" customHeight="1" x14ac:dyDescent="0.45">
      <c r="A1324" s="174" t="s">
        <v>932</v>
      </c>
      <c r="B1324" s="173">
        <v>8</v>
      </c>
      <c r="C1324" s="173"/>
      <c r="D1324" s="173"/>
      <c r="E1324" s="173"/>
      <c r="F1324" s="173"/>
      <c r="G1324" s="173"/>
      <c r="H1324" s="173"/>
      <c r="I1324" s="173"/>
      <c r="J1324" s="173"/>
      <c r="K1324" s="173"/>
      <c r="L1324" s="173"/>
      <c r="M1324" s="173"/>
      <c r="N1324" s="173"/>
      <c r="O1324" s="173"/>
    </row>
    <row r="1325" spans="1:15" ht="15" customHeight="1" x14ac:dyDescent="0.45">
      <c r="A1325" s="174" t="s">
        <v>1170</v>
      </c>
      <c r="B1325" s="173">
        <v>6</v>
      </c>
      <c r="C1325" s="173"/>
      <c r="D1325" s="173"/>
      <c r="E1325" s="173"/>
      <c r="F1325" s="173"/>
      <c r="G1325" s="173"/>
      <c r="H1325" s="173"/>
      <c r="I1325" s="173"/>
      <c r="J1325" s="173"/>
      <c r="K1325" s="173"/>
      <c r="L1325" s="173"/>
      <c r="M1325" s="173"/>
      <c r="N1325" s="173"/>
      <c r="O1325" s="173"/>
    </row>
    <row r="1326" spans="1:15" ht="15" customHeight="1" x14ac:dyDescent="0.45">
      <c r="A1326" s="174" t="s">
        <v>2334</v>
      </c>
      <c r="B1326" s="173">
        <v>2</v>
      </c>
      <c r="C1326" s="173"/>
      <c r="D1326" s="173"/>
      <c r="E1326" s="173"/>
      <c r="F1326" s="173"/>
      <c r="G1326" s="173"/>
      <c r="H1326" s="173"/>
      <c r="I1326" s="173"/>
      <c r="J1326" s="173"/>
      <c r="K1326" s="173"/>
      <c r="L1326" s="173"/>
      <c r="M1326" s="173"/>
      <c r="N1326" s="173"/>
      <c r="O1326" s="173"/>
    </row>
    <row r="1327" spans="1:15" ht="15" customHeight="1" x14ac:dyDescent="0.45">
      <c r="A1327" s="174" t="s">
        <v>2703</v>
      </c>
      <c r="B1327" s="173">
        <v>2</v>
      </c>
      <c r="C1327" s="173"/>
      <c r="D1327" s="173"/>
      <c r="E1327" s="173"/>
      <c r="F1327" s="173"/>
      <c r="G1327" s="173"/>
      <c r="H1327" s="173"/>
      <c r="I1327" s="173"/>
      <c r="J1327" s="173"/>
      <c r="K1327" s="173"/>
      <c r="L1327" s="173"/>
      <c r="M1327" s="173"/>
      <c r="N1327" s="173"/>
      <c r="O1327" s="173"/>
    </row>
    <row r="1328" spans="1:15" ht="15" customHeight="1" x14ac:dyDescent="0.45">
      <c r="A1328" s="174" t="s">
        <v>246</v>
      </c>
      <c r="B1328" s="173">
        <v>4</v>
      </c>
      <c r="C1328" s="173"/>
      <c r="D1328" s="173"/>
      <c r="E1328" s="173"/>
      <c r="F1328" s="173"/>
      <c r="G1328" s="173"/>
      <c r="H1328" s="173"/>
      <c r="I1328" s="173"/>
      <c r="J1328" s="173"/>
      <c r="K1328" s="173"/>
      <c r="L1328" s="173"/>
      <c r="M1328" s="173"/>
      <c r="N1328" s="173"/>
      <c r="O1328" s="173"/>
    </row>
    <row r="1329" spans="1:15" ht="15" customHeight="1" x14ac:dyDescent="0.45">
      <c r="A1329" s="174" t="s">
        <v>1251</v>
      </c>
      <c r="B1329" s="173">
        <v>7</v>
      </c>
      <c r="C1329" s="173"/>
      <c r="D1329" s="173"/>
      <c r="E1329" s="173"/>
      <c r="F1329" s="173"/>
      <c r="G1329" s="173"/>
      <c r="H1329" s="173"/>
      <c r="I1329" s="173"/>
      <c r="J1329" s="173"/>
      <c r="K1329" s="173"/>
      <c r="L1329" s="173"/>
      <c r="M1329" s="173"/>
      <c r="N1329" s="173"/>
      <c r="O1329" s="173"/>
    </row>
    <row r="1330" spans="1:15" ht="15" customHeight="1" x14ac:dyDescent="0.45">
      <c r="A1330" s="174" t="s">
        <v>868</v>
      </c>
      <c r="B1330" s="173">
        <v>11</v>
      </c>
      <c r="C1330" s="173"/>
      <c r="D1330" s="173"/>
      <c r="E1330" s="173"/>
      <c r="F1330" s="173"/>
      <c r="G1330" s="173"/>
      <c r="H1330" s="173"/>
      <c r="I1330" s="173"/>
      <c r="J1330" s="173"/>
      <c r="K1330" s="173"/>
      <c r="L1330" s="173"/>
      <c r="M1330" s="173"/>
      <c r="N1330" s="173"/>
      <c r="O1330" s="173"/>
    </row>
    <row r="1331" spans="1:15" ht="15" customHeight="1" x14ac:dyDescent="0.45">
      <c r="A1331" s="174" t="s">
        <v>540</v>
      </c>
      <c r="B1331" s="173">
        <v>8</v>
      </c>
      <c r="C1331" s="173"/>
      <c r="D1331" s="173"/>
      <c r="E1331" s="173"/>
      <c r="F1331" s="173"/>
      <c r="G1331" s="173"/>
      <c r="H1331" s="173"/>
      <c r="I1331" s="173"/>
      <c r="J1331" s="173"/>
      <c r="K1331" s="173"/>
      <c r="L1331" s="173"/>
      <c r="M1331" s="173"/>
      <c r="N1331" s="173"/>
      <c r="O1331" s="173"/>
    </row>
    <row r="1332" spans="1:15" ht="15" customHeight="1" x14ac:dyDescent="0.45">
      <c r="A1332" s="174" t="s">
        <v>1515</v>
      </c>
      <c r="B1332" s="173">
        <v>5</v>
      </c>
      <c r="C1332" s="173"/>
      <c r="D1332" s="173"/>
      <c r="E1332" s="173"/>
      <c r="F1332" s="173"/>
      <c r="G1332" s="173"/>
      <c r="H1332" s="173"/>
      <c r="I1332" s="173"/>
      <c r="J1332" s="173"/>
      <c r="K1332" s="173"/>
      <c r="L1332" s="173"/>
      <c r="M1332" s="173"/>
      <c r="N1332" s="173"/>
      <c r="O1332" s="173"/>
    </row>
    <row r="1333" spans="1:15" ht="15" customHeight="1" x14ac:dyDescent="0.45">
      <c r="A1333" s="174" t="s">
        <v>2496</v>
      </c>
      <c r="B1333" s="173">
        <v>8</v>
      </c>
      <c r="C1333" s="173"/>
      <c r="D1333" s="173"/>
      <c r="E1333" s="173"/>
      <c r="F1333" s="173"/>
      <c r="G1333" s="173"/>
      <c r="H1333" s="173"/>
      <c r="I1333" s="173"/>
      <c r="J1333" s="173"/>
      <c r="K1333" s="173"/>
      <c r="L1333" s="173"/>
      <c r="M1333" s="173"/>
      <c r="N1333" s="173"/>
      <c r="O1333" s="173"/>
    </row>
    <row r="1334" spans="1:15" ht="15" customHeight="1" x14ac:dyDescent="0.45">
      <c r="A1334" s="174" t="s">
        <v>1280</v>
      </c>
      <c r="B1334" s="173">
        <v>9</v>
      </c>
      <c r="C1334" s="173"/>
      <c r="D1334" s="173"/>
      <c r="E1334" s="173"/>
      <c r="F1334" s="173"/>
      <c r="G1334" s="173"/>
      <c r="H1334" s="173"/>
      <c r="I1334" s="173"/>
      <c r="J1334" s="173"/>
      <c r="K1334" s="173"/>
      <c r="L1334" s="173"/>
      <c r="M1334" s="173"/>
      <c r="N1334" s="173"/>
      <c r="O1334" s="173"/>
    </row>
    <row r="1335" spans="1:15" ht="15" customHeight="1" x14ac:dyDescent="0.45">
      <c r="A1335" s="174" t="s">
        <v>1122</v>
      </c>
      <c r="B1335" s="173">
        <v>10</v>
      </c>
      <c r="C1335" s="173"/>
      <c r="D1335" s="173"/>
      <c r="E1335" s="173"/>
      <c r="F1335" s="173"/>
      <c r="G1335" s="173"/>
      <c r="H1335" s="173"/>
      <c r="I1335" s="173"/>
      <c r="J1335" s="173"/>
      <c r="K1335" s="173"/>
      <c r="L1335" s="173"/>
      <c r="M1335" s="173"/>
      <c r="N1335" s="173"/>
      <c r="O1335" s="173"/>
    </row>
    <row r="1336" spans="1:15" ht="15" customHeight="1" x14ac:dyDescent="0.45">
      <c r="A1336" s="174" t="s">
        <v>299</v>
      </c>
      <c r="B1336" s="173">
        <v>7</v>
      </c>
      <c r="C1336" s="173"/>
      <c r="D1336" s="173"/>
      <c r="E1336" s="173"/>
      <c r="F1336" s="173"/>
      <c r="G1336" s="173"/>
      <c r="H1336" s="173"/>
      <c r="I1336" s="173"/>
      <c r="J1336" s="173"/>
      <c r="K1336" s="173"/>
      <c r="L1336" s="173"/>
      <c r="M1336" s="173"/>
      <c r="N1336" s="173"/>
      <c r="O1336" s="173"/>
    </row>
    <row r="1337" spans="1:15" ht="15" customHeight="1" x14ac:dyDescent="0.45">
      <c r="A1337" s="174" t="s">
        <v>997</v>
      </c>
      <c r="B1337" s="173">
        <v>7</v>
      </c>
      <c r="C1337" s="173"/>
      <c r="D1337" s="173"/>
      <c r="E1337" s="173"/>
      <c r="F1337" s="173"/>
      <c r="G1337" s="173"/>
      <c r="H1337" s="173"/>
      <c r="I1337" s="173"/>
      <c r="J1337" s="173"/>
      <c r="K1337" s="173"/>
      <c r="L1337" s="173"/>
      <c r="M1337" s="173"/>
      <c r="N1337" s="173"/>
      <c r="O1337" s="173"/>
    </row>
    <row r="1338" spans="1:15" ht="15" customHeight="1" x14ac:dyDescent="0.45">
      <c r="A1338" s="174" t="s">
        <v>149</v>
      </c>
      <c r="B1338" s="173">
        <v>12</v>
      </c>
      <c r="C1338" s="173"/>
      <c r="D1338" s="173"/>
      <c r="E1338" s="173"/>
      <c r="F1338" s="173"/>
      <c r="G1338" s="173"/>
      <c r="H1338" s="173"/>
      <c r="I1338" s="173"/>
      <c r="J1338" s="173"/>
      <c r="K1338" s="173"/>
      <c r="L1338" s="173"/>
      <c r="M1338" s="173"/>
      <c r="N1338" s="173"/>
      <c r="O1338" s="173"/>
    </row>
    <row r="1339" spans="1:15" ht="15" customHeight="1" x14ac:dyDescent="0.45">
      <c r="A1339" s="174" t="s">
        <v>431</v>
      </c>
      <c r="B1339" s="173">
        <v>3</v>
      </c>
      <c r="C1339" s="173"/>
      <c r="D1339" s="173"/>
      <c r="E1339" s="173"/>
      <c r="F1339" s="173"/>
      <c r="G1339" s="173"/>
      <c r="H1339" s="173"/>
      <c r="I1339" s="173"/>
      <c r="J1339" s="173"/>
      <c r="K1339" s="173"/>
      <c r="L1339" s="173"/>
      <c r="M1339" s="173"/>
      <c r="N1339" s="173"/>
      <c r="O1339" s="173"/>
    </row>
    <row r="1340" spans="1:15" ht="15" customHeight="1" x14ac:dyDescent="0.45">
      <c r="A1340" s="174" t="s">
        <v>202</v>
      </c>
      <c r="B1340" s="173">
        <v>8</v>
      </c>
      <c r="C1340" s="173"/>
      <c r="D1340" s="173"/>
      <c r="E1340" s="173"/>
      <c r="F1340" s="173"/>
      <c r="G1340" s="173"/>
      <c r="H1340" s="173"/>
      <c r="I1340" s="173"/>
      <c r="J1340" s="173"/>
      <c r="K1340" s="173"/>
      <c r="L1340" s="173"/>
      <c r="M1340" s="173"/>
      <c r="N1340" s="173"/>
      <c r="O1340" s="173"/>
    </row>
    <row r="1341" spans="1:15" ht="15" customHeight="1" x14ac:dyDescent="0.45">
      <c r="A1341" s="174" t="s">
        <v>1649</v>
      </c>
      <c r="B1341" s="173">
        <v>10</v>
      </c>
      <c r="C1341" s="173"/>
      <c r="D1341" s="173"/>
      <c r="E1341" s="173"/>
      <c r="F1341" s="173"/>
      <c r="G1341" s="173"/>
      <c r="H1341" s="173"/>
      <c r="I1341" s="173"/>
      <c r="J1341" s="173"/>
      <c r="K1341" s="173"/>
      <c r="L1341" s="173"/>
      <c r="M1341" s="173"/>
      <c r="N1341" s="173"/>
      <c r="O1341" s="173"/>
    </row>
    <row r="1342" spans="1:15" ht="15" customHeight="1" x14ac:dyDescent="0.45">
      <c r="A1342" s="174" t="s">
        <v>786</v>
      </c>
      <c r="B1342" s="173">
        <v>8</v>
      </c>
      <c r="C1342" s="173"/>
      <c r="D1342" s="173"/>
      <c r="E1342" s="173"/>
      <c r="F1342" s="173"/>
      <c r="G1342" s="173"/>
      <c r="H1342" s="173"/>
      <c r="I1342" s="173"/>
      <c r="J1342" s="173"/>
      <c r="K1342" s="173"/>
      <c r="L1342" s="173"/>
      <c r="M1342" s="173"/>
      <c r="N1342" s="173"/>
      <c r="O1342" s="173"/>
    </row>
    <row r="1343" spans="1:15" ht="15" customHeight="1" x14ac:dyDescent="0.45">
      <c r="A1343" s="174" t="s">
        <v>1201</v>
      </c>
      <c r="B1343" s="173">
        <v>8</v>
      </c>
      <c r="C1343" s="173"/>
      <c r="D1343" s="173"/>
      <c r="E1343" s="173"/>
      <c r="F1343" s="173"/>
      <c r="G1343" s="173"/>
      <c r="H1343" s="173"/>
      <c r="I1343" s="173"/>
      <c r="J1343" s="173"/>
      <c r="K1343" s="173"/>
      <c r="L1343" s="173"/>
      <c r="M1343" s="173"/>
      <c r="N1343" s="173"/>
      <c r="O1343" s="173"/>
    </row>
    <row r="1344" spans="1:15" ht="15" customHeight="1" x14ac:dyDescent="0.45">
      <c r="A1344" s="174" t="s">
        <v>525</v>
      </c>
      <c r="B1344" s="173">
        <v>7</v>
      </c>
      <c r="C1344" s="173"/>
      <c r="D1344" s="173"/>
      <c r="E1344" s="173"/>
      <c r="F1344" s="173"/>
      <c r="G1344" s="173"/>
      <c r="H1344" s="173"/>
      <c r="I1344" s="173"/>
      <c r="J1344" s="173"/>
      <c r="K1344" s="173"/>
      <c r="L1344" s="173"/>
      <c r="M1344" s="173"/>
      <c r="N1344" s="173"/>
      <c r="O1344" s="173"/>
    </row>
    <row r="1345" spans="1:15" ht="15" customHeight="1" x14ac:dyDescent="0.45">
      <c r="A1345" s="174" t="s">
        <v>1327</v>
      </c>
      <c r="B1345" s="173">
        <v>4</v>
      </c>
      <c r="C1345" s="173"/>
      <c r="D1345" s="173"/>
      <c r="E1345" s="173"/>
      <c r="F1345" s="173"/>
      <c r="G1345" s="173"/>
      <c r="H1345" s="173"/>
      <c r="I1345" s="173"/>
      <c r="J1345" s="173"/>
      <c r="K1345" s="173"/>
      <c r="L1345" s="173"/>
      <c r="M1345" s="173"/>
      <c r="N1345" s="173"/>
      <c r="O1345" s="173"/>
    </row>
    <row r="1346" spans="1:15" ht="15" customHeight="1" x14ac:dyDescent="0.45">
      <c r="A1346" s="174" t="s">
        <v>1987</v>
      </c>
      <c r="B1346" s="173">
        <v>5</v>
      </c>
      <c r="C1346" s="173"/>
      <c r="D1346" s="173"/>
      <c r="E1346" s="173"/>
      <c r="F1346" s="173"/>
      <c r="G1346" s="173"/>
      <c r="H1346" s="173"/>
      <c r="I1346" s="173"/>
      <c r="J1346" s="173"/>
      <c r="K1346" s="173"/>
      <c r="L1346" s="173"/>
      <c r="M1346" s="173"/>
      <c r="N1346" s="173"/>
      <c r="O1346" s="173"/>
    </row>
    <row r="1347" spans="1:15" ht="15" customHeight="1" x14ac:dyDescent="0.45">
      <c r="A1347" s="174" t="s">
        <v>519</v>
      </c>
      <c r="B1347" s="173">
        <v>10</v>
      </c>
      <c r="C1347" s="173"/>
      <c r="D1347" s="173"/>
      <c r="E1347" s="173"/>
      <c r="F1347" s="173"/>
      <c r="G1347" s="173"/>
      <c r="H1347" s="173"/>
      <c r="I1347" s="173"/>
      <c r="J1347" s="173"/>
      <c r="K1347" s="173"/>
      <c r="L1347" s="173"/>
      <c r="M1347" s="173"/>
      <c r="N1347" s="173"/>
      <c r="O1347" s="173"/>
    </row>
    <row r="1348" spans="1:15" ht="15" customHeight="1" x14ac:dyDescent="0.45">
      <c r="A1348" s="174" t="s">
        <v>2127</v>
      </c>
      <c r="B1348" s="173">
        <v>1</v>
      </c>
      <c r="C1348" s="173"/>
      <c r="D1348" s="173"/>
      <c r="E1348" s="173"/>
      <c r="F1348" s="173"/>
      <c r="G1348" s="173"/>
      <c r="H1348" s="173"/>
      <c r="I1348" s="173"/>
      <c r="J1348" s="173"/>
      <c r="K1348" s="173"/>
      <c r="L1348" s="173"/>
      <c r="M1348" s="173"/>
      <c r="N1348" s="173"/>
      <c r="O1348" s="173"/>
    </row>
    <row r="1349" spans="1:15" ht="15" customHeight="1" x14ac:dyDescent="0.45">
      <c r="A1349" s="174" t="s">
        <v>1682</v>
      </c>
      <c r="B1349" s="173">
        <v>4</v>
      </c>
      <c r="C1349" s="173"/>
      <c r="D1349" s="173"/>
      <c r="E1349" s="173"/>
      <c r="F1349" s="173"/>
      <c r="G1349" s="173"/>
      <c r="H1349" s="173"/>
      <c r="I1349" s="173"/>
      <c r="J1349" s="173"/>
      <c r="K1349" s="173"/>
      <c r="L1349" s="173"/>
      <c r="M1349" s="173"/>
      <c r="N1349" s="173"/>
      <c r="O1349" s="173"/>
    </row>
    <row r="1350" spans="1:15" ht="15" customHeight="1" x14ac:dyDescent="0.45">
      <c r="A1350" s="174" t="s">
        <v>2690</v>
      </c>
      <c r="B1350" s="173">
        <v>2</v>
      </c>
      <c r="C1350" s="173"/>
      <c r="D1350" s="173"/>
      <c r="E1350" s="173"/>
      <c r="F1350" s="173"/>
      <c r="G1350" s="173"/>
      <c r="H1350" s="173"/>
      <c r="I1350" s="173"/>
      <c r="J1350" s="173"/>
      <c r="K1350" s="173"/>
      <c r="L1350" s="173"/>
      <c r="M1350" s="173"/>
      <c r="N1350" s="173"/>
      <c r="O1350" s="173"/>
    </row>
    <row r="1351" spans="1:15" ht="15" customHeight="1" x14ac:dyDescent="0.45">
      <c r="A1351" s="174" t="s">
        <v>2203</v>
      </c>
      <c r="B1351" s="173">
        <v>7</v>
      </c>
      <c r="C1351" s="173"/>
      <c r="D1351" s="173"/>
      <c r="E1351" s="173"/>
      <c r="F1351" s="173"/>
      <c r="G1351" s="173"/>
      <c r="H1351" s="173"/>
      <c r="I1351" s="173"/>
      <c r="J1351" s="173"/>
      <c r="K1351" s="173"/>
      <c r="L1351" s="173"/>
      <c r="M1351" s="173"/>
      <c r="N1351" s="173"/>
      <c r="O1351" s="173"/>
    </row>
    <row r="1352" spans="1:15" ht="15" customHeight="1" x14ac:dyDescent="0.45">
      <c r="A1352" s="174" t="s">
        <v>1341</v>
      </c>
      <c r="B1352" s="173">
        <v>5</v>
      </c>
      <c r="C1352" s="173"/>
      <c r="D1352" s="173"/>
      <c r="E1352" s="173"/>
      <c r="F1352" s="173"/>
      <c r="G1352" s="173"/>
      <c r="H1352" s="173"/>
      <c r="I1352" s="173"/>
      <c r="J1352" s="173"/>
      <c r="K1352" s="173"/>
      <c r="L1352" s="173"/>
      <c r="M1352" s="173"/>
      <c r="N1352" s="173"/>
      <c r="O1352" s="173"/>
    </row>
    <row r="1353" spans="1:15" ht="15" customHeight="1" x14ac:dyDescent="0.45">
      <c r="A1353" s="174" t="s">
        <v>485</v>
      </c>
      <c r="B1353" s="173">
        <v>6</v>
      </c>
      <c r="C1353" s="173"/>
      <c r="D1353" s="173"/>
      <c r="E1353" s="173"/>
      <c r="F1353" s="173"/>
      <c r="G1353" s="173"/>
      <c r="H1353" s="173"/>
      <c r="I1353" s="173"/>
      <c r="J1353" s="173"/>
      <c r="K1353" s="173"/>
      <c r="L1353" s="173"/>
      <c r="M1353" s="173"/>
      <c r="N1353" s="173"/>
      <c r="O1353" s="173"/>
    </row>
    <row r="1354" spans="1:15" ht="15" customHeight="1" x14ac:dyDescent="0.45">
      <c r="A1354" s="174" t="s">
        <v>2001</v>
      </c>
      <c r="B1354" s="173">
        <v>8</v>
      </c>
      <c r="C1354" s="173"/>
      <c r="D1354" s="173"/>
      <c r="E1354" s="173"/>
      <c r="F1354" s="173"/>
      <c r="G1354" s="173"/>
      <c r="H1354" s="173"/>
      <c r="I1354" s="173"/>
      <c r="J1354" s="173"/>
      <c r="K1354" s="173"/>
      <c r="L1354" s="173"/>
      <c r="M1354" s="173"/>
      <c r="N1354" s="173"/>
      <c r="O1354" s="173"/>
    </row>
    <row r="1355" spans="1:15" ht="15" customHeight="1" x14ac:dyDescent="0.45">
      <c r="A1355" s="174" t="s">
        <v>2124</v>
      </c>
      <c r="B1355" s="173">
        <v>7</v>
      </c>
      <c r="C1355" s="173"/>
      <c r="D1355" s="173"/>
      <c r="E1355" s="173"/>
      <c r="F1355" s="173"/>
      <c r="G1355" s="173"/>
      <c r="H1355" s="173"/>
      <c r="I1355" s="173"/>
      <c r="J1355" s="173"/>
      <c r="K1355" s="173"/>
      <c r="L1355" s="173"/>
      <c r="M1355" s="173"/>
      <c r="N1355" s="173"/>
      <c r="O1355" s="173"/>
    </row>
    <row r="1356" spans="1:15" ht="15" customHeight="1" x14ac:dyDescent="0.45">
      <c r="A1356" s="174" t="s">
        <v>2088</v>
      </c>
      <c r="B1356" s="173">
        <v>1</v>
      </c>
      <c r="C1356" s="173"/>
      <c r="D1356" s="173"/>
      <c r="E1356" s="173"/>
      <c r="F1356" s="173"/>
      <c r="G1356" s="173"/>
      <c r="H1356" s="173"/>
      <c r="I1356" s="173"/>
      <c r="J1356" s="173"/>
      <c r="K1356" s="173"/>
      <c r="L1356" s="173"/>
      <c r="M1356" s="173"/>
      <c r="N1356" s="173"/>
      <c r="O1356" s="173"/>
    </row>
    <row r="1357" spans="1:15" ht="15" customHeight="1" x14ac:dyDescent="0.45">
      <c r="A1357" s="174" t="s">
        <v>2448</v>
      </c>
      <c r="B1357" s="173">
        <v>1</v>
      </c>
      <c r="C1357" s="173"/>
      <c r="D1357" s="173"/>
      <c r="E1357" s="173"/>
      <c r="F1357" s="173"/>
      <c r="G1357" s="173"/>
      <c r="H1357" s="173"/>
      <c r="I1357" s="173"/>
      <c r="J1357" s="173"/>
      <c r="K1357" s="173"/>
      <c r="L1357" s="173"/>
      <c r="M1357" s="173"/>
      <c r="N1357" s="173"/>
      <c r="O1357" s="173"/>
    </row>
    <row r="1358" spans="1:15" ht="15" customHeight="1" x14ac:dyDescent="0.45">
      <c r="A1358" s="174" t="s">
        <v>1808</v>
      </c>
      <c r="B1358" s="173">
        <v>1</v>
      </c>
      <c r="C1358" s="173"/>
      <c r="D1358" s="173"/>
      <c r="E1358" s="173"/>
      <c r="F1358" s="173"/>
      <c r="G1358" s="173"/>
      <c r="H1358" s="173"/>
      <c r="I1358" s="173"/>
      <c r="J1358" s="173"/>
      <c r="K1358" s="173"/>
      <c r="L1358" s="173"/>
      <c r="M1358" s="173"/>
      <c r="N1358" s="173"/>
      <c r="O1358" s="173"/>
    </row>
    <row r="1359" spans="1:15" ht="15" customHeight="1" x14ac:dyDescent="0.45">
      <c r="A1359" s="174" t="s">
        <v>2042</v>
      </c>
      <c r="B1359" s="173">
        <v>2</v>
      </c>
      <c r="C1359" s="173"/>
      <c r="D1359" s="173"/>
      <c r="E1359" s="173"/>
      <c r="F1359" s="173"/>
      <c r="G1359" s="173"/>
      <c r="H1359" s="173"/>
      <c r="I1359" s="173"/>
      <c r="J1359" s="173"/>
      <c r="K1359" s="173"/>
      <c r="L1359" s="173"/>
      <c r="M1359" s="173"/>
      <c r="N1359" s="173"/>
      <c r="O1359" s="173"/>
    </row>
    <row r="1360" spans="1:15" ht="15" customHeight="1" x14ac:dyDescent="0.45">
      <c r="A1360" s="174" t="s">
        <v>493</v>
      </c>
      <c r="B1360" s="173">
        <v>5</v>
      </c>
      <c r="C1360" s="173"/>
      <c r="D1360" s="173"/>
      <c r="E1360" s="173"/>
      <c r="F1360" s="173"/>
      <c r="G1360" s="173"/>
      <c r="H1360" s="173"/>
      <c r="I1360" s="173"/>
      <c r="J1360" s="173"/>
      <c r="K1360" s="173"/>
      <c r="L1360" s="173"/>
      <c r="M1360" s="173"/>
      <c r="N1360" s="173"/>
      <c r="O1360" s="173"/>
    </row>
    <row r="1361" spans="1:15" ht="15" customHeight="1" x14ac:dyDescent="0.45">
      <c r="A1361" s="174" t="s">
        <v>1688</v>
      </c>
      <c r="B1361" s="173">
        <v>6</v>
      </c>
      <c r="C1361" s="173"/>
      <c r="D1361" s="173"/>
      <c r="E1361" s="173"/>
      <c r="F1361" s="173"/>
      <c r="G1361" s="173"/>
      <c r="H1361" s="173"/>
      <c r="I1361" s="173"/>
      <c r="J1361" s="173"/>
      <c r="K1361" s="173"/>
      <c r="L1361" s="173"/>
      <c r="M1361" s="173"/>
      <c r="N1361" s="173"/>
      <c r="O1361" s="173"/>
    </row>
    <row r="1362" spans="1:15" ht="15" customHeight="1" x14ac:dyDescent="0.45">
      <c r="A1362" s="174" t="s">
        <v>1581</v>
      </c>
      <c r="B1362" s="173">
        <v>5</v>
      </c>
      <c r="C1362" s="173"/>
      <c r="D1362" s="173"/>
      <c r="E1362" s="173"/>
      <c r="F1362" s="173"/>
      <c r="G1362" s="173"/>
      <c r="H1362" s="173"/>
      <c r="I1362" s="173"/>
      <c r="J1362" s="173"/>
      <c r="K1362" s="173"/>
      <c r="L1362" s="173"/>
      <c r="M1362" s="173"/>
      <c r="N1362" s="173"/>
      <c r="O1362" s="173"/>
    </row>
    <row r="1363" spans="1:15" ht="15" customHeight="1" x14ac:dyDescent="0.45">
      <c r="A1363" s="174" t="s">
        <v>1824</v>
      </c>
      <c r="B1363" s="173">
        <v>9</v>
      </c>
      <c r="C1363" s="173"/>
      <c r="D1363" s="173"/>
      <c r="E1363" s="173"/>
      <c r="F1363" s="173"/>
      <c r="G1363" s="173"/>
      <c r="H1363" s="173"/>
      <c r="I1363" s="173"/>
      <c r="J1363" s="173"/>
      <c r="K1363" s="173"/>
      <c r="L1363" s="173"/>
      <c r="M1363" s="173"/>
      <c r="N1363" s="173"/>
      <c r="O1363" s="173"/>
    </row>
    <row r="1364" spans="1:15" ht="15" customHeight="1" x14ac:dyDescent="0.45">
      <c r="A1364" s="174" t="s">
        <v>842</v>
      </c>
      <c r="B1364" s="173">
        <v>6</v>
      </c>
      <c r="C1364" s="173"/>
      <c r="D1364" s="173"/>
      <c r="E1364" s="173"/>
      <c r="F1364" s="173"/>
      <c r="G1364" s="173"/>
      <c r="H1364" s="173"/>
      <c r="I1364" s="173"/>
      <c r="J1364" s="173"/>
      <c r="K1364" s="173"/>
      <c r="L1364" s="173"/>
      <c r="M1364" s="173"/>
      <c r="N1364" s="173"/>
      <c r="O1364" s="173"/>
    </row>
    <row r="1365" spans="1:15" ht="15" customHeight="1" x14ac:dyDescent="0.45">
      <c r="A1365" s="174" t="s">
        <v>2408</v>
      </c>
      <c r="B1365" s="173">
        <v>2</v>
      </c>
      <c r="C1365" s="173"/>
      <c r="D1365" s="173"/>
      <c r="E1365" s="173"/>
      <c r="F1365" s="173"/>
      <c r="G1365" s="173"/>
      <c r="H1365" s="173"/>
      <c r="I1365" s="173"/>
      <c r="J1365" s="173"/>
      <c r="K1365" s="173"/>
      <c r="L1365" s="173"/>
      <c r="M1365" s="173"/>
      <c r="N1365" s="173"/>
      <c r="O1365" s="173"/>
    </row>
    <row r="1366" spans="1:15" ht="15" customHeight="1" x14ac:dyDescent="0.45">
      <c r="A1366" s="174" t="s">
        <v>1963</v>
      </c>
      <c r="B1366" s="173">
        <v>5</v>
      </c>
      <c r="C1366" s="173"/>
      <c r="D1366" s="173"/>
      <c r="E1366" s="173"/>
      <c r="F1366" s="173"/>
      <c r="G1366" s="173"/>
      <c r="H1366" s="173"/>
      <c r="I1366" s="173"/>
      <c r="J1366" s="173"/>
      <c r="K1366" s="173"/>
      <c r="L1366" s="173"/>
      <c r="M1366" s="173"/>
      <c r="N1366" s="173"/>
      <c r="O1366" s="173"/>
    </row>
    <row r="1367" spans="1:15" ht="15" customHeight="1" x14ac:dyDescent="0.45">
      <c r="A1367" s="174" t="s">
        <v>2256</v>
      </c>
      <c r="B1367" s="173">
        <v>3</v>
      </c>
      <c r="C1367" s="173"/>
      <c r="D1367" s="173"/>
      <c r="E1367" s="173"/>
      <c r="F1367" s="173"/>
      <c r="G1367" s="173"/>
      <c r="H1367" s="173"/>
      <c r="I1367" s="173"/>
      <c r="J1367" s="173"/>
      <c r="K1367" s="173"/>
      <c r="L1367" s="173"/>
      <c r="M1367" s="173"/>
      <c r="N1367" s="173"/>
      <c r="O1367" s="173"/>
    </row>
    <row r="1368" spans="1:15" ht="15" customHeight="1" x14ac:dyDescent="0.45">
      <c r="A1368" s="174" t="s">
        <v>521</v>
      </c>
      <c r="B1368" s="173">
        <v>8</v>
      </c>
      <c r="C1368" s="173"/>
      <c r="D1368" s="173"/>
      <c r="E1368" s="173"/>
      <c r="F1368" s="173"/>
      <c r="G1368" s="173"/>
      <c r="H1368" s="173"/>
      <c r="I1368" s="173"/>
      <c r="J1368" s="173"/>
      <c r="K1368" s="173"/>
      <c r="L1368" s="173"/>
      <c r="M1368" s="173"/>
      <c r="N1368" s="173"/>
      <c r="O1368" s="173"/>
    </row>
    <row r="1369" spans="1:15" ht="15" customHeight="1" x14ac:dyDescent="0.45">
      <c r="A1369" s="174" t="s">
        <v>143</v>
      </c>
      <c r="B1369" s="173">
        <v>6</v>
      </c>
      <c r="C1369" s="173"/>
      <c r="D1369" s="173"/>
      <c r="E1369" s="173"/>
      <c r="F1369" s="173"/>
      <c r="G1369" s="173"/>
      <c r="H1369" s="173"/>
      <c r="I1369" s="173"/>
      <c r="J1369" s="173"/>
      <c r="K1369" s="173"/>
      <c r="L1369" s="173"/>
      <c r="M1369" s="173"/>
      <c r="N1369" s="173"/>
      <c r="O1369" s="173"/>
    </row>
    <row r="1370" spans="1:15" ht="15" customHeight="1" x14ac:dyDescent="0.45">
      <c r="A1370" s="174" t="s">
        <v>579</v>
      </c>
      <c r="B1370" s="173">
        <v>4</v>
      </c>
      <c r="C1370" s="173"/>
      <c r="D1370" s="173"/>
      <c r="E1370" s="173"/>
      <c r="F1370" s="173"/>
      <c r="G1370" s="173"/>
      <c r="H1370" s="173"/>
      <c r="I1370" s="173"/>
      <c r="J1370" s="173"/>
      <c r="K1370" s="173"/>
      <c r="L1370" s="173"/>
      <c r="M1370" s="173"/>
      <c r="N1370" s="173"/>
      <c r="O1370" s="173"/>
    </row>
    <row r="1371" spans="1:15" ht="15" customHeight="1" x14ac:dyDescent="0.45">
      <c r="A1371" s="174" t="s">
        <v>1164</v>
      </c>
      <c r="B1371" s="173">
        <v>7</v>
      </c>
      <c r="C1371" s="173"/>
      <c r="D1371" s="173"/>
      <c r="E1371" s="173"/>
      <c r="F1371" s="173"/>
      <c r="G1371" s="173"/>
      <c r="H1371" s="173"/>
      <c r="I1371" s="173"/>
      <c r="J1371" s="173"/>
      <c r="K1371" s="173"/>
      <c r="L1371" s="173"/>
      <c r="M1371" s="173"/>
      <c r="N1371" s="173"/>
      <c r="O1371" s="173"/>
    </row>
    <row r="1372" spans="1:15" ht="15" customHeight="1" x14ac:dyDescent="0.45">
      <c r="A1372" s="174" t="s">
        <v>134</v>
      </c>
      <c r="B1372" s="173">
        <v>8</v>
      </c>
      <c r="C1372" s="173"/>
      <c r="D1372" s="173"/>
      <c r="E1372" s="173"/>
      <c r="F1372" s="173"/>
      <c r="G1372" s="173"/>
      <c r="H1372" s="173"/>
      <c r="I1372" s="173"/>
      <c r="J1372" s="173"/>
      <c r="K1372" s="173"/>
      <c r="L1372" s="173"/>
      <c r="M1372" s="173"/>
      <c r="N1372" s="173"/>
      <c r="O1372" s="173"/>
    </row>
    <row r="1373" spans="1:15" ht="15" customHeight="1" x14ac:dyDescent="0.45">
      <c r="A1373" s="174" t="s">
        <v>2582</v>
      </c>
      <c r="B1373" s="173">
        <v>5</v>
      </c>
      <c r="C1373" s="173"/>
      <c r="D1373" s="173"/>
      <c r="E1373" s="173"/>
      <c r="F1373" s="173"/>
      <c r="G1373" s="173"/>
      <c r="H1373" s="173"/>
      <c r="I1373" s="173"/>
      <c r="J1373" s="173"/>
      <c r="K1373" s="173"/>
      <c r="L1373" s="173"/>
      <c r="M1373" s="173"/>
      <c r="N1373" s="173"/>
      <c r="O1373" s="173"/>
    </row>
    <row r="1374" spans="1:15" ht="15" customHeight="1" x14ac:dyDescent="0.45">
      <c r="A1374" s="174" t="s">
        <v>2249</v>
      </c>
      <c r="B1374" s="173">
        <v>1</v>
      </c>
      <c r="C1374" s="173"/>
      <c r="D1374" s="173"/>
      <c r="E1374" s="173"/>
      <c r="F1374" s="173"/>
      <c r="G1374" s="173"/>
      <c r="H1374" s="173"/>
      <c r="I1374" s="173"/>
      <c r="J1374" s="173"/>
      <c r="K1374" s="173"/>
      <c r="L1374" s="173"/>
      <c r="M1374" s="173"/>
      <c r="N1374" s="173"/>
      <c r="O1374" s="173"/>
    </row>
    <row r="1375" spans="1:15" ht="15" customHeight="1" x14ac:dyDescent="0.45">
      <c r="A1375" s="174" t="s">
        <v>1902</v>
      </c>
      <c r="B1375" s="173">
        <v>2</v>
      </c>
      <c r="C1375" s="173"/>
      <c r="D1375" s="173"/>
      <c r="E1375" s="173"/>
      <c r="F1375" s="173"/>
      <c r="G1375" s="173"/>
      <c r="H1375" s="173"/>
      <c r="I1375" s="173"/>
      <c r="J1375" s="173"/>
      <c r="K1375" s="173"/>
      <c r="L1375" s="173"/>
      <c r="M1375" s="173"/>
      <c r="N1375" s="173"/>
      <c r="O1375" s="173"/>
    </row>
    <row r="1376" spans="1:15" ht="15" customHeight="1" x14ac:dyDescent="0.45">
      <c r="A1376" s="174" t="s">
        <v>2450</v>
      </c>
      <c r="B1376" s="173">
        <v>5</v>
      </c>
      <c r="C1376" s="173"/>
      <c r="D1376" s="173"/>
      <c r="E1376" s="173"/>
      <c r="F1376" s="173"/>
      <c r="G1376" s="173"/>
      <c r="H1376" s="173"/>
      <c r="I1376" s="173"/>
      <c r="J1376" s="173"/>
      <c r="K1376" s="173"/>
      <c r="L1376" s="173"/>
      <c r="M1376" s="173"/>
      <c r="N1376" s="173"/>
      <c r="O1376" s="173"/>
    </row>
    <row r="1377" spans="1:15" ht="15" customHeight="1" x14ac:dyDescent="0.45">
      <c r="A1377" s="174" t="s">
        <v>1154</v>
      </c>
      <c r="B1377" s="173">
        <v>5</v>
      </c>
      <c r="C1377" s="173"/>
      <c r="D1377" s="173"/>
      <c r="E1377" s="173"/>
      <c r="F1377" s="173"/>
      <c r="G1377" s="173"/>
      <c r="H1377" s="173"/>
      <c r="I1377" s="173"/>
      <c r="J1377" s="173"/>
      <c r="K1377" s="173"/>
      <c r="L1377" s="173"/>
      <c r="M1377" s="173"/>
      <c r="N1377" s="173"/>
      <c r="O1377" s="173"/>
    </row>
    <row r="1378" spans="1:15" ht="15" customHeight="1" x14ac:dyDescent="0.45">
      <c r="A1378" s="174" t="s">
        <v>1306</v>
      </c>
      <c r="B1378" s="173">
        <v>6</v>
      </c>
      <c r="C1378" s="173"/>
      <c r="D1378" s="173"/>
      <c r="E1378" s="173"/>
      <c r="F1378" s="173"/>
      <c r="G1378" s="173"/>
      <c r="H1378" s="173"/>
      <c r="I1378" s="173"/>
      <c r="J1378" s="173"/>
      <c r="K1378" s="173"/>
      <c r="L1378" s="173"/>
      <c r="M1378" s="173"/>
      <c r="N1378" s="173"/>
      <c r="O1378" s="173"/>
    </row>
    <row r="1379" spans="1:15" ht="15" customHeight="1" x14ac:dyDescent="0.45">
      <c r="A1379" s="174" t="s">
        <v>2351</v>
      </c>
      <c r="B1379" s="173">
        <v>3</v>
      </c>
      <c r="C1379" s="173"/>
      <c r="D1379" s="173"/>
      <c r="E1379" s="173"/>
      <c r="F1379" s="173"/>
      <c r="G1379" s="173"/>
      <c r="H1379" s="173"/>
      <c r="I1379" s="173"/>
      <c r="J1379" s="173"/>
      <c r="K1379" s="173"/>
      <c r="L1379" s="173"/>
      <c r="M1379" s="173"/>
      <c r="N1379" s="173"/>
      <c r="O1379" s="173"/>
    </row>
    <row r="1380" spans="1:15" ht="15" customHeight="1" x14ac:dyDescent="0.45">
      <c r="A1380" s="174" t="s">
        <v>1140</v>
      </c>
      <c r="B1380" s="173">
        <v>5</v>
      </c>
      <c r="C1380" s="173"/>
      <c r="D1380" s="173"/>
      <c r="E1380" s="173"/>
      <c r="F1380" s="173"/>
      <c r="G1380" s="173"/>
      <c r="H1380" s="173"/>
      <c r="I1380" s="173"/>
      <c r="J1380" s="173"/>
      <c r="K1380" s="173"/>
      <c r="L1380" s="173"/>
      <c r="M1380" s="173"/>
      <c r="N1380" s="173"/>
      <c r="O1380" s="173"/>
    </row>
    <row r="1381" spans="1:15" ht="15" customHeight="1" x14ac:dyDescent="0.45">
      <c r="A1381" s="174" t="s">
        <v>1225</v>
      </c>
      <c r="B1381" s="173">
        <v>5</v>
      </c>
      <c r="C1381" s="173"/>
      <c r="D1381" s="173"/>
      <c r="E1381" s="173"/>
      <c r="F1381" s="173"/>
      <c r="G1381" s="173"/>
      <c r="H1381" s="173"/>
      <c r="I1381" s="173"/>
      <c r="J1381" s="173"/>
      <c r="K1381" s="173"/>
      <c r="L1381" s="173"/>
      <c r="M1381" s="173"/>
      <c r="N1381" s="173"/>
      <c r="O1381" s="173"/>
    </row>
    <row r="1382" spans="1:15" ht="15" customHeight="1" x14ac:dyDescent="0.45">
      <c r="A1382" s="174" t="s">
        <v>503</v>
      </c>
      <c r="B1382" s="173">
        <v>3</v>
      </c>
      <c r="C1382" s="173"/>
      <c r="D1382" s="173"/>
      <c r="E1382" s="173"/>
      <c r="F1382" s="173"/>
      <c r="G1382" s="173"/>
      <c r="H1382" s="173"/>
      <c r="I1382" s="173"/>
      <c r="J1382" s="173"/>
      <c r="K1382" s="173"/>
      <c r="L1382" s="173"/>
      <c r="M1382" s="173"/>
      <c r="N1382" s="173"/>
      <c r="O1382" s="173"/>
    </row>
    <row r="1383" spans="1:15" ht="15" customHeight="1" x14ac:dyDescent="0.45">
      <c r="A1383" s="174" t="s">
        <v>2246</v>
      </c>
      <c r="B1383" s="173">
        <v>5</v>
      </c>
      <c r="C1383" s="173"/>
      <c r="D1383" s="173"/>
      <c r="E1383" s="173"/>
      <c r="F1383" s="173"/>
      <c r="G1383" s="173"/>
      <c r="H1383" s="173"/>
      <c r="I1383" s="173"/>
      <c r="J1383" s="173"/>
      <c r="K1383" s="173"/>
      <c r="L1383" s="173"/>
      <c r="M1383" s="173"/>
      <c r="N1383" s="173"/>
      <c r="O1383" s="173"/>
    </row>
    <row r="1384" spans="1:15" ht="15" customHeight="1" x14ac:dyDescent="0.45">
      <c r="A1384" s="174" t="s">
        <v>1755</v>
      </c>
      <c r="B1384" s="173">
        <v>8</v>
      </c>
      <c r="C1384" s="173"/>
      <c r="D1384" s="173"/>
      <c r="E1384" s="173"/>
      <c r="F1384" s="173"/>
      <c r="G1384" s="173"/>
      <c r="H1384" s="173"/>
      <c r="I1384" s="173"/>
      <c r="J1384" s="173"/>
      <c r="K1384" s="173"/>
      <c r="L1384" s="173"/>
      <c r="M1384" s="173"/>
      <c r="N1384" s="173"/>
      <c r="O1384" s="173"/>
    </row>
    <row r="1385" spans="1:15" ht="15" customHeight="1" x14ac:dyDescent="0.45">
      <c r="A1385" s="174" t="s">
        <v>37</v>
      </c>
      <c r="B1385" s="173">
        <v>7</v>
      </c>
      <c r="C1385" s="173"/>
      <c r="D1385" s="173"/>
      <c r="E1385" s="173"/>
      <c r="F1385" s="173"/>
      <c r="G1385" s="173"/>
      <c r="H1385" s="173"/>
      <c r="I1385" s="173"/>
      <c r="J1385" s="173"/>
      <c r="K1385" s="173"/>
      <c r="L1385" s="173"/>
      <c r="M1385" s="173"/>
      <c r="N1385" s="173"/>
      <c r="O1385" s="173"/>
    </row>
    <row r="1386" spans="1:15" ht="15" customHeight="1" x14ac:dyDescent="0.45">
      <c r="A1386" s="174" t="s">
        <v>1809</v>
      </c>
      <c r="B1386" s="173">
        <v>7</v>
      </c>
      <c r="C1386" s="173"/>
      <c r="D1386" s="173"/>
      <c r="E1386" s="173"/>
      <c r="F1386" s="173"/>
      <c r="G1386" s="173"/>
      <c r="H1386" s="173"/>
      <c r="I1386" s="173"/>
      <c r="J1386" s="173"/>
      <c r="K1386" s="173"/>
      <c r="L1386" s="173"/>
      <c r="M1386" s="173"/>
      <c r="N1386" s="173"/>
      <c r="O1386" s="173"/>
    </row>
    <row r="1387" spans="1:15" ht="15" customHeight="1" x14ac:dyDescent="0.45">
      <c r="A1387" s="174" t="s">
        <v>434</v>
      </c>
      <c r="B1387" s="173">
        <v>7</v>
      </c>
      <c r="C1387" s="173"/>
      <c r="D1387" s="173"/>
      <c r="E1387" s="173"/>
      <c r="F1387" s="173"/>
      <c r="G1387" s="173"/>
      <c r="H1387" s="173"/>
      <c r="I1387" s="173"/>
      <c r="J1387" s="173"/>
      <c r="K1387" s="173"/>
      <c r="L1387" s="173"/>
      <c r="M1387" s="173"/>
      <c r="N1387" s="173"/>
      <c r="O1387" s="173"/>
    </row>
    <row r="1388" spans="1:15" ht="15" customHeight="1" x14ac:dyDescent="0.45">
      <c r="A1388" s="174" t="s">
        <v>1264</v>
      </c>
      <c r="B1388" s="173">
        <v>3</v>
      </c>
      <c r="C1388" s="173"/>
      <c r="D1388" s="173"/>
      <c r="E1388" s="173"/>
      <c r="F1388" s="173"/>
      <c r="G1388" s="173"/>
      <c r="H1388" s="173"/>
      <c r="I1388" s="173"/>
      <c r="J1388" s="173"/>
      <c r="K1388" s="173"/>
      <c r="L1388" s="173"/>
      <c r="M1388" s="173"/>
      <c r="N1388" s="173"/>
      <c r="O1388" s="173"/>
    </row>
    <row r="1389" spans="1:15" ht="15" customHeight="1" x14ac:dyDescent="0.45">
      <c r="A1389" s="174" t="s">
        <v>2266</v>
      </c>
      <c r="B1389" s="173">
        <v>6</v>
      </c>
      <c r="C1389" s="173"/>
      <c r="D1389" s="173"/>
      <c r="E1389" s="173"/>
      <c r="F1389" s="173"/>
      <c r="G1389" s="173"/>
      <c r="H1389" s="173"/>
      <c r="I1389" s="173"/>
      <c r="J1389" s="173"/>
      <c r="K1389" s="173"/>
      <c r="L1389" s="173"/>
      <c r="M1389" s="173"/>
      <c r="N1389" s="173"/>
      <c r="O1389" s="173"/>
    </row>
    <row r="1390" spans="1:15" ht="15" customHeight="1" x14ac:dyDescent="0.45">
      <c r="A1390" s="174" t="s">
        <v>88</v>
      </c>
      <c r="B1390" s="173">
        <v>6</v>
      </c>
      <c r="C1390" s="173"/>
      <c r="D1390" s="173"/>
      <c r="E1390" s="173"/>
      <c r="F1390" s="173"/>
      <c r="G1390" s="173"/>
      <c r="H1390" s="173"/>
      <c r="I1390" s="173"/>
      <c r="J1390" s="173"/>
      <c r="K1390" s="173"/>
      <c r="L1390" s="173"/>
      <c r="M1390" s="173"/>
      <c r="N1390" s="173"/>
      <c r="O1390" s="173"/>
    </row>
    <row r="1391" spans="1:15" ht="15" customHeight="1" x14ac:dyDescent="0.45">
      <c r="A1391" s="174" t="s">
        <v>1530</v>
      </c>
      <c r="B1391" s="173">
        <v>6</v>
      </c>
      <c r="C1391" s="173"/>
      <c r="D1391" s="173"/>
      <c r="E1391" s="173"/>
      <c r="F1391" s="173"/>
      <c r="G1391" s="173"/>
      <c r="H1391" s="173"/>
      <c r="I1391" s="173"/>
      <c r="J1391" s="173"/>
      <c r="K1391" s="173"/>
      <c r="L1391" s="173"/>
      <c r="M1391" s="173"/>
      <c r="N1391" s="173"/>
      <c r="O1391" s="173"/>
    </row>
    <row r="1392" spans="1:15" ht="15" customHeight="1" x14ac:dyDescent="0.45">
      <c r="A1392" s="174" t="s">
        <v>2319</v>
      </c>
      <c r="B1392" s="173">
        <v>4</v>
      </c>
      <c r="C1392" s="173"/>
      <c r="D1392" s="173"/>
      <c r="E1392" s="173"/>
      <c r="F1392" s="173"/>
      <c r="G1392" s="173"/>
      <c r="H1392" s="173"/>
      <c r="I1392" s="173"/>
      <c r="J1392" s="173"/>
      <c r="K1392" s="173"/>
      <c r="L1392" s="173"/>
      <c r="M1392" s="173"/>
      <c r="N1392" s="173"/>
      <c r="O1392" s="173"/>
    </row>
    <row r="1393" spans="1:15" ht="15" customHeight="1" x14ac:dyDescent="0.45">
      <c r="A1393" s="174" t="s">
        <v>189</v>
      </c>
      <c r="B1393" s="173">
        <v>5</v>
      </c>
      <c r="C1393" s="173"/>
      <c r="D1393" s="173"/>
      <c r="E1393" s="173"/>
      <c r="F1393" s="173"/>
      <c r="G1393" s="173"/>
      <c r="H1393" s="173"/>
      <c r="I1393" s="173"/>
      <c r="J1393" s="173"/>
      <c r="K1393" s="173"/>
      <c r="L1393" s="173"/>
      <c r="M1393" s="173"/>
      <c r="N1393" s="173"/>
      <c r="O1393" s="173"/>
    </row>
    <row r="1394" spans="1:15" ht="15" customHeight="1" x14ac:dyDescent="0.45">
      <c r="A1394" s="174" t="s">
        <v>1038</v>
      </c>
      <c r="B1394" s="173">
        <v>4</v>
      </c>
      <c r="C1394" s="173"/>
      <c r="D1394" s="173"/>
      <c r="E1394" s="173"/>
      <c r="F1394" s="173"/>
      <c r="G1394" s="173"/>
      <c r="H1394" s="173"/>
      <c r="I1394" s="173"/>
      <c r="J1394" s="173"/>
      <c r="K1394" s="173"/>
      <c r="L1394" s="173"/>
      <c r="M1394" s="173"/>
      <c r="N1394" s="173"/>
      <c r="O1394" s="173"/>
    </row>
    <row r="1395" spans="1:15" ht="15" customHeight="1" x14ac:dyDescent="0.45">
      <c r="A1395" s="174" t="s">
        <v>2412</v>
      </c>
      <c r="B1395" s="173">
        <v>2</v>
      </c>
      <c r="C1395" s="173"/>
      <c r="D1395" s="173"/>
      <c r="E1395" s="173"/>
      <c r="F1395" s="173"/>
      <c r="G1395" s="173"/>
      <c r="H1395" s="173"/>
      <c r="I1395" s="173"/>
      <c r="J1395" s="173"/>
      <c r="K1395" s="173"/>
      <c r="L1395" s="173"/>
      <c r="M1395" s="173"/>
      <c r="N1395" s="173"/>
      <c r="O1395" s="173"/>
    </row>
    <row r="1396" spans="1:15" ht="15" customHeight="1" x14ac:dyDescent="0.45">
      <c r="A1396" s="174" t="s">
        <v>1872</v>
      </c>
      <c r="B1396" s="173">
        <v>4</v>
      </c>
      <c r="C1396" s="173"/>
      <c r="D1396" s="173"/>
      <c r="E1396" s="173"/>
      <c r="F1396" s="173"/>
      <c r="G1396" s="173"/>
      <c r="H1396" s="173"/>
      <c r="I1396" s="173"/>
      <c r="J1396" s="173"/>
      <c r="K1396" s="173"/>
      <c r="L1396" s="173"/>
      <c r="M1396" s="173"/>
      <c r="N1396" s="173"/>
      <c r="O1396" s="173"/>
    </row>
    <row r="1397" spans="1:15" ht="15" customHeight="1" x14ac:dyDescent="0.45">
      <c r="A1397" s="174" t="s">
        <v>1236</v>
      </c>
      <c r="B1397" s="173">
        <v>13</v>
      </c>
      <c r="C1397" s="173"/>
      <c r="D1397" s="173"/>
      <c r="E1397" s="173"/>
      <c r="F1397" s="173"/>
      <c r="G1397" s="173"/>
      <c r="H1397" s="173"/>
      <c r="I1397" s="173"/>
      <c r="J1397" s="173"/>
      <c r="K1397" s="173"/>
      <c r="L1397" s="173"/>
      <c r="M1397" s="173"/>
      <c r="N1397" s="173"/>
      <c r="O1397" s="173"/>
    </row>
    <row r="1398" spans="1:15" ht="15" customHeight="1" x14ac:dyDescent="0.45">
      <c r="A1398" s="174" t="s">
        <v>18</v>
      </c>
      <c r="B1398" s="173">
        <v>10</v>
      </c>
      <c r="C1398" s="173"/>
      <c r="D1398" s="173"/>
      <c r="E1398" s="173"/>
      <c r="F1398" s="173"/>
      <c r="G1398" s="173"/>
      <c r="H1398" s="173"/>
      <c r="I1398" s="173"/>
      <c r="J1398" s="173"/>
      <c r="K1398" s="173"/>
      <c r="L1398" s="173"/>
      <c r="M1398" s="173"/>
      <c r="N1398" s="173"/>
      <c r="O1398" s="173"/>
    </row>
    <row r="1399" spans="1:15" ht="15" customHeight="1" x14ac:dyDescent="0.45">
      <c r="A1399" s="174" t="s">
        <v>943</v>
      </c>
      <c r="B1399" s="173">
        <v>4</v>
      </c>
      <c r="C1399" s="173"/>
      <c r="D1399" s="173"/>
      <c r="E1399" s="173"/>
      <c r="F1399" s="173"/>
      <c r="G1399" s="173"/>
      <c r="H1399" s="173"/>
      <c r="I1399" s="173"/>
      <c r="J1399" s="173"/>
      <c r="K1399" s="173"/>
      <c r="L1399" s="173"/>
      <c r="M1399" s="173"/>
      <c r="N1399" s="173"/>
      <c r="O1399" s="173"/>
    </row>
    <row r="1400" spans="1:15" ht="15" customHeight="1" x14ac:dyDescent="0.45">
      <c r="A1400" s="174" t="s">
        <v>452</v>
      </c>
      <c r="B1400" s="173">
        <v>5</v>
      </c>
      <c r="C1400" s="173"/>
      <c r="D1400" s="173"/>
      <c r="E1400" s="173"/>
      <c r="F1400" s="173"/>
      <c r="G1400" s="173"/>
      <c r="H1400" s="173"/>
      <c r="I1400" s="173"/>
      <c r="J1400" s="173"/>
      <c r="K1400" s="173"/>
      <c r="L1400" s="173"/>
      <c r="M1400" s="173"/>
      <c r="N1400" s="173"/>
      <c r="O1400" s="173"/>
    </row>
    <row r="1401" spans="1:15" ht="15" customHeight="1" x14ac:dyDescent="0.45">
      <c r="A1401" s="174" t="s">
        <v>132</v>
      </c>
      <c r="B1401" s="173">
        <v>5</v>
      </c>
      <c r="C1401" s="173"/>
      <c r="D1401" s="173"/>
      <c r="E1401" s="173"/>
      <c r="F1401" s="173"/>
      <c r="G1401" s="173"/>
      <c r="H1401" s="173"/>
      <c r="I1401" s="173"/>
      <c r="J1401" s="173"/>
      <c r="K1401" s="173"/>
      <c r="L1401" s="173"/>
      <c r="M1401" s="173"/>
      <c r="N1401" s="173"/>
      <c r="O1401" s="173"/>
    </row>
    <row r="1402" spans="1:15" ht="15" customHeight="1" x14ac:dyDescent="0.45">
      <c r="A1402" s="174" t="s">
        <v>556</v>
      </c>
      <c r="B1402" s="173">
        <v>10</v>
      </c>
      <c r="C1402" s="173"/>
      <c r="D1402" s="173"/>
      <c r="E1402" s="173"/>
      <c r="F1402" s="173"/>
      <c r="G1402" s="173"/>
      <c r="H1402" s="173"/>
      <c r="I1402" s="173"/>
      <c r="J1402" s="173"/>
      <c r="K1402" s="173"/>
      <c r="L1402" s="173"/>
      <c r="M1402" s="173"/>
      <c r="N1402" s="173"/>
      <c r="O1402" s="173"/>
    </row>
    <row r="1403" spans="1:15" ht="15" customHeight="1" x14ac:dyDescent="0.45">
      <c r="A1403" s="174" t="s">
        <v>1678</v>
      </c>
      <c r="B1403" s="173">
        <v>8</v>
      </c>
      <c r="C1403" s="173"/>
      <c r="D1403" s="173"/>
      <c r="E1403" s="173"/>
      <c r="F1403" s="173"/>
      <c r="G1403" s="173"/>
      <c r="H1403" s="173"/>
      <c r="I1403" s="173"/>
      <c r="J1403" s="173"/>
      <c r="K1403" s="173"/>
      <c r="L1403" s="173"/>
      <c r="M1403" s="173"/>
      <c r="N1403" s="173"/>
      <c r="O1403" s="173"/>
    </row>
    <row r="1404" spans="1:15" ht="15" customHeight="1" x14ac:dyDescent="0.45">
      <c r="A1404" s="174" t="s">
        <v>1001</v>
      </c>
      <c r="B1404" s="173">
        <v>4</v>
      </c>
      <c r="C1404" s="173"/>
      <c r="D1404" s="173"/>
      <c r="E1404" s="173"/>
      <c r="F1404" s="173"/>
      <c r="G1404" s="173"/>
      <c r="H1404" s="173"/>
      <c r="I1404" s="173"/>
      <c r="J1404" s="173"/>
      <c r="K1404" s="173"/>
      <c r="L1404" s="173"/>
      <c r="M1404" s="173"/>
      <c r="N1404" s="173"/>
      <c r="O1404" s="173"/>
    </row>
    <row r="1405" spans="1:15" ht="15" customHeight="1" x14ac:dyDescent="0.45">
      <c r="A1405" s="174" t="s">
        <v>2611</v>
      </c>
      <c r="B1405" s="173">
        <v>3</v>
      </c>
      <c r="C1405" s="173"/>
      <c r="D1405" s="173"/>
      <c r="E1405" s="173"/>
      <c r="F1405" s="173"/>
      <c r="G1405" s="173"/>
      <c r="H1405" s="173"/>
      <c r="I1405" s="173"/>
      <c r="J1405" s="173"/>
      <c r="K1405" s="173"/>
      <c r="L1405" s="173"/>
      <c r="M1405" s="173"/>
      <c r="N1405" s="173"/>
      <c r="O1405" s="173"/>
    </row>
    <row r="1406" spans="1:15" ht="15" customHeight="1" x14ac:dyDescent="0.45">
      <c r="A1406" s="174" t="s">
        <v>1850</v>
      </c>
      <c r="B1406" s="173">
        <v>5</v>
      </c>
      <c r="C1406" s="173"/>
      <c r="D1406" s="173"/>
      <c r="E1406" s="173"/>
      <c r="F1406" s="173"/>
      <c r="G1406" s="173"/>
      <c r="H1406" s="173"/>
      <c r="I1406" s="173"/>
      <c r="J1406" s="173"/>
      <c r="K1406" s="173"/>
      <c r="L1406" s="173"/>
      <c r="M1406" s="173"/>
      <c r="N1406" s="173"/>
      <c r="O1406" s="173"/>
    </row>
    <row r="1407" spans="1:15" ht="15" customHeight="1" x14ac:dyDescent="0.45">
      <c r="A1407" s="174" t="s">
        <v>1644</v>
      </c>
      <c r="B1407" s="173">
        <v>5</v>
      </c>
      <c r="C1407" s="173"/>
      <c r="D1407" s="173"/>
      <c r="E1407" s="173"/>
      <c r="F1407" s="173"/>
      <c r="G1407" s="173"/>
      <c r="H1407" s="173"/>
      <c r="I1407" s="173"/>
      <c r="J1407" s="173"/>
      <c r="K1407" s="173"/>
      <c r="L1407" s="173"/>
      <c r="M1407" s="173"/>
      <c r="N1407" s="173"/>
      <c r="O1407" s="173"/>
    </row>
    <row r="1408" spans="1:15" ht="15" customHeight="1" x14ac:dyDescent="0.45">
      <c r="A1408" s="174" t="s">
        <v>837</v>
      </c>
      <c r="B1408" s="173">
        <v>8</v>
      </c>
      <c r="C1408" s="173"/>
      <c r="D1408" s="173"/>
      <c r="E1408" s="173"/>
      <c r="F1408" s="173"/>
      <c r="G1408" s="173"/>
      <c r="H1408" s="173"/>
      <c r="I1408" s="173"/>
      <c r="J1408" s="173"/>
      <c r="K1408" s="173"/>
      <c r="L1408" s="173"/>
      <c r="M1408" s="173"/>
      <c r="N1408" s="173"/>
      <c r="O1408" s="173"/>
    </row>
    <row r="1409" spans="1:15" ht="15" customHeight="1" x14ac:dyDescent="0.45">
      <c r="A1409" s="174" t="s">
        <v>724</v>
      </c>
      <c r="B1409" s="173">
        <v>8</v>
      </c>
      <c r="C1409" s="173"/>
      <c r="D1409" s="173"/>
      <c r="E1409" s="173"/>
      <c r="F1409" s="173"/>
      <c r="G1409" s="173"/>
      <c r="H1409" s="173"/>
      <c r="I1409" s="173"/>
      <c r="J1409" s="173"/>
      <c r="K1409" s="173"/>
      <c r="L1409" s="173"/>
      <c r="M1409" s="173"/>
      <c r="N1409" s="173"/>
      <c r="O1409" s="173"/>
    </row>
    <row r="1410" spans="1:15" ht="15" customHeight="1" x14ac:dyDescent="0.45">
      <c r="A1410" s="174" t="s">
        <v>1633</v>
      </c>
      <c r="B1410" s="173">
        <v>5</v>
      </c>
      <c r="C1410" s="173"/>
      <c r="D1410" s="173"/>
      <c r="E1410" s="173"/>
      <c r="F1410" s="173"/>
      <c r="G1410" s="173"/>
      <c r="H1410" s="173"/>
      <c r="I1410" s="173"/>
      <c r="J1410" s="173"/>
      <c r="K1410" s="173"/>
      <c r="L1410" s="173"/>
      <c r="M1410" s="173"/>
      <c r="N1410" s="173"/>
      <c r="O1410" s="173"/>
    </row>
    <row r="1411" spans="1:15" ht="15" customHeight="1" x14ac:dyDescent="0.45">
      <c r="A1411" s="174" t="s">
        <v>498</v>
      </c>
      <c r="B1411" s="173">
        <v>5</v>
      </c>
      <c r="C1411" s="173"/>
      <c r="D1411" s="173"/>
      <c r="E1411" s="173"/>
      <c r="F1411" s="173"/>
      <c r="G1411" s="173"/>
      <c r="H1411" s="173"/>
      <c r="I1411" s="173"/>
      <c r="J1411" s="173"/>
      <c r="K1411" s="173"/>
      <c r="L1411" s="173"/>
      <c r="M1411" s="173"/>
      <c r="N1411" s="173"/>
      <c r="O1411" s="173"/>
    </row>
    <row r="1412" spans="1:15" ht="15" customHeight="1" x14ac:dyDescent="0.45">
      <c r="A1412" s="174" t="s">
        <v>1074</v>
      </c>
      <c r="B1412" s="173">
        <v>5</v>
      </c>
      <c r="C1412" s="173"/>
      <c r="D1412" s="173"/>
      <c r="E1412" s="173"/>
      <c r="F1412" s="173"/>
      <c r="G1412" s="173"/>
      <c r="H1412" s="173"/>
      <c r="I1412" s="173"/>
      <c r="J1412" s="173"/>
      <c r="K1412" s="173"/>
      <c r="L1412" s="173"/>
      <c r="M1412" s="173"/>
      <c r="N1412" s="173"/>
      <c r="O1412" s="173"/>
    </row>
    <row r="1413" spans="1:15" ht="15" customHeight="1" x14ac:dyDescent="0.45">
      <c r="A1413" s="174" t="s">
        <v>752</v>
      </c>
      <c r="B1413" s="173">
        <v>5</v>
      </c>
      <c r="C1413" s="173"/>
      <c r="D1413" s="173"/>
      <c r="E1413" s="173"/>
      <c r="F1413" s="173"/>
      <c r="G1413" s="173"/>
      <c r="H1413" s="173"/>
      <c r="I1413" s="173"/>
      <c r="J1413" s="173"/>
      <c r="K1413" s="173"/>
      <c r="L1413" s="173"/>
      <c r="M1413" s="173"/>
      <c r="N1413" s="173"/>
      <c r="O1413" s="173"/>
    </row>
    <row r="1414" spans="1:15" ht="15" customHeight="1" x14ac:dyDescent="0.45">
      <c r="A1414" s="174" t="s">
        <v>141</v>
      </c>
      <c r="B1414" s="173">
        <v>6</v>
      </c>
      <c r="C1414" s="173"/>
      <c r="D1414" s="173"/>
      <c r="E1414" s="173"/>
      <c r="F1414" s="173"/>
      <c r="G1414" s="173"/>
      <c r="H1414" s="173"/>
      <c r="I1414" s="173"/>
      <c r="J1414" s="173"/>
      <c r="K1414" s="173"/>
      <c r="L1414" s="173"/>
      <c r="M1414" s="173"/>
      <c r="N1414" s="173"/>
      <c r="O1414" s="173"/>
    </row>
    <row r="1415" spans="1:15" ht="15" customHeight="1" x14ac:dyDescent="0.45">
      <c r="A1415" s="174" t="s">
        <v>2591</v>
      </c>
      <c r="B1415" s="173">
        <v>3</v>
      </c>
      <c r="C1415" s="173"/>
      <c r="D1415" s="173"/>
      <c r="E1415" s="173"/>
      <c r="F1415" s="173"/>
      <c r="G1415" s="173"/>
      <c r="H1415" s="173"/>
      <c r="I1415" s="173"/>
      <c r="J1415" s="173"/>
      <c r="K1415" s="173"/>
      <c r="L1415" s="173"/>
      <c r="M1415" s="173"/>
      <c r="N1415" s="173"/>
      <c r="O1415" s="173"/>
    </row>
    <row r="1416" spans="1:15" ht="15" customHeight="1" x14ac:dyDescent="0.45">
      <c r="A1416" s="174" t="s">
        <v>1059</v>
      </c>
      <c r="B1416" s="173">
        <v>4</v>
      </c>
      <c r="C1416" s="173"/>
      <c r="D1416" s="173"/>
      <c r="E1416" s="173"/>
      <c r="F1416" s="173"/>
      <c r="G1416" s="173"/>
      <c r="H1416" s="173"/>
      <c r="I1416" s="173"/>
      <c r="J1416" s="173"/>
      <c r="K1416" s="173"/>
      <c r="L1416" s="173"/>
      <c r="M1416" s="173"/>
      <c r="N1416" s="173"/>
      <c r="O1416" s="173"/>
    </row>
    <row r="1417" spans="1:15" ht="15" customHeight="1" x14ac:dyDescent="0.45">
      <c r="A1417" s="174" t="s">
        <v>1933</v>
      </c>
      <c r="B1417" s="173">
        <v>2</v>
      </c>
      <c r="C1417" s="173"/>
      <c r="D1417" s="173"/>
      <c r="E1417" s="173"/>
      <c r="F1417" s="173"/>
      <c r="G1417" s="173"/>
      <c r="H1417" s="173"/>
      <c r="I1417" s="173"/>
      <c r="J1417" s="173"/>
      <c r="K1417" s="173"/>
      <c r="L1417" s="173"/>
      <c r="M1417" s="173"/>
      <c r="N1417" s="173"/>
      <c r="O1417" s="173"/>
    </row>
    <row r="1418" spans="1:15" ht="15" customHeight="1" x14ac:dyDescent="0.45">
      <c r="A1418" s="174" t="s">
        <v>587</v>
      </c>
      <c r="B1418" s="173">
        <v>6</v>
      </c>
      <c r="C1418" s="173"/>
      <c r="D1418" s="173"/>
      <c r="E1418" s="173"/>
      <c r="F1418" s="173"/>
      <c r="G1418" s="173"/>
      <c r="H1418" s="173"/>
      <c r="I1418" s="173"/>
      <c r="J1418" s="173"/>
      <c r="K1418" s="173"/>
      <c r="L1418" s="173"/>
      <c r="M1418" s="173"/>
      <c r="N1418" s="173"/>
      <c r="O1418" s="173"/>
    </row>
    <row r="1419" spans="1:15" ht="15" customHeight="1" x14ac:dyDescent="0.45">
      <c r="A1419" s="174" t="s">
        <v>2649</v>
      </c>
      <c r="B1419" s="173">
        <v>2</v>
      </c>
      <c r="C1419" s="173"/>
      <c r="D1419" s="173"/>
      <c r="E1419" s="173"/>
      <c r="F1419" s="173"/>
      <c r="G1419" s="173"/>
      <c r="H1419" s="173"/>
      <c r="I1419" s="173"/>
      <c r="J1419" s="173"/>
      <c r="K1419" s="173"/>
      <c r="L1419" s="173"/>
      <c r="M1419" s="173"/>
      <c r="N1419" s="173"/>
      <c r="O1419" s="173"/>
    </row>
    <row r="1420" spans="1:15" ht="15" customHeight="1" x14ac:dyDescent="0.45">
      <c r="A1420" s="174" t="s">
        <v>749</v>
      </c>
      <c r="B1420" s="173">
        <v>3</v>
      </c>
      <c r="C1420" s="173"/>
      <c r="D1420" s="173"/>
      <c r="E1420" s="173"/>
      <c r="F1420" s="173"/>
      <c r="G1420" s="173"/>
      <c r="H1420" s="173"/>
      <c r="I1420" s="173"/>
      <c r="J1420" s="173"/>
      <c r="K1420" s="173"/>
      <c r="L1420" s="173"/>
      <c r="M1420" s="173"/>
      <c r="N1420" s="173"/>
      <c r="O1420" s="173"/>
    </row>
    <row r="1421" spans="1:15" ht="15" customHeight="1" x14ac:dyDescent="0.45">
      <c r="A1421" s="174" t="s">
        <v>1595</v>
      </c>
      <c r="B1421" s="173">
        <v>6</v>
      </c>
      <c r="C1421" s="173"/>
      <c r="D1421" s="173"/>
      <c r="E1421" s="173"/>
      <c r="F1421" s="173"/>
      <c r="G1421" s="173"/>
      <c r="H1421" s="173"/>
      <c r="I1421" s="173"/>
      <c r="J1421" s="173"/>
      <c r="K1421" s="173"/>
      <c r="L1421" s="173"/>
      <c r="M1421" s="173"/>
      <c r="N1421" s="173"/>
      <c r="O1421" s="173"/>
    </row>
    <row r="1422" spans="1:15" ht="15" customHeight="1" x14ac:dyDescent="0.45">
      <c r="A1422" s="174" t="s">
        <v>1694</v>
      </c>
      <c r="B1422" s="173">
        <v>5</v>
      </c>
      <c r="C1422" s="173"/>
      <c r="D1422" s="173"/>
      <c r="E1422" s="173"/>
      <c r="F1422" s="173"/>
      <c r="G1422" s="173"/>
      <c r="H1422" s="173"/>
      <c r="I1422" s="173"/>
      <c r="J1422" s="173"/>
      <c r="K1422" s="173"/>
      <c r="L1422" s="173"/>
      <c r="M1422" s="173"/>
      <c r="N1422" s="173"/>
      <c r="O1422" s="173"/>
    </row>
    <row r="1423" spans="1:15" ht="15" customHeight="1" x14ac:dyDescent="0.45">
      <c r="A1423" s="174" t="s">
        <v>357</v>
      </c>
      <c r="B1423" s="173">
        <v>2</v>
      </c>
      <c r="C1423" s="173"/>
      <c r="D1423" s="173"/>
      <c r="E1423" s="173"/>
      <c r="F1423" s="173"/>
      <c r="G1423" s="173"/>
      <c r="H1423" s="173"/>
      <c r="I1423" s="173"/>
      <c r="J1423" s="173"/>
      <c r="K1423" s="173"/>
      <c r="L1423" s="173"/>
      <c r="M1423" s="173"/>
      <c r="N1423" s="173"/>
      <c r="O1423" s="173"/>
    </row>
    <row r="1424" spans="1:15" ht="15" customHeight="1" x14ac:dyDescent="0.45">
      <c r="A1424" s="174" t="s">
        <v>2192</v>
      </c>
      <c r="B1424" s="173">
        <v>5</v>
      </c>
      <c r="C1424" s="173"/>
      <c r="D1424" s="173"/>
      <c r="E1424" s="173"/>
      <c r="F1424" s="173"/>
      <c r="G1424" s="173"/>
      <c r="H1424" s="173"/>
      <c r="I1424" s="173"/>
      <c r="J1424" s="173"/>
      <c r="K1424" s="173"/>
      <c r="L1424" s="173"/>
      <c r="M1424" s="173"/>
      <c r="N1424" s="173"/>
      <c r="O1424" s="173"/>
    </row>
    <row r="1425" spans="1:15" ht="15" customHeight="1" x14ac:dyDescent="0.45">
      <c r="A1425" s="174" t="s">
        <v>1763</v>
      </c>
      <c r="B1425" s="173">
        <v>7</v>
      </c>
      <c r="C1425" s="173"/>
      <c r="D1425" s="173"/>
      <c r="E1425" s="173"/>
      <c r="F1425" s="173"/>
      <c r="G1425" s="173"/>
      <c r="H1425" s="173"/>
      <c r="I1425" s="173"/>
      <c r="J1425" s="173"/>
      <c r="K1425" s="173"/>
      <c r="L1425" s="173"/>
      <c r="M1425" s="173"/>
      <c r="N1425" s="173"/>
      <c r="O1425" s="173"/>
    </row>
    <row r="1426" spans="1:15" ht="15" customHeight="1" x14ac:dyDescent="0.45">
      <c r="A1426" s="174" t="s">
        <v>2587</v>
      </c>
      <c r="B1426" s="173">
        <v>5</v>
      </c>
      <c r="C1426" s="173"/>
      <c r="D1426" s="173"/>
      <c r="E1426" s="173"/>
      <c r="F1426" s="173"/>
      <c r="G1426" s="173"/>
      <c r="H1426" s="173"/>
      <c r="I1426" s="173"/>
      <c r="J1426" s="173"/>
      <c r="K1426" s="173"/>
      <c r="L1426" s="173"/>
      <c r="M1426" s="173"/>
      <c r="N1426" s="173"/>
      <c r="O1426" s="173"/>
    </row>
    <row r="1427" spans="1:15" ht="15" customHeight="1" x14ac:dyDescent="0.45">
      <c r="A1427" s="174" t="s">
        <v>1550</v>
      </c>
      <c r="B1427" s="173">
        <v>8</v>
      </c>
      <c r="C1427" s="173"/>
      <c r="D1427" s="173"/>
      <c r="E1427" s="173"/>
      <c r="F1427" s="173"/>
      <c r="G1427" s="173"/>
      <c r="H1427" s="173"/>
      <c r="I1427" s="173"/>
      <c r="J1427" s="173"/>
      <c r="K1427" s="173"/>
      <c r="L1427" s="173"/>
      <c r="M1427" s="173"/>
      <c r="N1427" s="173"/>
      <c r="O1427" s="173"/>
    </row>
    <row r="1428" spans="1:15" ht="15" customHeight="1" x14ac:dyDescent="0.45">
      <c r="A1428" s="174" t="s">
        <v>1283</v>
      </c>
      <c r="B1428" s="173">
        <v>3</v>
      </c>
      <c r="C1428" s="173"/>
      <c r="D1428" s="173"/>
      <c r="E1428" s="173"/>
      <c r="F1428" s="173"/>
      <c r="G1428" s="173"/>
      <c r="H1428" s="173"/>
      <c r="I1428" s="173"/>
      <c r="J1428" s="173"/>
      <c r="K1428" s="173"/>
      <c r="L1428" s="173"/>
      <c r="M1428" s="173"/>
      <c r="N1428" s="173"/>
      <c r="O1428" s="173"/>
    </row>
    <row r="1429" spans="1:15" ht="15" customHeight="1" x14ac:dyDescent="0.45">
      <c r="A1429" s="174" t="s">
        <v>1168</v>
      </c>
      <c r="B1429" s="173">
        <v>6</v>
      </c>
      <c r="C1429" s="173"/>
      <c r="D1429" s="173"/>
      <c r="E1429" s="173"/>
      <c r="F1429" s="173"/>
      <c r="G1429" s="173"/>
      <c r="H1429" s="173"/>
      <c r="I1429" s="173"/>
      <c r="J1429" s="173"/>
      <c r="K1429" s="173"/>
      <c r="L1429" s="173"/>
      <c r="M1429" s="173"/>
      <c r="N1429" s="173"/>
      <c r="O1429" s="173"/>
    </row>
    <row r="1430" spans="1:15" ht="15" customHeight="1" x14ac:dyDescent="0.45">
      <c r="A1430" s="174" t="s">
        <v>1893</v>
      </c>
      <c r="B1430" s="173">
        <v>2</v>
      </c>
      <c r="C1430" s="173"/>
      <c r="D1430" s="173"/>
      <c r="E1430" s="173"/>
      <c r="F1430" s="173"/>
      <c r="G1430" s="173"/>
      <c r="H1430" s="173"/>
      <c r="I1430" s="173"/>
      <c r="J1430" s="173"/>
      <c r="K1430" s="173"/>
      <c r="L1430" s="173"/>
      <c r="M1430" s="173"/>
      <c r="N1430" s="173"/>
      <c r="O1430" s="173"/>
    </row>
    <row r="1431" spans="1:15" ht="15" customHeight="1" x14ac:dyDescent="0.45">
      <c r="A1431" s="174" t="s">
        <v>651</v>
      </c>
      <c r="B1431" s="173">
        <v>9</v>
      </c>
      <c r="C1431" s="173"/>
      <c r="D1431" s="173"/>
      <c r="E1431" s="173"/>
      <c r="F1431" s="173"/>
      <c r="G1431" s="173"/>
      <c r="H1431" s="173"/>
      <c r="I1431" s="173"/>
      <c r="J1431" s="173"/>
      <c r="K1431" s="173"/>
      <c r="L1431" s="173"/>
      <c r="M1431" s="173"/>
      <c r="N1431" s="173"/>
      <c r="O1431" s="173"/>
    </row>
    <row r="1432" spans="1:15" ht="15" customHeight="1" x14ac:dyDescent="0.45">
      <c r="A1432" s="174" t="s">
        <v>2354</v>
      </c>
      <c r="B1432" s="173">
        <v>1</v>
      </c>
      <c r="C1432" s="173"/>
      <c r="D1432" s="173"/>
      <c r="E1432" s="173"/>
      <c r="F1432" s="173"/>
      <c r="G1432" s="173"/>
      <c r="H1432" s="173"/>
      <c r="I1432" s="173"/>
      <c r="J1432" s="173"/>
      <c r="K1432" s="173"/>
      <c r="L1432" s="173"/>
      <c r="M1432" s="173"/>
      <c r="N1432" s="173"/>
      <c r="O1432" s="173"/>
    </row>
    <row r="1433" spans="1:15" ht="15" customHeight="1" x14ac:dyDescent="0.45">
      <c r="A1433" s="174" t="s">
        <v>690</v>
      </c>
      <c r="B1433" s="173">
        <v>7</v>
      </c>
      <c r="C1433" s="173"/>
      <c r="D1433" s="173"/>
      <c r="E1433" s="173"/>
      <c r="F1433" s="173"/>
      <c r="G1433" s="173"/>
      <c r="H1433" s="173"/>
      <c r="I1433" s="173"/>
      <c r="J1433" s="173"/>
      <c r="K1433" s="173"/>
      <c r="L1433" s="173"/>
      <c r="M1433" s="173"/>
      <c r="N1433" s="173"/>
      <c r="O1433" s="173"/>
    </row>
    <row r="1434" spans="1:15" ht="15" customHeight="1" x14ac:dyDescent="0.45">
      <c r="A1434" s="174" t="s">
        <v>387</v>
      </c>
      <c r="B1434" s="173">
        <v>11</v>
      </c>
      <c r="C1434" s="173"/>
      <c r="D1434" s="173"/>
      <c r="E1434" s="173"/>
      <c r="F1434" s="173"/>
      <c r="G1434" s="173"/>
      <c r="H1434" s="173"/>
      <c r="I1434" s="173"/>
      <c r="J1434" s="173"/>
      <c r="K1434" s="173"/>
      <c r="L1434" s="173"/>
      <c r="M1434" s="173"/>
      <c r="N1434" s="173"/>
      <c r="O1434" s="173"/>
    </row>
    <row r="1435" spans="1:15" ht="15" customHeight="1" x14ac:dyDescent="0.45">
      <c r="A1435" s="174" t="s">
        <v>1085</v>
      </c>
      <c r="B1435" s="173">
        <v>6</v>
      </c>
      <c r="C1435" s="173"/>
      <c r="D1435" s="173"/>
      <c r="E1435" s="173"/>
      <c r="F1435" s="173"/>
      <c r="G1435" s="173"/>
      <c r="H1435" s="173"/>
      <c r="I1435" s="173"/>
      <c r="J1435" s="173"/>
      <c r="K1435" s="173"/>
      <c r="L1435" s="173"/>
      <c r="M1435" s="173"/>
      <c r="N1435" s="173"/>
      <c r="O1435" s="173"/>
    </row>
    <row r="1436" spans="1:15" ht="15" customHeight="1" x14ac:dyDescent="0.45">
      <c r="A1436" s="174" t="s">
        <v>1107</v>
      </c>
      <c r="B1436" s="173">
        <v>4</v>
      </c>
      <c r="C1436" s="173"/>
      <c r="D1436" s="173"/>
      <c r="E1436" s="173"/>
      <c r="F1436" s="173"/>
      <c r="G1436" s="173"/>
      <c r="H1436" s="173"/>
      <c r="I1436" s="173"/>
      <c r="J1436" s="173"/>
      <c r="K1436" s="173"/>
      <c r="L1436" s="173"/>
      <c r="M1436" s="173"/>
      <c r="N1436" s="173"/>
      <c r="O1436" s="173"/>
    </row>
    <row r="1437" spans="1:15" ht="15" customHeight="1" x14ac:dyDescent="0.45">
      <c r="A1437" s="174" t="s">
        <v>1914</v>
      </c>
      <c r="B1437" s="173">
        <v>5</v>
      </c>
      <c r="C1437" s="173"/>
      <c r="D1437" s="173"/>
      <c r="E1437" s="173"/>
      <c r="F1437" s="173"/>
      <c r="G1437" s="173"/>
      <c r="H1437" s="173"/>
      <c r="I1437" s="173"/>
      <c r="J1437" s="173"/>
      <c r="K1437" s="173"/>
      <c r="L1437" s="173"/>
      <c r="M1437" s="173"/>
      <c r="N1437" s="173"/>
      <c r="O1437" s="173"/>
    </row>
    <row r="1438" spans="1:15" ht="15" customHeight="1" x14ac:dyDescent="0.45">
      <c r="A1438" s="174" t="s">
        <v>2356</v>
      </c>
      <c r="B1438" s="173">
        <v>4</v>
      </c>
      <c r="C1438" s="173"/>
      <c r="D1438" s="173"/>
      <c r="E1438" s="173"/>
      <c r="F1438" s="173"/>
      <c r="G1438" s="173"/>
      <c r="H1438" s="173"/>
      <c r="I1438" s="173"/>
      <c r="J1438" s="173"/>
      <c r="K1438" s="173"/>
      <c r="L1438" s="173"/>
      <c r="M1438" s="173"/>
      <c r="N1438" s="173"/>
      <c r="O1438" s="173"/>
    </row>
    <row r="1439" spans="1:15" ht="15" customHeight="1" x14ac:dyDescent="0.45">
      <c r="A1439" s="174" t="s">
        <v>686</v>
      </c>
      <c r="B1439" s="173">
        <v>2</v>
      </c>
      <c r="C1439" s="173"/>
      <c r="D1439" s="173"/>
      <c r="E1439" s="173"/>
      <c r="F1439" s="173"/>
      <c r="G1439" s="173"/>
      <c r="H1439" s="173"/>
      <c r="I1439" s="173"/>
      <c r="J1439" s="173"/>
      <c r="K1439" s="173"/>
      <c r="L1439" s="173"/>
      <c r="M1439" s="173"/>
      <c r="N1439" s="173"/>
      <c r="O1439" s="173"/>
    </row>
    <row r="1440" spans="1:15" ht="15" customHeight="1" x14ac:dyDescent="0.45">
      <c r="A1440" s="174" t="s">
        <v>410</v>
      </c>
      <c r="B1440" s="173">
        <v>3</v>
      </c>
      <c r="C1440" s="173"/>
      <c r="D1440" s="173"/>
      <c r="E1440" s="173"/>
      <c r="F1440" s="173"/>
      <c r="G1440" s="173"/>
      <c r="H1440" s="173"/>
      <c r="I1440" s="173"/>
      <c r="J1440" s="173"/>
      <c r="K1440" s="173"/>
      <c r="L1440" s="173"/>
      <c r="M1440" s="173"/>
      <c r="N1440" s="173"/>
      <c r="O1440" s="173"/>
    </row>
    <row r="1441" spans="1:15" ht="15" customHeight="1" x14ac:dyDescent="0.45">
      <c r="A1441" s="174" t="s">
        <v>778</v>
      </c>
      <c r="B1441" s="173">
        <v>5</v>
      </c>
      <c r="C1441" s="173"/>
      <c r="D1441" s="173"/>
      <c r="E1441" s="173"/>
      <c r="F1441" s="173"/>
      <c r="G1441" s="173"/>
      <c r="H1441" s="173"/>
      <c r="I1441" s="173"/>
      <c r="J1441" s="173"/>
      <c r="K1441" s="173"/>
      <c r="L1441" s="173"/>
      <c r="M1441" s="173"/>
      <c r="N1441" s="173"/>
      <c r="O1441" s="173"/>
    </row>
    <row r="1442" spans="1:15" ht="15" customHeight="1" x14ac:dyDescent="0.45">
      <c r="A1442" s="174" t="s">
        <v>1503</v>
      </c>
      <c r="B1442" s="173">
        <v>3</v>
      </c>
      <c r="C1442" s="173"/>
      <c r="D1442" s="173"/>
      <c r="E1442" s="173"/>
      <c r="F1442" s="173"/>
      <c r="G1442" s="173"/>
      <c r="H1442" s="173"/>
      <c r="I1442" s="173"/>
      <c r="J1442" s="173"/>
      <c r="K1442" s="173"/>
      <c r="L1442" s="173"/>
      <c r="M1442" s="173"/>
      <c r="N1442" s="173"/>
      <c r="O1442" s="173"/>
    </row>
    <row r="1443" spans="1:15" ht="15" customHeight="1" x14ac:dyDescent="0.45">
      <c r="A1443" s="174" t="s">
        <v>1205</v>
      </c>
      <c r="B1443" s="173">
        <v>7</v>
      </c>
      <c r="C1443" s="173"/>
      <c r="D1443" s="173"/>
      <c r="E1443" s="173"/>
      <c r="F1443" s="173"/>
      <c r="G1443" s="173"/>
      <c r="H1443" s="173"/>
      <c r="I1443" s="173"/>
      <c r="J1443" s="173"/>
      <c r="K1443" s="173"/>
      <c r="L1443" s="173"/>
      <c r="M1443" s="173"/>
      <c r="N1443" s="173"/>
      <c r="O1443" s="173"/>
    </row>
    <row r="1444" spans="1:15" ht="15" customHeight="1" x14ac:dyDescent="0.45">
      <c r="A1444" s="174" t="s">
        <v>2515</v>
      </c>
      <c r="B1444" s="173">
        <v>3</v>
      </c>
      <c r="C1444" s="173"/>
      <c r="D1444" s="173"/>
      <c r="E1444" s="173"/>
      <c r="F1444" s="173"/>
      <c r="G1444" s="173"/>
      <c r="H1444" s="173"/>
      <c r="I1444" s="173"/>
      <c r="J1444" s="173"/>
      <c r="K1444" s="173"/>
      <c r="L1444" s="173"/>
      <c r="M1444" s="173"/>
      <c r="N1444" s="173"/>
      <c r="O1444" s="173"/>
    </row>
    <row r="1445" spans="1:15" ht="15" customHeight="1" x14ac:dyDescent="0.45">
      <c r="A1445" s="174" t="s">
        <v>2057</v>
      </c>
      <c r="B1445" s="173">
        <v>3</v>
      </c>
      <c r="C1445" s="173"/>
      <c r="D1445" s="173"/>
      <c r="E1445" s="173"/>
      <c r="F1445" s="173"/>
      <c r="G1445" s="173"/>
      <c r="H1445" s="173"/>
      <c r="I1445" s="173"/>
      <c r="J1445" s="173"/>
      <c r="K1445" s="173"/>
      <c r="L1445" s="173"/>
      <c r="M1445" s="173"/>
      <c r="N1445" s="173"/>
      <c r="O1445" s="173"/>
    </row>
    <row r="1446" spans="1:15" ht="15" customHeight="1" x14ac:dyDescent="0.45">
      <c r="A1446" s="174" t="s">
        <v>893</v>
      </c>
      <c r="B1446" s="173">
        <v>3</v>
      </c>
      <c r="C1446" s="173"/>
      <c r="D1446" s="173"/>
      <c r="E1446" s="173"/>
      <c r="F1446" s="173"/>
      <c r="G1446" s="173"/>
      <c r="H1446" s="173"/>
      <c r="I1446" s="173"/>
      <c r="J1446" s="173"/>
      <c r="K1446" s="173"/>
      <c r="L1446" s="173"/>
      <c r="M1446" s="173"/>
      <c r="N1446" s="173"/>
      <c r="O1446" s="173"/>
    </row>
    <row r="1447" spans="1:15" ht="15" customHeight="1" x14ac:dyDescent="0.45">
      <c r="A1447" s="174" t="s">
        <v>1299</v>
      </c>
      <c r="B1447" s="173">
        <v>1</v>
      </c>
      <c r="C1447" s="173"/>
      <c r="D1447" s="173"/>
      <c r="E1447" s="173"/>
      <c r="F1447" s="173"/>
      <c r="G1447" s="173"/>
      <c r="H1447" s="173"/>
      <c r="I1447" s="173"/>
      <c r="J1447" s="173"/>
      <c r="K1447" s="173"/>
      <c r="L1447" s="173"/>
      <c r="M1447" s="173"/>
      <c r="N1447" s="173"/>
      <c r="O1447" s="173"/>
    </row>
    <row r="1448" spans="1:15" ht="15" customHeight="1" x14ac:dyDescent="0.45">
      <c r="A1448" s="174" t="s">
        <v>228</v>
      </c>
      <c r="B1448" s="173">
        <v>2</v>
      </c>
      <c r="C1448" s="173"/>
      <c r="D1448" s="173"/>
      <c r="E1448" s="173"/>
      <c r="F1448" s="173"/>
      <c r="G1448" s="173"/>
      <c r="H1448" s="173"/>
      <c r="I1448" s="173"/>
      <c r="J1448" s="173"/>
      <c r="K1448" s="173"/>
      <c r="L1448" s="173"/>
      <c r="M1448" s="173"/>
      <c r="N1448" s="173"/>
      <c r="O1448" s="173"/>
    </row>
    <row r="1449" spans="1:15" ht="15" customHeight="1" x14ac:dyDescent="0.45">
      <c r="A1449" s="174" t="s">
        <v>2551</v>
      </c>
      <c r="B1449" s="173">
        <v>4</v>
      </c>
      <c r="C1449" s="173"/>
      <c r="D1449" s="173"/>
      <c r="E1449" s="173"/>
      <c r="F1449" s="173"/>
      <c r="G1449" s="173"/>
      <c r="H1449" s="173"/>
      <c r="I1449" s="173"/>
      <c r="J1449" s="173"/>
      <c r="K1449" s="173"/>
      <c r="L1449" s="173"/>
      <c r="M1449" s="173"/>
      <c r="N1449" s="173"/>
      <c r="O1449" s="173"/>
    </row>
    <row r="1450" spans="1:15" ht="15" customHeight="1" x14ac:dyDescent="0.45">
      <c r="A1450" s="174" t="s">
        <v>2290</v>
      </c>
      <c r="B1450" s="173">
        <v>3</v>
      </c>
      <c r="C1450" s="173"/>
      <c r="D1450" s="173"/>
      <c r="E1450" s="173"/>
      <c r="F1450" s="173"/>
      <c r="G1450" s="173"/>
      <c r="H1450" s="173"/>
      <c r="I1450" s="173"/>
      <c r="J1450" s="173"/>
      <c r="K1450" s="173"/>
      <c r="L1450" s="173"/>
      <c r="M1450" s="173"/>
      <c r="N1450" s="173"/>
      <c r="O1450" s="173"/>
    </row>
    <row r="1451" spans="1:15" ht="15" customHeight="1" x14ac:dyDescent="0.45">
      <c r="A1451" s="174" t="s">
        <v>1138</v>
      </c>
      <c r="B1451" s="173">
        <v>11</v>
      </c>
      <c r="C1451" s="173"/>
      <c r="D1451" s="173"/>
      <c r="E1451" s="173"/>
      <c r="F1451" s="173"/>
      <c r="G1451" s="173"/>
      <c r="H1451" s="173"/>
      <c r="I1451" s="173"/>
      <c r="J1451" s="173"/>
      <c r="K1451" s="173"/>
      <c r="L1451" s="173"/>
      <c r="M1451" s="173"/>
      <c r="N1451" s="173"/>
      <c r="O1451" s="173"/>
    </row>
    <row r="1452" spans="1:15" ht="15" customHeight="1" x14ac:dyDescent="0.45">
      <c r="A1452" s="174" t="s">
        <v>2349</v>
      </c>
      <c r="B1452" s="173">
        <v>3</v>
      </c>
      <c r="C1452" s="173"/>
      <c r="D1452" s="173"/>
      <c r="E1452" s="173"/>
      <c r="F1452" s="173"/>
      <c r="G1452" s="173"/>
      <c r="H1452" s="173"/>
      <c r="I1452" s="173"/>
      <c r="J1452" s="173"/>
      <c r="K1452" s="173"/>
      <c r="L1452" s="173"/>
      <c r="M1452" s="173"/>
      <c r="N1452" s="173"/>
      <c r="O1452" s="173"/>
    </row>
    <row r="1453" spans="1:15" ht="15" customHeight="1" x14ac:dyDescent="0.45">
      <c r="A1453" s="174" t="s">
        <v>1716</v>
      </c>
      <c r="B1453" s="173">
        <v>3</v>
      </c>
      <c r="C1453" s="173"/>
      <c r="D1453" s="173"/>
      <c r="E1453" s="173"/>
      <c r="F1453" s="173"/>
      <c r="G1453" s="173"/>
      <c r="H1453" s="173"/>
      <c r="I1453" s="173"/>
      <c r="J1453" s="173"/>
      <c r="K1453" s="173"/>
      <c r="L1453" s="173"/>
      <c r="M1453" s="173"/>
      <c r="N1453" s="173"/>
      <c r="O1453" s="173"/>
    </row>
    <row r="1454" spans="1:15" ht="15" customHeight="1" x14ac:dyDescent="0.45">
      <c r="A1454" s="174" t="s">
        <v>1705</v>
      </c>
      <c r="B1454" s="173">
        <v>7</v>
      </c>
      <c r="C1454" s="173"/>
      <c r="D1454" s="173"/>
      <c r="E1454" s="173"/>
      <c r="F1454" s="173"/>
      <c r="G1454" s="173"/>
      <c r="H1454" s="173"/>
      <c r="I1454" s="173"/>
      <c r="J1454" s="173"/>
      <c r="K1454" s="173"/>
      <c r="L1454" s="173"/>
      <c r="M1454" s="173"/>
      <c r="N1454" s="173"/>
      <c r="O1454" s="173"/>
    </row>
    <row r="1455" spans="1:15" ht="15" customHeight="1" x14ac:dyDescent="0.45">
      <c r="A1455" s="174" t="s">
        <v>2202</v>
      </c>
      <c r="B1455" s="173">
        <v>2</v>
      </c>
      <c r="C1455" s="173"/>
      <c r="D1455" s="173"/>
      <c r="E1455" s="173"/>
      <c r="F1455" s="173"/>
      <c r="G1455" s="173"/>
      <c r="H1455" s="173"/>
      <c r="I1455" s="173"/>
      <c r="J1455" s="173"/>
      <c r="K1455" s="173"/>
      <c r="L1455" s="173"/>
      <c r="M1455" s="173"/>
      <c r="N1455" s="173"/>
      <c r="O1455" s="173"/>
    </row>
    <row r="1456" spans="1:15" ht="15" customHeight="1" x14ac:dyDescent="0.45">
      <c r="A1456" s="174" t="s">
        <v>81</v>
      </c>
      <c r="B1456" s="173">
        <v>3</v>
      </c>
      <c r="C1456" s="173"/>
      <c r="D1456" s="173"/>
      <c r="E1456" s="173"/>
      <c r="F1456" s="173"/>
      <c r="G1456" s="173"/>
      <c r="H1456" s="173"/>
      <c r="I1456" s="173"/>
      <c r="J1456" s="173"/>
      <c r="K1456" s="173"/>
      <c r="L1456" s="173"/>
      <c r="M1456" s="173"/>
      <c r="N1456" s="173"/>
      <c r="O1456" s="173"/>
    </row>
    <row r="1457" spans="1:15" ht="15" customHeight="1" x14ac:dyDescent="0.45">
      <c r="A1457" s="174" t="s">
        <v>154</v>
      </c>
      <c r="B1457" s="173">
        <v>4</v>
      </c>
      <c r="C1457" s="173"/>
      <c r="D1457" s="173"/>
      <c r="E1457" s="173"/>
      <c r="F1457" s="173"/>
      <c r="G1457" s="173"/>
      <c r="H1457" s="173"/>
      <c r="I1457" s="173"/>
      <c r="J1457" s="173"/>
      <c r="K1457" s="173"/>
      <c r="L1457" s="173"/>
      <c r="M1457" s="173"/>
      <c r="N1457" s="173"/>
      <c r="O1457" s="173"/>
    </row>
    <row r="1458" spans="1:15" ht="15" customHeight="1" x14ac:dyDescent="0.45">
      <c r="A1458" s="174" t="s">
        <v>2568</v>
      </c>
      <c r="B1458" s="173">
        <v>2</v>
      </c>
      <c r="C1458" s="173"/>
      <c r="D1458" s="173"/>
      <c r="E1458" s="173"/>
      <c r="F1458" s="173"/>
      <c r="G1458" s="173"/>
      <c r="H1458" s="173"/>
      <c r="I1458" s="173"/>
      <c r="J1458" s="173"/>
      <c r="K1458" s="173"/>
      <c r="L1458" s="173"/>
      <c r="M1458" s="173"/>
      <c r="N1458" s="173"/>
      <c r="O1458" s="173"/>
    </row>
    <row r="1459" spans="1:15" ht="15" customHeight="1" x14ac:dyDescent="0.45">
      <c r="A1459" s="174" t="s">
        <v>2133</v>
      </c>
      <c r="B1459" s="173">
        <v>3</v>
      </c>
      <c r="C1459" s="173"/>
      <c r="D1459" s="173"/>
      <c r="E1459" s="173"/>
      <c r="F1459" s="173"/>
      <c r="G1459" s="173"/>
      <c r="H1459" s="173"/>
      <c r="I1459" s="173"/>
      <c r="J1459" s="173"/>
      <c r="K1459" s="173"/>
      <c r="L1459" s="173"/>
      <c r="M1459" s="173"/>
      <c r="N1459" s="173"/>
      <c r="O1459" s="173"/>
    </row>
    <row r="1460" spans="1:15" ht="15" customHeight="1" x14ac:dyDescent="0.45">
      <c r="A1460" s="174" t="s">
        <v>2169</v>
      </c>
      <c r="B1460" s="173">
        <v>4</v>
      </c>
      <c r="C1460" s="173"/>
      <c r="D1460" s="173"/>
      <c r="E1460" s="173"/>
      <c r="F1460" s="173"/>
      <c r="G1460" s="173"/>
      <c r="H1460" s="173"/>
      <c r="I1460" s="173"/>
      <c r="J1460" s="173"/>
      <c r="K1460" s="173"/>
      <c r="L1460" s="173"/>
      <c r="M1460" s="173"/>
      <c r="N1460" s="173"/>
      <c r="O1460" s="173"/>
    </row>
    <row r="1461" spans="1:15" ht="15" customHeight="1" x14ac:dyDescent="0.45">
      <c r="A1461" s="174" t="s">
        <v>718</v>
      </c>
      <c r="B1461" s="173">
        <v>5</v>
      </c>
      <c r="C1461" s="173"/>
      <c r="D1461" s="173"/>
      <c r="E1461" s="173"/>
      <c r="F1461" s="173"/>
      <c r="G1461" s="173"/>
      <c r="H1461" s="173"/>
      <c r="I1461" s="173"/>
      <c r="J1461" s="173"/>
      <c r="K1461" s="173"/>
      <c r="L1461" s="173"/>
      <c r="M1461" s="173"/>
      <c r="N1461" s="173"/>
      <c r="O1461" s="173"/>
    </row>
    <row r="1462" spans="1:15" ht="15" customHeight="1" x14ac:dyDescent="0.45">
      <c r="A1462" s="174" t="s">
        <v>1580</v>
      </c>
      <c r="B1462" s="173">
        <v>3</v>
      </c>
      <c r="C1462" s="173"/>
      <c r="D1462" s="173"/>
      <c r="E1462" s="173"/>
      <c r="F1462" s="173"/>
      <c r="G1462" s="173"/>
      <c r="H1462" s="173"/>
      <c r="I1462" s="173"/>
      <c r="J1462" s="173"/>
      <c r="K1462" s="173"/>
      <c r="L1462" s="173"/>
      <c r="M1462" s="173"/>
      <c r="N1462" s="173"/>
      <c r="O1462" s="173"/>
    </row>
    <row r="1463" spans="1:15" ht="15" customHeight="1" x14ac:dyDescent="0.45">
      <c r="A1463" s="174" t="s">
        <v>769</v>
      </c>
      <c r="B1463" s="173">
        <v>9</v>
      </c>
      <c r="C1463" s="173"/>
      <c r="D1463" s="173"/>
      <c r="E1463" s="173"/>
      <c r="F1463" s="173"/>
      <c r="G1463" s="173"/>
      <c r="H1463" s="173"/>
      <c r="I1463" s="173"/>
      <c r="J1463" s="173"/>
      <c r="K1463" s="173"/>
      <c r="L1463" s="173"/>
      <c r="M1463" s="173"/>
      <c r="N1463" s="173"/>
      <c r="O1463" s="173"/>
    </row>
    <row r="1464" spans="1:15" ht="15" customHeight="1" x14ac:dyDescent="0.45">
      <c r="A1464" s="174" t="s">
        <v>1833</v>
      </c>
      <c r="B1464" s="173">
        <v>3</v>
      </c>
      <c r="C1464" s="173"/>
      <c r="D1464" s="173"/>
      <c r="E1464" s="173"/>
      <c r="F1464" s="173"/>
      <c r="G1464" s="173"/>
      <c r="H1464" s="173"/>
      <c r="I1464" s="173"/>
      <c r="J1464" s="173"/>
      <c r="K1464" s="173"/>
      <c r="L1464" s="173"/>
      <c r="M1464" s="173"/>
      <c r="N1464" s="173"/>
      <c r="O1464" s="173"/>
    </row>
    <row r="1465" spans="1:15" ht="15" customHeight="1" x14ac:dyDescent="0.45">
      <c r="A1465" s="174" t="s">
        <v>1039</v>
      </c>
      <c r="B1465" s="173">
        <v>7</v>
      </c>
      <c r="C1465" s="173"/>
      <c r="D1465" s="173"/>
      <c r="E1465" s="173"/>
      <c r="F1465" s="173"/>
      <c r="G1465" s="173"/>
      <c r="H1465" s="173"/>
      <c r="I1465" s="173"/>
      <c r="J1465" s="173"/>
      <c r="K1465" s="173"/>
      <c r="L1465" s="173"/>
      <c r="M1465" s="173"/>
      <c r="N1465" s="173"/>
      <c r="O1465" s="173"/>
    </row>
    <row r="1466" spans="1:15" ht="15" customHeight="1" x14ac:dyDescent="0.45">
      <c r="A1466" s="174" t="s">
        <v>2122</v>
      </c>
      <c r="B1466" s="173">
        <v>2</v>
      </c>
      <c r="C1466" s="173"/>
      <c r="D1466" s="173"/>
      <c r="E1466" s="173"/>
      <c r="F1466" s="173"/>
      <c r="G1466" s="173"/>
      <c r="H1466" s="173"/>
      <c r="I1466" s="173"/>
      <c r="J1466" s="173"/>
      <c r="K1466" s="173"/>
      <c r="L1466" s="173"/>
      <c r="M1466" s="173"/>
      <c r="N1466" s="173"/>
      <c r="O1466" s="173"/>
    </row>
    <row r="1467" spans="1:15" ht="15" customHeight="1" x14ac:dyDescent="0.45">
      <c r="A1467" s="174" t="s">
        <v>2076</v>
      </c>
      <c r="B1467" s="173">
        <v>7</v>
      </c>
      <c r="C1467" s="173"/>
      <c r="D1467" s="173"/>
      <c r="E1467" s="173"/>
      <c r="F1467" s="173"/>
      <c r="G1467" s="173"/>
      <c r="H1467" s="173"/>
      <c r="I1467" s="173"/>
      <c r="J1467" s="173"/>
      <c r="K1467" s="173"/>
      <c r="L1467" s="173"/>
      <c r="M1467" s="173"/>
      <c r="N1467" s="173"/>
      <c r="O1467" s="173"/>
    </row>
    <row r="1468" spans="1:15" ht="15" customHeight="1" x14ac:dyDescent="0.45">
      <c r="A1468" s="174" t="s">
        <v>880</v>
      </c>
      <c r="B1468" s="173">
        <v>4</v>
      </c>
      <c r="C1468" s="173"/>
      <c r="D1468" s="173"/>
      <c r="E1468" s="173"/>
      <c r="F1468" s="173"/>
      <c r="G1468" s="173"/>
      <c r="H1468" s="173"/>
      <c r="I1468" s="173"/>
      <c r="J1468" s="173"/>
      <c r="K1468" s="173"/>
      <c r="L1468" s="173"/>
      <c r="M1468" s="173"/>
      <c r="N1468" s="173"/>
      <c r="O1468" s="173"/>
    </row>
    <row r="1469" spans="1:15" ht="15" customHeight="1" x14ac:dyDescent="0.45">
      <c r="A1469" s="174" t="s">
        <v>256</v>
      </c>
      <c r="B1469" s="173">
        <v>8</v>
      </c>
      <c r="C1469" s="173"/>
      <c r="D1469" s="173"/>
      <c r="E1469" s="173"/>
      <c r="F1469" s="173"/>
      <c r="G1469" s="173"/>
      <c r="H1469" s="173"/>
      <c r="I1469" s="173"/>
      <c r="J1469" s="173"/>
      <c r="K1469" s="173"/>
      <c r="L1469" s="173"/>
      <c r="M1469" s="173"/>
      <c r="N1469" s="173"/>
      <c r="O1469" s="173"/>
    </row>
    <row r="1470" spans="1:15" ht="15" customHeight="1" x14ac:dyDescent="0.45">
      <c r="A1470" s="174" t="s">
        <v>1514</v>
      </c>
      <c r="B1470" s="173">
        <v>2</v>
      </c>
      <c r="C1470" s="173"/>
      <c r="D1470" s="173"/>
      <c r="E1470" s="173"/>
      <c r="F1470" s="173"/>
      <c r="G1470" s="173"/>
      <c r="H1470" s="173"/>
      <c r="I1470" s="173"/>
      <c r="J1470" s="173"/>
      <c r="K1470" s="173"/>
      <c r="L1470" s="173"/>
      <c r="M1470" s="173"/>
      <c r="N1470" s="173"/>
      <c r="O1470" s="173"/>
    </row>
    <row r="1471" spans="1:15" ht="15" customHeight="1" x14ac:dyDescent="0.45">
      <c r="A1471" s="174" t="s">
        <v>2646</v>
      </c>
      <c r="B1471" s="173">
        <v>3</v>
      </c>
      <c r="C1471" s="173"/>
      <c r="D1471" s="173"/>
      <c r="E1471" s="173"/>
      <c r="F1471" s="173"/>
      <c r="G1471" s="173"/>
      <c r="H1471" s="173"/>
      <c r="I1471" s="173"/>
      <c r="J1471" s="173"/>
      <c r="K1471" s="173"/>
      <c r="L1471" s="173"/>
      <c r="M1471" s="173"/>
      <c r="N1471" s="173"/>
      <c r="O1471" s="173"/>
    </row>
    <row r="1472" spans="1:15" ht="15" customHeight="1" x14ac:dyDescent="0.45">
      <c r="A1472" s="174" t="s">
        <v>1904</v>
      </c>
      <c r="B1472" s="173">
        <v>5</v>
      </c>
      <c r="C1472" s="173"/>
      <c r="D1472" s="173"/>
      <c r="E1472" s="173"/>
      <c r="F1472" s="173"/>
      <c r="G1472" s="173"/>
      <c r="H1472" s="173"/>
      <c r="I1472" s="173"/>
      <c r="J1472" s="173"/>
      <c r="K1472" s="173"/>
      <c r="L1472" s="173"/>
      <c r="M1472" s="173"/>
      <c r="N1472" s="173"/>
      <c r="O1472" s="173"/>
    </row>
    <row r="1473" spans="1:15" ht="15" customHeight="1" x14ac:dyDescent="0.45">
      <c r="A1473" s="174" t="s">
        <v>774</v>
      </c>
      <c r="B1473" s="173">
        <v>6</v>
      </c>
      <c r="C1473" s="173"/>
      <c r="D1473" s="173"/>
      <c r="E1473" s="173"/>
      <c r="F1473" s="173"/>
      <c r="G1473" s="173"/>
      <c r="H1473" s="173"/>
      <c r="I1473" s="173"/>
      <c r="J1473" s="173"/>
      <c r="K1473" s="173"/>
      <c r="L1473" s="173"/>
      <c r="M1473" s="173"/>
      <c r="N1473" s="173"/>
      <c r="O1473" s="173"/>
    </row>
    <row r="1474" spans="1:15" ht="15" customHeight="1" x14ac:dyDescent="0.45">
      <c r="A1474" s="174" t="s">
        <v>1405</v>
      </c>
      <c r="B1474" s="173">
        <v>4</v>
      </c>
      <c r="C1474" s="173"/>
      <c r="D1474" s="173"/>
      <c r="E1474" s="173"/>
      <c r="F1474" s="173"/>
      <c r="G1474" s="173"/>
      <c r="H1474" s="173"/>
      <c r="I1474" s="173"/>
      <c r="J1474" s="173"/>
      <c r="K1474" s="173"/>
      <c r="L1474" s="173"/>
      <c r="M1474" s="173"/>
      <c r="N1474" s="173"/>
      <c r="O1474" s="173"/>
    </row>
    <row r="1475" spans="1:15" ht="15" customHeight="1" x14ac:dyDescent="0.45">
      <c r="A1475" s="174" t="s">
        <v>1310</v>
      </c>
      <c r="B1475" s="173">
        <v>5</v>
      </c>
      <c r="C1475" s="173"/>
      <c r="D1475" s="173"/>
      <c r="E1475" s="173"/>
      <c r="F1475" s="173"/>
      <c r="G1475" s="173"/>
      <c r="H1475" s="173"/>
      <c r="I1475" s="173"/>
      <c r="J1475" s="173"/>
      <c r="K1475" s="173"/>
      <c r="L1475" s="173"/>
      <c r="M1475" s="173"/>
      <c r="N1475" s="173"/>
      <c r="O1475" s="173"/>
    </row>
    <row r="1476" spans="1:15" ht="15" customHeight="1" x14ac:dyDescent="0.45">
      <c r="A1476" s="174" t="s">
        <v>1284</v>
      </c>
      <c r="B1476" s="173">
        <v>4</v>
      </c>
      <c r="C1476" s="173"/>
      <c r="D1476" s="173"/>
      <c r="E1476" s="173"/>
      <c r="F1476" s="173"/>
      <c r="G1476" s="173"/>
      <c r="H1476" s="173"/>
      <c r="I1476" s="173"/>
      <c r="J1476" s="173"/>
      <c r="K1476" s="173"/>
      <c r="L1476" s="173"/>
      <c r="M1476" s="173"/>
      <c r="N1476" s="173"/>
      <c r="O1476" s="173"/>
    </row>
    <row r="1477" spans="1:15" ht="15" customHeight="1" x14ac:dyDescent="0.45">
      <c r="A1477" s="174" t="s">
        <v>1088</v>
      </c>
      <c r="B1477" s="173">
        <v>7</v>
      </c>
      <c r="C1477" s="173"/>
      <c r="D1477" s="173"/>
      <c r="E1477" s="173"/>
      <c r="F1477" s="173"/>
      <c r="G1477" s="173"/>
      <c r="H1477" s="173"/>
      <c r="I1477" s="173"/>
      <c r="J1477" s="173"/>
      <c r="K1477" s="173"/>
      <c r="L1477" s="173"/>
      <c r="M1477" s="173"/>
      <c r="N1477" s="173"/>
      <c r="O1477" s="173"/>
    </row>
    <row r="1478" spans="1:15" ht="15" customHeight="1" x14ac:dyDescent="0.45">
      <c r="A1478" s="174" t="s">
        <v>1080</v>
      </c>
      <c r="B1478" s="173">
        <v>4</v>
      </c>
      <c r="C1478" s="173"/>
      <c r="D1478" s="173"/>
      <c r="E1478" s="173"/>
      <c r="F1478" s="173"/>
      <c r="G1478" s="173"/>
      <c r="H1478" s="173"/>
      <c r="I1478" s="173"/>
      <c r="J1478" s="173"/>
      <c r="K1478" s="173"/>
      <c r="L1478" s="173"/>
      <c r="M1478" s="173"/>
      <c r="N1478" s="173"/>
      <c r="O1478" s="173"/>
    </row>
    <row r="1479" spans="1:15" ht="15" customHeight="1" x14ac:dyDescent="0.45">
      <c r="A1479" s="174" t="s">
        <v>1754</v>
      </c>
      <c r="B1479" s="173">
        <v>3</v>
      </c>
      <c r="C1479" s="173"/>
      <c r="D1479" s="173"/>
      <c r="E1479" s="173"/>
      <c r="F1479" s="173"/>
      <c r="G1479" s="173"/>
      <c r="H1479" s="173"/>
      <c r="I1479" s="173"/>
      <c r="J1479" s="173"/>
      <c r="K1479" s="173"/>
      <c r="L1479" s="173"/>
      <c r="M1479" s="173"/>
      <c r="N1479" s="173"/>
      <c r="O1479" s="173"/>
    </row>
    <row r="1480" spans="1:15" ht="15" customHeight="1" x14ac:dyDescent="0.45">
      <c r="A1480" s="174" t="s">
        <v>2062</v>
      </c>
      <c r="B1480" s="173">
        <v>4</v>
      </c>
      <c r="C1480" s="173"/>
      <c r="D1480" s="173"/>
      <c r="E1480" s="173"/>
      <c r="F1480" s="173"/>
      <c r="G1480" s="173"/>
      <c r="H1480" s="173"/>
      <c r="I1480" s="173"/>
      <c r="J1480" s="173"/>
      <c r="K1480" s="173"/>
      <c r="L1480" s="173"/>
      <c r="M1480" s="173"/>
      <c r="N1480" s="173"/>
      <c r="O1480" s="173"/>
    </row>
    <row r="1481" spans="1:15" ht="15" customHeight="1" x14ac:dyDescent="0.45">
      <c r="A1481" s="174" t="s">
        <v>1471</v>
      </c>
      <c r="B1481" s="173">
        <v>8</v>
      </c>
      <c r="C1481" s="173"/>
      <c r="D1481" s="173"/>
      <c r="E1481" s="173"/>
      <c r="F1481" s="173"/>
      <c r="G1481" s="173"/>
      <c r="H1481" s="173"/>
      <c r="I1481" s="173"/>
      <c r="J1481" s="173"/>
      <c r="K1481" s="173"/>
      <c r="L1481" s="173"/>
      <c r="M1481" s="173"/>
      <c r="N1481" s="173"/>
      <c r="O1481" s="173"/>
    </row>
    <row r="1482" spans="1:15" ht="15" customHeight="1" x14ac:dyDescent="0.45">
      <c r="A1482" s="174" t="s">
        <v>792</v>
      </c>
      <c r="B1482" s="173">
        <v>15</v>
      </c>
      <c r="C1482" s="173"/>
      <c r="D1482" s="173"/>
      <c r="E1482" s="173"/>
      <c r="F1482" s="173"/>
      <c r="G1482" s="173"/>
      <c r="H1482" s="173"/>
      <c r="I1482" s="173"/>
      <c r="J1482" s="173"/>
      <c r="K1482" s="173"/>
      <c r="L1482" s="173"/>
      <c r="M1482" s="173"/>
      <c r="N1482" s="173"/>
      <c r="O1482" s="173"/>
    </row>
    <row r="1483" spans="1:15" ht="15" customHeight="1" x14ac:dyDescent="0.45">
      <c r="A1483" s="174" t="s">
        <v>2295</v>
      </c>
      <c r="B1483" s="173">
        <v>3</v>
      </c>
      <c r="C1483" s="173"/>
      <c r="D1483" s="173"/>
      <c r="E1483" s="173"/>
      <c r="F1483" s="173"/>
      <c r="G1483" s="173"/>
      <c r="H1483" s="173"/>
      <c r="I1483" s="173"/>
      <c r="J1483" s="173"/>
      <c r="K1483" s="173"/>
      <c r="L1483" s="173"/>
      <c r="M1483" s="173"/>
      <c r="N1483" s="173"/>
      <c r="O1483" s="173"/>
    </row>
    <row r="1484" spans="1:15" ht="15" customHeight="1" x14ac:dyDescent="0.45">
      <c r="A1484" s="174" t="s">
        <v>1159</v>
      </c>
      <c r="B1484" s="173">
        <v>7</v>
      </c>
      <c r="C1484" s="173"/>
      <c r="D1484" s="173"/>
      <c r="E1484" s="173"/>
      <c r="F1484" s="173"/>
      <c r="G1484" s="173"/>
      <c r="H1484" s="173"/>
      <c r="I1484" s="173"/>
      <c r="J1484" s="173"/>
      <c r="K1484" s="173"/>
      <c r="L1484" s="173"/>
      <c r="M1484" s="173"/>
      <c r="N1484" s="173"/>
      <c r="O1484" s="173"/>
    </row>
    <row r="1485" spans="1:15" ht="15" customHeight="1" x14ac:dyDescent="0.45">
      <c r="A1485" s="174" t="s">
        <v>1946</v>
      </c>
      <c r="B1485" s="173">
        <v>3</v>
      </c>
      <c r="C1485" s="173"/>
      <c r="D1485" s="173"/>
      <c r="E1485" s="173"/>
      <c r="F1485" s="173"/>
      <c r="G1485" s="173"/>
      <c r="H1485" s="173"/>
      <c r="I1485" s="173"/>
      <c r="J1485" s="173"/>
      <c r="K1485" s="173"/>
      <c r="L1485" s="173"/>
      <c r="M1485" s="173"/>
      <c r="N1485" s="173"/>
      <c r="O1485" s="173"/>
    </row>
    <row r="1486" spans="1:15" ht="15" customHeight="1" x14ac:dyDescent="0.45">
      <c r="A1486" s="174" t="s">
        <v>1047</v>
      </c>
      <c r="B1486" s="173">
        <v>3</v>
      </c>
      <c r="C1486" s="173"/>
      <c r="D1486" s="173"/>
      <c r="E1486" s="173"/>
      <c r="F1486" s="173"/>
      <c r="G1486" s="173"/>
      <c r="H1486" s="173"/>
      <c r="I1486" s="173"/>
      <c r="J1486" s="173"/>
      <c r="K1486" s="173"/>
      <c r="L1486" s="173"/>
      <c r="M1486" s="173"/>
      <c r="N1486" s="173"/>
      <c r="O1486" s="173"/>
    </row>
    <row r="1487" spans="1:15" ht="15" customHeight="1" x14ac:dyDescent="0.45">
      <c r="A1487" s="174" t="s">
        <v>392</v>
      </c>
      <c r="B1487" s="173">
        <v>5</v>
      </c>
      <c r="C1487" s="173"/>
      <c r="D1487" s="173"/>
      <c r="E1487" s="173"/>
      <c r="F1487" s="173"/>
      <c r="G1487" s="173"/>
      <c r="H1487" s="173"/>
      <c r="I1487" s="173"/>
      <c r="J1487" s="173"/>
      <c r="K1487" s="173"/>
      <c r="L1487" s="173"/>
      <c r="M1487" s="173"/>
      <c r="N1487" s="173"/>
      <c r="O1487" s="173"/>
    </row>
    <row r="1488" spans="1:15" ht="15" customHeight="1" x14ac:dyDescent="0.45">
      <c r="A1488" s="174" t="s">
        <v>1429</v>
      </c>
      <c r="B1488" s="173">
        <v>5</v>
      </c>
      <c r="C1488" s="173"/>
      <c r="D1488" s="173"/>
      <c r="E1488" s="173"/>
      <c r="F1488" s="173"/>
      <c r="G1488" s="173"/>
      <c r="H1488" s="173"/>
      <c r="I1488" s="173"/>
      <c r="J1488" s="173"/>
      <c r="K1488" s="173"/>
      <c r="L1488" s="173"/>
      <c r="M1488" s="173"/>
      <c r="N1488" s="173"/>
      <c r="O1488" s="173"/>
    </row>
    <row r="1489" spans="1:15" ht="15" customHeight="1" x14ac:dyDescent="0.45">
      <c r="A1489" s="174" t="s">
        <v>1254</v>
      </c>
      <c r="B1489" s="173">
        <v>6</v>
      </c>
      <c r="C1489" s="173"/>
      <c r="D1489" s="173"/>
      <c r="E1489" s="173"/>
      <c r="F1489" s="173"/>
      <c r="G1489" s="173"/>
      <c r="H1489" s="173"/>
      <c r="I1489" s="173"/>
      <c r="J1489" s="173"/>
      <c r="K1489" s="173"/>
      <c r="L1489" s="173"/>
      <c r="M1489" s="173"/>
      <c r="N1489" s="173"/>
      <c r="O1489" s="173"/>
    </row>
    <row r="1490" spans="1:15" ht="15" customHeight="1" x14ac:dyDescent="0.45">
      <c r="A1490" s="174" t="s">
        <v>2511</v>
      </c>
      <c r="B1490" s="173">
        <v>1</v>
      </c>
      <c r="C1490" s="173"/>
      <c r="D1490" s="173"/>
      <c r="E1490" s="173"/>
      <c r="F1490" s="173"/>
      <c r="G1490" s="173"/>
      <c r="H1490" s="173"/>
      <c r="I1490" s="173"/>
      <c r="J1490" s="173"/>
      <c r="K1490" s="173"/>
      <c r="L1490" s="173"/>
      <c r="M1490" s="173"/>
      <c r="N1490" s="173"/>
      <c r="O1490" s="173"/>
    </row>
    <row r="1491" spans="1:15" ht="15" customHeight="1" x14ac:dyDescent="0.45">
      <c r="A1491" s="174" t="s">
        <v>2705</v>
      </c>
      <c r="B1491" s="173">
        <v>1</v>
      </c>
      <c r="C1491" s="173"/>
      <c r="D1491" s="173"/>
      <c r="E1491" s="173"/>
      <c r="F1491" s="173"/>
      <c r="G1491" s="173"/>
      <c r="H1491" s="173"/>
      <c r="I1491" s="173"/>
      <c r="J1491" s="173"/>
      <c r="K1491" s="173"/>
      <c r="L1491" s="173"/>
      <c r="M1491" s="173"/>
      <c r="N1491" s="173"/>
      <c r="O1491" s="173"/>
    </row>
    <row r="1492" spans="1:15" ht="15" customHeight="1" x14ac:dyDescent="0.45">
      <c r="A1492" s="174" t="s">
        <v>1460</v>
      </c>
      <c r="B1492" s="173">
        <v>4</v>
      </c>
      <c r="C1492" s="173"/>
      <c r="D1492" s="173"/>
      <c r="E1492" s="173"/>
      <c r="F1492" s="173"/>
      <c r="G1492" s="173"/>
      <c r="H1492" s="173"/>
      <c r="I1492" s="173"/>
      <c r="J1492" s="173"/>
      <c r="K1492" s="173"/>
      <c r="L1492" s="173"/>
      <c r="M1492" s="173"/>
      <c r="N1492" s="173"/>
      <c r="O1492" s="173"/>
    </row>
    <row r="1493" spans="1:15" ht="15" customHeight="1" x14ac:dyDescent="0.45">
      <c r="A1493" s="174" t="s">
        <v>1835</v>
      </c>
      <c r="B1493" s="173">
        <v>4</v>
      </c>
      <c r="C1493" s="173"/>
      <c r="D1493" s="173"/>
      <c r="E1493" s="173"/>
      <c r="F1493" s="173"/>
      <c r="G1493" s="173"/>
      <c r="H1493" s="173"/>
      <c r="I1493" s="173"/>
      <c r="J1493" s="173"/>
      <c r="K1493" s="173"/>
      <c r="L1493" s="173"/>
      <c r="M1493" s="173"/>
      <c r="N1493" s="173"/>
      <c r="O1493" s="173"/>
    </row>
    <row r="1494" spans="1:15" ht="15" customHeight="1" x14ac:dyDescent="0.45">
      <c r="A1494" s="174" t="s">
        <v>866</v>
      </c>
      <c r="B1494" s="173">
        <v>9</v>
      </c>
      <c r="C1494" s="173"/>
      <c r="D1494" s="173"/>
      <c r="E1494" s="173"/>
      <c r="F1494" s="173"/>
      <c r="G1494" s="173"/>
      <c r="H1494" s="173"/>
      <c r="I1494" s="173"/>
      <c r="J1494" s="173"/>
      <c r="K1494" s="173"/>
      <c r="L1494" s="173"/>
      <c r="M1494" s="173"/>
      <c r="N1494" s="173"/>
      <c r="O1494" s="173"/>
    </row>
    <row r="1495" spans="1:15" ht="15" customHeight="1" x14ac:dyDescent="0.45">
      <c r="A1495" s="174" t="s">
        <v>2677</v>
      </c>
      <c r="B1495" s="173">
        <v>1</v>
      </c>
      <c r="C1495" s="173"/>
      <c r="D1495" s="173"/>
      <c r="E1495" s="173"/>
      <c r="F1495" s="173"/>
      <c r="G1495" s="173"/>
      <c r="H1495" s="173"/>
      <c r="I1495" s="173"/>
      <c r="J1495" s="173"/>
      <c r="K1495" s="173"/>
      <c r="L1495" s="173"/>
      <c r="M1495" s="173"/>
      <c r="N1495" s="173"/>
      <c r="O1495" s="173"/>
    </row>
    <row r="1496" spans="1:15" ht="15" customHeight="1" x14ac:dyDescent="0.45">
      <c r="A1496" s="174" t="s">
        <v>635</v>
      </c>
      <c r="B1496" s="173">
        <v>9</v>
      </c>
      <c r="C1496" s="173"/>
      <c r="D1496" s="173"/>
      <c r="E1496" s="173"/>
      <c r="F1496" s="173"/>
      <c r="G1496" s="173"/>
      <c r="H1496" s="173"/>
      <c r="I1496" s="173"/>
      <c r="J1496" s="173"/>
      <c r="K1496" s="173"/>
      <c r="L1496" s="173"/>
      <c r="M1496" s="173"/>
      <c r="N1496" s="173"/>
      <c r="O1496" s="173"/>
    </row>
    <row r="1497" spans="1:15" ht="15" customHeight="1" x14ac:dyDescent="0.45">
      <c r="A1497" s="174" t="s">
        <v>2578</v>
      </c>
      <c r="B1497" s="173">
        <v>3</v>
      </c>
      <c r="C1497" s="173"/>
      <c r="D1497" s="173"/>
      <c r="E1497" s="173"/>
      <c r="F1497" s="173"/>
      <c r="G1497" s="173"/>
      <c r="H1497" s="173"/>
      <c r="I1497" s="173"/>
      <c r="J1497" s="173"/>
      <c r="K1497" s="173"/>
      <c r="L1497" s="173"/>
      <c r="M1497" s="173"/>
      <c r="N1497" s="173"/>
      <c r="O1497" s="173"/>
    </row>
    <row r="1498" spans="1:15" ht="15" customHeight="1" x14ac:dyDescent="0.45">
      <c r="A1498" s="174" t="s">
        <v>2514</v>
      </c>
      <c r="B1498" s="173">
        <v>4</v>
      </c>
      <c r="C1498" s="173"/>
      <c r="D1498" s="173"/>
      <c r="E1498" s="173"/>
      <c r="F1498" s="173"/>
      <c r="G1498" s="173"/>
      <c r="H1498" s="173"/>
      <c r="I1498" s="173"/>
      <c r="J1498" s="173"/>
      <c r="K1498" s="173"/>
      <c r="L1498" s="173"/>
      <c r="M1498" s="173"/>
      <c r="N1498" s="173"/>
      <c r="O1498" s="173"/>
    </row>
    <row r="1499" spans="1:15" ht="15" customHeight="1" x14ac:dyDescent="0.45">
      <c r="A1499" s="174" t="s">
        <v>1455</v>
      </c>
      <c r="B1499" s="173">
        <v>6</v>
      </c>
      <c r="C1499" s="173"/>
      <c r="D1499" s="173"/>
      <c r="E1499" s="173"/>
      <c r="F1499" s="173"/>
      <c r="G1499" s="173"/>
      <c r="H1499" s="173"/>
      <c r="I1499" s="173"/>
      <c r="J1499" s="173"/>
      <c r="K1499" s="173"/>
      <c r="L1499" s="173"/>
      <c r="M1499" s="173"/>
      <c r="N1499" s="173"/>
      <c r="O1499" s="173"/>
    </row>
    <row r="1500" spans="1:15" ht="15" customHeight="1" x14ac:dyDescent="0.45">
      <c r="A1500" s="174" t="s">
        <v>1641</v>
      </c>
      <c r="B1500" s="173">
        <v>3</v>
      </c>
      <c r="C1500" s="173"/>
      <c r="D1500" s="173"/>
      <c r="E1500" s="173"/>
      <c r="F1500" s="173"/>
      <c r="G1500" s="173"/>
      <c r="H1500" s="173"/>
      <c r="I1500" s="173"/>
      <c r="J1500" s="173"/>
      <c r="K1500" s="173"/>
      <c r="L1500" s="173"/>
      <c r="M1500" s="173"/>
      <c r="N1500" s="173"/>
      <c r="O1500" s="173"/>
    </row>
    <row r="1501" spans="1:15" ht="15" customHeight="1" x14ac:dyDescent="0.45">
      <c r="A1501" s="174" t="s">
        <v>283</v>
      </c>
      <c r="B1501" s="173">
        <v>7</v>
      </c>
      <c r="C1501" s="173"/>
      <c r="D1501" s="173"/>
      <c r="E1501" s="173"/>
      <c r="F1501" s="173"/>
      <c r="G1501" s="173"/>
      <c r="H1501" s="173"/>
      <c r="I1501" s="173"/>
      <c r="J1501" s="173"/>
      <c r="K1501" s="173"/>
      <c r="L1501" s="173"/>
      <c r="M1501" s="173"/>
      <c r="N1501" s="173"/>
      <c r="O1501" s="173"/>
    </row>
    <row r="1502" spans="1:15" ht="15" customHeight="1" x14ac:dyDescent="0.45">
      <c r="A1502" s="174" t="s">
        <v>1977</v>
      </c>
      <c r="B1502" s="173">
        <v>5</v>
      </c>
      <c r="C1502" s="173"/>
      <c r="D1502" s="173"/>
      <c r="E1502" s="173"/>
      <c r="F1502" s="173"/>
      <c r="G1502" s="173"/>
      <c r="H1502" s="173"/>
      <c r="I1502" s="173"/>
      <c r="J1502" s="173"/>
      <c r="K1502" s="173"/>
      <c r="L1502" s="173"/>
      <c r="M1502" s="173"/>
      <c r="N1502" s="173"/>
      <c r="O1502" s="173"/>
    </row>
    <row r="1503" spans="1:15" ht="15" customHeight="1" x14ac:dyDescent="0.45">
      <c r="A1503" s="174" t="s">
        <v>44</v>
      </c>
      <c r="B1503" s="173">
        <v>3</v>
      </c>
      <c r="C1503" s="173"/>
      <c r="D1503" s="173"/>
      <c r="E1503" s="173"/>
      <c r="F1503" s="173"/>
      <c r="G1503" s="173"/>
      <c r="H1503" s="173"/>
      <c r="I1503" s="173"/>
      <c r="J1503" s="173"/>
      <c r="K1503" s="173"/>
      <c r="L1503" s="173"/>
      <c r="M1503" s="173"/>
      <c r="N1503" s="173"/>
      <c r="O1503" s="173"/>
    </row>
    <row r="1504" spans="1:15" ht="15" customHeight="1" x14ac:dyDescent="0.45">
      <c r="A1504" s="174" t="s">
        <v>2498</v>
      </c>
      <c r="B1504" s="173">
        <v>4</v>
      </c>
      <c r="C1504" s="173"/>
      <c r="D1504" s="173"/>
      <c r="E1504" s="173"/>
      <c r="F1504" s="173"/>
      <c r="G1504" s="173"/>
      <c r="H1504" s="173"/>
      <c r="I1504" s="173"/>
      <c r="J1504" s="173"/>
      <c r="K1504" s="173"/>
      <c r="L1504" s="173"/>
      <c r="M1504" s="173"/>
      <c r="N1504" s="173"/>
      <c r="O1504" s="173"/>
    </row>
    <row r="1505" spans="1:15" ht="15" customHeight="1" x14ac:dyDescent="0.45">
      <c r="A1505" s="174" t="s">
        <v>646</v>
      </c>
      <c r="B1505" s="173">
        <v>5</v>
      </c>
      <c r="C1505" s="173"/>
      <c r="D1505" s="173"/>
      <c r="E1505" s="173"/>
      <c r="F1505" s="173"/>
      <c r="G1505" s="173"/>
      <c r="H1505" s="173"/>
      <c r="I1505" s="173"/>
      <c r="J1505" s="173"/>
      <c r="K1505" s="173"/>
      <c r="L1505" s="173"/>
      <c r="M1505" s="173"/>
      <c r="N1505" s="173"/>
      <c r="O1505" s="173"/>
    </row>
    <row r="1506" spans="1:15" ht="15" customHeight="1" x14ac:dyDescent="0.45">
      <c r="A1506" s="174" t="s">
        <v>1402</v>
      </c>
      <c r="B1506" s="173">
        <v>6</v>
      </c>
      <c r="C1506" s="173"/>
      <c r="D1506" s="173"/>
      <c r="E1506" s="173"/>
      <c r="F1506" s="173"/>
      <c r="G1506" s="173"/>
      <c r="H1506" s="173"/>
      <c r="I1506" s="173"/>
      <c r="J1506" s="173"/>
      <c r="K1506" s="173"/>
      <c r="L1506" s="173"/>
      <c r="M1506" s="173"/>
      <c r="N1506" s="173"/>
      <c r="O1506" s="173"/>
    </row>
    <row r="1507" spans="1:15" ht="15" customHeight="1" x14ac:dyDescent="0.45">
      <c r="A1507" s="174" t="s">
        <v>902</v>
      </c>
      <c r="B1507" s="173">
        <v>2</v>
      </c>
      <c r="C1507" s="173"/>
      <c r="D1507" s="173"/>
      <c r="E1507" s="173"/>
      <c r="F1507" s="173"/>
      <c r="G1507" s="173"/>
      <c r="H1507" s="173"/>
      <c r="I1507" s="173"/>
      <c r="J1507" s="173"/>
      <c r="K1507" s="173"/>
      <c r="L1507" s="173"/>
      <c r="M1507" s="173"/>
      <c r="N1507" s="173"/>
      <c r="O1507" s="173"/>
    </row>
    <row r="1508" spans="1:15" ht="15" customHeight="1" x14ac:dyDescent="0.45">
      <c r="A1508" s="174" t="s">
        <v>417</v>
      </c>
      <c r="B1508" s="173">
        <v>7</v>
      </c>
      <c r="C1508" s="173"/>
      <c r="D1508" s="173"/>
      <c r="E1508" s="173"/>
      <c r="F1508" s="173"/>
      <c r="G1508" s="173"/>
      <c r="H1508" s="173"/>
      <c r="I1508" s="173"/>
      <c r="J1508" s="173"/>
      <c r="K1508" s="173"/>
      <c r="L1508" s="173"/>
      <c r="M1508" s="173"/>
      <c r="N1508" s="173"/>
      <c r="O1508" s="173"/>
    </row>
    <row r="1509" spans="1:15" ht="15" customHeight="1" x14ac:dyDescent="0.45">
      <c r="A1509" s="174" t="s">
        <v>152</v>
      </c>
      <c r="B1509" s="173">
        <v>8</v>
      </c>
      <c r="C1509" s="173"/>
      <c r="D1509" s="173"/>
      <c r="E1509" s="173"/>
      <c r="F1509" s="173"/>
      <c r="G1509" s="173"/>
      <c r="H1509" s="173"/>
      <c r="I1509" s="173"/>
      <c r="J1509" s="173"/>
      <c r="K1509" s="173"/>
      <c r="L1509" s="173"/>
      <c r="M1509" s="173"/>
      <c r="N1509" s="173"/>
      <c r="O1509" s="173"/>
    </row>
    <row r="1510" spans="1:15" ht="15" customHeight="1" x14ac:dyDescent="0.45">
      <c r="A1510" s="174" t="s">
        <v>1464</v>
      </c>
      <c r="B1510" s="173">
        <v>3</v>
      </c>
      <c r="C1510" s="173"/>
      <c r="D1510" s="173"/>
      <c r="E1510" s="173"/>
      <c r="F1510" s="173"/>
      <c r="G1510" s="173"/>
      <c r="H1510" s="173"/>
      <c r="I1510" s="173"/>
      <c r="J1510" s="173"/>
      <c r="K1510" s="173"/>
      <c r="L1510" s="173"/>
      <c r="M1510" s="173"/>
      <c r="N1510" s="173"/>
      <c r="O1510" s="173"/>
    </row>
    <row r="1511" spans="1:15" ht="15" customHeight="1" x14ac:dyDescent="0.45">
      <c r="A1511" s="174" t="s">
        <v>1880</v>
      </c>
      <c r="B1511" s="173">
        <v>4</v>
      </c>
      <c r="C1511" s="173"/>
      <c r="D1511" s="173"/>
      <c r="E1511" s="173"/>
      <c r="F1511" s="173"/>
      <c r="G1511" s="173"/>
      <c r="H1511" s="173"/>
      <c r="I1511" s="173"/>
      <c r="J1511" s="173"/>
      <c r="K1511" s="173"/>
      <c r="L1511" s="173"/>
      <c r="M1511" s="173"/>
      <c r="N1511" s="173"/>
      <c r="O1511" s="173"/>
    </row>
    <row r="1512" spans="1:15" ht="15" customHeight="1" x14ac:dyDescent="0.45">
      <c r="A1512" s="174" t="s">
        <v>1889</v>
      </c>
      <c r="B1512" s="173">
        <v>5</v>
      </c>
      <c r="C1512" s="173"/>
      <c r="D1512" s="173"/>
      <c r="E1512" s="173"/>
      <c r="F1512" s="173"/>
      <c r="G1512" s="173"/>
      <c r="H1512" s="173"/>
      <c r="I1512" s="173"/>
      <c r="J1512" s="173"/>
      <c r="K1512" s="173"/>
      <c r="L1512" s="173"/>
      <c r="M1512" s="173"/>
      <c r="N1512" s="173"/>
      <c r="O1512" s="173"/>
    </row>
    <row r="1513" spans="1:15" ht="15" customHeight="1" x14ac:dyDescent="0.45">
      <c r="A1513" s="174" t="s">
        <v>1304</v>
      </c>
      <c r="B1513" s="173">
        <v>5</v>
      </c>
      <c r="C1513" s="173"/>
      <c r="D1513" s="173"/>
      <c r="E1513" s="173"/>
      <c r="F1513" s="173"/>
      <c r="G1513" s="173"/>
      <c r="H1513" s="173"/>
      <c r="I1513" s="173"/>
      <c r="J1513" s="173"/>
      <c r="K1513" s="173"/>
      <c r="L1513" s="173"/>
      <c r="M1513" s="173"/>
      <c r="N1513" s="173"/>
      <c r="O1513" s="173"/>
    </row>
    <row r="1514" spans="1:15" ht="15" customHeight="1" x14ac:dyDescent="0.45">
      <c r="A1514" s="174" t="s">
        <v>864</v>
      </c>
      <c r="B1514" s="173">
        <v>8</v>
      </c>
      <c r="C1514" s="173"/>
      <c r="D1514" s="173"/>
      <c r="E1514" s="173"/>
      <c r="F1514" s="173"/>
      <c r="G1514" s="173"/>
      <c r="H1514" s="173"/>
      <c r="I1514" s="173"/>
      <c r="J1514" s="173"/>
      <c r="K1514" s="173"/>
      <c r="L1514" s="173"/>
      <c r="M1514" s="173"/>
      <c r="N1514" s="173"/>
      <c r="O1514" s="173"/>
    </row>
    <row r="1515" spans="1:15" ht="15" customHeight="1" x14ac:dyDescent="0.45">
      <c r="A1515" s="174" t="s">
        <v>1487</v>
      </c>
      <c r="B1515" s="173">
        <v>4</v>
      </c>
      <c r="C1515" s="173"/>
      <c r="D1515" s="173"/>
      <c r="E1515" s="173"/>
      <c r="F1515" s="173"/>
      <c r="G1515" s="173"/>
      <c r="H1515" s="173"/>
      <c r="I1515" s="173"/>
      <c r="J1515" s="173"/>
      <c r="K1515" s="173"/>
      <c r="L1515" s="173"/>
      <c r="M1515" s="173"/>
      <c r="N1515" s="173"/>
      <c r="O1515" s="173"/>
    </row>
    <row r="1516" spans="1:15" ht="15" customHeight="1" x14ac:dyDescent="0.45">
      <c r="A1516" s="174" t="s">
        <v>596</v>
      </c>
      <c r="B1516" s="173">
        <v>7</v>
      </c>
      <c r="C1516" s="173"/>
      <c r="D1516" s="173"/>
      <c r="E1516" s="173"/>
      <c r="F1516" s="173"/>
      <c r="G1516" s="173"/>
      <c r="H1516" s="173"/>
      <c r="I1516" s="173"/>
      <c r="J1516" s="173"/>
      <c r="K1516" s="173"/>
      <c r="L1516" s="173"/>
      <c r="M1516" s="173"/>
      <c r="N1516" s="173"/>
      <c r="O1516" s="173"/>
    </row>
    <row r="1517" spans="1:15" ht="15" customHeight="1" x14ac:dyDescent="0.45">
      <c r="A1517" s="174" t="s">
        <v>528</v>
      </c>
      <c r="B1517" s="173">
        <v>5</v>
      </c>
      <c r="C1517" s="173"/>
      <c r="D1517" s="173"/>
      <c r="E1517" s="173"/>
      <c r="F1517" s="173"/>
      <c r="G1517" s="173"/>
      <c r="H1517" s="173"/>
      <c r="I1517" s="173"/>
      <c r="J1517" s="173"/>
      <c r="K1517" s="173"/>
      <c r="L1517" s="173"/>
      <c r="M1517" s="173"/>
      <c r="N1517" s="173"/>
      <c r="O1517" s="173"/>
    </row>
    <row r="1518" spans="1:15" ht="15" customHeight="1" x14ac:dyDescent="0.45">
      <c r="A1518" s="174" t="s">
        <v>1174</v>
      </c>
      <c r="B1518" s="173">
        <v>7</v>
      </c>
      <c r="C1518" s="173"/>
      <c r="D1518" s="173"/>
      <c r="E1518" s="173"/>
      <c r="F1518" s="173"/>
      <c r="G1518" s="173"/>
      <c r="H1518" s="173"/>
      <c r="I1518" s="173"/>
      <c r="J1518" s="173"/>
      <c r="K1518" s="173"/>
      <c r="L1518" s="173"/>
      <c r="M1518" s="173"/>
      <c r="N1518" s="173"/>
      <c r="O1518" s="173"/>
    </row>
    <row r="1519" spans="1:15" ht="15" customHeight="1" x14ac:dyDescent="0.45">
      <c r="A1519" s="174" t="s">
        <v>1789</v>
      </c>
      <c r="B1519" s="173">
        <v>7</v>
      </c>
      <c r="C1519" s="173"/>
      <c r="D1519" s="173"/>
      <c r="E1519" s="173"/>
      <c r="F1519" s="173"/>
      <c r="G1519" s="173"/>
      <c r="H1519" s="173"/>
      <c r="I1519" s="173"/>
      <c r="J1519" s="173"/>
      <c r="K1519" s="173"/>
      <c r="L1519" s="173"/>
      <c r="M1519" s="173"/>
      <c r="N1519" s="173"/>
      <c r="O1519" s="173"/>
    </row>
    <row r="1520" spans="1:15" ht="15" customHeight="1" x14ac:dyDescent="0.45">
      <c r="A1520" s="174" t="s">
        <v>488</v>
      </c>
      <c r="B1520" s="173">
        <v>4</v>
      </c>
      <c r="C1520" s="173"/>
      <c r="D1520" s="173"/>
      <c r="E1520" s="173"/>
      <c r="F1520" s="173"/>
      <c r="G1520" s="173"/>
      <c r="H1520" s="173"/>
      <c r="I1520" s="173"/>
      <c r="J1520" s="173"/>
      <c r="K1520" s="173"/>
      <c r="L1520" s="173"/>
      <c r="M1520" s="173"/>
      <c r="N1520" s="173"/>
      <c r="O1520" s="173"/>
    </row>
    <row r="1521" spans="1:15" ht="15" customHeight="1" x14ac:dyDescent="0.45">
      <c r="A1521" s="174" t="s">
        <v>848</v>
      </c>
      <c r="B1521" s="173">
        <v>6</v>
      </c>
      <c r="C1521" s="173"/>
      <c r="D1521" s="173"/>
      <c r="E1521" s="173"/>
      <c r="F1521" s="173"/>
      <c r="G1521" s="173"/>
      <c r="H1521" s="173"/>
      <c r="I1521" s="173"/>
      <c r="J1521" s="173"/>
      <c r="K1521" s="173"/>
      <c r="L1521" s="173"/>
      <c r="M1521" s="173"/>
      <c r="N1521" s="173"/>
      <c r="O1521" s="173"/>
    </row>
    <row r="1522" spans="1:15" ht="15" customHeight="1" x14ac:dyDescent="0.45">
      <c r="A1522" s="174" t="s">
        <v>2491</v>
      </c>
      <c r="B1522" s="173">
        <v>2</v>
      </c>
      <c r="C1522" s="173"/>
      <c r="D1522" s="173"/>
      <c r="E1522" s="173"/>
      <c r="F1522" s="173"/>
      <c r="G1522" s="173"/>
      <c r="H1522" s="173"/>
      <c r="I1522" s="173"/>
      <c r="J1522" s="173"/>
      <c r="K1522" s="173"/>
      <c r="L1522" s="173"/>
      <c r="M1522" s="173"/>
      <c r="N1522" s="173"/>
      <c r="O1522" s="173"/>
    </row>
    <row r="1523" spans="1:15" ht="15" customHeight="1" x14ac:dyDescent="0.45">
      <c r="A1523" s="174" t="s">
        <v>1756</v>
      </c>
      <c r="B1523" s="173">
        <v>10</v>
      </c>
      <c r="C1523" s="173"/>
      <c r="D1523" s="173"/>
      <c r="E1523" s="173"/>
      <c r="F1523" s="173"/>
      <c r="G1523" s="173"/>
      <c r="H1523" s="173"/>
      <c r="I1523" s="173"/>
      <c r="J1523" s="173"/>
      <c r="K1523" s="173"/>
      <c r="L1523" s="173"/>
      <c r="M1523" s="173"/>
      <c r="N1523" s="173"/>
      <c r="O1523" s="173"/>
    </row>
    <row r="1524" spans="1:15" ht="15" customHeight="1" x14ac:dyDescent="0.45">
      <c r="A1524" s="174" t="s">
        <v>2409</v>
      </c>
      <c r="B1524" s="173">
        <v>7</v>
      </c>
      <c r="C1524" s="173"/>
      <c r="D1524" s="173"/>
      <c r="E1524" s="173"/>
      <c r="F1524" s="173"/>
      <c r="G1524" s="173"/>
      <c r="H1524" s="173"/>
      <c r="I1524" s="173"/>
      <c r="J1524" s="173"/>
      <c r="K1524" s="173"/>
      <c r="L1524" s="173"/>
      <c r="M1524" s="173"/>
      <c r="N1524" s="173"/>
      <c r="O1524" s="173"/>
    </row>
    <row r="1525" spans="1:15" ht="15" customHeight="1" x14ac:dyDescent="0.45">
      <c r="A1525" s="174" t="s">
        <v>465</v>
      </c>
      <c r="B1525" s="173">
        <v>4</v>
      </c>
      <c r="C1525" s="173"/>
      <c r="D1525" s="173"/>
      <c r="E1525" s="173"/>
      <c r="F1525" s="173"/>
      <c r="G1525" s="173"/>
      <c r="H1525" s="173"/>
      <c r="I1525" s="173"/>
      <c r="J1525" s="173"/>
      <c r="K1525" s="173"/>
      <c r="L1525" s="173"/>
      <c r="M1525" s="173"/>
      <c r="N1525" s="173"/>
      <c r="O1525" s="173"/>
    </row>
    <row r="1526" spans="1:15" ht="15" customHeight="1" x14ac:dyDescent="0.45">
      <c r="A1526" s="174" t="s">
        <v>63</v>
      </c>
      <c r="B1526" s="173">
        <v>48</v>
      </c>
      <c r="C1526" s="173"/>
      <c r="D1526" s="173"/>
      <c r="E1526" s="173"/>
      <c r="F1526" s="173"/>
      <c r="G1526" s="173"/>
      <c r="H1526" s="173"/>
      <c r="I1526" s="173"/>
      <c r="J1526" s="173"/>
      <c r="K1526" s="173"/>
      <c r="L1526" s="173"/>
      <c r="M1526" s="173"/>
      <c r="N1526" s="173"/>
      <c r="O1526" s="173"/>
    </row>
    <row r="1527" spans="1:15" ht="15" customHeight="1" x14ac:dyDescent="0.45">
      <c r="A1527" s="174" t="s">
        <v>657</v>
      </c>
      <c r="B1527" s="173">
        <v>13</v>
      </c>
      <c r="C1527" s="173"/>
      <c r="D1527" s="173"/>
      <c r="E1527" s="173"/>
      <c r="F1527" s="173"/>
      <c r="G1527" s="173"/>
      <c r="H1527" s="173"/>
      <c r="I1527" s="173"/>
      <c r="J1527" s="173"/>
      <c r="K1527" s="173"/>
      <c r="L1527" s="173"/>
      <c r="M1527" s="173"/>
      <c r="N1527" s="173"/>
      <c r="O1527" s="173"/>
    </row>
    <row r="1528" spans="1:15" ht="15" customHeight="1" x14ac:dyDescent="0.45">
      <c r="A1528" s="174" t="s">
        <v>298</v>
      </c>
      <c r="B1528" s="173">
        <v>10</v>
      </c>
      <c r="C1528" s="173"/>
      <c r="D1528" s="173"/>
      <c r="E1528" s="173"/>
      <c r="F1528" s="173"/>
      <c r="G1528" s="173"/>
      <c r="H1528" s="173"/>
      <c r="I1528" s="173"/>
      <c r="J1528" s="173"/>
      <c r="K1528" s="173"/>
      <c r="L1528" s="173"/>
      <c r="M1528" s="173"/>
      <c r="N1528" s="173"/>
      <c r="O1528" s="173"/>
    </row>
    <row r="1529" spans="1:15" ht="15" customHeight="1" x14ac:dyDescent="0.45">
      <c r="A1529" s="174" t="s">
        <v>806</v>
      </c>
      <c r="B1529" s="173">
        <v>18</v>
      </c>
      <c r="C1529" s="173"/>
      <c r="D1529" s="173"/>
      <c r="E1529" s="173"/>
      <c r="F1529" s="173"/>
      <c r="G1529" s="173"/>
      <c r="H1529" s="173"/>
      <c r="I1529" s="173"/>
      <c r="J1529" s="173"/>
      <c r="K1529" s="173"/>
      <c r="L1529" s="173"/>
      <c r="M1529" s="173"/>
      <c r="N1529" s="173"/>
      <c r="O1529" s="173"/>
    </row>
    <row r="1530" spans="1:15" ht="15" customHeight="1" x14ac:dyDescent="0.45">
      <c r="A1530" s="174" t="s">
        <v>1014</v>
      </c>
      <c r="B1530" s="173">
        <v>16</v>
      </c>
      <c r="C1530" s="173"/>
      <c r="D1530" s="173"/>
      <c r="E1530" s="173"/>
      <c r="F1530" s="173"/>
      <c r="G1530" s="173"/>
      <c r="H1530" s="173"/>
      <c r="I1530" s="173"/>
      <c r="J1530" s="173"/>
      <c r="K1530" s="173"/>
      <c r="L1530" s="173"/>
      <c r="M1530" s="173"/>
      <c r="N1530" s="173"/>
      <c r="O1530" s="173"/>
    </row>
    <row r="1531" spans="1:15" ht="15" customHeight="1" x14ac:dyDescent="0.45">
      <c r="A1531" s="174" t="s">
        <v>220</v>
      </c>
      <c r="B1531" s="173">
        <v>5</v>
      </c>
      <c r="C1531" s="173"/>
      <c r="D1531" s="173"/>
      <c r="E1531" s="173"/>
      <c r="F1531" s="173"/>
      <c r="G1531" s="173"/>
      <c r="H1531" s="173"/>
      <c r="I1531" s="173"/>
      <c r="J1531" s="173"/>
      <c r="K1531" s="173"/>
      <c r="L1531" s="173"/>
      <c r="M1531" s="173"/>
      <c r="N1531" s="173"/>
      <c r="O1531" s="173"/>
    </row>
    <row r="1532" spans="1:15" ht="15" customHeight="1" x14ac:dyDescent="0.45">
      <c r="A1532" s="174" t="s">
        <v>159</v>
      </c>
      <c r="B1532" s="173">
        <v>46</v>
      </c>
      <c r="C1532" s="173"/>
      <c r="D1532" s="173"/>
      <c r="E1532" s="173"/>
      <c r="F1532" s="173"/>
      <c r="G1532" s="173"/>
      <c r="H1532" s="173"/>
      <c r="I1532" s="173"/>
      <c r="J1532" s="173"/>
      <c r="K1532" s="173"/>
      <c r="L1532" s="173"/>
      <c r="M1532" s="173"/>
      <c r="N1532" s="173"/>
      <c r="O1532" s="173"/>
    </row>
    <row r="1533" spans="1:15" ht="15" customHeight="1" x14ac:dyDescent="0.45">
      <c r="A1533" s="174" t="s">
        <v>206</v>
      </c>
      <c r="B1533" s="173">
        <v>19</v>
      </c>
      <c r="C1533" s="173"/>
      <c r="D1533" s="173"/>
      <c r="E1533" s="173"/>
      <c r="F1533" s="173"/>
      <c r="G1533" s="173"/>
      <c r="H1533" s="173"/>
      <c r="I1533" s="173"/>
      <c r="J1533" s="173"/>
      <c r="K1533" s="173"/>
      <c r="L1533" s="173"/>
      <c r="M1533" s="173"/>
      <c r="N1533" s="173"/>
      <c r="O1533" s="173"/>
    </row>
    <row r="1534" spans="1:15" ht="15" customHeight="1" x14ac:dyDescent="0.45">
      <c r="A1534" s="174" t="s">
        <v>2303</v>
      </c>
      <c r="B1534" s="173">
        <v>1</v>
      </c>
      <c r="C1534" s="173"/>
      <c r="D1534" s="173"/>
      <c r="E1534" s="173"/>
      <c r="F1534" s="173"/>
      <c r="G1534" s="173"/>
      <c r="H1534" s="173"/>
      <c r="I1534" s="173"/>
      <c r="J1534" s="173"/>
      <c r="K1534" s="173"/>
      <c r="L1534" s="173"/>
      <c r="M1534" s="173"/>
      <c r="N1534" s="173"/>
      <c r="O1534" s="173"/>
    </row>
    <row r="1535" spans="1:15" ht="15" customHeight="1" x14ac:dyDescent="0.45">
      <c r="A1535" s="174" t="s">
        <v>1398</v>
      </c>
      <c r="B1535" s="173">
        <v>2</v>
      </c>
      <c r="C1535" s="173"/>
      <c r="D1535" s="173"/>
      <c r="E1535" s="173"/>
      <c r="F1535" s="173"/>
      <c r="G1535" s="173"/>
      <c r="H1535" s="173"/>
      <c r="I1535" s="173"/>
      <c r="J1535" s="173"/>
      <c r="K1535" s="173"/>
      <c r="L1535" s="173"/>
      <c r="M1535" s="173"/>
      <c r="N1535" s="173"/>
      <c r="O1535" s="173"/>
    </row>
    <row r="1536" spans="1:15" ht="15" customHeight="1" x14ac:dyDescent="0.45">
      <c r="A1536" s="174" t="s">
        <v>1216</v>
      </c>
      <c r="B1536" s="173">
        <v>4</v>
      </c>
      <c r="C1536" s="173"/>
      <c r="D1536" s="173"/>
      <c r="E1536" s="173"/>
      <c r="F1536" s="173"/>
      <c r="G1536" s="173"/>
      <c r="H1536" s="173"/>
      <c r="I1536" s="173"/>
      <c r="J1536" s="173"/>
      <c r="K1536" s="173"/>
      <c r="L1536" s="173"/>
      <c r="M1536" s="173"/>
      <c r="N1536" s="173"/>
      <c r="O1536" s="173"/>
    </row>
    <row r="1537" spans="1:15" ht="15" customHeight="1" x14ac:dyDescent="0.45">
      <c r="A1537" s="174" t="s">
        <v>2004</v>
      </c>
      <c r="B1537" s="173">
        <v>5</v>
      </c>
      <c r="C1537" s="173"/>
      <c r="D1537" s="173"/>
      <c r="E1537" s="173"/>
      <c r="F1537" s="173"/>
      <c r="G1537" s="173"/>
      <c r="H1537" s="173"/>
      <c r="I1537" s="173"/>
      <c r="J1537" s="173"/>
      <c r="K1537" s="173"/>
      <c r="L1537" s="173"/>
      <c r="M1537" s="173"/>
      <c r="N1537" s="173"/>
      <c r="O1537" s="173"/>
    </row>
    <row r="1538" spans="1:15" ht="15" customHeight="1" x14ac:dyDescent="0.45">
      <c r="A1538" s="174" t="s">
        <v>2218</v>
      </c>
      <c r="B1538" s="173">
        <v>11</v>
      </c>
      <c r="C1538" s="173"/>
      <c r="D1538" s="173"/>
      <c r="E1538" s="173"/>
      <c r="F1538" s="173"/>
      <c r="G1538" s="173"/>
      <c r="H1538" s="173"/>
      <c r="I1538" s="173"/>
      <c r="J1538" s="173"/>
      <c r="K1538" s="173"/>
      <c r="L1538" s="173"/>
      <c r="M1538" s="173"/>
      <c r="N1538" s="173"/>
      <c r="O1538" s="173"/>
    </row>
    <row r="1539" spans="1:15" ht="15" customHeight="1" x14ac:dyDescent="0.45">
      <c r="A1539" s="174" t="s">
        <v>407</v>
      </c>
      <c r="B1539" s="173">
        <v>5</v>
      </c>
      <c r="C1539" s="173"/>
      <c r="D1539" s="173"/>
      <c r="E1539" s="173"/>
      <c r="F1539" s="173"/>
      <c r="G1539" s="173"/>
      <c r="H1539" s="173"/>
      <c r="I1539" s="173"/>
      <c r="J1539" s="173"/>
      <c r="K1539" s="173"/>
      <c r="L1539" s="173"/>
      <c r="M1539" s="173"/>
      <c r="N1539" s="173"/>
      <c r="O1539" s="173"/>
    </row>
    <row r="1540" spans="1:15" ht="15" customHeight="1" x14ac:dyDescent="0.45">
      <c r="A1540" s="174" t="s">
        <v>1415</v>
      </c>
      <c r="B1540" s="173">
        <v>2</v>
      </c>
      <c r="C1540" s="173"/>
      <c r="D1540" s="173"/>
      <c r="E1540" s="173"/>
      <c r="F1540" s="173"/>
      <c r="G1540" s="173"/>
      <c r="H1540" s="173"/>
      <c r="I1540" s="173"/>
      <c r="J1540" s="173"/>
      <c r="K1540" s="173"/>
      <c r="L1540" s="173"/>
      <c r="M1540" s="173"/>
      <c r="N1540" s="173"/>
      <c r="O1540" s="173"/>
    </row>
    <row r="1541" spans="1:15" ht="15" customHeight="1" x14ac:dyDescent="0.45">
      <c r="A1541" s="174" t="s">
        <v>1420</v>
      </c>
      <c r="B1541" s="173">
        <v>4</v>
      </c>
      <c r="C1541" s="173"/>
      <c r="D1541" s="173"/>
      <c r="E1541" s="173"/>
      <c r="F1541" s="173"/>
      <c r="G1541" s="173"/>
      <c r="H1541" s="173"/>
      <c r="I1541" s="173"/>
      <c r="J1541" s="173"/>
      <c r="K1541" s="173"/>
      <c r="L1541" s="173"/>
      <c r="M1541" s="173"/>
      <c r="N1541" s="173"/>
      <c r="O1541" s="173"/>
    </row>
    <row r="1542" spans="1:15" ht="15" customHeight="1" x14ac:dyDescent="0.45">
      <c r="A1542" s="174" t="s">
        <v>2629</v>
      </c>
      <c r="B1542" s="173">
        <v>2</v>
      </c>
      <c r="C1542" s="173"/>
      <c r="D1542" s="173"/>
      <c r="E1542" s="173"/>
      <c r="F1542" s="173"/>
      <c r="G1542" s="173"/>
      <c r="H1542" s="173"/>
      <c r="I1542" s="173"/>
      <c r="J1542" s="173"/>
      <c r="K1542" s="173"/>
      <c r="L1542" s="173"/>
      <c r="M1542" s="173"/>
      <c r="N1542" s="173"/>
      <c r="O1542" s="173"/>
    </row>
    <row r="1543" spans="1:15" ht="15" customHeight="1" x14ac:dyDescent="0.45">
      <c r="A1543" s="174" t="s">
        <v>281</v>
      </c>
      <c r="B1543" s="173">
        <v>8</v>
      </c>
      <c r="C1543" s="173"/>
      <c r="D1543" s="173"/>
      <c r="E1543" s="173"/>
      <c r="F1543" s="173"/>
      <c r="G1543" s="173"/>
      <c r="H1543" s="173"/>
      <c r="I1543" s="173"/>
      <c r="J1543" s="173"/>
      <c r="K1543" s="173"/>
      <c r="L1543" s="173"/>
      <c r="M1543" s="173"/>
      <c r="N1543" s="173"/>
      <c r="O1543" s="173"/>
    </row>
    <row r="1544" spans="1:15" ht="15" customHeight="1" x14ac:dyDescent="0.45">
      <c r="A1544" s="174" t="s">
        <v>117</v>
      </c>
      <c r="B1544" s="173">
        <v>17</v>
      </c>
      <c r="C1544" s="173"/>
      <c r="D1544" s="173"/>
      <c r="E1544" s="173"/>
      <c r="F1544" s="173"/>
      <c r="G1544" s="173"/>
      <c r="H1544" s="173"/>
      <c r="I1544" s="173"/>
      <c r="J1544" s="173"/>
      <c r="K1544" s="173"/>
      <c r="L1544" s="173"/>
      <c r="M1544" s="173"/>
      <c r="N1544" s="173"/>
      <c r="O1544" s="173"/>
    </row>
    <row r="1545" spans="1:15" ht="15" customHeight="1" x14ac:dyDescent="0.45">
      <c r="A1545" s="174" t="s">
        <v>833</v>
      </c>
      <c r="B1545" s="173">
        <v>8</v>
      </c>
      <c r="C1545" s="173"/>
      <c r="D1545" s="173"/>
      <c r="E1545" s="173"/>
      <c r="F1545" s="173"/>
      <c r="G1545" s="173"/>
      <c r="H1545" s="173"/>
      <c r="I1545" s="173"/>
      <c r="J1545" s="173"/>
      <c r="K1545" s="173"/>
      <c r="L1545" s="173"/>
      <c r="M1545" s="173"/>
      <c r="N1545" s="173"/>
      <c r="O1545" s="173"/>
    </row>
    <row r="1546" spans="1:15" ht="15" customHeight="1" x14ac:dyDescent="0.45">
      <c r="A1546" s="174" t="s">
        <v>2482</v>
      </c>
      <c r="B1546" s="173">
        <v>3</v>
      </c>
      <c r="C1546" s="173"/>
      <c r="D1546" s="173"/>
      <c r="E1546" s="173"/>
      <c r="F1546" s="173"/>
      <c r="G1546" s="173"/>
      <c r="H1546" s="173"/>
      <c r="I1546" s="173"/>
      <c r="J1546" s="173"/>
      <c r="K1546" s="173"/>
      <c r="L1546" s="173"/>
      <c r="M1546" s="173"/>
      <c r="N1546" s="173"/>
      <c r="O1546" s="173"/>
    </row>
    <row r="1547" spans="1:15" ht="15" customHeight="1" x14ac:dyDescent="0.45">
      <c r="A1547" s="174" t="s">
        <v>640</v>
      </c>
      <c r="B1547" s="173">
        <v>4</v>
      </c>
      <c r="C1547" s="173"/>
      <c r="D1547" s="173"/>
      <c r="E1547" s="173"/>
      <c r="F1547" s="173"/>
      <c r="G1547" s="173"/>
      <c r="H1547" s="173"/>
      <c r="I1547" s="173"/>
      <c r="J1547" s="173"/>
      <c r="K1547" s="173"/>
      <c r="L1547" s="173"/>
      <c r="M1547" s="173"/>
      <c r="N1547" s="173"/>
      <c r="O1547" s="173"/>
    </row>
    <row r="1548" spans="1:15" ht="15" customHeight="1" x14ac:dyDescent="0.45">
      <c r="A1548" s="174" t="s">
        <v>717</v>
      </c>
      <c r="B1548" s="173">
        <v>4</v>
      </c>
      <c r="C1548" s="173"/>
      <c r="D1548" s="173"/>
      <c r="E1548" s="173"/>
      <c r="F1548" s="173"/>
      <c r="G1548" s="173"/>
      <c r="H1548" s="173"/>
      <c r="I1548" s="173"/>
      <c r="J1548" s="173"/>
      <c r="K1548" s="173"/>
      <c r="L1548" s="173"/>
      <c r="M1548" s="173"/>
      <c r="N1548" s="173"/>
      <c r="O1548" s="173"/>
    </row>
    <row r="1549" spans="1:15" ht="15" customHeight="1" x14ac:dyDescent="0.45">
      <c r="A1549" s="174" t="s">
        <v>2647</v>
      </c>
      <c r="B1549" s="173">
        <v>9</v>
      </c>
      <c r="C1549" s="173"/>
      <c r="D1549" s="173"/>
      <c r="E1549" s="173"/>
      <c r="F1549" s="173"/>
      <c r="G1549" s="173"/>
      <c r="H1549" s="173"/>
      <c r="I1549" s="173"/>
      <c r="J1549" s="173"/>
      <c r="K1549" s="173"/>
      <c r="L1549" s="173"/>
      <c r="M1549" s="173"/>
      <c r="N1549" s="173"/>
      <c r="O1549" s="173"/>
    </row>
    <row r="1550" spans="1:15" ht="15" customHeight="1" x14ac:dyDescent="0.45">
      <c r="A1550" s="174" t="s">
        <v>2704</v>
      </c>
      <c r="B1550" s="173">
        <v>1</v>
      </c>
      <c r="C1550" s="173"/>
      <c r="D1550" s="173"/>
      <c r="E1550" s="173"/>
      <c r="F1550" s="173"/>
      <c r="G1550" s="173"/>
      <c r="H1550" s="173"/>
      <c r="I1550" s="173"/>
      <c r="J1550" s="173"/>
      <c r="K1550" s="173"/>
      <c r="L1550" s="173"/>
      <c r="M1550" s="173"/>
      <c r="N1550" s="173"/>
      <c r="O1550" s="173"/>
    </row>
    <row r="1551" spans="1:15" ht="15" customHeight="1" x14ac:dyDescent="0.45">
      <c r="A1551" s="174" t="s">
        <v>1593</v>
      </c>
      <c r="B1551" s="173">
        <v>5</v>
      </c>
      <c r="C1551" s="173"/>
      <c r="D1551" s="173"/>
      <c r="E1551" s="173"/>
      <c r="F1551" s="173"/>
      <c r="G1551" s="173"/>
      <c r="H1551" s="173"/>
      <c r="I1551" s="173"/>
      <c r="J1551" s="173"/>
      <c r="K1551" s="173"/>
      <c r="L1551" s="173"/>
      <c r="M1551" s="173"/>
      <c r="N1551" s="173"/>
      <c r="O1551" s="173"/>
    </row>
    <row r="1552" spans="1:15" ht="15" customHeight="1" x14ac:dyDescent="0.45">
      <c r="A1552" s="174" t="s">
        <v>1105</v>
      </c>
      <c r="B1552" s="173">
        <v>4</v>
      </c>
      <c r="C1552" s="173"/>
      <c r="D1552" s="173"/>
      <c r="E1552" s="173"/>
      <c r="F1552" s="173"/>
      <c r="G1552" s="173"/>
      <c r="H1552" s="173"/>
      <c r="I1552" s="173"/>
      <c r="J1552" s="173"/>
      <c r="K1552" s="173"/>
      <c r="L1552" s="173"/>
      <c r="M1552" s="173"/>
      <c r="N1552" s="173"/>
      <c r="O1552" s="173"/>
    </row>
    <row r="1553" spans="1:15" ht="15" customHeight="1" x14ac:dyDescent="0.45">
      <c r="A1553" s="174" t="s">
        <v>2504</v>
      </c>
      <c r="B1553" s="173">
        <v>5</v>
      </c>
      <c r="C1553" s="173"/>
      <c r="D1553" s="173"/>
      <c r="E1553" s="173"/>
      <c r="F1553" s="173"/>
      <c r="G1553" s="173"/>
      <c r="H1553" s="173"/>
      <c r="I1553" s="173"/>
      <c r="J1553" s="173"/>
      <c r="K1553" s="173"/>
      <c r="L1553" s="173"/>
      <c r="M1553" s="173"/>
      <c r="N1553" s="173"/>
      <c r="O1553" s="173"/>
    </row>
    <row r="1554" spans="1:15" ht="15" customHeight="1" x14ac:dyDescent="0.45">
      <c r="A1554" s="174" t="s">
        <v>161</v>
      </c>
      <c r="B1554" s="173">
        <v>8</v>
      </c>
      <c r="C1554" s="173"/>
      <c r="D1554" s="173"/>
      <c r="E1554" s="173"/>
      <c r="F1554" s="173"/>
      <c r="G1554" s="173"/>
      <c r="H1554" s="173"/>
      <c r="I1554" s="173"/>
      <c r="J1554" s="173"/>
      <c r="K1554" s="173"/>
      <c r="L1554" s="173"/>
      <c r="M1554" s="173"/>
      <c r="N1554" s="173"/>
      <c r="O1554" s="173"/>
    </row>
    <row r="1555" spans="1:15" ht="15" customHeight="1" x14ac:dyDescent="0.45">
      <c r="A1555" s="174" t="s">
        <v>344</v>
      </c>
      <c r="B1555" s="173">
        <v>3</v>
      </c>
      <c r="C1555" s="173"/>
      <c r="D1555" s="173"/>
      <c r="E1555" s="173"/>
      <c r="F1555" s="173"/>
      <c r="G1555" s="173"/>
      <c r="H1555" s="173"/>
      <c r="I1555" s="173"/>
      <c r="J1555" s="173"/>
      <c r="K1555" s="173"/>
      <c r="L1555" s="173"/>
      <c r="M1555" s="173"/>
      <c r="N1555" s="173"/>
      <c r="O1555" s="173"/>
    </row>
    <row r="1556" spans="1:15" ht="15" customHeight="1" x14ac:dyDescent="0.45">
      <c r="A1556" s="174" t="s">
        <v>2436</v>
      </c>
      <c r="B1556" s="173">
        <v>3</v>
      </c>
      <c r="C1556" s="173"/>
      <c r="D1556" s="173"/>
      <c r="E1556" s="173"/>
      <c r="F1556" s="173"/>
      <c r="G1556" s="173"/>
      <c r="H1556" s="173"/>
      <c r="I1556" s="173"/>
      <c r="J1556" s="173"/>
      <c r="K1556" s="173"/>
      <c r="L1556" s="173"/>
      <c r="M1556" s="173"/>
      <c r="N1556" s="173"/>
      <c r="O1556" s="173"/>
    </row>
    <row r="1557" spans="1:15" ht="15" customHeight="1" x14ac:dyDescent="0.45">
      <c r="A1557" s="174" t="s">
        <v>2532</v>
      </c>
      <c r="B1557" s="173">
        <v>6</v>
      </c>
      <c r="C1557" s="173"/>
      <c r="D1557" s="173"/>
      <c r="E1557" s="173"/>
      <c r="F1557" s="173"/>
      <c r="G1557" s="173"/>
      <c r="H1557" s="173"/>
      <c r="I1557" s="173"/>
      <c r="J1557" s="173"/>
      <c r="K1557" s="173"/>
      <c r="L1557" s="173"/>
      <c r="M1557" s="173"/>
      <c r="N1557" s="173"/>
      <c r="O1557" s="173"/>
    </row>
    <row r="1558" spans="1:15" ht="15" customHeight="1" x14ac:dyDescent="0.45">
      <c r="A1558" s="174" t="s">
        <v>1212</v>
      </c>
      <c r="B1558" s="173">
        <v>6</v>
      </c>
      <c r="C1558" s="173"/>
      <c r="D1558" s="173"/>
      <c r="E1558" s="173"/>
      <c r="F1558" s="173"/>
      <c r="G1558" s="173"/>
      <c r="H1558" s="173"/>
      <c r="I1558" s="173"/>
      <c r="J1558" s="173"/>
      <c r="K1558" s="173"/>
      <c r="L1558" s="173"/>
      <c r="M1558" s="173"/>
      <c r="N1558" s="173"/>
      <c r="O1558" s="173"/>
    </row>
    <row r="1559" spans="1:15" ht="15" customHeight="1" x14ac:dyDescent="0.45">
      <c r="A1559" s="174" t="s">
        <v>2039</v>
      </c>
      <c r="B1559" s="173">
        <v>7</v>
      </c>
      <c r="C1559" s="173"/>
      <c r="D1559" s="173"/>
      <c r="E1559" s="173"/>
      <c r="F1559" s="173"/>
      <c r="G1559" s="173"/>
      <c r="H1559" s="173"/>
      <c r="I1559" s="173"/>
      <c r="J1559" s="173"/>
      <c r="K1559" s="173"/>
      <c r="L1559" s="173"/>
      <c r="M1559" s="173"/>
      <c r="N1559" s="173"/>
      <c r="O1559" s="173"/>
    </row>
    <row r="1560" spans="1:15" ht="15" customHeight="1" x14ac:dyDescent="0.45">
      <c r="A1560" s="174" t="s">
        <v>2195</v>
      </c>
      <c r="B1560" s="173">
        <v>7</v>
      </c>
      <c r="C1560" s="173"/>
      <c r="D1560" s="173"/>
      <c r="E1560" s="173"/>
      <c r="F1560" s="173"/>
      <c r="G1560" s="173"/>
      <c r="H1560" s="173"/>
      <c r="I1560" s="173"/>
      <c r="J1560" s="173"/>
      <c r="K1560" s="173"/>
      <c r="L1560" s="173"/>
      <c r="M1560" s="173"/>
      <c r="N1560" s="173"/>
      <c r="O1560" s="173"/>
    </row>
    <row r="1561" spans="1:15" ht="15" customHeight="1" x14ac:dyDescent="0.45">
      <c r="A1561" s="174" t="s">
        <v>1553</v>
      </c>
      <c r="B1561" s="173">
        <v>6</v>
      </c>
      <c r="C1561" s="173"/>
      <c r="D1561" s="173"/>
      <c r="E1561" s="173"/>
      <c r="F1561" s="173"/>
      <c r="G1561" s="173"/>
      <c r="H1561" s="173"/>
      <c r="I1561" s="173"/>
      <c r="J1561" s="173"/>
      <c r="K1561" s="173"/>
      <c r="L1561" s="173"/>
      <c r="M1561" s="173"/>
      <c r="N1561" s="173"/>
      <c r="O1561" s="173"/>
    </row>
    <row r="1562" spans="1:15" ht="15" customHeight="1" x14ac:dyDescent="0.45">
      <c r="A1562" s="174" t="s">
        <v>478</v>
      </c>
      <c r="B1562" s="173">
        <v>7</v>
      </c>
      <c r="C1562" s="173"/>
      <c r="D1562" s="173"/>
      <c r="E1562" s="173"/>
      <c r="F1562" s="173"/>
      <c r="G1562" s="173"/>
      <c r="H1562" s="173"/>
      <c r="I1562" s="173"/>
      <c r="J1562" s="173"/>
      <c r="K1562" s="173"/>
      <c r="L1562" s="173"/>
      <c r="M1562" s="173"/>
      <c r="N1562" s="173"/>
      <c r="O1562" s="173"/>
    </row>
    <row r="1563" spans="1:15" ht="15" customHeight="1" x14ac:dyDescent="0.45">
      <c r="A1563" s="174" t="s">
        <v>1204</v>
      </c>
      <c r="B1563" s="173">
        <v>5</v>
      </c>
      <c r="C1563" s="173"/>
      <c r="D1563" s="173"/>
      <c r="E1563" s="173"/>
      <c r="F1563" s="173"/>
      <c r="G1563" s="173"/>
      <c r="H1563" s="173"/>
      <c r="I1563" s="173"/>
      <c r="J1563" s="173"/>
      <c r="K1563" s="173"/>
      <c r="L1563" s="173"/>
      <c r="M1563" s="173"/>
      <c r="N1563" s="173"/>
      <c r="O1563" s="173"/>
    </row>
    <row r="1564" spans="1:15" ht="15" customHeight="1" x14ac:dyDescent="0.45">
      <c r="A1564" s="174" t="s">
        <v>2573</v>
      </c>
      <c r="B1564" s="173">
        <v>4</v>
      </c>
      <c r="C1564" s="173"/>
      <c r="D1564" s="173"/>
      <c r="E1564" s="173"/>
      <c r="F1564" s="173"/>
      <c r="G1564" s="173"/>
      <c r="H1564" s="173"/>
      <c r="I1564" s="173"/>
      <c r="J1564" s="173"/>
      <c r="K1564" s="173"/>
      <c r="L1564" s="173"/>
      <c r="M1564" s="173"/>
      <c r="N1564" s="173"/>
      <c r="O1564" s="173"/>
    </row>
    <row r="1565" spans="1:15" ht="15" customHeight="1" x14ac:dyDescent="0.45">
      <c r="A1565" s="174" t="s">
        <v>1511</v>
      </c>
      <c r="B1565" s="173">
        <v>4</v>
      </c>
      <c r="C1565" s="173"/>
      <c r="D1565" s="173"/>
      <c r="E1565" s="173"/>
      <c r="F1565" s="173"/>
      <c r="G1565" s="173"/>
      <c r="H1565" s="173"/>
      <c r="I1565" s="173"/>
      <c r="J1565" s="173"/>
      <c r="K1565" s="173"/>
      <c r="L1565" s="173"/>
      <c r="M1565" s="173"/>
      <c r="N1565" s="173"/>
      <c r="O1565" s="173"/>
    </row>
    <row r="1566" spans="1:15" ht="15" customHeight="1" x14ac:dyDescent="0.45">
      <c r="A1566" s="174" t="s">
        <v>1505</v>
      </c>
      <c r="B1566" s="173">
        <v>6</v>
      </c>
      <c r="C1566" s="173"/>
      <c r="D1566" s="173"/>
      <c r="E1566" s="173"/>
      <c r="F1566" s="173"/>
      <c r="G1566" s="173"/>
      <c r="H1566" s="173"/>
      <c r="I1566" s="173"/>
      <c r="J1566" s="173"/>
      <c r="K1566" s="173"/>
      <c r="L1566" s="173"/>
      <c r="M1566" s="173"/>
      <c r="N1566" s="173"/>
      <c r="O1566" s="173"/>
    </row>
    <row r="1567" spans="1:15" ht="15" customHeight="1" x14ac:dyDescent="0.45">
      <c r="A1567" s="174" t="s">
        <v>2365</v>
      </c>
      <c r="B1567" s="173">
        <v>4</v>
      </c>
      <c r="C1567" s="173"/>
      <c r="D1567" s="173"/>
      <c r="E1567" s="173"/>
      <c r="F1567" s="173"/>
      <c r="G1567" s="173"/>
      <c r="H1567" s="173"/>
      <c r="I1567" s="173"/>
      <c r="J1567" s="173"/>
      <c r="K1567" s="173"/>
      <c r="L1567" s="173"/>
      <c r="M1567" s="173"/>
      <c r="N1567" s="173"/>
      <c r="O1567" s="173"/>
    </row>
    <row r="1568" spans="1:15" ht="15" customHeight="1" x14ac:dyDescent="0.45">
      <c r="A1568" s="174" t="s">
        <v>462</v>
      </c>
      <c r="B1568" s="173">
        <v>7</v>
      </c>
      <c r="C1568" s="173"/>
      <c r="D1568" s="173"/>
      <c r="E1568" s="173"/>
      <c r="F1568" s="173"/>
      <c r="G1568" s="173"/>
      <c r="H1568" s="173"/>
      <c r="I1568" s="173"/>
      <c r="J1568" s="173"/>
      <c r="K1568" s="173"/>
      <c r="L1568" s="173"/>
      <c r="M1568" s="173"/>
      <c r="N1568" s="173"/>
      <c r="O1568" s="173"/>
    </row>
    <row r="1569" spans="1:15" ht="15" customHeight="1" x14ac:dyDescent="0.45">
      <c r="A1569" s="174" t="s">
        <v>2421</v>
      </c>
      <c r="B1569" s="173">
        <v>5</v>
      </c>
      <c r="C1569" s="173"/>
      <c r="D1569" s="173"/>
      <c r="E1569" s="173"/>
      <c r="F1569" s="173"/>
      <c r="G1569" s="173"/>
      <c r="H1569" s="173"/>
      <c r="I1569" s="173"/>
      <c r="J1569" s="173"/>
      <c r="K1569" s="173"/>
      <c r="L1569" s="173"/>
      <c r="M1569" s="173"/>
      <c r="N1569" s="173"/>
      <c r="O1569" s="173"/>
    </row>
    <row r="1570" spans="1:15" ht="15" customHeight="1" x14ac:dyDescent="0.45">
      <c r="A1570" s="174" t="s">
        <v>2091</v>
      </c>
      <c r="B1570" s="173">
        <v>10</v>
      </c>
      <c r="C1570" s="173"/>
      <c r="D1570" s="173"/>
      <c r="E1570" s="173"/>
      <c r="F1570" s="173"/>
      <c r="G1570" s="173"/>
      <c r="H1570" s="173"/>
      <c r="I1570" s="173"/>
      <c r="J1570" s="173"/>
      <c r="K1570" s="173"/>
      <c r="L1570" s="173"/>
      <c r="M1570" s="173"/>
      <c r="N1570" s="173"/>
      <c r="O1570" s="173"/>
    </row>
    <row r="1571" spans="1:15" ht="15" customHeight="1" x14ac:dyDescent="0.45">
      <c r="A1571" s="174" t="s">
        <v>1955</v>
      </c>
      <c r="B1571" s="173">
        <v>5</v>
      </c>
      <c r="C1571" s="173"/>
      <c r="D1571" s="173"/>
      <c r="E1571" s="173"/>
      <c r="F1571" s="173"/>
      <c r="G1571" s="173"/>
      <c r="H1571" s="173"/>
      <c r="I1571" s="173"/>
      <c r="J1571" s="173"/>
      <c r="K1571" s="173"/>
      <c r="L1571" s="173"/>
      <c r="M1571" s="173"/>
      <c r="N1571" s="173"/>
      <c r="O1571" s="173"/>
    </row>
    <row r="1572" spans="1:15" ht="15" customHeight="1" x14ac:dyDescent="0.45">
      <c r="A1572" s="174" t="s">
        <v>2096</v>
      </c>
      <c r="B1572" s="173">
        <v>2</v>
      </c>
      <c r="C1572" s="173"/>
      <c r="D1572" s="173"/>
      <c r="E1572" s="173"/>
      <c r="F1572" s="173"/>
      <c r="G1572" s="173"/>
      <c r="H1572" s="173"/>
      <c r="I1572" s="173"/>
      <c r="J1572" s="173"/>
      <c r="K1572" s="173"/>
      <c r="L1572" s="173"/>
      <c r="M1572" s="173"/>
      <c r="N1572" s="173"/>
      <c r="O1572" s="173"/>
    </row>
    <row r="1573" spans="1:15" ht="15" customHeight="1" x14ac:dyDescent="0.45">
      <c r="A1573" s="174" t="s">
        <v>569</v>
      </c>
      <c r="B1573" s="173">
        <v>6</v>
      </c>
      <c r="C1573" s="173"/>
      <c r="D1573" s="173"/>
      <c r="E1573" s="173"/>
      <c r="F1573" s="173"/>
      <c r="G1573" s="173"/>
      <c r="H1573" s="173"/>
      <c r="I1573" s="173"/>
      <c r="J1573" s="173"/>
      <c r="K1573" s="173"/>
      <c r="L1573" s="173"/>
      <c r="M1573" s="173"/>
      <c r="N1573" s="173"/>
      <c r="O1573" s="173"/>
    </row>
    <row r="1574" spans="1:15" ht="15" customHeight="1" x14ac:dyDescent="0.45">
      <c r="A1574" s="174" t="s">
        <v>2177</v>
      </c>
      <c r="B1574" s="173">
        <v>3</v>
      </c>
      <c r="C1574" s="173"/>
      <c r="D1574" s="173"/>
      <c r="E1574" s="173"/>
      <c r="F1574" s="173"/>
      <c r="G1574" s="173"/>
      <c r="H1574" s="173"/>
      <c r="I1574" s="173"/>
      <c r="J1574" s="173"/>
      <c r="K1574" s="173"/>
      <c r="L1574" s="173"/>
      <c r="M1574" s="173"/>
      <c r="N1574" s="173"/>
      <c r="O1574" s="173"/>
    </row>
    <row r="1575" spans="1:15" ht="15" customHeight="1" x14ac:dyDescent="0.45">
      <c r="A1575" s="174" t="s">
        <v>2109</v>
      </c>
      <c r="B1575" s="173">
        <v>5</v>
      </c>
      <c r="C1575" s="173"/>
      <c r="D1575" s="173"/>
      <c r="E1575" s="173"/>
      <c r="F1575" s="173"/>
      <c r="G1575" s="173"/>
      <c r="H1575" s="173"/>
      <c r="I1575" s="173"/>
      <c r="J1575" s="173"/>
      <c r="K1575" s="173"/>
      <c r="L1575" s="173"/>
      <c r="M1575" s="173"/>
      <c r="N1575" s="173"/>
      <c r="O1575" s="173"/>
    </row>
    <row r="1576" spans="1:15" ht="15" customHeight="1" x14ac:dyDescent="0.45">
      <c r="A1576" s="174" t="s">
        <v>72</v>
      </c>
      <c r="B1576" s="173">
        <v>11</v>
      </c>
      <c r="C1576" s="173"/>
      <c r="D1576" s="173"/>
      <c r="E1576" s="173"/>
      <c r="F1576" s="173"/>
      <c r="G1576" s="173"/>
      <c r="H1576" s="173"/>
      <c r="I1576" s="173"/>
      <c r="J1576" s="173"/>
      <c r="K1576" s="173"/>
      <c r="L1576" s="173"/>
      <c r="M1576" s="173"/>
      <c r="N1576" s="173"/>
      <c r="O1576" s="173"/>
    </row>
    <row r="1577" spans="1:15" ht="15" customHeight="1" x14ac:dyDescent="0.45">
      <c r="A1577" s="174" t="s">
        <v>355</v>
      </c>
      <c r="B1577" s="173">
        <v>9</v>
      </c>
      <c r="C1577" s="173"/>
      <c r="D1577" s="173"/>
      <c r="E1577" s="173"/>
      <c r="F1577" s="173"/>
      <c r="G1577" s="173"/>
      <c r="H1577" s="173"/>
      <c r="I1577" s="173"/>
      <c r="J1577" s="173"/>
      <c r="K1577" s="173"/>
      <c r="L1577" s="173"/>
      <c r="M1577" s="173"/>
      <c r="N1577" s="173"/>
      <c r="O1577" s="173"/>
    </row>
    <row r="1578" spans="1:15" ht="15" customHeight="1" x14ac:dyDescent="0.45">
      <c r="A1578" s="174" t="s">
        <v>1571</v>
      </c>
      <c r="B1578" s="173">
        <v>12</v>
      </c>
      <c r="C1578" s="173"/>
      <c r="D1578" s="173"/>
      <c r="E1578" s="173"/>
      <c r="F1578" s="173"/>
      <c r="G1578" s="173"/>
      <c r="H1578" s="173"/>
      <c r="I1578" s="173"/>
      <c r="J1578" s="173"/>
      <c r="K1578" s="173"/>
      <c r="L1578" s="173"/>
      <c r="M1578" s="173"/>
      <c r="N1578" s="173"/>
      <c r="O1578" s="173"/>
    </row>
    <row r="1579" spans="1:15" ht="15" customHeight="1" x14ac:dyDescent="0.45">
      <c r="A1579" s="174" t="s">
        <v>1869</v>
      </c>
      <c r="B1579" s="173">
        <v>9</v>
      </c>
      <c r="C1579" s="173"/>
      <c r="D1579" s="173"/>
      <c r="E1579" s="173"/>
      <c r="F1579" s="173"/>
      <c r="G1579" s="173"/>
      <c r="H1579" s="173"/>
      <c r="I1579" s="173"/>
      <c r="J1579" s="173"/>
      <c r="K1579" s="173"/>
      <c r="L1579" s="173"/>
      <c r="M1579" s="173"/>
      <c r="N1579" s="173"/>
      <c r="O1579" s="173"/>
    </row>
    <row r="1580" spans="1:15" ht="15" customHeight="1" x14ac:dyDescent="0.45">
      <c r="A1580" s="174" t="s">
        <v>1438</v>
      </c>
      <c r="B1580" s="173">
        <v>6</v>
      </c>
      <c r="C1580" s="173"/>
      <c r="D1580" s="173"/>
      <c r="E1580" s="173"/>
      <c r="F1580" s="173"/>
      <c r="G1580" s="173"/>
      <c r="H1580" s="173"/>
      <c r="I1580" s="173"/>
      <c r="J1580" s="173"/>
      <c r="K1580" s="173"/>
      <c r="L1580" s="173"/>
      <c r="M1580" s="173"/>
      <c r="N1580" s="173"/>
      <c r="O1580" s="173"/>
    </row>
    <row r="1581" spans="1:15" ht="15" customHeight="1" x14ac:dyDescent="0.45">
      <c r="A1581" s="174" t="s">
        <v>1964</v>
      </c>
      <c r="B1581" s="173">
        <v>5</v>
      </c>
      <c r="C1581" s="173"/>
      <c r="D1581" s="173"/>
      <c r="E1581" s="173"/>
      <c r="F1581" s="173"/>
      <c r="G1581" s="173"/>
      <c r="H1581" s="173"/>
      <c r="I1581" s="173"/>
      <c r="J1581" s="173"/>
      <c r="K1581" s="173"/>
      <c r="L1581" s="173"/>
      <c r="M1581" s="173"/>
      <c r="N1581" s="173"/>
      <c r="O1581" s="173"/>
    </row>
    <row r="1582" spans="1:15" ht="15" customHeight="1" x14ac:dyDescent="0.45">
      <c r="A1582" s="174" t="s">
        <v>1524</v>
      </c>
      <c r="B1582" s="173">
        <v>4</v>
      </c>
      <c r="C1582" s="173"/>
      <c r="D1582" s="173"/>
      <c r="E1582" s="173"/>
      <c r="F1582" s="173"/>
      <c r="G1582" s="173"/>
      <c r="H1582" s="173"/>
      <c r="I1582" s="173"/>
      <c r="J1582" s="173"/>
      <c r="K1582" s="173"/>
      <c r="L1582" s="173"/>
      <c r="M1582" s="173"/>
      <c r="N1582" s="173"/>
      <c r="O1582" s="173"/>
    </row>
    <row r="1583" spans="1:15" ht="15" customHeight="1" x14ac:dyDescent="0.45">
      <c r="A1583" s="174" t="s">
        <v>1109</v>
      </c>
      <c r="B1583" s="173">
        <v>8</v>
      </c>
      <c r="C1583" s="173"/>
      <c r="D1583" s="173"/>
      <c r="E1583" s="173"/>
      <c r="F1583" s="173"/>
      <c r="G1583" s="173"/>
      <c r="H1583" s="173"/>
      <c r="I1583" s="173"/>
      <c r="J1583" s="173"/>
      <c r="K1583" s="173"/>
      <c r="L1583" s="173"/>
      <c r="M1583" s="173"/>
      <c r="N1583" s="173"/>
      <c r="O1583" s="173"/>
    </row>
    <row r="1584" spans="1:15" ht="15" customHeight="1" x14ac:dyDescent="0.45">
      <c r="A1584" s="174" t="s">
        <v>794</v>
      </c>
      <c r="B1584" s="173">
        <v>6</v>
      </c>
      <c r="C1584" s="173"/>
      <c r="D1584" s="173"/>
      <c r="E1584" s="173"/>
      <c r="F1584" s="173"/>
      <c r="G1584" s="173"/>
      <c r="H1584" s="173"/>
      <c r="I1584" s="173"/>
      <c r="J1584" s="173"/>
      <c r="K1584" s="173"/>
      <c r="L1584" s="173"/>
      <c r="M1584" s="173"/>
      <c r="N1584" s="173"/>
      <c r="O1584" s="173"/>
    </row>
    <row r="1585" spans="1:15" ht="15" customHeight="1" x14ac:dyDescent="0.45">
      <c r="A1585" s="174" t="s">
        <v>2030</v>
      </c>
      <c r="B1585" s="173">
        <v>7</v>
      </c>
      <c r="C1585" s="173"/>
      <c r="D1585" s="173"/>
      <c r="E1585" s="173"/>
      <c r="F1585" s="173"/>
      <c r="G1585" s="173"/>
      <c r="H1585" s="173"/>
      <c r="I1585" s="173"/>
      <c r="J1585" s="173"/>
      <c r="K1585" s="173"/>
      <c r="L1585" s="173"/>
      <c r="M1585" s="173"/>
      <c r="N1585" s="173"/>
      <c r="O1585" s="173"/>
    </row>
    <row r="1586" spans="1:15" ht="15" customHeight="1" x14ac:dyDescent="0.45">
      <c r="A1586" s="174" t="s">
        <v>2086</v>
      </c>
      <c r="B1586" s="173">
        <v>3</v>
      </c>
      <c r="C1586" s="173"/>
      <c r="D1586" s="173"/>
      <c r="E1586" s="173"/>
      <c r="F1586" s="173"/>
      <c r="G1586" s="173"/>
      <c r="H1586" s="173"/>
      <c r="I1586" s="173"/>
      <c r="J1586" s="173"/>
      <c r="K1586" s="173"/>
      <c r="L1586" s="173"/>
      <c r="M1586" s="173"/>
      <c r="N1586" s="173"/>
      <c r="O1586" s="173"/>
    </row>
    <row r="1587" spans="1:15" ht="15" customHeight="1" x14ac:dyDescent="0.45">
      <c r="A1587" s="174" t="s">
        <v>2222</v>
      </c>
      <c r="B1587" s="173">
        <v>4</v>
      </c>
      <c r="C1587" s="173"/>
      <c r="D1587" s="173"/>
      <c r="E1587" s="173"/>
      <c r="F1587" s="173"/>
      <c r="G1587" s="173"/>
      <c r="H1587" s="173"/>
      <c r="I1587" s="173"/>
      <c r="J1587" s="173"/>
      <c r="K1587" s="173"/>
      <c r="L1587" s="173"/>
      <c r="M1587" s="173"/>
      <c r="N1587" s="173"/>
      <c r="O1587" s="173"/>
    </row>
    <row r="1588" spans="1:15" ht="15" customHeight="1" x14ac:dyDescent="0.45">
      <c r="A1588" s="174" t="s">
        <v>1019</v>
      </c>
      <c r="B1588" s="173">
        <v>8</v>
      </c>
      <c r="C1588" s="173"/>
      <c r="D1588" s="173"/>
      <c r="E1588" s="173"/>
      <c r="F1588" s="173"/>
      <c r="G1588" s="173"/>
      <c r="H1588" s="173"/>
      <c r="I1588" s="173"/>
      <c r="J1588" s="173"/>
      <c r="K1588" s="173"/>
      <c r="L1588" s="173"/>
      <c r="M1588" s="173"/>
      <c r="N1588" s="173"/>
      <c r="O1588" s="173"/>
    </row>
    <row r="1589" spans="1:15" ht="15" customHeight="1" x14ac:dyDescent="0.45">
      <c r="A1589" s="174" t="s">
        <v>955</v>
      </c>
      <c r="B1589" s="173">
        <v>4</v>
      </c>
      <c r="C1589" s="173"/>
      <c r="D1589" s="173"/>
      <c r="E1589" s="173"/>
      <c r="F1589" s="173"/>
      <c r="G1589" s="173"/>
      <c r="H1589" s="173"/>
      <c r="I1589" s="173"/>
      <c r="J1589" s="173"/>
      <c r="K1589" s="173"/>
      <c r="L1589" s="173"/>
      <c r="M1589" s="173"/>
      <c r="N1589" s="173"/>
      <c r="O1589" s="173"/>
    </row>
    <row r="1590" spans="1:15" ht="15" customHeight="1" x14ac:dyDescent="0.45">
      <c r="A1590" s="174" t="s">
        <v>2628</v>
      </c>
      <c r="B1590" s="173">
        <v>2</v>
      </c>
      <c r="C1590" s="173"/>
      <c r="D1590" s="173"/>
      <c r="E1590" s="173"/>
      <c r="F1590" s="173"/>
      <c r="G1590" s="173"/>
      <c r="H1590" s="173"/>
      <c r="I1590" s="173"/>
      <c r="J1590" s="173"/>
      <c r="K1590" s="173"/>
      <c r="L1590" s="173"/>
      <c r="M1590" s="173"/>
      <c r="N1590" s="173"/>
      <c r="O1590" s="173"/>
    </row>
    <row r="1591" spans="1:15" ht="15" customHeight="1" x14ac:dyDescent="0.45">
      <c r="A1591" s="174" t="s">
        <v>824</v>
      </c>
      <c r="B1591" s="173">
        <v>3</v>
      </c>
      <c r="C1591" s="173"/>
      <c r="D1591" s="173"/>
      <c r="E1591" s="173"/>
      <c r="F1591" s="173"/>
      <c r="G1591" s="173"/>
      <c r="H1591" s="173"/>
      <c r="I1591" s="173"/>
      <c r="J1591" s="173"/>
      <c r="K1591" s="173"/>
      <c r="L1591" s="173"/>
      <c r="M1591" s="173"/>
      <c r="N1591" s="173"/>
      <c r="O1591" s="173"/>
    </row>
    <row r="1592" spans="1:15" ht="15" customHeight="1" x14ac:dyDescent="0.45">
      <c r="A1592" s="174" t="s">
        <v>2075</v>
      </c>
      <c r="B1592" s="173">
        <v>7</v>
      </c>
      <c r="C1592" s="173"/>
      <c r="D1592" s="173"/>
      <c r="E1592" s="173"/>
      <c r="F1592" s="173"/>
      <c r="G1592" s="173"/>
      <c r="H1592" s="173"/>
      <c r="I1592" s="173"/>
      <c r="J1592" s="173"/>
      <c r="K1592" s="173"/>
      <c r="L1592" s="173"/>
      <c r="M1592" s="173"/>
      <c r="N1592" s="173"/>
      <c r="O1592" s="173"/>
    </row>
    <row r="1593" spans="1:15" ht="15" customHeight="1" x14ac:dyDescent="0.45">
      <c r="A1593" s="174" t="s">
        <v>496</v>
      </c>
      <c r="B1593" s="173">
        <v>3</v>
      </c>
      <c r="C1593" s="173"/>
      <c r="D1593" s="173"/>
      <c r="E1593" s="173"/>
      <c r="F1593" s="173"/>
      <c r="G1593" s="173"/>
      <c r="H1593" s="173"/>
      <c r="I1593" s="173"/>
      <c r="J1593" s="173"/>
      <c r="K1593" s="173"/>
      <c r="L1593" s="173"/>
      <c r="M1593" s="173"/>
      <c r="N1593" s="173"/>
      <c r="O1593" s="173"/>
    </row>
    <row r="1594" spans="1:15" ht="15" customHeight="1" x14ac:dyDescent="0.45">
      <c r="A1594" s="174" t="s">
        <v>2484</v>
      </c>
      <c r="B1594" s="173">
        <v>3</v>
      </c>
      <c r="C1594" s="173"/>
      <c r="D1594" s="173"/>
      <c r="E1594" s="173"/>
      <c r="F1594" s="173"/>
      <c r="G1594" s="173"/>
      <c r="H1594" s="173"/>
      <c r="I1594" s="173"/>
      <c r="J1594" s="173"/>
      <c r="K1594" s="173"/>
      <c r="L1594" s="173"/>
      <c r="M1594" s="173"/>
      <c r="N1594" s="173"/>
      <c r="O1594" s="173"/>
    </row>
    <row r="1595" spans="1:15" ht="15" customHeight="1" x14ac:dyDescent="0.45">
      <c r="A1595" s="174" t="s">
        <v>223</v>
      </c>
      <c r="B1595" s="173">
        <v>3</v>
      </c>
      <c r="C1595" s="173"/>
      <c r="D1595" s="173"/>
      <c r="E1595" s="173"/>
      <c r="F1595" s="173"/>
      <c r="G1595" s="173"/>
      <c r="H1595" s="173"/>
      <c r="I1595" s="173"/>
      <c r="J1595" s="173"/>
      <c r="K1595" s="173"/>
      <c r="L1595" s="173"/>
      <c r="M1595" s="173"/>
      <c r="N1595" s="173"/>
      <c r="O1595" s="173"/>
    </row>
    <row r="1596" spans="1:15" ht="15" customHeight="1" x14ac:dyDescent="0.45">
      <c r="A1596" s="174" t="s">
        <v>96</v>
      </c>
      <c r="B1596" s="173">
        <v>4</v>
      </c>
      <c r="C1596" s="173"/>
      <c r="D1596" s="173"/>
      <c r="E1596" s="173"/>
      <c r="F1596" s="173"/>
      <c r="G1596" s="173"/>
      <c r="H1596" s="173"/>
      <c r="I1596" s="173"/>
      <c r="J1596" s="173"/>
      <c r="K1596" s="173"/>
      <c r="L1596" s="173"/>
      <c r="M1596" s="173"/>
      <c r="N1596" s="173"/>
      <c r="O1596" s="173"/>
    </row>
    <row r="1597" spans="1:15" ht="15" customHeight="1" x14ac:dyDescent="0.45">
      <c r="A1597" s="174" t="s">
        <v>1410</v>
      </c>
      <c r="B1597" s="173">
        <v>3</v>
      </c>
      <c r="C1597" s="173"/>
      <c r="D1597" s="173"/>
      <c r="E1597" s="173"/>
      <c r="F1597" s="173"/>
      <c r="G1597" s="173"/>
      <c r="H1597" s="173"/>
      <c r="I1597" s="173"/>
      <c r="J1597" s="173"/>
      <c r="K1597" s="173"/>
      <c r="L1597" s="173"/>
      <c r="M1597" s="173"/>
      <c r="N1597" s="173"/>
      <c r="O1597" s="173"/>
    </row>
    <row r="1598" spans="1:15" ht="15" customHeight="1" x14ac:dyDescent="0.45">
      <c r="A1598" s="174" t="s">
        <v>2516</v>
      </c>
      <c r="B1598" s="173">
        <v>2</v>
      </c>
      <c r="C1598" s="173"/>
      <c r="D1598" s="173"/>
      <c r="E1598" s="173"/>
      <c r="F1598" s="173"/>
      <c r="G1598" s="173"/>
      <c r="H1598" s="173"/>
      <c r="I1598" s="173"/>
      <c r="J1598" s="173"/>
      <c r="K1598" s="173"/>
      <c r="L1598" s="173"/>
      <c r="M1598" s="173"/>
      <c r="N1598" s="173"/>
      <c r="O1598" s="173"/>
    </row>
    <row r="1599" spans="1:15" ht="15" customHeight="1" x14ac:dyDescent="0.45">
      <c r="A1599" s="174" t="s">
        <v>2522</v>
      </c>
      <c r="B1599" s="173">
        <v>3</v>
      </c>
      <c r="C1599" s="173"/>
      <c r="D1599" s="173"/>
      <c r="E1599" s="173"/>
      <c r="F1599" s="173"/>
      <c r="G1599" s="173"/>
      <c r="H1599" s="173"/>
      <c r="I1599" s="173"/>
      <c r="J1599" s="173"/>
      <c r="K1599" s="173"/>
      <c r="L1599" s="173"/>
      <c r="M1599" s="173"/>
      <c r="N1599" s="173"/>
      <c r="O1599" s="173"/>
    </row>
    <row r="1600" spans="1:15" ht="15" customHeight="1" x14ac:dyDescent="0.45">
      <c r="A1600" s="174" t="s">
        <v>2166</v>
      </c>
      <c r="B1600" s="173">
        <v>4</v>
      </c>
      <c r="C1600" s="173"/>
      <c r="D1600" s="173"/>
      <c r="E1600" s="173"/>
      <c r="F1600" s="173"/>
      <c r="G1600" s="173"/>
      <c r="H1600" s="173"/>
      <c r="I1600" s="173"/>
      <c r="J1600" s="173"/>
      <c r="K1600" s="173"/>
      <c r="L1600" s="173"/>
      <c r="M1600" s="173"/>
      <c r="N1600" s="173"/>
      <c r="O1600" s="173"/>
    </row>
    <row r="1601" spans="1:15" ht="15" customHeight="1" x14ac:dyDescent="0.45">
      <c r="A1601" s="174" t="s">
        <v>1672</v>
      </c>
      <c r="B1601" s="173">
        <v>6</v>
      </c>
      <c r="C1601" s="173"/>
      <c r="D1601" s="173"/>
      <c r="E1601" s="173"/>
      <c r="F1601" s="173"/>
      <c r="G1601" s="173"/>
      <c r="H1601" s="173"/>
      <c r="I1601" s="173"/>
      <c r="J1601" s="173"/>
      <c r="K1601" s="173"/>
      <c r="L1601" s="173"/>
      <c r="M1601" s="173"/>
      <c r="N1601" s="173"/>
      <c r="O1601" s="173"/>
    </row>
    <row r="1602" spans="1:15" ht="15" customHeight="1" x14ac:dyDescent="0.45">
      <c r="A1602" s="174" t="s">
        <v>1579</v>
      </c>
      <c r="B1602" s="173">
        <v>8</v>
      </c>
      <c r="C1602" s="173"/>
      <c r="D1602" s="173"/>
      <c r="E1602" s="173"/>
      <c r="F1602" s="173"/>
      <c r="G1602" s="173"/>
      <c r="H1602" s="173"/>
      <c r="I1602" s="173"/>
      <c r="J1602" s="173"/>
      <c r="K1602" s="173"/>
      <c r="L1602" s="173"/>
      <c r="M1602" s="173"/>
      <c r="N1602" s="173"/>
      <c r="O1602" s="173"/>
    </row>
    <row r="1603" spans="1:15" ht="15" customHeight="1" x14ac:dyDescent="0.45">
      <c r="A1603" s="174" t="s">
        <v>2552</v>
      </c>
      <c r="B1603" s="173">
        <v>3</v>
      </c>
      <c r="C1603" s="173"/>
      <c r="D1603" s="173"/>
      <c r="E1603" s="173"/>
      <c r="F1603" s="173"/>
      <c r="G1603" s="173"/>
      <c r="H1603" s="173"/>
      <c r="I1603" s="173"/>
      <c r="J1603" s="173"/>
      <c r="K1603" s="173"/>
      <c r="L1603" s="173"/>
      <c r="M1603" s="173"/>
      <c r="N1603" s="173"/>
      <c r="O1603" s="173"/>
    </row>
    <row r="1604" spans="1:15" ht="15" customHeight="1" x14ac:dyDescent="0.45">
      <c r="A1604" s="174" t="s">
        <v>1559</v>
      </c>
      <c r="B1604" s="173">
        <v>7</v>
      </c>
      <c r="C1604" s="173"/>
      <c r="D1604" s="173"/>
      <c r="E1604" s="173"/>
      <c r="F1604" s="173"/>
      <c r="G1604" s="173"/>
      <c r="H1604" s="173"/>
      <c r="I1604" s="173"/>
      <c r="J1604" s="173"/>
      <c r="K1604" s="173"/>
      <c r="L1604" s="173"/>
      <c r="M1604" s="173"/>
      <c r="N1604" s="173"/>
      <c r="O1604" s="173"/>
    </row>
    <row r="1605" spans="1:15" ht="15" customHeight="1" x14ac:dyDescent="0.45">
      <c r="A1605" s="174" t="s">
        <v>2033</v>
      </c>
      <c r="B1605" s="173">
        <v>5</v>
      </c>
      <c r="C1605" s="173"/>
      <c r="D1605" s="173"/>
      <c r="E1605" s="173"/>
      <c r="F1605" s="173"/>
      <c r="G1605" s="173"/>
      <c r="H1605" s="173"/>
      <c r="I1605" s="173"/>
      <c r="J1605" s="173"/>
      <c r="K1605" s="173"/>
      <c r="L1605" s="173"/>
      <c r="M1605" s="173"/>
      <c r="N1605" s="173"/>
      <c r="O1605" s="173"/>
    </row>
    <row r="1606" spans="1:15" ht="15" customHeight="1" x14ac:dyDescent="0.45">
      <c r="A1606" s="174" t="s">
        <v>1308</v>
      </c>
      <c r="B1606" s="173">
        <v>4</v>
      </c>
      <c r="C1606" s="173"/>
      <c r="D1606" s="173"/>
      <c r="E1606" s="173"/>
      <c r="F1606" s="173"/>
      <c r="G1606" s="173"/>
      <c r="H1606" s="173"/>
      <c r="I1606" s="173"/>
      <c r="J1606" s="173"/>
      <c r="K1606" s="173"/>
      <c r="L1606" s="173"/>
      <c r="M1606" s="173"/>
      <c r="N1606" s="173"/>
      <c r="O1606" s="173"/>
    </row>
    <row r="1607" spans="1:15" ht="15" customHeight="1" x14ac:dyDescent="0.45">
      <c r="A1607" s="174" t="s">
        <v>2288</v>
      </c>
      <c r="B1607" s="173">
        <v>6</v>
      </c>
      <c r="C1607" s="173"/>
      <c r="D1607" s="173"/>
      <c r="E1607" s="173"/>
      <c r="F1607" s="173"/>
      <c r="G1607" s="173"/>
      <c r="H1607" s="173"/>
      <c r="I1607" s="173"/>
      <c r="J1607" s="173"/>
      <c r="K1607" s="173"/>
      <c r="L1607" s="173"/>
      <c r="M1607" s="173"/>
      <c r="N1607" s="173"/>
      <c r="O1607" s="173"/>
    </row>
    <row r="1608" spans="1:15" ht="15" customHeight="1" x14ac:dyDescent="0.45">
      <c r="A1608" s="174" t="s">
        <v>2066</v>
      </c>
      <c r="B1608" s="173">
        <v>3</v>
      </c>
      <c r="C1608" s="173"/>
      <c r="D1608" s="173"/>
      <c r="E1608" s="173"/>
      <c r="F1608" s="173"/>
      <c r="G1608" s="173"/>
      <c r="H1608" s="173"/>
      <c r="I1608" s="173"/>
      <c r="J1608" s="173"/>
      <c r="K1608" s="173"/>
      <c r="L1608" s="173"/>
      <c r="M1608" s="173"/>
      <c r="N1608" s="173"/>
      <c r="O1608" s="173"/>
    </row>
    <row r="1609" spans="1:15" ht="15" customHeight="1" x14ac:dyDescent="0.45">
      <c r="A1609" s="174" t="s">
        <v>1124</v>
      </c>
      <c r="B1609" s="173">
        <v>6</v>
      </c>
      <c r="C1609" s="173"/>
      <c r="D1609" s="173"/>
      <c r="E1609" s="173"/>
      <c r="F1609" s="173"/>
      <c r="G1609" s="173"/>
      <c r="H1609" s="173"/>
      <c r="I1609" s="173"/>
      <c r="J1609" s="173"/>
      <c r="K1609" s="173"/>
      <c r="L1609" s="173"/>
      <c r="M1609" s="173"/>
      <c r="N1609" s="173"/>
      <c r="O1609" s="173"/>
    </row>
    <row r="1610" spans="1:15" ht="15" customHeight="1" x14ac:dyDescent="0.45">
      <c r="A1610" s="174" t="s">
        <v>2154</v>
      </c>
      <c r="B1610" s="173">
        <v>7</v>
      </c>
      <c r="C1610" s="173"/>
      <c r="D1610" s="173"/>
      <c r="E1610" s="173"/>
      <c r="F1610" s="173"/>
      <c r="G1610" s="173"/>
      <c r="H1610" s="173"/>
      <c r="I1610" s="173"/>
      <c r="J1610" s="173"/>
      <c r="K1610" s="173"/>
      <c r="L1610" s="173"/>
      <c r="M1610" s="173"/>
      <c r="N1610" s="173"/>
      <c r="O1610" s="173"/>
    </row>
    <row r="1611" spans="1:15" ht="15" customHeight="1" x14ac:dyDescent="0.45">
      <c r="A1611" s="174" t="s">
        <v>940</v>
      </c>
      <c r="B1611" s="173">
        <v>9</v>
      </c>
      <c r="C1611" s="173"/>
      <c r="D1611" s="173"/>
      <c r="E1611" s="173"/>
      <c r="F1611" s="173"/>
      <c r="G1611" s="173"/>
      <c r="H1611" s="173"/>
      <c r="I1611" s="173"/>
      <c r="J1611" s="173"/>
      <c r="K1611" s="173"/>
      <c r="L1611" s="173"/>
      <c r="M1611" s="173"/>
      <c r="N1611" s="173"/>
      <c r="O1611" s="173"/>
    </row>
    <row r="1612" spans="1:15" ht="15" customHeight="1" x14ac:dyDescent="0.45">
      <c r="A1612" s="174" t="s">
        <v>1134</v>
      </c>
      <c r="B1612" s="173">
        <v>3</v>
      </c>
      <c r="C1612" s="173"/>
      <c r="D1612" s="173"/>
      <c r="E1612" s="173"/>
      <c r="F1612" s="173"/>
      <c r="G1612" s="173"/>
      <c r="H1612" s="173"/>
      <c r="I1612" s="173"/>
      <c r="J1612" s="173"/>
      <c r="K1612" s="173"/>
      <c r="L1612" s="173"/>
      <c r="M1612" s="173"/>
      <c r="N1612" s="173"/>
      <c r="O1612" s="173"/>
    </row>
    <row r="1613" spans="1:15" ht="15" customHeight="1" x14ac:dyDescent="0.45">
      <c r="A1613" s="174" t="s">
        <v>2369</v>
      </c>
      <c r="B1613" s="173">
        <v>3</v>
      </c>
      <c r="C1613" s="173"/>
      <c r="D1613" s="173"/>
      <c r="E1613" s="173"/>
      <c r="F1613" s="173"/>
      <c r="G1613" s="173"/>
      <c r="H1613" s="173"/>
      <c r="I1613" s="173"/>
      <c r="J1613" s="173"/>
      <c r="K1613" s="173"/>
      <c r="L1613" s="173"/>
      <c r="M1613" s="173"/>
      <c r="N1613" s="173"/>
      <c r="O1613" s="173"/>
    </row>
    <row r="1614" spans="1:15" ht="15" customHeight="1" x14ac:dyDescent="0.45">
      <c r="A1614" s="174" t="s">
        <v>97</v>
      </c>
      <c r="B1614" s="173">
        <v>7</v>
      </c>
      <c r="C1614" s="173"/>
      <c r="D1614" s="173"/>
      <c r="E1614" s="173"/>
      <c r="F1614" s="173"/>
      <c r="G1614" s="173"/>
      <c r="H1614" s="173"/>
      <c r="I1614" s="173"/>
      <c r="J1614" s="173"/>
      <c r="K1614" s="173"/>
      <c r="L1614" s="173"/>
      <c r="M1614" s="173"/>
      <c r="N1614" s="173"/>
      <c r="O1614" s="173"/>
    </row>
    <row r="1615" spans="1:15" ht="15" customHeight="1" x14ac:dyDescent="0.45">
      <c r="A1615" s="174" t="s">
        <v>1318</v>
      </c>
      <c r="B1615" s="173">
        <v>5</v>
      </c>
      <c r="C1615" s="173"/>
      <c r="D1615" s="173"/>
      <c r="E1615" s="173"/>
      <c r="F1615" s="173"/>
      <c r="G1615" s="173"/>
      <c r="H1615" s="173"/>
      <c r="I1615" s="173"/>
      <c r="J1615" s="173"/>
      <c r="K1615" s="173"/>
      <c r="L1615" s="173"/>
      <c r="M1615" s="173"/>
      <c r="N1615" s="173"/>
      <c r="O1615" s="173"/>
    </row>
    <row r="1616" spans="1:15" ht="15" customHeight="1" x14ac:dyDescent="0.45">
      <c r="A1616" s="174" t="s">
        <v>2037</v>
      </c>
      <c r="B1616" s="173">
        <v>5</v>
      </c>
      <c r="C1616" s="173"/>
      <c r="D1616" s="173"/>
      <c r="E1616" s="173"/>
      <c r="F1616" s="173"/>
      <c r="G1616" s="173"/>
      <c r="H1616" s="173"/>
      <c r="I1616" s="173"/>
      <c r="J1616" s="173"/>
      <c r="K1616" s="173"/>
      <c r="L1616" s="173"/>
      <c r="M1616" s="173"/>
      <c r="N1616" s="173"/>
      <c r="O1616" s="173"/>
    </row>
    <row r="1617" spans="1:15" ht="15" customHeight="1" x14ac:dyDescent="0.45">
      <c r="A1617" s="174" t="s">
        <v>2347</v>
      </c>
      <c r="B1617" s="173">
        <v>1</v>
      </c>
      <c r="C1617" s="173"/>
      <c r="D1617" s="173"/>
      <c r="E1617" s="173"/>
      <c r="F1617" s="173"/>
      <c r="G1617" s="173"/>
      <c r="H1617" s="173"/>
      <c r="I1617" s="173"/>
      <c r="J1617" s="173"/>
      <c r="K1617" s="173"/>
      <c r="L1617" s="173"/>
      <c r="M1617" s="173"/>
      <c r="N1617" s="173"/>
      <c r="O1617" s="173"/>
    </row>
    <row r="1618" spans="1:15" ht="15" customHeight="1" x14ac:dyDescent="0.45">
      <c r="A1618" s="174" t="s">
        <v>2494</v>
      </c>
      <c r="B1618" s="173">
        <v>2</v>
      </c>
      <c r="C1618" s="173"/>
      <c r="D1618" s="173"/>
      <c r="E1618" s="173"/>
      <c r="F1618" s="173"/>
      <c r="G1618" s="173"/>
      <c r="H1618" s="173"/>
      <c r="I1618" s="173"/>
      <c r="J1618" s="173"/>
      <c r="K1618" s="173"/>
      <c r="L1618" s="173"/>
      <c r="M1618" s="173"/>
      <c r="N1618" s="173"/>
      <c r="O1618" s="173"/>
    </row>
    <row r="1619" spans="1:15" ht="15" customHeight="1" x14ac:dyDescent="0.45">
      <c r="A1619" s="174" t="s">
        <v>123</v>
      </c>
      <c r="B1619" s="173">
        <v>6</v>
      </c>
      <c r="C1619" s="173"/>
      <c r="D1619" s="173"/>
      <c r="E1619" s="173"/>
      <c r="F1619" s="173"/>
      <c r="G1619" s="173"/>
      <c r="H1619" s="173"/>
      <c r="I1619" s="173"/>
      <c r="J1619" s="173"/>
      <c r="K1619" s="173"/>
      <c r="L1619" s="173"/>
      <c r="M1619" s="173"/>
      <c r="N1619" s="173"/>
      <c r="O1619" s="173"/>
    </row>
    <row r="1620" spans="1:15" ht="15" customHeight="1" x14ac:dyDescent="0.45">
      <c r="A1620" s="174" t="s">
        <v>116</v>
      </c>
      <c r="B1620" s="173">
        <v>7</v>
      </c>
      <c r="C1620" s="173"/>
      <c r="D1620" s="173"/>
      <c r="E1620" s="173"/>
      <c r="F1620" s="173"/>
      <c r="G1620" s="173"/>
      <c r="H1620" s="173"/>
      <c r="I1620" s="173"/>
      <c r="J1620" s="173"/>
      <c r="K1620" s="173"/>
      <c r="L1620" s="173"/>
      <c r="M1620" s="173"/>
      <c r="N1620" s="173"/>
      <c r="O1620" s="173"/>
    </row>
    <row r="1621" spans="1:15" ht="15" customHeight="1" x14ac:dyDescent="0.45">
      <c r="A1621" s="174" t="s">
        <v>1685</v>
      </c>
      <c r="B1621" s="173">
        <v>5</v>
      </c>
      <c r="C1621" s="173"/>
      <c r="D1621" s="173"/>
      <c r="E1621" s="173"/>
      <c r="F1621" s="173"/>
      <c r="G1621" s="173"/>
      <c r="H1621" s="173"/>
      <c r="I1621" s="173"/>
      <c r="J1621" s="173"/>
      <c r="K1621" s="173"/>
      <c r="L1621" s="173"/>
      <c r="M1621" s="173"/>
      <c r="N1621" s="173"/>
      <c r="O1621" s="173"/>
    </row>
    <row r="1622" spans="1:15" ht="15" customHeight="1" x14ac:dyDescent="0.45">
      <c r="A1622" s="174" t="s">
        <v>2132</v>
      </c>
      <c r="B1622" s="173">
        <v>5</v>
      </c>
      <c r="C1622" s="173"/>
      <c r="D1622" s="173"/>
      <c r="E1622" s="173"/>
      <c r="F1622" s="173"/>
      <c r="G1622" s="173"/>
      <c r="H1622" s="173"/>
      <c r="I1622" s="173"/>
      <c r="J1622" s="173"/>
      <c r="K1622" s="173"/>
      <c r="L1622" s="173"/>
      <c r="M1622" s="173"/>
      <c r="N1622" s="173"/>
      <c r="O1622" s="173"/>
    </row>
    <row r="1623" spans="1:15" ht="15" customHeight="1" x14ac:dyDescent="0.45">
      <c r="A1623" s="174" t="s">
        <v>1598</v>
      </c>
      <c r="B1623" s="173">
        <v>5</v>
      </c>
      <c r="C1623" s="173"/>
      <c r="D1623" s="173"/>
      <c r="E1623" s="173"/>
      <c r="F1623" s="173"/>
      <c r="G1623" s="173"/>
      <c r="H1623" s="173"/>
      <c r="I1623" s="173"/>
      <c r="J1623" s="173"/>
      <c r="K1623" s="173"/>
      <c r="L1623" s="173"/>
      <c r="M1623" s="173"/>
      <c r="N1623" s="173"/>
      <c r="O1623" s="173"/>
    </row>
    <row r="1624" spans="1:15" ht="15" customHeight="1" x14ac:dyDescent="0.45">
      <c r="A1624" s="174" t="s">
        <v>2671</v>
      </c>
      <c r="B1624" s="173">
        <v>1</v>
      </c>
      <c r="C1624" s="173"/>
      <c r="D1624" s="173"/>
      <c r="E1624" s="173"/>
      <c r="F1624" s="173"/>
      <c r="G1624" s="173"/>
      <c r="H1624" s="173"/>
      <c r="I1624" s="173"/>
      <c r="J1624" s="173"/>
      <c r="K1624" s="173"/>
      <c r="L1624" s="173"/>
      <c r="M1624" s="173"/>
      <c r="N1624" s="173"/>
      <c r="O1624" s="173"/>
    </row>
    <row r="1625" spans="1:15" ht="15" customHeight="1" x14ac:dyDescent="0.45">
      <c r="A1625" s="174" t="s">
        <v>2662</v>
      </c>
      <c r="B1625" s="173">
        <v>2</v>
      </c>
      <c r="C1625" s="173"/>
      <c r="D1625" s="173"/>
      <c r="E1625" s="173"/>
      <c r="F1625" s="173"/>
      <c r="G1625" s="173"/>
      <c r="H1625" s="173"/>
      <c r="I1625" s="173"/>
      <c r="J1625" s="173"/>
      <c r="K1625" s="173"/>
      <c r="L1625" s="173"/>
      <c r="M1625" s="173"/>
      <c r="N1625" s="173"/>
      <c r="O1625" s="173"/>
    </row>
    <row r="1626" spans="1:15" ht="15" customHeight="1" x14ac:dyDescent="0.45">
      <c r="A1626" s="174" t="s">
        <v>2463</v>
      </c>
      <c r="B1626" s="173">
        <v>4</v>
      </c>
      <c r="C1626" s="173"/>
      <c r="D1626" s="173"/>
      <c r="E1626" s="173"/>
      <c r="F1626" s="173"/>
      <c r="G1626" s="173"/>
      <c r="H1626" s="173"/>
      <c r="I1626" s="173"/>
      <c r="J1626" s="173"/>
      <c r="K1626" s="173"/>
      <c r="L1626" s="173"/>
      <c r="M1626" s="173"/>
      <c r="N1626" s="173"/>
      <c r="O1626" s="173"/>
    </row>
    <row r="1627" spans="1:15" ht="15" customHeight="1" x14ac:dyDescent="0.45">
      <c r="A1627" s="174" t="s">
        <v>190</v>
      </c>
      <c r="B1627" s="173">
        <v>3</v>
      </c>
      <c r="C1627" s="173"/>
      <c r="D1627" s="173"/>
      <c r="E1627" s="173"/>
      <c r="F1627" s="173"/>
      <c r="G1627" s="173"/>
      <c r="H1627" s="173"/>
      <c r="I1627" s="173"/>
      <c r="J1627" s="173"/>
      <c r="K1627" s="173"/>
      <c r="L1627" s="173"/>
      <c r="M1627" s="173"/>
      <c r="N1627" s="173"/>
      <c r="O1627" s="173"/>
    </row>
    <row r="1628" spans="1:15" ht="15" customHeight="1" x14ac:dyDescent="0.45">
      <c r="A1628" s="174" t="s">
        <v>945</v>
      </c>
      <c r="B1628" s="173">
        <v>3</v>
      </c>
      <c r="C1628" s="173"/>
      <c r="D1628" s="173"/>
      <c r="E1628" s="173"/>
      <c r="F1628" s="173"/>
      <c r="G1628" s="173"/>
      <c r="H1628" s="173"/>
      <c r="I1628" s="173"/>
      <c r="J1628" s="173"/>
      <c r="K1628" s="173"/>
      <c r="L1628" s="173"/>
      <c r="M1628" s="173"/>
      <c r="N1628" s="173"/>
      <c r="O1628" s="173"/>
    </row>
    <row r="1629" spans="1:15" ht="15" customHeight="1" x14ac:dyDescent="0.45">
      <c r="A1629" s="174" t="s">
        <v>1878</v>
      </c>
      <c r="B1629" s="173">
        <v>5</v>
      </c>
      <c r="C1629" s="173"/>
      <c r="D1629" s="173"/>
      <c r="E1629" s="173"/>
      <c r="F1629" s="173"/>
      <c r="G1629" s="173"/>
      <c r="H1629" s="173"/>
      <c r="I1629" s="173"/>
      <c r="J1629" s="173"/>
      <c r="K1629" s="173"/>
      <c r="L1629" s="173"/>
      <c r="M1629" s="173"/>
      <c r="N1629" s="173"/>
      <c r="O1629" s="173"/>
    </row>
    <row r="1630" spans="1:15" ht="15" customHeight="1" x14ac:dyDescent="0.45">
      <c r="A1630" s="174" t="s">
        <v>1968</v>
      </c>
      <c r="B1630" s="173">
        <v>5</v>
      </c>
      <c r="C1630" s="173"/>
      <c r="D1630" s="173"/>
      <c r="E1630" s="173"/>
      <c r="F1630" s="173"/>
      <c r="G1630" s="173"/>
      <c r="H1630" s="173"/>
      <c r="I1630" s="173"/>
      <c r="J1630" s="173"/>
      <c r="K1630" s="173"/>
      <c r="L1630" s="173"/>
      <c r="M1630" s="173"/>
      <c r="N1630" s="173"/>
      <c r="O1630" s="173"/>
    </row>
    <row r="1631" spans="1:15" ht="15" customHeight="1" x14ac:dyDescent="0.45">
      <c r="A1631" s="174" t="s">
        <v>1324</v>
      </c>
      <c r="B1631" s="173">
        <v>6</v>
      </c>
      <c r="C1631" s="173"/>
      <c r="D1631" s="173"/>
      <c r="E1631" s="173"/>
      <c r="F1631" s="173"/>
      <c r="G1631" s="173"/>
      <c r="H1631" s="173"/>
      <c r="I1631" s="173"/>
      <c r="J1631" s="173"/>
      <c r="K1631" s="173"/>
      <c r="L1631" s="173"/>
      <c r="M1631" s="173"/>
      <c r="N1631" s="173"/>
      <c r="O1631" s="173"/>
    </row>
    <row r="1632" spans="1:15" ht="15" customHeight="1" x14ac:dyDescent="0.45">
      <c r="A1632" s="174" t="s">
        <v>2287</v>
      </c>
      <c r="B1632" s="173">
        <v>4</v>
      </c>
      <c r="C1632" s="173"/>
      <c r="D1632" s="173"/>
      <c r="E1632" s="173"/>
      <c r="F1632" s="173"/>
      <c r="G1632" s="173"/>
      <c r="H1632" s="173"/>
      <c r="I1632" s="173"/>
      <c r="J1632" s="173"/>
      <c r="K1632" s="173"/>
      <c r="L1632" s="173"/>
      <c r="M1632" s="173"/>
      <c r="N1632" s="173"/>
      <c r="O1632" s="173"/>
    </row>
    <row r="1633" spans="1:15" ht="15" customHeight="1" x14ac:dyDescent="0.45">
      <c r="A1633" s="174" t="s">
        <v>1108</v>
      </c>
      <c r="B1633" s="173">
        <v>8</v>
      </c>
      <c r="C1633" s="173"/>
      <c r="D1633" s="173"/>
      <c r="E1633" s="173"/>
      <c r="F1633" s="173"/>
      <c r="G1633" s="173"/>
      <c r="H1633" s="173"/>
      <c r="I1633" s="173"/>
      <c r="J1633" s="173"/>
      <c r="K1633" s="173"/>
      <c r="L1633" s="173"/>
      <c r="M1633" s="173"/>
      <c r="N1633" s="173"/>
      <c r="O1633" s="173"/>
    </row>
    <row r="1634" spans="1:15" ht="15" customHeight="1" x14ac:dyDescent="0.45">
      <c r="A1634" s="174" t="s">
        <v>910</v>
      </c>
      <c r="B1634" s="173">
        <v>11</v>
      </c>
      <c r="C1634" s="173"/>
      <c r="D1634" s="173"/>
      <c r="E1634" s="173"/>
      <c r="F1634" s="173"/>
      <c r="G1634" s="173"/>
      <c r="H1634" s="173"/>
      <c r="I1634" s="173"/>
      <c r="J1634" s="173"/>
      <c r="K1634" s="173"/>
      <c r="L1634" s="173"/>
      <c r="M1634" s="173"/>
      <c r="N1634" s="173"/>
      <c r="O1634" s="173"/>
    </row>
    <row r="1635" spans="1:15" ht="15" customHeight="1" x14ac:dyDescent="0.45">
      <c r="A1635" s="174" t="s">
        <v>1994</v>
      </c>
      <c r="B1635" s="173">
        <v>1</v>
      </c>
      <c r="C1635" s="173"/>
      <c r="D1635" s="173"/>
      <c r="E1635" s="173"/>
      <c r="F1635" s="173"/>
      <c r="G1635" s="173"/>
      <c r="H1635" s="173"/>
      <c r="I1635" s="173"/>
      <c r="J1635" s="173"/>
      <c r="K1635" s="173"/>
      <c r="L1635" s="173"/>
      <c r="M1635" s="173"/>
      <c r="N1635" s="173"/>
      <c r="O1635" s="173"/>
    </row>
    <row r="1636" spans="1:15" ht="15" customHeight="1" x14ac:dyDescent="0.45">
      <c r="A1636" s="174" t="s">
        <v>1305</v>
      </c>
      <c r="B1636" s="173">
        <v>7</v>
      </c>
      <c r="C1636" s="173"/>
      <c r="D1636" s="173"/>
      <c r="E1636" s="173"/>
      <c r="F1636" s="173"/>
      <c r="G1636" s="173"/>
      <c r="H1636" s="173"/>
      <c r="I1636" s="173"/>
      <c r="J1636" s="173"/>
      <c r="K1636" s="173"/>
      <c r="L1636" s="173"/>
      <c r="M1636" s="173"/>
      <c r="N1636" s="173"/>
      <c r="O1636" s="173"/>
    </row>
    <row r="1637" spans="1:15" ht="15" customHeight="1" x14ac:dyDescent="0.45">
      <c r="A1637" s="174" t="s">
        <v>719</v>
      </c>
      <c r="B1637" s="173">
        <v>8</v>
      </c>
      <c r="C1637" s="173"/>
      <c r="D1637" s="173"/>
      <c r="E1637" s="173"/>
      <c r="F1637" s="173"/>
      <c r="G1637" s="173"/>
      <c r="H1637" s="173"/>
      <c r="I1637" s="173"/>
      <c r="J1637" s="173"/>
      <c r="K1637" s="173"/>
      <c r="L1637" s="173"/>
      <c r="M1637" s="173"/>
      <c r="N1637" s="173"/>
      <c r="O1637" s="173"/>
    </row>
    <row r="1638" spans="1:15" ht="15" customHeight="1" x14ac:dyDescent="0.45">
      <c r="A1638" s="174" t="s">
        <v>2706</v>
      </c>
      <c r="B1638" s="173">
        <v>1</v>
      </c>
      <c r="C1638" s="173"/>
      <c r="D1638" s="173"/>
      <c r="E1638" s="173"/>
      <c r="F1638" s="173"/>
      <c r="G1638" s="173"/>
      <c r="H1638" s="173"/>
      <c r="I1638" s="173"/>
      <c r="J1638" s="173"/>
      <c r="K1638" s="173"/>
      <c r="L1638" s="173"/>
      <c r="M1638" s="173"/>
      <c r="N1638" s="173"/>
      <c r="O1638" s="173"/>
    </row>
    <row r="1639" spans="1:15" ht="15" customHeight="1" x14ac:dyDescent="0.45">
      <c r="A1639" s="174" t="s">
        <v>2073</v>
      </c>
      <c r="B1639" s="173">
        <v>3</v>
      </c>
      <c r="C1639" s="173"/>
      <c r="D1639" s="173"/>
      <c r="E1639" s="173"/>
      <c r="F1639" s="173"/>
      <c r="G1639" s="173"/>
      <c r="H1639" s="173"/>
      <c r="I1639" s="173"/>
      <c r="J1639" s="173"/>
      <c r="K1639" s="173"/>
      <c r="L1639" s="173"/>
      <c r="M1639" s="173"/>
      <c r="N1639" s="173"/>
      <c r="O1639" s="173"/>
    </row>
    <row r="1640" spans="1:15" ht="15" customHeight="1" x14ac:dyDescent="0.45">
      <c r="A1640" s="174" t="s">
        <v>1450</v>
      </c>
      <c r="B1640" s="173">
        <v>6</v>
      </c>
      <c r="C1640" s="173"/>
      <c r="D1640" s="173"/>
      <c r="E1640" s="173"/>
      <c r="F1640" s="173"/>
      <c r="G1640" s="173"/>
      <c r="H1640" s="173"/>
      <c r="I1640" s="173"/>
      <c r="J1640" s="173"/>
      <c r="K1640" s="173"/>
      <c r="L1640" s="173"/>
      <c r="M1640" s="173"/>
      <c r="N1640" s="173"/>
      <c r="O1640" s="173"/>
    </row>
    <row r="1641" spans="1:15" ht="15" customHeight="1" x14ac:dyDescent="0.45">
      <c r="A1641" s="174" t="s">
        <v>1031</v>
      </c>
      <c r="B1641" s="173">
        <v>8</v>
      </c>
      <c r="C1641" s="173"/>
      <c r="D1641" s="173"/>
      <c r="E1641" s="173"/>
      <c r="F1641" s="173"/>
      <c r="G1641" s="173"/>
      <c r="H1641" s="173"/>
      <c r="I1641" s="173"/>
      <c r="J1641" s="173"/>
      <c r="K1641" s="173"/>
      <c r="L1641" s="173"/>
      <c r="M1641" s="173"/>
      <c r="N1641" s="173"/>
      <c r="O1641" s="173"/>
    </row>
    <row r="1642" spans="1:15" ht="15" customHeight="1" x14ac:dyDescent="0.45">
      <c r="A1642" s="174" t="s">
        <v>1292</v>
      </c>
      <c r="B1642" s="173">
        <v>4</v>
      </c>
      <c r="C1642" s="173"/>
      <c r="D1642" s="173"/>
      <c r="E1642" s="173"/>
      <c r="F1642" s="173"/>
      <c r="G1642" s="173"/>
      <c r="H1642" s="173"/>
      <c r="I1642" s="173"/>
      <c r="J1642" s="173"/>
      <c r="K1642" s="173"/>
      <c r="L1642" s="173"/>
      <c r="M1642" s="173"/>
      <c r="N1642" s="173"/>
      <c r="O1642" s="173"/>
    </row>
    <row r="1643" spans="1:15" ht="15" customHeight="1" x14ac:dyDescent="0.45">
      <c r="A1643" s="174" t="s">
        <v>974</v>
      </c>
      <c r="B1643" s="173">
        <v>9</v>
      </c>
      <c r="C1643" s="173"/>
      <c r="D1643" s="173"/>
      <c r="E1643" s="173"/>
      <c r="F1643" s="173"/>
      <c r="G1643" s="173"/>
      <c r="H1643" s="173"/>
      <c r="I1643" s="173"/>
      <c r="J1643" s="173"/>
      <c r="K1643" s="173"/>
      <c r="L1643" s="173"/>
      <c r="M1643" s="173"/>
      <c r="N1643" s="173"/>
      <c r="O1643" s="173"/>
    </row>
    <row r="1644" spans="1:15" ht="15" customHeight="1" x14ac:dyDescent="0.45">
      <c r="A1644" s="174" t="s">
        <v>1836</v>
      </c>
      <c r="B1644" s="173">
        <v>4</v>
      </c>
      <c r="C1644" s="173"/>
      <c r="D1644" s="173"/>
      <c r="E1644" s="173"/>
      <c r="F1644" s="173"/>
      <c r="G1644" s="173"/>
      <c r="H1644" s="173"/>
      <c r="I1644" s="173"/>
      <c r="J1644" s="173"/>
      <c r="K1644" s="173"/>
      <c r="L1644" s="173"/>
      <c r="M1644" s="173"/>
      <c r="N1644" s="173"/>
      <c r="O1644" s="173"/>
    </row>
    <row r="1645" spans="1:15" ht="15" customHeight="1" x14ac:dyDescent="0.45">
      <c r="A1645" s="174" t="s">
        <v>2459</v>
      </c>
      <c r="B1645" s="173">
        <v>2</v>
      </c>
      <c r="C1645" s="173"/>
      <c r="D1645" s="173"/>
      <c r="E1645" s="173"/>
      <c r="F1645" s="173"/>
      <c r="G1645" s="173"/>
      <c r="H1645" s="173"/>
      <c r="I1645" s="173"/>
      <c r="J1645" s="173"/>
      <c r="K1645" s="173"/>
      <c r="L1645" s="173"/>
      <c r="M1645" s="173"/>
      <c r="N1645" s="173"/>
      <c r="O1645" s="173"/>
    </row>
    <row r="1646" spans="1:15" ht="15" customHeight="1" x14ac:dyDescent="0.45">
      <c r="A1646" s="174" t="s">
        <v>639</v>
      </c>
      <c r="B1646" s="173">
        <v>5</v>
      </c>
      <c r="C1646" s="173"/>
      <c r="D1646" s="173"/>
      <c r="E1646" s="173"/>
      <c r="F1646" s="173"/>
      <c r="G1646" s="173"/>
      <c r="H1646" s="173"/>
      <c r="I1646" s="173"/>
      <c r="J1646" s="173"/>
      <c r="K1646" s="173"/>
      <c r="L1646" s="173"/>
      <c r="M1646" s="173"/>
      <c r="N1646" s="173"/>
      <c r="O1646" s="173"/>
    </row>
    <row r="1647" spans="1:15" ht="15" customHeight="1" x14ac:dyDescent="0.45">
      <c r="A1647" s="174" t="s">
        <v>1353</v>
      </c>
      <c r="B1647" s="173">
        <v>4</v>
      </c>
      <c r="C1647" s="173"/>
      <c r="D1647" s="173"/>
      <c r="E1647" s="173"/>
      <c r="F1647" s="173"/>
      <c r="G1647" s="173"/>
      <c r="H1647" s="173"/>
      <c r="I1647" s="173"/>
      <c r="J1647" s="173"/>
      <c r="K1647" s="173"/>
      <c r="L1647" s="173"/>
      <c r="M1647" s="173"/>
      <c r="N1647" s="173"/>
      <c r="O1647" s="173"/>
    </row>
    <row r="1648" spans="1:15" ht="15" customHeight="1" x14ac:dyDescent="0.45">
      <c r="A1648" s="174" t="s">
        <v>1480</v>
      </c>
      <c r="B1648" s="173">
        <v>6</v>
      </c>
      <c r="C1648" s="173"/>
      <c r="D1648" s="173"/>
      <c r="E1648" s="173"/>
      <c r="F1648" s="173"/>
      <c r="G1648" s="173"/>
      <c r="H1648" s="173"/>
      <c r="I1648" s="173"/>
      <c r="J1648" s="173"/>
      <c r="K1648" s="173"/>
      <c r="L1648" s="173"/>
      <c r="M1648" s="173"/>
      <c r="N1648" s="173"/>
      <c r="O1648" s="173"/>
    </row>
    <row r="1649" spans="1:15" ht="15" customHeight="1" x14ac:dyDescent="0.45">
      <c r="A1649" s="174" t="s">
        <v>1053</v>
      </c>
      <c r="B1649" s="173">
        <v>8</v>
      </c>
      <c r="C1649" s="173"/>
      <c r="D1649" s="173"/>
      <c r="E1649" s="173"/>
      <c r="F1649" s="173"/>
      <c r="G1649" s="173"/>
      <c r="H1649" s="173"/>
      <c r="I1649" s="173"/>
      <c r="J1649" s="173"/>
      <c r="K1649" s="173"/>
      <c r="L1649" s="173"/>
      <c r="M1649" s="173"/>
      <c r="N1649" s="173"/>
      <c r="O1649" s="173"/>
    </row>
    <row r="1650" spans="1:15" ht="15" customHeight="1" x14ac:dyDescent="0.45">
      <c r="A1650" s="174" t="s">
        <v>1988</v>
      </c>
      <c r="B1650" s="173">
        <v>6</v>
      </c>
      <c r="C1650" s="173"/>
      <c r="D1650" s="173"/>
      <c r="E1650" s="173"/>
      <c r="F1650" s="173"/>
      <c r="G1650" s="173"/>
      <c r="H1650" s="173"/>
      <c r="I1650" s="173"/>
      <c r="J1650" s="173"/>
      <c r="K1650" s="173"/>
      <c r="L1650" s="173"/>
      <c r="M1650" s="173"/>
      <c r="N1650" s="173"/>
      <c r="O1650" s="173"/>
    </row>
    <row r="1651" spans="1:15" ht="15" customHeight="1" x14ac:dyDescent="0.45">
      <c r="A1651" s="174" t="s">
        <v>2159</v>
      </c>
      <c r="B1651" s="173">
        <v>5</v>
      </c>
      <c r="C1651" s="173"/>
      <c r="D1651" s="173"/>
      <c r="E1651" s="173"/>
      <c r="F1651" s="173"/>
      <c r="G1651" s="173"/>
      <c r="H1651" s="173"/>
      <c r="I1651" s="173"/>
      <c r="J1651" s="173"/>
      <c r="K1651" s="173"/>
      <c r="L1651" s="173"/>
      <c r="M1651" s="173"/>
      <c r="N1651" s="173"/>
      <c r="O1651" s="173"/>
    </row>
    <row r="1652" spans="1:15" ht="15" customHeight="1" x14ac:dyDescent="0.45">
      <c r="A1652" s="174" t="s">
        <v>1394</v>
      </c>
      <c r="B1652" s="173">
        <v>2</v>
      </c>
      <c r="C1652" s="173"/>
      <c r="D1652" s="173"/>
      <c r="E1652" s="173"/>
      <c r="F1652" s="173"/>
      <c r="G1652" s="173"/>
      <c r="H1652" s="173"/>
      <c r="I1652" s="173"/>
      <c r="J1652" s="173"/>
      <c r="K1652" s="173"/>
      <c r="L1652" s="173"/>
      <c r="M1652" s="173"/>
      <c r="N1652" s="173"/>
      <c r="O1652" s="173"/>
    </row>
    <row r="1653" spans="1:15" ht="15" customHeight="1" x14ac:dyDescent="0.45">
      <c r="A1653" s="174" t="s">
        <v>1806</v>
      </c>
      <c r="B1653" s="173">
        <v>6</v>
      </c>
      <c r="C1653" s="173"/>
      <c r="D1653" s="173"/>
      <c r="E1653" s="173"/>
      <c r="F1653" s="173"/>
      <c r="G1653" s="173"/>
      <c r="H1653" s="173"/>
      <c r="I1653" s="173"/>
      <c r="J1653" s="173"/>
      <c r="K1653" s="173"/>
      <c r="L1653" s="173"/>
      <c r="M1653" s="173"/>
      <c r="N1653" s="173"/>
      <c r="O1653" s="173"/>
    </row>
    <row r="1654" spans="1:15" ht="15" customHeight="1" x14ac:dyDescent="0.45">
      <c r="A1654" s="174" t="s">
        <v>647</v>
      </c>
      <c r="B1654" s="173">
        <v>10</v>
      </c>
      <c r="C1654" s="173"/>
      <c r="D1654" s="173"/>
      <c r="E1654" s="173"/>
      <c r="F1654" s="173"/>
      <c r="G1654" s="173"/>
      <c r="H1654" s="173"/>
      <c r="I1654" s="173"/>
      <c r="J1654" s="173"/>
      <c r="K1654" s="173"/>
      <c r="L1654" s="173"/>
      <c r="M1654" s="173"/>
      <c r="N1654" s="173"/>
      <c r="O1654" s="173"/>
    </row>
    <row r="1655" spans="1:15" ht="15" customHeight="1" x14ac:dyDescent="0.45">
      <c r="A1655" s="174" t="s">
        <v>845</v>
      </c>
      <c r="B1655" s="173">
        <v>10</v>
      </c>
      <c r="C1655" s="173"/>
      <c r="D1655" s="173"/>
      <c r="E1655" s="173"/>
      <c r="F1655" s="173"/>
      <c r="G1655" s="173"/>
      <c r="H1655" s="173"/>
      <c r="I1655" s="173"/>
      <c r="J1655" s="173"/>
      <c r="K1655" s="173"/>
      <c r="L1655" s="173"/>
      <c r="M1655" s="173"/>
      <c r="N1655" s="173"/>
      <c r="O1655" s="173"/>
    </row>
    <row r="1656" spans="1:15" ht="15" customHeight="1" x14ac:dyDescent="0.45">
      <c r="A1656" s="174" t="s">
        <v>140</v>
      </c>
      <c r="B1656" s="173">
        <v>4</v>
      </c>
      <c r="C1656" s="173"/>
      <c r="D1656" s="173"/>
      <c r="E1656" s="173"/>
      <c r="F1656" s="173"/>
      <c r="G1656" s="173"/>
      <c r="H1656" s="173"/>
      <c r="I1656" s="173"/>
      <c r="J1656" s="173"/>
      <c r="K1656" s="173"/>
      <c r="L1656" s="173"/>
      <c r="M1656" s="173"/>
      <c r="N1656" s="173"/>
      <c r="O1656" s="173"/>
    </row>
    <row r="1657" spans="1:15" ht="15" customHeight="1" x14ac:dyDescent="0.45">
      <c r="A1657" s="174" t="s">
        <v>2199</v>
      </c>
      <c r="B1657" s="173">
        <v>5</v>
      </c>
      <c r="C1657" s="173"/>
      <c r="D1657" s="173"/>
      <c r="E1657" s="173"/>
      <c r="F1657" s="173"/>
      <c r="G1657" s="173"/>
      <c r="H1657" s="173"/>
      <c r="I1657" s="173"/>
      <c r="J1657" s="173"/>
      <c r="K1657" s="173"/>
      <c r="L1657" s="173"/>
      <c r="M1657" s="173"/>
      <c r="N1657" s="173"/>
      <c r="O1657" s="173"/>
    </row>
    <row r="1658" spans="1:15" ht="15" customHeight="1" x14ac:dyDescent="0.45">
      <c r="A1658" s="174" t="s">
        <v>1629</v>
      </c>
      <c r="B1658" s="173">
        <v>6</v>
      </c>
      <c r="C1658" s="173"/>
      <c r="D1658" s="173"/>
      <c r="E1658" s="173"/>
      <c r="F1658" s="173"/>
      <c r="G1658" s="173"/>
      <c r="H1658" s="173"/>
      <c r="I1658" s="173"/>
      <c r="J1658" s="173"/>
      <c r="K1658" s="173"/>
      <c r="L1658" s="173"/>
      <c r="M1658" s="173"/>
      <c r="N1658" s="173"/>
      <c r="O1658" s="173"/>
    </row>
    <row r="1659" spans="1:15" ht="15" customHeight="1" x14ac:dyDescent="0.45">
      <c r="A1659" s="174" t="s">
        <v>780</v>
      </c>
      <c r="B1659" s="173">
        <v>10</v>
      </c>
      <c r="C1659" s="173"/>
      <c r="D1659" s="173"/>
      <c r="E1659" s="173"/>
      <c r="F1659" s="173"/>
      <c r="G1659" s="173"/>
      <c r="H1659" s="173"/>
      <c r="I1659" s="173"/>
      <c r="J1659" s="173"/>
      <c r="K1659" s="173"/>
      <c r="L1659" s="173"/>
      <c r="M1659" s="173"/>
      <c r="N1659" s="173"/>
      <c r="O1659" s="173"/>
    </row>
    <row r="1660" spans="1:15" ht="15" customHeight="1" x14ac:dyDescent="0.45">
      <c r="A1660" s="174" t="s">
        <v>885</v>
      </c>
      <c r="B1660" s="173">
        <v>9</v>
      </c>
      <c r="C1660" s="173"/>
      <c r="D1660" s="173"/>
      <c r="E1660" s="173"/>
      <c r="F1660" s="173"/>
      <c r="G1660" s="173"/>
      <c r="H1660" s="173"/>
      <c r="I1660" s="173"/>
      <c r="J1660" s="173"/>
      <c r="K1660" s="173"/>
      <c r="L1660" s="173"/>
      <c r="M1660" s="173"/>
      <c r="N1660" s="173"/>
      <c r="O1660" s="173"/>
    </row>
    <row r="1661" spans="1:15" ht="15" customHeight="1" x14ac:dyDescent="0.45">
      <c r="A1661" s="174" t="s">
        <v>979</v>
      </c>
      <c r="B1661" s="173">
        <v>7</v>
      </c>
      <c r="C1661" s="173"/>
      <c r="D1661" s="173"/>
      <c r="E1661" s="173"/>
      <c r="F1661" s="173"/>
      <c r="G1661" s="173"/>
      <c r="H1661" s="173"/>
      <c r="I1661" s="173"/>
      <c r="J1661" s="173"/>
      <c r="K1661" s="173"/>
      <c r="L1661" s="173"/>
      <c r="M1661" s="173"/>
      <c r="N1661" s="173"/>
      <c r="O1661" s="173"/>
    </row>
    <row r="1662" spans="1:15" ht="15" customHeight="1" x14ac:dyDescent="0.45">
      <c r="A1662" s="174" t="s">
        <v>1042</v>
      </c>
      <c r="B1662" s="173">
        <v>5</v>
      </c>
      <c r="C1662" s="173"/>
      <c r="D1662" s="173"/>
      <c r="E1662" s="173"/>
      <c r="F1662" s="173"/>
      <c r="G1662" s="173"/>
      <c r="H1662" s="173"/>
      <c r="I1662" s="173"/>
      <c r="J1662" s="173"/>
      <c r="K1662" s="173"/>
      <c r="L1662" s="173"/>
      <c r="M1662" s="173"/>
      <c r="N1662" s="173"/>
      <c r="O1662" s="173"/>
    </row>
    <row r="1663" spans="1:15" ht="15" customHeight="1" x14ac:dyDescent="0.45">
      <c r="A1663" s="174" t="s">
        <v>2164</v>
      </c>
      <c r="B1663" s="173">
        <v>2</v>
      </c>
      <c r="C1663" s="173"/>
      <c r="D1663" s="173"/>
      <c r="E1663" s="173"/>
      <c r="F1663" s="173"/>
      <c r="G1663" s="173"/>
      <c r="H1663" s="173"/>
      <c r="I1663" s="173"/>
      <c r="J1663" s="173"/>
      <c r="K1663" s="173"/>
      <c r="L1663" s="173"/>
      <c r="M1663" s="173"/>
      <c r="N1663" s="173"/>
      <c r="O1663" s="173"/>
    </row>
    <row r="1664" spans="1:15" ht="15" customHeight="1" x14ac:dyDescent="0.45">
      <c r="A1664" s="174" t="s">
        <v>204</v>
      </c>
      <c r="B1664" s="173">
        <v>12</v>
      </c>
      <c r="C1664" s="173"/>
      <c r="D1664" s="173"/>
      <c r="E1664" s="173"/>
      <c r="F1664" s="173"/>
      <c r="G1664" s="173"/>
      <c r="H1664" s="173"/>
      <c r="I1664" s="173"/>
      <c r="J1664" s="173"/>
      <c r="K1664" s="173"/>
      <c r="L1664" s="173"/>
      <c r="M1664" s="173"/>
      <c r="N1664" s="173"/>
      <c r="O1664" s="173"/>
    </row>
    <row r="1665" spans="1:15" ht="15" customHeight="1" x14ac:dyDescent="0.45">
      <c r="A1665" s="174" t="s">
        <v>1173</v>
      </c>
      <c r="B1665" s="173">
        <v>8</v>
      </c>
      <c r="C1665" s="173"/>
      <c r="D1665" s="173"/>
      <c r="E1665" s="173"/>
      <c r="F1665" s="173"/>
      <c r="G1665" s="173"/>
      <c r="H1665" s="173"/>
      <c r="I1665" s="173"/>
      <c r="J1665" s="173"/>
      <c r="K1665" s="173"/>
      <c r="L1665" s="173"/>
      <c r="M1665" s="173"/>
      <c r="N1665" s="173"/>
      <c r="O1665" s="173"/>
    </row>
    <row r="1666" spans="1:15" ht="15" customHeight="1" x14ac:dyDescent="0.45">
      <c r="A1666" s="174" t="s">
        <v>913</v>
      </c>
      <c r="B1666" s="173">
        <v>4</v>
      </c>
      <c r="C1666" s="173"/>
      <c r="D1666" s="173"/>
      <c r="E1666" s="173"/>
      <c r="F1666" s="173"/>
      <c r="G1666" s="173"/>
      <c r="H1666" s="173"/>
      <c r="I1666" s="173"/>
      <c r="J1666" s="173"/>
      <c r="K1666" s="173"/>
      <c r="L1666" s="173"/>
      <c r="M1666" s="173"/>
      <c r="N1666" s="173"/>
      <c r="O1666" s="173"/>
    </row>
    <row r="1667" spans="1:15" ht="15" customHeight="1" x14ac:dyDescent="0.45">
      <c r="A1667" s="174" t="s">
        <v>1203</v>
      </c>
      <c r="B1667" s="173">
        <v>2</v>
      </c>
      <c r="C1667" s="173"/>
      <c r="D1667" s="173"/>
      <c r="E1667" s="173"/>
      <c r="F1667" s="173"/>
      <c r="G1667" s="173"/>
      <c r="H1667" s="173"/>
      <c r="I1667" s="173"/>
      <c r="J1667" s="173"/>
      <c r="K1667" s="173"/>
      <c r="L1667" s="173"/>
      <c r="M1667" s="173"/>
      <c r="N1667" s="173"/>
      <c r="O1667" s="173"/>
    </row>
    <row r="1668" spans="1:15" ht="15" customHeight="1" x14ac:dyDescent="0.45">
      <c r="A1668" s="174" t="s">
        <v>1184</v>
      </c>
      <c r="B1668" s="173">
        <v>7</v>
      </c>
      <c r="C1668" s="173"/>
      <c r="D1668" s="173"/>
      <c r="E1668" s="173"/>
      <c r="F1668" s="173"/>
      <c r="G1668" s="173"/>
      <c r="H1668" s="173"/>
      <c r="I1668" s="173"/>
      <c r="J1668" s="173"/>
      <c r="K1668" s="173"/>
      <c r="L1668" s="173"/>
      <c r="M1668" s="173"/>
      <c r="N1668" s="173"/>
      <c r="O1668" s="173"/>
    </row>
    <row r="1669" spans="1:15" ht="15" customHeight="1" x14ac:dyDescent="0.45">
      <c r="A1669" s="174" t="s">
        <v>762</v>
      </c>
      <c r="B1669" s="173">
        <v>6</v>
      </c>
      <c r="C1669" s="173"/>
      <c r="D1669" s="173"/>
      <c r="E1669" s="173"/>
      <c r="F1669" s="173"/>
      <c r="G1669" s="173"/>
      <c r="H1669" s="173"/>
      <c r="I1669" s="173"/>
      <c r="J1669" s="173"/>
      <c r="K1669" s="173"/>
      <c r="L1669" s="173"/>
      <c r="M1669" s="173"/>
      <c r="N1669" s="173"/>
      <c r="O1669" s="173"/>
    </row>
    <row r="1670" spans="1:15" ht="15" customHeight="1" x14ac:dyDescent="0.45">
      <c r="A1670" s="174" t="s">
        <v>1279</v>
      </c>
      <c r="B1670" s="173">
        <v>9</v>
      </c>
      <c r="C1670" s="173"/>
      <c r="D1670" s="173"/>
      <c r="E1670" s="173"/>
      <c r="F1670" s="173"/>
      <c r="G1670" s="173"/>
      <c r="H1670" s="173"/>
      <c r="I1670" s="173"/>
      <c r="J1670" s="173"/>
      <c r="K1670" s="173"/>
      <c r="L1670" s="173"/>
      <c r="M1670" s="173"/>
      <c r="N1670" s="173"/>
      <c r="O1670" s="173"/>
    </row>
    <row r="1671" spans="1:15" ht="15" customHeight="1" x14ac:dyDescent="0.45">
      <c r="A1671" s="174" t="s">
        <v>2118</v>
      </c>
      <c r="B1671" s="173">
        <v>7</v>
      </c>
      <c r="C1671" s="173"/>
      <c r="D1671" s="173"/>
      <c r="E1671" s="173"/>
      <c r="F1671" s="173"/>
      <c r="G1671" s="173"/>
      <c r="H1671" s="173"/>
      <c r="I1671" s="173"/>
      <c r="J1671" s="173"/>
      <c r="K1671" s="173"/>
      <c r="L1671" s="173"/>
      <c r="M1671" s="173"/>
      <c r="N1671" s="173"/>
      <c r="O1671" s="173"/>
    </row>
    <row r="1672" spans="1:15" ht="15" customHeight="1" x14ac:dyDescent="0.45">
      <c r="A1672" s="174" t="s">
        <v>183</v>
      </c>
      <c r="B1672" s="173">
        <v>12</v>
      </c>
      <c r="C1672" s="173"/>
      <c r="D1672" s="173"/>
      <c r="E1672" s="173"/>
      <c r="F1672" s="173"/>
      <c r="G1672" s="173"/>
      <c r="H1672" s="173"/>
      <c r="I1672" s="173"/>
      <c r="J1672" s="173"/>
      <c r="K1672" s="173"/>
      <c r="L1672" s="173"/>
      <c r="M1672" s="173"/>
      <c r="N1672" s="173"/>
      <c r="O1672" s="173"/>
    </row>
    <row r="1673" spans="1:15" ht="15" customHeight="1" x14ac:dyDescent="0.45">
      <c r="A1673" s="174" t="s">
        <v>361</v>
      </c>
      <c r="B1673" s="173">
        <v>12</v>
      </c>
      <c r="C1673" s="173"/>
      <c r="D1673" s="173"/>
      <c r="E1673" s="173"/>
      <c r="F1673" s="173"/>
      <c r="G1673" s="173"/>
      <c r="H1673" s="173"/>
      <c r="I1673" s="173"/>
      <c r="J1673" s="173"/>
      <c r="K1673" s="173"/>
      <c r="L1673" s="173"/>
      <c r="M1673" s="173"/>
      <c r="N1673" s="173"/>
      <c r="O1673" s="173"/>
    </row>
    <row r="1674" spans="1:15" ht="15" customHeight="1" x14ac:dyDescent="0.45">
      <c r="A1674" s="174" t="s">
        <v>626</v>
      </c>
      <c r="B1674" s="173">
        <v>9</v>
      </c>
      <c r="C1674" s="173"/>
      <c r="D1674" s="173"/>
      <c r="E1674" s="173"/>
      <c r="F1674" s="173"/>
      <c r="G1674" s="173"/>
      <c r="H1674" s="173"/>
      <c r="I1674" s="173"/>
      <c r="J1674" s="173"/>
      <c r="K1674" s="173"/>
      <c r="L1674" s="173"/>
      <c r="M1674" s="173"/>
      <c r="N1674" s="173"/>
      <c r="O1674" s="173"/>
    </row>
    <row r="1675" spans="1:15" ht="15" customHeight="1" x14ac:dyDescent="0.45">
      <c r="A1675" s="174" t="s">
        <v>1196</v>
      </c>
      <c r="B1675" s="173">
        <v>8</v>
      </c>
      <c r="C1675" s="173"/>
      <c r="D1675" s="173"/>
      <c r="E1675" s="173"/>
      <c r="F1675" s="173"/>
      <c r="G1675" s="173"/>
      <c r="H1675" s="173"/>
      <c r="I1675" s="173"/>
      <c r="J1675" s="173"/>
      <c r="K1675" s="173"/>
      <c r="L1675" s="173"/>
      <c r="M1675" s="173"/>
      <c r="N1675" s="173"/>
      <c r="O1675" s="173"/>
    </row>
    <row r="1676" spans="1:15" ht="15" customHeight="1" x14ac:dyDescent="0.45">
      <c r="A1676" s="174" t="s">
        <v>560</v>
      </c>
      <c r="B1676" s="173">
        <v>3</v>
      </c>
      <c r="C1676" s="173"/>
      <c r="D1676" s="173"/>
      <c r="E1676" s="173"/>
      <c r="F1676" s="173"/>
      <c r="G1676" s="173"/>
      <c r="H1676" s="173"/>
      <c r="I1676" s="173"/>
      <c r="J1676" s="173"/>
      <c r="K1676" s="173"/>
      <c r="L1676" s="173"/>
      <c r="M1676" s="173"/>
      <c r="N1676" s="173"/>
      <c r="O1676" s="173"/>
    </row>
    <row r="1677" spans="1:15" ht="15" customHeight="1" x14ac:dyDescent="0.45">
      <c r="A1677" s="174" t="s">
        <v>188</v>
      </c>
      <c r="B1677" s="173">
        <v>13</v>
      </c>
      <c r="C1677" s="173"/>
      <c r="D1677" s="173"/>
      <c r="E1677" s="173"/>
      <c r="F1677" s="173"/>
      <c r="G1677" s="173"/>
      <c r="H1677" s="173"/>
      <c r="I1677" s="173"/>
      <c r="J1677" s="173"/>
      <c r="K1677" s="173"/>
      <c r="L1677" s="173"/>
      <c r="M1677" s="173"/>
      <c r="N1677" s="173"/>
      <c r="O1677" s="173"/>
    </row>
    <row r="1678" spans="1:15" ht="15" customHeight="1" x14ac:dyDescent="0.45">
      <c r="A1678" s="174" t="s">
        <v>897</v>
      </c>
      <c r="B1678" s="173">
        <v>6</v>
      </c>
      <c r="C1678" s="173"/>
      <c r="D1678" s="173"/>
      <c r="E1678" s="173"/>
      <c r="F1678" s="173"/>
      <c r="G1678" s="173"/>
      <c r="H1678" s="173"/>
      <c r="I1678" s="173"/>
      <c r="J1678" s="173"/>
      <c r="K1678" s="173"/>
      <c r="L1678" s="173"/>
      <c r="M1678" s="173"/>
      <c r="N1678" s="173"/>
      <c r="O1678" s="173"/>
    </row>
    <row r="1679" spans="1:15" ht="15" customHeight="1" x14ac:dyDescent="0.45">
      <c r="A1679" s="174" t="s">
        <v>1352</v>
      </c>
      <c r="B1679" s="173">
        <v>6</v>
      </c>
      <c r="C1679" s="173"/>
      <c r="D1679" s="173"/>
      <c r="E1679" s="173"/>
      <c r="F1679" s="173"/>
      <c r="G1679" s="173"/>
      <c r="H1679" s="173"/>
      <c r="I1679" s="173"/>
      <c r="J1679" s="173"/>
      <c r="K1679" s="173"/>
      <c r="L1679" s="173"/>
      <c r="M1679" s="173"/>
      <c r="N1679" s="173"/>
      <c r="O1679" s="173"/>
    </row>
    <row r="1680" spans="1:15" ht="15" customHeight="1" x14ac:dyDescent="0.45">
      <c r="A1680" s="174" t="s">
        <v>1336</v>
      </c>
      <c r="B1680" s="173">
        <v>7</v>
      </c>
      <c r="C1680" s="173"/>
      <c r="D1680" s="173"/>
      <c r="E1680" s="173"/>
      <c r="F1680" s="173"/>
      <c r="G1680" s="173"/>
      <c r="H1680" s="173"/>
      <c r="I1680" s="173"/>
      <c r="J1680" s="173"/>
      <c r="K1680" s="173"/>
      <c r="L1680" s="173"/>
      <c r="M1680" s="173"/>
      <c r="N1680" s="173"/>
      <c r="O1680" s="173"/>
    </row>
    <row r="1681" spans="1:15" ht="15" customHeight="1" x14ac:dyDescent="0.45">
      <c r="A1681" s="174" t="s">
        <v>2550</v>
      </c>
      <c r="B1681" s="173">
        <v>3</v>
      </c>
      <c r="C1681" s="173"/>
      <c r="D1681" s="173"/>
      <c r="E1681" s="173"/>
      <c r="F1681" s="173"/>
      <c r="G1681" s="173"/>
      <c r="H1681" s="173"/>
      <c r="I1681" s="173"/>
      <c r="J1681" s="173"/>
      <c r="K1681" s="173"/>
      <c r="L1681" s="173"/>
      <c r="M1681" s="173"/>
      <c r="N1681" s="173"/>
      <c r="O1681" s="173"/>
    </row>
    <row r="1682" spans="1:15" ht="15" customHeight="1" x14ac:dyDescent="0.45">
      <c r="A1682" s="174" t="s">
        <v>1960</v>
      </c>
      <c r="B1682" s="173">
        <v>3</v>
      </c>
      <c r="C1682" s="173"/>
      <c r="D1682" s="173"/>
      <c r="E1682" s="173"/>
      <c r="F1682" s="173"/>
      <c r="G1682" s="173"/>
      <c r="H1682" s="173"/>
      <c r="I1682" s="173"/>
      <c r="J1682" s="173"/>
      <c r="K1682" s="173"/>
      <c r="L1682" s="173"/>
      <c r="M1682" s="173"/>
      <c r="N1682" s="173"/>
      <c r="O1682" s="173"/>
    </row>
    <row r="1683" spans="1:15" ht="15" customHeight="1" x14ac:dyDescent="0.45">
      <c r="A1683" s="174" t="s">
        <v>1913</v>
      </c>
      <c r="B1683" s="173">
        <v>6</v>
      </c>
      <c r="C1683" s="173"/>
      <c r="D1683" s="173"/>
      <c r="E1683" s="173"/>
      <c r="F1683" s="173"/>
      <c r="G1683" s="173"/>
      <c r="H1683" s="173"/>
      <c r="I1683" s="173"/>
      <c r="J1683" s="173"/>
      <c r="K1683" s="173"/>
      <c r="L1683" s="173"/>
      <c r="M1683" s="173"/>
      <c r="N1683" s="173"/>
      <c r="O1683" s="173"/>
    </row>
    <row r="1684" spans="1:15" ht="15" customHeight="1" x14ac:dyDescent="0.45">
      <c r="A1684" s="174" t="s">
        <v>1700</v>
      </c>
      <c r="B1684" s="173">
        <v>7</v>
      </c>
      <c r="C1684" s="173"/>
      <c r="D1684" s="173"/>
      <c r="E1684" s="173"/>
      <c r="F1684" s="173"/>
      <c r="G1684" s="173"/>
      <c r="H1684" s="173"/>
      <c r="I1684" s="173"/>
      <c r="J1684" s="173"/>
      <c r="K1684" s="173"/>
      <c r="L1684" s="173"/>
      <c r="M1684" s="173"/>
      <c r="N1684" s="173"/>
      <c r="O1684" s="173"/>
    </row>
    <row r="1685" spans="1:15" ht="15" customHeight="1" x14ac:dyDescent="0.45">
      <c r="A1685" s="174" t="s">
        <v>1607</v>
      </c>
      <c r="B1685" s="173">
        <v>9</v>
      </c>
      <c r="C1685" s="173"/>
      <c r="D1685" s="173"/>
      <c r="E1685" s="173"/>
      <c r="F1685" s="173"/>
      <c r="G1685" s="173"/>
      <c r="H1685" s="173"/>
      <c r="I1685" s="173"/>
      <c r="J1685" s="173"/>
      <c r="K1685" s="173"/>
      <c r="L1685" s="173"/>
      <c r="M1685" s="173"/>
      <c r="N1685" s="173"/>
      <c r="O1685" s="173"/>
    </row>
    <row r="1686" spans="1:15" ht="15" customHeight="1" x14ac:dyDescent="0.45">
      <c r="A1686" s="174" t="s">
        <v>984</v>
      </c>
      <c r="B1686" s="173">
        <v>6</v>
      </c>
      <c r="C1686" s="173"/>
      <c r="D1686" s="173"/>
      <c r="E1686" s="173"/>
      <c r="F1686" s="173"/>
      <c r="G1686" s="173"/>
      <c r="H1686" s="173"/>
      <c r="I1686" s="173"/>
      <c r="J1686" s="173"/>
      <c r="K1686" s="173"/>
      <c r="L1686" s="173"/>
      <c r="M1686" s="173"/>
      <c r="N1686" s="173"/>
      <c r="O1686" s="173"/>
    </row>
    <row r="1687" spans="1:15" ht="15" customHeight="1" x14ac:dyDescent="0.45">
      <c r="A1687" s="174" t="s">
        <v>2691</v>
      </c>
      <c r="B1687" s="173">
        <v>2</v>
      </c>
      <c r="C1687" s="173"/>
      <c r="D1687" s="173"/>
      <c r="E1687" s="173"/>
      <c r="F1687" s="173"/>
      <c r="G1687" s="173"/>
      <c r="H1687" s="173"/>
      <c r="I1687" s="173"/>
      <c r="J1687" s="173"/>
      <c r="K1687" s="173"/>
      <c r="L1687" s="173"/>
      <c r="M1687" s="173"/>
      <c r="N1687" s="173"/>
      <c r="O1687" s="173"/>
    </row>
    <row r="1688" spans="1:15" ht="15" customHeight="1" x14ac:dyDescent="0.45">
      <c r="A1688" s="174" t="s">
        <v>107</v>
      </c>
      <c r="B1688" s="173">
        <v>5</v>
      </c>
      <c r="C1688" s="173"/>
      <c r="D1688" s="173"/>
      <c r="E1688" s="173"/>
      <c r="F1688" s="173"/>
      <c r="G1688" s="173"/>
      <c r="H1688" s="173"/>
      <c r="I1688" s="173"/>
      <c r="J1688" s="173"/>
      <c r="K1688" s="173"/>
      <c r="L1688" s="173"/>
      <c r="M1688" s="173"/>
      <c r="N1688" s="173"/>
      <c r="O1688" s="173"/>
    </row>
    <row r="1689" spans="1:15" ht="15" customHeight="1" x14ac:dyDescent="0.45">
      <c r="A1689" s="174" t="s">
        <v>1498</v>
      </c>
      <c r="B1689" s="173">
        <v>2</v>
      </c>
      <c r="C1689" s="173"/>
      <c r="D1689" s="173"/>
      <c r="E1689" s="173"/>
      <c r="F1689" s="173"/>
      <c r="G1689" s="173"/>
      <c r="H1689" s="173"/>
      <c r="I1689" s="173"/>
      <c r="J1689" s="173"/>
      <c r="K1689" s="173"/>
      <c r="L1689" s="173"/>
      <c r="M1689" s="173"/>
      <c r="N1689" s="173"/>
      <c r="O1689" s="173"/>
    </row>
    <row r="1690" spans="1:15" ht="15" customHeight="1" x14ac:dyDescent="0.45">
      <c r="A1690" s="174" t="s">
        <v>41</v>
      </c>
      <c r="B1690" s="173">
        <v>7</v>
      </c>
      <c r="C1690" s="173"/>
      <c r="D1690" s="173"/>
      <c r="E1690" s="173"/>
      <c r="F1690" s="173"/>
      <c r="G1690" s="173"/>
      <c r="H1690" s="173"/>
      <c r="I1690" s="173"/>
      <c r="J1690" s="173"/>
      <c r="K1690" s="173"/>
      <c r="L1690" s="173"/>
      <c r="M1690" s="173"/>
      <c r="N1690" s="173"/>
      <c r="O1690" s="173"/>
    </row>
    <row r="1691" spans="1:15" ht="15" customHeight="1" x14ac:dyDescent="0.45">
      <c r="A1691" s="174" t="s">
        <v>1779</v>
      </c>
      <c r="B1691" s="173">
        <v>6</v>
      </c>
      <c r="C1691" s="173"/>
      <c r="D1691" s="173"/>
      <c r="E1691" s="173"/>
      <c r="F1691" s="173"/>
      <c r="G1691" s="173"/>
      <c r="H1691" s="173"/>
      <c r="I1691" s="173"/>
      <c r="J1691" s="173"/>
      <c r="K1691" s="173"/>
      <c r="L1691" s="173"/>
      <c r="M1691" s="173"/>
      <c r="N1691" s="173"/>
      <c r="O1691" s="173"/>
    </row>
    <row r="1692" spans="1:15" ht="15" customHeight="1" x14ac:dyDescent="0.45">
      <c r="A1692" s="174" t="s">
        <v>584</v>
      </c>
      <c r="B1692" s="173">
        <v>9</v>
      </c>
      <c r="C1692" s="173"/>
      <c r="D1692" s="173"/>
      <c r="E1692" s="173"/>
      <c r="F1692" s="173"/>
      <c r="G1692" s="173"/>
      <c r="H1692" s="173"/>
      <c r="I1692" s="173"/>
      <c r="J1692" s="173"/>
      <c r="K1692" s="173"/>
      <c r="L1692" s="173"/>
      <c r="M1692" s="173"/>
      <c r="N1692" s="173"/>
      <c r="O1692" s="173"/>
    </row>
    <row r="1693" spans="1:15" ht="15" customHeight="1" x14ac:dyDescent="0.45">
      <c r="A1693" s="174" t="s">
        <v>652</v>
      </c>
      <c r="B1693" s="173">
        <v>2</v>
      </c>
      <c r="C1693" s="173"/>
      <c r="D1693" s="173"/>
      <c r="E1693" s="173"/>
      <c r="F1693" s="173"/>
      <c r="G1693" s="173"/>
      <c r="H1693" s="173"/>
      <c r="I1693" s="173"/>
      <c r="J1693" s="173"/>
      <c r="K1693" s="173"/>
      <c r="L1693" s="173"/>
      <c r="M1693" s="173"/>
      <c r="N1693" s="173"/>
      <c r="O1693" s="173"/>
    </row>
    <row r="1694" spans="1:15" ht="15" customHeight="1" x14ac:dyDescent="0.45">
      <c r="A1694" s="174" t="s">
        <v>2115</v>
      </c>
      <c r="B1694" s="173">
        <v>8</v>
      </c>
      <c r="C1694" s="173"/>
      <c r="D1694" s="173"/>
      <c r="E1694" s="173"/>
      <c r="F1694" s="173"/>
      <c r="G1694" s="173"/>
      <c r="H1694" s="173"/>
      <c r="I1694" s="173"/>
      <c r="J1694" s="173"/>
      <c r="K1694" s="173"/>
      <c r="L1694" s="173"/>
      <c r="M1694" s="173"/>
      <c r="N1694" s="173"/>
      <c r="O1694" s="173"/>
    </row>
    <row r="1695" spans="1:15" ht="15" customHeight="1" x14ac:dyDescent="0.45">
      <c r="A1695" s="174" t="s">
        <v>1983</v>
      </c>
      <c r="B1695" s="173">
        <v>5</v>
      </c>
      <c r="C1695" s="173"/>
      <c r="D1695" s="173"/>
      <c r="E1695" s="173"/>
      <c r="F1695" s="173"/>
      <c r="G1695" s="173"/>
      <c r="H1695" s="173"/>
      <c r="I1695" s="173"/>
      <c r="J1695" s="173"/>
      <c r="K1695" s="173"/>
      <c r="L1695" s="173"/>
      <c r="M1695" s="173"/>
      <c r="N1695" s="173"/>
      <c r="O1695" s="173"/>
    </row>
    <row r="1696" spans="1:15" ht="15" customHeight="1" x14ac:dyDescent="0.45">
      <c r="A1696" s="174" t="s">
        <v>935</v>
      </c>
      <c r="B1696" s="173">
        <v>12</v>
      </c>
      <c r="C1696" s="173"/>
      <c r="D1696" s="173"/>
      <c r="E1696" s="173"/>
      <c r="F1696" s="173"/>
      <c r="G1696" s="173"/>
      <c r="H1696" s="173"/>
      <c r="I1696" s="173"/>
      <c r="J1696" s="173"/>
      <c r="K1696" s="173"/>
      <c r="L1696" s="173"/>
      <c r="M1696" s="173"/>
      <c r="N1696" s="173"/>
      <c r="O1696" s="173"/>
    </row>
    <row r="1697" spans="1:15" ht="15" customHeight="1" x14ac:dyDescent="0.45">
      <c r="A1697" s="174" t="s">
        <v>1608</v>
      </c>
      <c r="B1697" s="173">
        <v>5</v>
      </c>
      <c r="C1697" s="173"/>
      <c r="D1697" s="173"/>
      <c r="E1697" s="173"/>
      <c r="F1697" s="173"/>
      <c r="G1697" s="173"/>
      <c r="H1697" s="173"/>
      <c r="I1697" s="173"/>
      <c r="J1697" s="173"/>
      <c r="K1697" s="173"/>
      <c r="L1697" s="173"/>
      <c r="M1697" s="173"/>
      <c r="N1697" s="173"/>
      <c r="O1697" s="173"/>
    </row>
    <row r="1698" spans="1:15" ht="15" customHeight="1" x14ac:dyDescent="0.45">
      <c r="A1698" s="174" t="s">
        <v>1966</v>
      </c>
      <c r="B1698" s="173">
        <v>7</v>
      </c>
      <c r="C1698" s="173"/>
      <c r="D1698" s="173"/>
      <c r="E1698" s="173"/>
      <c r="F1698" s="173"/>
      <c r="G1698" s="173"/>
      <c r="H1698" s="173"/>
      <c r="I1698" s="173"/>
      <c r="J1698" s="173"/>
      <c r="K1698" s="173"/>
      <c r="L1698" s="173"/>
      <c r="M1698" s="173"/>
      <c r="N1698" s="173"/>
      <c r="O1698" s="173"/>
    </row>
    <row r="1699" spans="1:15" ht="15" customHeight="1" x14ac:dyDescent="0.45">
      <c r="A1699" s="174" t="s">
        <v>1051</v>
      </c>
      <c r="B1699" s="173">
        <v>8</v>
      </c>
      <c r="C1699" s="173"/>
      <c r="D1699" s="173"/>
      <c r="E1699" s="173"/>
      <c r="F1699" s="173"/>
      <c r="G1699" s="173"/>
      <c r="H1699" s="173"/>
      <c r="I1699" s="173"/>
      <c r="J1699" s="173"/>
      <c r="K1699" s="173"/>
      <c r="L1699" s="173"/>
      <c r="M1699" s="173"/>
      <c r="N1699" s="173"/>
      <c r="O1699" s="173"/>
    </row>
    <row r="1700" spans="1:15" ht="15" customHeight="1" x14ac:dyDescent="0.45">
      <c r="A1700" s="174" t="s">
        <v>1696</v>
      </c>
      <c r="B1700" s="173">
        <v>5</v>
      </c>
      <c r="C1700" s="173"/>
      <c r="D1700" s="173"/>
      <c r="E1700" s="173"/>
      <c r="F1700" s="173"/>
      <c r="G1700" s="173"/>
      <c r="H1700" s="173"/>
      <c r="I1700" s="173"/>
      <c r="J1700" s="173"/>
      <c r="K1700" s="173"/>
      <c r="L1700" s="173"/>
      <c r="M1700" s="173"/>
      <c r="N1700" s="173"/>
      <c r="O1700" s="173"/>
    </row>
    <row r="1701" spans="1:15" ht="15" customHeight="1" x14ac:dyDescent="0.45">
      <c r="A1701" s="174" t="s">
        <v>2185</v>
      </c>
      <c r="B1701" s="173">
        <v>5</v>
      </c>
      <c r="C1701" s="173"/>
      <c r="D1701" s="173"/>
      <c r="E1701" s="173"/>
      <c r="F1701" s="173"/>
      <c r="G1701" s="173"/>
      <c r="H1701" s="173"/>
      <c r="I1701" s="173"/>
      <c r="J1701" s="173"/>
      <c r="K1701" s="173"/>
      <c r="L1701" s="173"/>
      <c r="M1701" s="173"/>
      <c r="N1701" s="173"/>
      <c r="O1701" s="173"/>
    </row>
    <row r="1702" spans="1:15" ht="15" customHeight="1" x14ac:dyDescent="0.45">
      <c r="A1702" s="174" t="s">
        <v>305</v>
      </c>
      <c r="B1702" s="173">
        <v>8</v>
      </c>
      <c r="C1702" s="173"/>
      <c r="D1702" s="173"/>
      <c r="E1702" s="173"/>
      <c r="F1702" s="173"/>
      <c r="G1702" s="173"/>
      <c r="H1702" s="173"/>
      <c r="I1702" s="173"/>
      <c r="J1702" s="173"/>
      <c r="K1702" s="173"/>
      <c r="L1702" s="173"/>
      <c r="M1702" s="173"/>
      <c r="N1702" s="173"/>
      <c r="O1702" s="173"/>
    </row>
    <row r="1703" spans="1:15" ht="15" customHeight="1" x14ac:dyDescent="0.45">
      <c r="A1703" s="174" t="s">
        <v>1663</v>
      </c>
      <c r="B1703" s="173">
        <v>6</v>
      </c>
      <c r="C1703" s="173"/>
      <c r="D1703" s="173"/>
      <c r="E1703" s="173"/>
      <c r="F1703" s="173"/>
      <c r="G1703" s="173"/>
      <c r="H1703" s="173"/>
      <c r="I1703" s="173"/>
      <c r="J1703" s="173"/>
      <c r="K1703" s="173"/>
      <c r="L1703" s="173"/>
      <c r="M1703" s="173"/>
      <c r="N1703" s="173"/>
      <c r="O1703" s="173"/>
    </row>
    <row r="1704" spans="1:15" ht="15" customHeight="1" x14ac:dyDescent="0.45">
      <c r="A1704" s="174" t="s">
        <v>311</v>
      </c>
      <c r="B1704" s="173">
        <v>3</v>
      </c>
      <c r="C1704" s="173"/>
      <c r="D1704" s="173"/>
      <c r="E1704" s="173"/>
      <c r="F1704" s="173"/>
      <c r="G1704" s="173"/>
      <c r="H1704" s="173"/>
      <c r="I1704" s="173"/>
      <c r="J1704" s="173"/>
      <c r="K1704" s="173"/>
      <c r="L1704" s="173"/>
      <c r="M1704" s="173"/>
      <c r="N1704" s="173"/>
      <c r="O1704" s="173"/>
    </row>
    <row r="1705" spans="1:15" ht="15" customHeight="1" x14ac:dyDescent="0.45">
      <c r="A1705" s="174" t="s">
        <v>978</v>
      </c>
      <c r="B1705" s="173">
        <v>6</v>
      </c>
      <c r="C1705" s="173"/>
      <c r="D1705" s="173"/>
      <c r="E1705" s="173"/>
      <c r="F1705" s="173"/>
      <c r="G1705" s="173"/>
      <c r="H1705" s="173"/>
      <c r="I1705" s="173"/>
      <c r="J1705" s="173"/>
      <c r="K1705" s="173"/>
      <c r="L1705" s="173"/>
      <c r="M1705" s="173"/>
      <c r="N1705" s="173"/>
      <c r="O1705" s="173"/>
    </row>
    <row r="1706" spans="1:15" ht="15" customHeight="1" x14ac:dyDescent="0.45">
      <c r="A1706" s="174" t="s">
        <v>2210</v>
      </c>
      <c r="B1706" s="173">
        <v>2</v>
      </c>
      <c r="C1706" s="173"/>
      <c r="D1706" s="173"/>
      <c r="E1706" s="173"/>
      <c r="F1706" s="173"/>
      <c r="G1706" s="173"/>
      <c r="H1706" s="173"/>
      <c r="I1706" s="173"/>
      <c r="J1706" s="173"/>
      <c r="K1706" s="173"/>
      <c r="L1706" s="173"/>
      <c r="M1706" s="173"/>
      <c r="N1706" s="173"/>
      <c r="O1706" s="173"/>
    </row>
    <row r="1707" spans="1:15" ht="15" customHeight="1" x14ac:dyDescent="0.45">
      <c r="A1707" s="174" t="s">
        <v>263</v>
      </c>
      <c r="B1707" s="173">
        <v>7</v>
      </c>
      <c r="C1707" s="173"/>
      <c r="D1707" s="173"/>
      <c r="E1707" s="173"/>
      <c r="F1707" s="173"/>
      <c r="G1707" s="173"/>
      <c r="H1707" s="173"/>
      <c r="I1707" s="173"/>
      <c r="J1707" s="173"/>
      <c r="K1707" s="173"/>
      <c r="L1707" s="173"/>
      <c r="M1707" s="173"/>
      <c r="N1707" s="173"/>
      <c r="O1707" s="173"/>
    </row>
    <row r="1708" spans="1:15" ht="15" customHeight="1" x14ac:dyDescent="0.45">
      <c r="A1708" s="174" t="s">
        <v>829</v>
      </c>
      <c r="B1708" s="173">
        <v>2</v>
      </c>
      <c r="C1708" s="173"/>
      <c r="D1708" s="173"/>
      <c r="E1708" s="173"/>
      <c r="F1708" s="173"/>
      <c r="G1708" s="173"/>
      <c r="H1708" s="173"/>
      <c r="I1708" s="173"/>
      <c r="J1708" s="173"/>
      <c r="K1708" s="173"/>
      <c r="L1708" s="173"/>
      <c r="M1708" s="173"/>
      <c r="N1708" s="173"/>
      <c r="O1708" s="173"/>
    </row>
    <row r="1709" spans="1:15" ht="15" customHeight="1" x14ac:dyDescent="0.45">
      <c r="A1709" s="174" t="s">
        <v>1600</v>
      </c>
      <c r="B1709" s="173">
        <v>11</v>
      </c>
      <c r="C1709" s="173"/>
      <c r="D1709" s="173"/>
      <c r="E1709" s="173"/>
      <c r="F1709" s="173"/>
      <c r="G1709" s="173"/>
      <c r="H1709" s="173"/>
      <c r="I1709" s="173"/>
      <c r="J1709" s="173"/>
      <c r="K1709" s="173"/>
      <c r="L1709" s="173"/>
      <c r="M1709" s="173"/>
      <c r="N1709" s="173"/>
      <c r="O1709" s="173"/>
    </row>
    <row r="1710" spans="1:15" ht="15" customHeight="1" x14ac:dyDescent="0.45">
      <c r="A1710" s="174" t="s">
        <v>2085</v>
      </c>
      <c r="B1710" s="173">
        <v>5</v>
      </c>
      <c r="C1710" s="173"/>
      <c r="D1710" s="173"/>
      <c r="E1710" s="173"/>
      <c r="F1710" s="173"/>
      <c r="G1710" s="173"/>
      <c r="H1710" s="173"/>
      <c r="I1710" s="173"/>
      <c r="J1710" s="173"/>
      <c r="K1710" s="173"/>
      <c r="L1710" s="173"/>
      <c r="M1710" s="173"/>
      <c r="N1710" s="173"/>
      <c r="O1710" s="173"/>
    </row>
    <row r="1711" spans="1:15" ht="15" customHeight="1" x14ac:dyDescent="0.45">
      <c r="A1711" s="174" t="s">
        <v>923</v>
      </c>
      <c r="B1711" s="173">
        <v>7</v>
      </c>
      <c r="C1711" s="173"/>
      <c r="D1711" s="173"/>
      <c r="E1711" s="173"/>
      <c r="F1711" s="173"/>
      <c r="G1711" s="173"/>
      <c r="H1711" s="173"/>
      <c r="I1711" s="173"/>
      <c r="J1711" s="173"/>
      <c r="K1711" s="173"/>
      <c r="L1711" s="173"/>
      <c r="M1711" s="173"/>
      <c r="N1711" s="173"/>
      <c r="O1711" s="173"/>
    </row>
    <row r="1712" spans="1:15" ht="15" customHeight="1" x14ac:dyDescent="0.45">
      <c r="A1712" s="174" t="s">
        <v>2153</v>
      </c>
      <c r="B1712" s="173">
        <v>2</v>
      </c>
      <c r="C1712" s="173"/>
      <c r="D1712" s="173"/>
      <c r="E1712" s="173"/>
      <c r="F1712" s="173"/>
      <c r="G1712" s="173"/>
      <c r="H1712" s="173"/>
      <c r="I1712" s="173"/>
      <c r="J1712" s="173"/>
      <c r="K1712" s="173"/>
      <c r="L1712" s="173"/>
      <c r="M1712" s="173"/>
      <c r="N1712" s="173"/>
      <c r="O1712" s="173"/>
    </row>
    <row r="1713" spans="1:15" ht="15" customHeight="1" x14ac:dyDescent="0.45">
      <c r="A1713" s="174" t="s">
        <v>980</v>
      </c>
      <c r="B1713" s="173">
        <v>4</v>
      </c>
      <c r="C1713" s="173"/>
      <c r="D1713" s="173"/>
      <c r="E1713" s="173"/>
      <c r="F1713" s="173"/>
      <c r="G1713" s="173"/>
      <c r="H1713" s="173"/>
      <c r="I1713" s="173"/>
      <c r="J1713" s="173"/>
      <c r="K1713" s="173"/>
      <c r="L1713" s="173"/>
      <c r="M1713" s="173"/>
      <c r="N1713" s="173"/>
      <c r="O1713" s="173"/>
    </row>
    <row r="1714" spans="1:15" ht="15" customHeight="1" x14ac:dyDescent="0.45">
      <c r="A1714" s="174" t="s">
        <v>440</v>
      </c>
      <c r="B1714" s="173">
        <v>11</v>
      </c>
      <c r="C1714" s="173"/>
      <c r="D1714" s="173"/>
      <c r="E1714" s="173"/>
      <c r="F1714" s="173"/>
      <c r="G1714" s="173"/>
      <c r="H1714" s="173"/>
      <c r="I1714" s="173"/>
      <c r="J1714" s="173"/>
      <c r="K1714" s="173"/>
      <c r="L1714" s="173"/>
      <c r="M1714" s="173"/>
      <c r="N1714" s="173"/>
      <c r="O1714" s="173"/>
    </row>
    <row r="1715" spans="1:15" ht="15" customHeight="1" x14ac:dyDescent="0.45">
      <c r="A1715" s="174" t="s">
        <v>1146</v>
      </c>
      <c r="B1715" s="173">
        <v>5</v>
      </c>
      <c r="C1715" s="173"/>
      <c r="D1715" s="173"/>
      <c r="E1715" s="173"/>
      <c r="F1715" s="173"/>
      <c r="G1715" s="173"/>
      <c r="H1715" s="173"/>
      <c r="I1715" s="173"/>
      <c r="J1715" s="173"/>
      <c r="K1715" s="173"/>
      <c r="L1715" s="173"/>
      <c r="M1715" s="173"/>
      <c r="N1715" s="173"/>
      <c r="O1715" s="173"/>
    </row>
    <row r="1716" spans="1:15" ht="15" customHeight="1" x14ac:dyDescent="0.45">
      <c r="A1716" s="174" t="s">
        <v>2031</v>
      </c>
      <c r="B1716" s="173">
        <v>4</v>
      </c>
      <c r="C1716" s="173"/>
      <c r="D1716" s="173"/>
      <c r="E1716" s="173"/>
      <c r="F1716" s="173"/>
      <c r="G1716" s="173"/>
      <c r="H1716" s="173"/>
      <c r="I1716" s="173"/>
      <c r="J1716" s="173"/>
      <c r="K1716" s="173"/>
      <c r="L1716" s="173"/>
      <c r="M1716" s="173"/>
      <c r="N1716" s="173"/>
      <c r="O1716" s="173"/>
    </row>
    <row r="1717" spans="1:15" ht="15" customHeight="1" x14ac:dyDescent="0.45">
      <c r="A1717" s="174" t="s">
        <v>378</v>
      </c>
      <c r="B1717" s="173">
        <v>2</v>
      </c>
      <c r="C1717" s="173"/>
      <c r="D1717" s="173"/>
      <c r="E1717" s="173"/>
      <c r="F1717" s="173"/>
      <c r="G1717" s="173"/>
      <c r="H1717" s="173"/>
      <c r="I1717" s="173"/>
      <c r="J1717" s="173"/>
      <c r="K1717" s="173"/>
      <c r="L1717" s="173"/>
      <c r="M1717" s="173"/>
      <c r="N1717" s="173"/>
      <c r="O1717" s="173"/>
    </row>
    <row r="1718" spans="1:15" ht="15" customHeight="1" x14ac:dyDescent="0.45">
      <c r="A1718" s="174" t="s">
        <v>1307</v>
      </c>
      <c r="B1718" s="173">
        <v>7</v>
      </c>
      <c r="C1718" s="173"/>
      <c r="D1718" s="173"/>
      <c r="E1718" s="173"/>
      <c r="F1718" s="173"/>
      <c r="G1718" s="173"/>
      <c r="H1718" s="173"/>
      <c r="I1718" s="173"/>
      <c r="J1718" s="173"/>
      <c r="K1718" s="173"/>
      <c r="L1718" s="173"/>
      <c r="M1718" s="173"/>
      <c r="N1718" s="173"/>
      <c r="O1718" s="173"/>
    </row>
    <row r="1719" spans="1:15" ht="15" customHeight="1" x14ac:dyDescent="0.45">
      <c r="A1719" s="174" t="s">
        <v>2716</v>
      </c>
      <c r="B1719" s="173">
        <v>1</v>
      </c>
      <c r="C1719" s="173"/>
      <c r="D1719" s="173"/>
      <c r="E1719" s="173"/>
      <c r="F1719" s="173"/>
      <c r="G1719" s="173"/>
      <c r="H1719" s="173"/>
      <c r="I1719" s="173"/>
      <c r="J1719" s="173"/>
      <c r="K1719" s="173"/>
      <c r="L1719" s="173"/>
      <c r="M1719" s="173"/>
      <c r="N1719" s="173"/>
      <c r="O1719" s="173"/>
    </row>
    <row r="1720" spans="1:15" ht="15" customHeight="1" x14ac:dyDescent="0.45">
      <c r="A1720" s="174" t="s">
        <v>820</v>
      </c>
      <c r="B1720" s="173">
        <v>2</v>
      </c>
      <c r="C1720" s="173"/>
      <c r="D1720" s="173"/>
      <c r="E1720" s="173"/>
      <c r="F1720" s="173"/>
      <c r="G1720" s="173"/>
      <c r="H1720" s="173"/>
      <c r="I1720" s="173"/>
      <c r="J1720" s="173"/>
      <c r="K1720" s="173"/>
      <c r="L1720" s="173"/>
      <c r="M1720" s="173"/>
      <c r="N1720" s="173"/>
      <c r="O1720" s="173"/>
    </row>
    <row r="1721" spans="1:15" ht="15" customHeight="1" x14ac:dyDescent="0.45">
      <c r="A1721" s="174" t="s">
        <v>1469</v>
      </c>
      <c r="B1721" s="173">
        <v>6</v>
      </c>
      <c r="C1721" s="173"/>
      <c r="D1721" s="173"/>
      <c r="E1721" s="173"/>
      <c r="F1721" s="173"/>
      <c r="G1721" s="173"/>
      <c r="H1721" s="173"/>
      <c r="I1721" s="173"/>
      <c r="J1721" s="173"/>
      <c r="K1721" s="173"/>
      <c r="L1721" s="173"/>
      <c r="M1721" s="173"/>
      <c r="N1721" s="173"/>
      <c r="O1721" s="173"/>
    </row>
    <row r="1722" spans="1:15" ht="15" customHeight="1" x14ac:dyDescent="0.45">
      <c r="A1722" s="174" t="s">
        <v>2604</v>
      </c>
      <c r="B1722" s="173">
        <v>5</v>
      </c>
      <c r="C1722" s="173"/>
      <c r="D1722" s="173"/>
      <c r="E1722" s="173"/>
      <c r="F1722" s="173"/>
      <c r="G1722" s="173"/>
      <c r="H1722" s="173"/>
      <c r="I1722" s="173"/>
      <c r="J1722" s="173"/>
      <c r="K1722" s="173"/>
      <c r="L1722" s="173"/>
      <c r="M1722" s="173"/>
      <c r="N1722" s="173"/>
      <c r="O1722" s="173"/>
    </row>
    <row r="1723" spans="1:15" ht="15" customHeight="1" x14ac:dyDescent="0.45">
      <c r="A1723" s="174" t="s">
        <v>1854</v>
      </c>
      <c r="B1723" s="173">
        <v>7</v>
      </c>
      <c r="C1723" s="173"/>
      <c r="D1723" s="173"/>
      <c r="E1723" s="173"/>
      <c r="F1723" s="173"/>
      <c r="G1723" s="173"/>
      <c r="H1723" s="173"/>
      <c r="I1723" s="173"/>
      <c r="J1723" s="173"/>
      <c r="K1723" s="173"/>
      <c r="L1723" s="173"/>
      <c r="M1723" s="173"/>
      <c r="N1723" s="173"/>
      <c r="O1723" s="173"/>
    </row>
    <row r="1724" spans="1:15" ht="15" customHeight="1" x14ac:dyDescent="0.45">
      <c r="A1724" s="174" t="s">
        <v>2644</v>
      </c>
      <c r="B1724" s="173">
        <v>3</v>
      </c>
      <c r="C1724" s="173"/>
      <c r="D1724" s="173"/>
      <c r="E1724" s="173"/>
      <c r="F1724" s="173"/>
      <c r="G1724" s="173"/>
      <c r="H1724" s="173"/>
      <c r="I1724" s="173"/>
      <c r="J1724" s="173"/>
      <c r="K1724" s="173"/>
      <c r="L1724" s="173"/>
      <c r="M1724" s="173"/>
      <c r="N1724" s="173"/>
      <c r="O1724" s="173"/>
    </row>
    <row r="1725" spans="1:15" ht="15" customHeight="1" x14ac:dyDescent="0.45">
      <c r="A1725" s="174" t="s">
        <v>2219</v>
      </c>
      <c r="B1725" s="173">
        <v>7</v>
      </c>
      <c r="C1725" s="173"/>
      <c r="D1725" s="173"/>
      <c r="E1725" s="173"/>
      <c r="F1725" s="173"/>
      <c r="G1725" s="173"/>
      <c r="H1725" s="173"/>
      <c r="I1725" s="173"/>
      <c r="J1725" s="173"/>
      <c r="K1725" s="173"/>
      <c r="L1725" s="173"/>
      <c r="M1725" s="173"/>
      <c r="N1725" s="173"/>
      <c r="O1725" s="173"/>
    </row>
    <row r="1726" spans="1:15" ht="15" customHeight="1" x14ac:dyDescent="0.45">
      <c r="A1726" s="174" t="s">
        <v>334</v>
      </c>
      <c r="B1726" s="173">
        <v>9</v>
      </c>
      <c r="C1726" s="173"/>
      <c r="D1726" s="173"/>
      <c r="E1726" s="173"/>
      <c r="F1726" s="173"/>
      <c r="G1726" s="173"/>
      <c r="H1726" s="173"/>
      <c r="I1726" s="173"/>
      <c r="J1726" s="173"/>
      <c r="K1726" s="173"/>
      <c r="L1726" s="173"/>
      <c r="M1726" s="173"/>
      <c r="N1726" s="173"/>
      <c r="O1726" s="173"/>
    </row>
    <row r="1727" spans="1:15" ht="15" customHeight="1" x14ac:dyDescent="0.45">
      <c r="A1727" s="174" t="s">
        <v>2201</v>
      </c>
      <c r="B1727" s="173">
        <v>10</v>
      </c>
      <c r="C1727" s="173"/>
      <c r="D1727" s="173"/>
      <c r="E1727" s="173"/>
      <c r="F1727" s="173"/>
      <c r="G1727" s="173"/>
      <c r="H1727" s="173"/>
      <c r="I1727" s="173"/>
      <c r="J1727" s="173"/>
      <c r="K1727" s="173"/>
      <c r="L1727" s="173"/>
      <c r="M1727" s="173"/>
      <c r="N1727" s="173"/>
      <c r="O1727" s="173"/>
    </row>
    <row r="1728" spans="1:15" ht="15" customHeight="1" x14ac:dyDescent="0.45">
      <c r="A1728" s="174" t="s">
        <v>2332</v>
      </c>
      <c r="B1728" s="173">
        <v>5</v>
      </c>
      <c r="C1728" s="173"/>
      <c r="D1728" s="173"/>
      <c r="E1728" s="173"/>
      <c r="F1728" s="173"/>
      <c r="G1728" s="173"/>
      <c r="H1728" s="173"/>
      <c r="I1728" s="173"/>
      <c r="J1728" s="173"/>
      <c r="K1728" s="173"/>
      <c r="L1728" s="173"/>
      <c r="M1728" s="173"/>
      <c r="N1728" s="173"/>
      <c r="O1728" s="173"/>
    </row>
    <row r="1729" spans="1:15" ht="15" customHeight="1" x14ac:dyDescent="0.45">
      <c r="A1729" s="174" t="s">
        <v>2489</v>
      </c>
      <c r="B1729" s="173">
        <v>5</v>
      </c>
      <c r="C1729" s="173"/>
      <c r="D1729" s="173"/>
      <c r="E1729" s="173"/>
      <c r="F1729" s="173"/>
      <c r="G1729" s="173"/>
      <c r="H1729" s="173"/>
      <c r="I1729" s="173"/>
      <c r="J1729" s="173"/>
      <c r="K1729" s="173"/>
      <c r="L1729" s="173"/>
      <c r="M1729" s="173"/>
      <c r="N1729" s="173"/>
      <c r="O1729" s="173"/>
    </row>
    <row r="1730" spans="1:15" ht="15" customHeight="1" x14ac:dyDescent="0.45">
      <c r="A1730" s="174" t="s">
        <v>1582</v>
      </c>
      <c r="B1730" s="173">
        <v>4</v>
      </c>
      <c r="C1730" s="173"/>
      <c r="D1730" s="173"/>
      <c r="E1730" s="173"/>
      <c r="F1730" s="173"/>
      <c r="G1730" s="173"/>
      <c r="H1730" s="173"/>
      <c r="I1730" s="173"/>
      <c r="J1730" s="173"/>
      <c r="K1730" s="173"/>
      <c r="L1730" s="173"/>
      <c r="M1730" s="173"/>
      <c r="N1730" s="173"/>
      <c r="O1730" s="173"/>
    </row>
    <row r="1731" spans="1:15" ht="15" customHeight="1" x14ac:dyDescent="0.45">
      <c r="A1731" s="174" t="s">
        <v>895</v>
      </c>
      <c r="B1731" s="173">
        <v>5</v>
      </c>
      <c r="C1731" s="173"/>
      <c r="D1731" s="173"/>
      <c r="E1731" s="173"/>
      <c r="F1731" s="173"/>
      <c r="G1731" s="173"/>
      <c r="H1731" s="173"/>
      <c r="I1731" s="173"/>
      <c r="J1731" s="173"/>
      <c r="K1731" s="173"/>
      <c r="L1731" s="173"/>
      <c r="M1731" s="173"/>
      <c r="N1731" s="173"/>
      <c r="O1731" s="173"/>
    </row>
    <row r="1732" spans="1:15" ht="15" customHeight="1" x14ac:dyDescent="0.45">
      <c r="A1732" s="174" t="s">
        <v>2300</v>
      </c>
      <c r="B1732" s="173">
        <v>5</v>
      </c>
      <c r="C1732" s="173"/>
      <c r="D1732" s="173"/>
      <c r="E1732" s="173"/>
      <c r="F1732" s="173"/>
      <c r="G1732" s="173"/>
      <c r="H1732" s="173"/>
      <c r="I1732" s="173"/>
      <c r="J1732" s="173"/>
      <c r="K1732" s="173"/>
      <c r="L1732" s="173"/>
      <c r="M1732" s="173"/>
      <c r="N1732" s="173"/>
      <c r="O1732" s="173"/>
    </row>
    <row r="1733" spans="1:15" ht="15" customHeight="1" x14ac:dyDescent="0.45">
      <c r="A1733" s="174" t="s">
        <v>2242</v>
      </c>
      <c r="B1733" s="173">
        <v>9</v>
      </c>
      <c r="C1733" s="173"/>
      <c r="D1733" s="173"/>
      <c r="E1733" s="173"/>
      <c r="F1733" s="173"/>
      <c r="G1733" s="173"/>
      <c r="H1733" s="173"/>
      <c r="I1733" s="173"/>
      <c r="J1733" s="173"/>
      <c r="K1733" s="173"/>
      <c r="L1733" s="173"/>
      <c r="M1733" s="173"/>
      <c r="N1733" s="173"/>
      <c r="O1733" s="173"/>
    </row>
    <row r="1734" spans="1:15" ht="15" customHeight="1" x14ac:dyDescent="0.45">
      <c r="A1734" s="174" t="s">
        <v>1040</v>
      </c>
      <c r="B1734" s="173">
        <v>7</v>
      </c>
      <c r="C1734" s="173"/>
      <c r="D1734" s="173"/>
      <c r="E1734" s="173"/>
      <c r="F1734" s="173"/>
      <c r="G1734" s="173"/>
      <c r="H1734" s="173"/>
      <c r="I1734" s="173"/>
      <c r="J1734" s="173"/>
      <c r="K1734" s="173"/>
      <c r="L1734" s="173"/>
      <c r="M1734" s="173"/>
      <c r="N1734" s="173"/>
      <c r="O1734" s="173"/>
    </row>
    <row r="1735" spans="1:15" ht="15" customHeight="1" x14ac:dyDescent="0.45">
      <c r="A1735" s="174" t="s">
        <v>1491</v>
      </c>
      <c r="B1735" s="173">
        <v>5</v>
      </c>
      <c r="C1735" s="173"/>
      <c r="D1735" s="173"/>
      <c r="E1735" s="173"/>
      <c r="F1735" s="173"/>
      <c r="G1735" s="173"/>
      <c r="H1735" s="173"/>
      <c r="I1735" s="173"/>
      <c r="J1735" s="173"/>
      <c r="K1735" s="173"/>
      <c r="L1735" s="173"/>
      <c r="M1735" s="173"/>
      <c r="N1735" s="173"/>
      <c r="O1735" s="173"/>
    </row>
    <row r="1736" spans="1:15" ht="15" customHeight="1" x14ac:dyDescent="0.45">
      <c r="A1736" s="174" t="s">
        <v>323</v>
      </c>
      <c r="B1736" s="173">
        <v>1</v>
      </c>
      <c r="C1736" s="173"/>
      <c r="D1736" s="173"/>
      <c r="E1736" s="173"/>
      <c r="F1736" s="173"/>
      <c r="G1736" s="173"/>
      <c r="H1736" s="173"/>
      <c r="I1736" s="173"/>
      <c r="J1736" s="173"/>
      <c r="K1736" s="173"/>
      <c r="L1736" s="173"/>
      <c r="M1736" s="173"/>
      <c r="N1736" s="173"/>
      <c r="O1736" s="173"/>
    </row>
    <row r="1737" spans="1:15" ht="15" customHeight="1" x14ac:dyDescent="0.45">
      <c r="A1737" s="174" t="s">
        <v>359</v>
      </c>
      <c r="B1737" s="173">
        <v>9</v>
      </c>
      <c r="C1737" s="173"/>
      <c r="D1737" s="173"/>
      <c r="E1737" s="173"/>
      <c r="F1737" s="173"/>
      <c r="G1737" s="173"/>
      <c r="H1737" s="173"/>
      <c r="I1737" s="173"/>
      <c r="J1737" s="173"/>
      <c r="K1737" s="173"/>
      <c r="L1737" s="173"/>
      <c r="M1737" s="173"/>
      <c r="N1737" s="173"/>
      <c r="O1737" s="173"/>
    </row>
    <row r="1738" spans="1:15" ht="15" customHeight="1" x14ac:dyDescent="0.45">
      <c r="A1738" s="174" t="s">
        <v>1621</v>
      </c>
      <c r="B1738" s="173">
        <v>6</v>
      </c>
      <c r="C1738" s="173"/>
      <c r="D1738" s="173"/>
      <c r="E1738" s="173"/>
      <c r="F1738" s="173"/>
      <c r="G1738" s="173"/>
      <c r="H1738" s="173"/>
      <c r="I1738" s="173"/>
      <c r="J1738" s="173"/>
      <c r="K1738" s="173"/>
      <c r="L1738" s="173"/>
      <c r="M1738" s="173"/>
      <c r="N1738" s="173"/>
      <c r="O1738" s="173"/>
    </row>
    <row r="1739" spans="1:15" ht="15" customHeight="1" x14ac:dyDescent="0.45">
      <c r="A1739" s="174" t="s">
        <v>1912</v>
      </c>
      <c r="B1739" s="173">
        <v>4</v>
      </c>
      <c r="C1739" s="173"/>
      <c r="D1739" s="173"/>
      <c r="E1739" s="173"/>
      <c r="F1739" s="173"/>
      <c r="G1739" s="173"/>
      <c r="H1739" s="173"/>
      <c r="I1739" s="173"/>
      <c r="J1739" s="173"/>
      <c r="K1739" s="173"/>
      <c r="L1739" s="173"/>
      <c r="M1739" s="173"/>
      <c r="N1739" s="173"/>
      <c r="O1739" s="173"/>
    </row>
    <row r="1740" spans="1:15" ht="15" customHeight="1" x14ac:dyDescent="0.45">
      <c r="A1740" s="174" t="s">
        <v>1165</v>
      </c>
      <c r="B1740" s="173">
        <v>3</v>
      </c>
      <c r="C1740" s="173"/>
      <c r="D1740" s="173"/>
      <c r="E1740" s="173"/>
      <c r="F1740" s="173"/>
      <c r="G1740" s="173"/>
      <c r="H1740" s="173"/>
      <c r="I1740" s="173"/>
      <c r="J1740" s="173"/>
      <c r="K1740" s="173"/>
      <c r="L1740" s="173"/>
      <c r="M1740" s="173"/>
      <c r="N1740" s="173"/>
      <c r="O1740" s="173"/>
    </row>
    <row r="1741" spans="1:15" ht="15" customHeight="1" x14ac:dyDescent="0.45">
      <c r="A1741" s="174" t="s">
        <v>2117</v>
      </c>
      <c r="B1741" s="173">
        <v>1</v>
      </c>
      <c r="C1741" s="173"/>
      <c r="D1741" s="173"/>
      <c r="E1741" s="173"/>
      <c r="F1741" s="173"/>
      <c r="G1741" s="173"/>
      <c r="H1741" s="173"/>
      <c r="I1741" s="173"/>
      <c r="J1741" s="173"/>
      <c r="K1741" s="173"/>
      <c r="L1741" s="173"/>
      <c r="M1741" s="173"/>
      <c r="N1741" s="173"/>
      <c r="O1741" s="173"/>
    </row>
    <row r="1742" spans="1:15" ht="15" customHeight="1" x14ac:dyDescent="0.45">
      <c r="A1742" s="174" t="s">
        <v>78</v>
      </c>
      <c r="B1742" s="173">
        <v>5</v>
      </c>
      <c r="C1742" s="173"/>
      <c r="D1742" s="173"/>
      <c r="E1742" s="173"/>
      <c r="F1742" s="173"/>
      <c r="G1742" s="173"/>
      <c r="H1742" s="173"/>
      <c r="I1742" s="173"/>
      <c r="J1742" s="173"/>
      <c r="K1742" s="173"/>
      <c r="L1742" s="173"/>
      <c r="M1742" s="173"/>
      <c r="N1742" s="173"/>
      <c r="O1742" s="173"/>
    </row>
    <row r="1743" spans="1:15" ht="15" customHeight="1" x14ac:dyDescent="0.45">
      <c r="A1743" s="174" t="s">
        <v>1314</v>
      </c>
      <c r="B1743" s="173">
        <v>4</v>
      </c>
      <c r="C1743" s="173"/>
      <c r="D1743" s="173"/>
      <c r="E1743" s="173"/>
      <c r="F1743" s="173"/>
      <c r="G1743" s="173"/>
      <c r="H1743" s="173"/>
      <c r="I1743" s="173"/>
      <c r="J1743" s="173"/>
      <c r="K1743" s="173"/>
      <c r="L1743" s="173"/>
      <c r="M1743" s="173"/>
      <c r="N1743" s="173"/>
      <c r="O1743" s="173"/>
    </row>
    <row r="1744" spans="1:15" ht="15" customHeight="1" x14ac:dyDescent="0.45">
      <c r="A1744" s="174" t="s">
        <v>1125</v>
      </c>
      <c r="B1744" s="173">
        <v>6</v>
      </c>
      <c r="C1744" s="173"/>
      <c r="D1744" s="173"/>
      <c r="E1744" s="173"/>
      <c r="F1744" s="173"/>
      <c r="G1744" s="173"/>
      <c r="H1744" s="173"/>
      <c r="I1744" s="173"/>
      <c r="J1744" s="173"/>
      <c r="K1744" s="173"/>
      <c r="L1744" s="173"/>
      <c r="M1744" s="173"/>
      <c r="N1744" s="173"/>
      <c r="O1744" s="173"/>
    </row>
    <row r="1745" spans="1:15" ht="15" customHeight="1" x14ac:dyDescent="0.45">
      <c r="A1745" s="174" t="s">
        <v>322</v>
      </c>
      <c r="B1745" s="173">
        <v>1</v>
      </c>
      <c r="C1745" s="173"/>
      <c r="D1745" s="173"/>
      <c r="E1745" s="173"/>
      <c r="F1745" s="173"/>
      <c r="G1745" s="173"/>
      <c r="H1745" s="173"/>
      <c r="I1745" s="173"/>
      <c r="J1745" s="173"/>
      <c r="K1745" s="173"/>
      <c r="L1745" s="173"/>
      <c r="M1745" s="173"/>
      <c r="N1745" s="173"/>
      <c r="O1745" s="173"/>
    </row>
    <row r="1746" spans="1:15" ht="15" customHeight="1" x14ac:dyDescent="0.45">
      <c r="A1746" s="174" t="s">
        <v>1844</v>
      </c>
      <c r="B1746" s="173">
        <v>5</v>
      </c>
      <c r="C1746" s="173"/>
      <c r="D1746" s="173"/>
      <c r="E1746" s="173"/>
      <c r="F1746" s="173"/>
      <c r="G1746" s="173"/>
      <c r="H1746" s="173"/>
      <c r="I1746" s="173"/>
      <c r="J1746" s="173"/>
      <c r="K1746" s="173"/>
      <c r="L1746" s="173"/>
      <c r="M1746" s="173"/>
      <c r="N1746" s="173"/>
      <c r="O1746" s="173"/>
    </row>
    <row r="1747" spans="1:15" ht="15" customHeight="1" x14ac:dyDescent="0.45">
      <c r="A1747" s="174" t="s">
        <v>2097</v>
      </c>
      <c r="B1747" s="173">
        <v>4</v>
      </c>
      <c r="C1747" s="173"/>
      <c r="D1747" s="173"/>
      <c r="E1747" s="173"/>
      <c r="F1747" s="173"/>
      <c r="G1747" s="173"/>
      <c r="H1747" s="173"/>
      <c r="I1747" s="173"/>
      <c r="J1747" s="173"/>
      <c r="K1747" s="173"/>
      <c r="L1747" s="173"/>
      <c r="M1747" s="173"/>
      <c r="N1747" s="173"/>
      <c r="O1747" s="173"/>
    </row>
    <row r="1748" spans="1:15" ht="15" customHeight="1" x14ac:dyDescent="0.45">
      <c r="A1748" s="174" t="s">
        <v>1131</v>
      </c>
      <c r="B1748" s="173">
        <v>4</v>
      </c>
      <c r="C1748" s="173"/>
      <c r="D1748" s="173"/>
      <c r="E1748" s="173"/>
      <c r="F1748" s="173"/>
      <c r="G1748" s="173"/>
      <c r="H1748" s="173"/>
      <c r="I1748" s="173"/>
      <c r="J1748" s="173"/>
      <c r="K1748" s="173"/>
      <c r="L1748" s="173"/>
      <c r="M1748" s="173"/>
      <c r="N1748" s="173"/>
      <c r="O1748" s="173"/>
    </row>
    <row r="1749" spans="1:15" ht="15" customHeight="1" x14ac:dyDescent="0.45">
      <c r="A1749" s="174" t="s">
        <v>2257</v>
      </c>
      <c r="B1749" s="173">
        <v>3</v>
      </c>
      <c r="C1749" s="173"/>
      <c r="D1749" s="173"/>
      <c r="E1749" s="173"/>
      <c r="F1749" s="173"/>
      <c r="G1749" s="173"/>
      <c r="H1749" s="173"/>
      <c r="I1749" s="173"/>
      <c r="J1749" s="173"/>
      <c r="K1749" s="173"/>
      <c r="L1749" s="173"/>
      <c r="M1749" s="173"/>
      <c r="N1749" s="173"/>
      <c r="O1749" s="173"/>
    </row>
    <row r="1750" spans="1:15" ht="15" customHeight="1" x14ac:dyDescent="0.45">
      <c r="A1750" s="174" t="s">
        <v>2393</v>
      </c>
      <c r="B1750" s="173">
        <v>5</v>
      </c>
      <c r="C1750" s="173"/>
      <c r="D1750" s="173"/>
      <c r="E1750" s="173"/>
      <c r="F1750" s="173"/>
      <c r="G1750" s="173"/>
      <c r="H1750" s="173"/>
      <c r="I1750" s="173"/>
      <c r="J1750" s="173"/>
      <c r="K1750" s="173"/>
      <c r="L1750" s="173"/>
      <c r="M1750" s="173"/>
      <c r="N1750" s="173"/>
      <c r="O1750" s="173"/>
    </row>
    <row r="1751" spans="1:15" ht="15" customHeight="1" x14ac:dyDescent="0.45">
      <c r="A1751" s="174" t="s">
        <v>1156</v>
      </c>
      <c r="B1751" s="173">
        <v>8</v>
      </c>
      <c r="C1751" s="173"/>
      <c r="D1751" s="173"/>
      <c r="E1751" s="173"/>
      <c r="F1751" s="173"/>
      <c r="G1751" s="173"/>
      <c r="H1751" s="173"/>
      <c r="I1751" s="173"/>
      <c r="J1751" s="173"/>
      <c r="K1751" s="173"/>
      <c r="L1751" s="173"/>
      <c r="M1751" s="173"/>
      <c r="N1751" s="173"/>
      <c r="O1751" s="173"/>
    </row>
    <row r="1752" spans="1:15" ht="15" customHeight="1" x14ac:dyDescent="0.45">
      <c r="A1752" s="174" t="s">
        <v>2390</v>
      </c>
      <c r="B1752" s="173">
        <v>1</v>
      </c>
      <c r="C1752" s="173"/>
      <c r="D1752" s="173"/>
      <c r="E1752" s="173"/>
      <c r="F1752" s="173"/>
      <c r="G1752" s="173"/>
      <c r="H1752" s="173"/>
      <c r="I1752" s="173"/>
      <c r="J1752" s="173"/>
      <c r="K1752" s="173"/>
      <c r="L1752" s="173"/>
      <c r="M1752" s="173"/>
      <c r="N1752" s="173"/>
      <c r="O1752" s="173"/>
    </row>
    <row r="1753" spans="1:15" ht="15" customHeight="1" x14ac:dyDescent="0.45">
      <c r="A1753" s="174" t="s">
        <v>620</v>
      </c>
      <c r="B1753" s="173">
        <v>5</v>
      </c>
      <c r="C1753" s="173"/>
      <c r="D1753" s="173"/>
      <c r="E1753" s="173"/>
      <c r="F1753" s="173"/>
      <c r="G1753" s="173"/>
      <c r="H1753" s="173"/>
      <c r="I1753" s="173"/>
      <c r="J1753" s="173"/>
      <c r="K1753" s="173"/>
      <c r="L1753" s="173"/>
      <c r="M1753" s="173"/>
      <c r="N1753" s="173"/>
      <c r="O1753" s="173"/>
    </row>
    <row r="1754" spans="1:15" ht="15" customHeight="1" x14ac:dyDescent="0.45">
      <c r="A1754" s="174" t="s">
        <v>1056</v>
      </c>
      <c r="B1754" s="173">
        <v>5</v>
      </c>
      <c r="C1754" s="173"/>
      <c r="D1754" s="173"/>
      <c r="E1754" s="173"/>
      <c r="F1754" s="173"/>
      <c r="G1754" s="173"/>
      <c r="H1754" s="173"/>
      <c r="I1754" s="173"/>
      <c r="J1754" s="173"/>
      <c r="K1754" s="173"/>
      <c r="L1754" s="173"/>
      <c r="M1754" s="173"/>
      <c r="N1754" s="173"/>
      <c r="O1754" s="173"/>
    </row>
    <row r="1755" spans="1:15" ht="15" customHeight="1" x14ac:dyDescent="0.45">
      <c r="A1755" s="174" t="s">
        <v>2376</v>
      </c>
      <c r="B1755" s="173">
        <v>4</v>
      </c>
      <c r="C1755" s="173"/>
      <c r="D1755" s="173"/>
      <c r="E1755" s="173"/>
      <c r="F1755" s="173"/>
      <c r="G1755" s="173"/>
      <c r="H1755" s="173"/>
      <c r="I1755" s="173"/>
      <c r="J1755" s="173"/>
      <c r="K1755" s="173"/>
      <c r="L1755" s="173"/>
      <c r="M1755" s="173"/>
      <c r="N1755" s="173"/>
      <c r="O1755" s="173"/>
    </row>
    <row r="1756" spans="1:15" ht="15" customHeight="1" x14ac:dyDescent="0.45">
      <c r="A1756" s="174" t="s">
        <v>2355</v>
      </c>
      <c r="B1756" s="173">
        <v>3</v>
      </c>
      <c r="C1756" s="173"/>
      <c r="D1756" s="173"/>
      <c r="E1756" s="173"/>
      <c r="F1756" s="173"/>
      <c r="G1756" s="173"/>
      <c r="H1756" s="173"/>
      <c r="I1756" s="173"/>
      <c r="J1756" s="173"/>
      <c r="K1756" s="173"/>
      <c r="L1756" s="173"/>
      <c r="M1756" s="173"/>
      <c r="N1756" s="173"/>
      <c r="O1756" s="173"/>
    </row>
    <row r="1757" spans="1:15" ht="15" customHeight="1" x14ac:dyDescent="0.45">
      <c r="A1757" s="174" t="s">
        <v>2081</v>
      </c>
      <c r="B1757" s="173">
        <v>4</v>
      </c>
      <c r="C1757" s="173"/>
      <c r="D1757" s="173"/>
      <c r="E1757" s="173"/>
      <c r="F1757" s="173"/>
      <c r="G1757" s="173"/>
      <c r="H1757" s="173"/>
      <c r="I1757" s="173"/>
      <c r="J1757" s="173"/>
      <c r="K1757" s="173"/>
      <c r="L1757" s="173"/>
      <c r="M1757" s="173"/>
      <c r="N1757" s="173"/>
      <c r="O1757" s="173"/>
    </row>
    <row r="1758" spans="1:15" ht="15" customHeight="1" x14ac:dyDescent="0.45">
      <c r="A1758" s="174" t="s">
        <v>2715</v>
      </c>
      <c r="B1758" s="173">
        <v>1</v>
      </c>
      <c r="C1758" s="173"/>
      <c r="D1758" s="173"/>
      <c r="E1758" s="173"/>
      <c r="F1758" s="173"/>
      <c r="G1758" s="173"/>
      <c r="H1758" s="173"/>
      <c r="I1758" s="173"/>
      <c r="J1758" s="173"/>
      <c r="K1758" s="173"/>
      <c r="L1758" s="173"/>
      <c r="M1758" s="173"/>
      <c r="N1758" s="173"/>
      <c r="O1758" s="173"/>
    </row>
    <row r="1759" spans="1:15" ht="15" customHeight="1" x14ac:dyDescent="0.45">
      <c r="A1759" s="174" t="s">
        <v>2476</v>
      </c>
      <c r="B1759" s="173">
        <v>5</v>
      </c>
      <c r="C1759" s="173"/>
      <c r="D1759" s="173"/>
      <c r="E1759" s="173"/>
      <c r="F1759" s="173"/>
      <c r="G1759" s="173"/>
      <c r="H1759" s="173"/>
      <c r="I1759" s="173"/>
      <c r="J1759" s="173"/>
      <c r="K1759" s="173"/>
      <c r="L1759" s="173"/>
      <c r="M1759" s="173"/>
      <c r="N1759" s="173"/>
      <c r="O1759" s="173"/>
    </row>
    <row r="1760" spans="1:15" ht="15" customHeight="1" x14ac:dyDescent="0.45">
      <c r="A1760" s="174" t="s">
        <v>481</v>
      </c>
      <c r="B1760" s="173">
        <v>4</v>
      </c>
      <c r="C1760" s="173"/>
      <c r="D1760" s="173"/>
      <c r="E1760" s="173"/>
      <c r="F1760" s="173"/>
      <c r="G1760" s="173"/>
      <c r="H1760" s="173"/>
      <c r="I1760" s="173"/>
      <c r="J1760" s="173"/>
      <c r="K1760" s="173"/>
      <c r="L1760" s="173"/>
      <c r="M1760" s="173"/>
      <c r="N1760" s="173"/>
      <c r="O1760" s="173"/>
    </row>
    <row r="1761" spans="1:15" ht="15" customHeight="1" x14ac:dyDescent="0.45">
      <c r="A1761" s="174" t="s">
        <v>1190</v>
      </c>
      <c r="B1761" s="173">
        <v>4</v>
      </c>
      <c r="C1761" s="173"/>
      <c r="D1761" s="173"/>
      <c r="E1761" s="173"/>
      <c r="F1761" s="173"/>
      <c r="G1761" s="173"/>
      <c r="H1761" s="173"/>
      <c r="I1761" s="173"/>
      <c r="J1761" s="173"/>
      <c r="K1761" s="173"/>
      <c r="L1761" s="173"/>
      <c r="M1761" s="173"/>
      <c r="N1761" s="173"/>
      <c r="O1761" s="173"/>
    </row>
    <row r="1762" spans="1:15" ht="15" customHeight="1" x14ac:dyDescent="0.45">
      <c r="A1762" s="174" t="s">
        <v>881</v>
      </c>
      <c r="B1762" s="173">
        <v>5</v>
      </c>
      <c r="C1762" s="173"/>
      <c r="D1762" s="173"/>
      <c r="E1762" s="173"/>
      <c r="F1762" s="173"/>
      <c r="G1762" s="173"/>
      <c r="H1762" s="173"/>
      <c r="I1762" s="173"/>
      <c r="J1762" s="173"/>
      <c r="K1762" s="173"/>
      <c r="L1762" s="173"/>
      <c r="M1762" s="173"/>
      <c r="N1762" s="173"/>
      <c r="O1762" s="173"/>
    </row>
    <row r="1763" spans="1:15" ht="15" customHeight="1" x14ac:dyDescent="0.45">
      <c r="A1763" s="174" t="s">
        <v>1293</v>
      </c>
      <c r="B1763" s="173">
        <v>6</v>
      </c>
      <c r="C1763" s="173"/>
      <c r="D1763" s="173"/>
      <c r="E1763" s="173"/>
      <c r="F1763" s="173"/>
      <c r="G1763" s="173"/>
      <c r="H1763" s="173"/>
      <c r="I1763" s="173"/>
      <c r="J1763" s="173"/>
      <c r="K1763" s="173"/>
      <c r="L1763" s="173"/>
      <c r="M1763" s="173"/>
      <c r="N1763" s="173"/>
      <c r="O1763" s="173"/>
    </row>
    <row r="1764" spans="1:15" ht="15" customHeight="1" x14ac:dyDescent="0.45">
      <c r="A1764" s="174" t="s">
        <v>2357</v>
      </c>
      <c r="B1764" s="173">
        <v>4</v>
      </c>
      <c r="C1764" s="173"/>
      <c r="D1764" s="173"/>
      <c r="E1764" s="173"/>
      <c r="F1764" s="173"/>
      <c r="G1764" s="173"/>
      <c r="H1764" s="173"/>
      <c r="I1764" s="173"/>
      <c r="J1764" s="173"/>
      <c r="K1764" s="173"/>
      <c r="L1764" s="173"/>
      <c r="M1764" s="173"/>
      <c r="N1764" s="173"/>
      <c r="O1764" s="173"/>
    </row>
    <row r="1765" spans="1:15" ht="15" customHeight="1" x14ac:dyDescent="0.45">
      <c r="A1765" s="174" t="s">
        <v>712</v>
      </c>
      <c r="B1765" s="173">
        <v>6</v>
      </c>
      <c r="C1765" s="173"/>
      <c r="D1765" s="173"/>
      <c r="E1765" s="173"/>
      <c r="F1765" s="173"/>
      <c r="G1765" s="173"/>
      <c r="H1765" s="173"/>
      <c r="I1765" s="173"/>
      <c r="J1765" s="173"/>
      <c r="K1765" s="173"/>
      <c r="L1765" s="173"/>
      <c r="M1765" s="173"/>
      <c r="N1765" s="173"/>
      <c r="O1765" s="173"/>
    </row>
    <row r="1766" spans="1:15" ht="15" customHeight="1" x14ac:dyDescent="0.45">
      <c r="A1766" s="174" t="s">
        <v>490</v>
      </c>
      <c r="B1766" s="173">
        <v>8</v>
      </c>
      <c r="C1766" s="173"/>
      <c r="D1766" s="173"/>
      <c r="E1766" s="173"/>
      <c r="F1766" s="173"/>
      <c r="G1766" s="173"/>
      <c r="H1766" s="173"/>
      <c r="I1766" s="173"/>
      <c r="J1766" s="173"/>
      <c r="K1766" s="173"/>
      <c r="L1766" s="173"/>
      <c r="M1766" s="173"/>
      <c r="N1766" s="173"/>
      <c r="O1766" s="173"/>
    </row>
    <row r="1767" spans="1:15" ht="15" customHeight="1" x14ac:dyDescent="0.45">
      <c r="A1767" s="174" t="s">
        <v>2278</v>
      </c>
      <c r="B1767" s="173">
        <v>3</v>
      </c>
      <c r="C1767" s="173"/>
      <c r="D1767" s="173"/>
      <c r="E1767" s="173"/>
      <c r="F1767" s="173"/>
      <c r="G1767" s="173"/>
      <c r="H1767" s="173"/>
      <c r="I1767" s="173"/>
      <c r="J1767" s="173"/>
      <c r="K1767" s="173"/>
      <c r="L1767" s="173"/>
      <c r="M1767" s="173"/>
      <c r="N1767" s="173"/>
      <c r="O1767" s="173"/>
    </row>
    <row r="1768" spans="1:15" ht="15" customHeight="1" x14ac:dyDescent="0.45">
      <c r="A1768" s="174" t="s">
        <v>441</v>
      </c>
      <c r="B1768" s="173">
        <v>5</v>
      </c>
      <c r="C1768" s="173"/>
      <c r="D1768" s="173"/>
      <c r="E1768" s="173"/>
      <c r="F1768" s="173"/>
      <c r="G1768" s="173"/>
      <c r="H1768" s="173"/>
      <c r="I1768" s="173"/>
      <c r="J1768" s="173"/>
      <c r="K1768" s="173"/>
      <c r="L1768" s="173"/>
      <c r="M1768" s="173"/>
      <c r="N1768" s="173"/>
      <c r="O1768" s="173"/>
    </row>
    <row r="1769" spans="1:15" ht="15" customHeight="1" x14ac:dyDescent="0.45">
      <c r="A1769" s="174" t="s">
        <v>746</v>
      </c>
      <c r="B1769" s="173">
        <v>3</v>
      </c>
      <c r="C1769" s="173"/>
      <c r="D1769" s="173"/>
      <c r="E1769" s="173"/>
      <c r="F1769" s="173"/>
      <c r="G1769" s="173"/>
      <c r="H1769" s="173"/>
      <c r="I1769" s="173"/>
      <c r="J1769" s="173"/>
      <c r="K1769" s="173"/>
      <c r="L1769" s="173"/>
      <c r="M1769" s="173"/>
      <c r="N1769" s="173"/>
      <c r="O1769" s="173"/>
    </row>
    <row r="1770" spans="1:15" ht="15" customHeight="1" x14ac:dyDescent="0.45">
      <c r="A1770" s="174" t="s">
        <v>678</v>
      </c>
      <c r="B1770" s="173">
        <v>8</v>
      </c>
      <c r="C1770" s="173"/>
      <c r="D1770" s="173"/>
      <c r="E1770" s="173"/>
      <c r="F1770" s="173"/>
      <c r="G1770" s="173"/>
      <c r="H1770" s="173"/>
      <c r="I1770" s="173"/>
      <c r="J1770" s="173"/>
      <c r="K1770" s="173"/>
      <c r="L1770" s="173"/>
      <c r="M1770" s="173"/>
      <c r="N1770" s="173"/>
      <c r="O1770" s="173"/>
    </row>
    <row r="1771" spans="1:15" ht="15" customHeight="1" x14ac:dyDescent="0.45">
      <c r="A1771" s="174" t="s">
        <v>126</v>
      </c>
      <c r="B1771" s="173">
        <v>8</v>
      </c>
      <c r="C1771" s="173"/>
      <c r="D1771" s="173"/>
      <c r="E1771" s="173"/>
      <c r="F1771" s="173"/>
      <c r="G1771" s="173"/>
      <c r="H1771" s="173"/>
      <c r="I1771" s="173"/>
      <c r="J1771" s="173"/>
      <c r="K1771" s="173"/>
      <c r="L1771" s="173"/>
      <c r="M1771" s="173"/>
      <c r="N1771" s="173"/>
      <c r="O1771" s="173"/>
    </row>
    <row r="1772" spans="1:15" ht="15" customHeight="1" x14ac:dyDescent="0.45">
      <c r="A1772" s="174" t="s">
        <v>2416</v>
      </c>
      <c r="B1772" s="173">
        <v>3</v>
      </c>
      <c r="C1772" s="173"/>
      <c r="D1772" s="173"/>
      <c r="E1772" s="173"/>
      <c r="F1772" s="173"/>
      <c r="G1772" s="173"/>
      <c r="H1772" s="173"/>
      <c r="I1772" s="173"/>
      <c r="J1772" s="173"/>
      <c r="K1772" s="173"/>
      <c r="L1772" s="173"/>
      <c r="M1772" s="173"/>
      <c r="N1772" s="173"/>
      <c r="O1772" s="173"/>
    </row>
    <row r="1773" spans="1:15" ht="15" customHeight="1" x14ac:dyDescent="0.45">
      <c r="A1773" s="174" t="s">
        <v>369</v>
      </c>
      <c r="B1773" s="173">
        <v>6</v>
      </c>
      <c r="C1773" s="173"/>
      <c r="D1773" s="173"/>
      <c r="E1773" s="173"/>
      <c r="F1773" s="173"/>
      <c r="G1773" s="173"/>
      <c r="H1773" s="173"/>
      <c r="I1773" s="173"/>
      <c r="J1773" s="173"/>
      <c r="K1773" s="173"/>
      <c r="L1773" s="173"/>
      <c r="M1773" s="173"/>
      <c r="N1773" s="173"/>
      <c r="O1773" s="173"/>
    </row>
    <row r="1774" spans="1:15" ht="15" customHeight="1" x14ac:dyDescent="0.45">
      <c r="A1774" s="174" t="s">
        <v>1523</v>
      </c>
      <c r="B1774" s="173">
        <v>4</v>
      </c>
      <c r="C1774" s="173"/>
      <c r="D1774" s="173"/>
      <c r="E1774" s="173"/>
      <c r="F1774" s="173"/>
      <c r="G1774" s="173"/>
      <c r="H1774" s="173"/>
      <c r="I1774" s="173"/>
      <c r="J1774" s="173"/>
      <c r="K1774" s="173"/>
      <c r="L1774" s="173"/>
      <c r="M1774" s="173"/>
      <c r="N1774" s="173"/>
      <c r="O1774" s="173"/>
    </row>
    <row r="1775" spans="1:15" ht="15" customHeight="1" x14ac:dyDescent="0.45">
      <c r="A1775" s="174" t="s">
        <v>2069</v>
      </c>
      <c r="B1775" s="173">
        <v>4</v>
      </c>
      <c r="C1775" s="173"/>
      <c r="D1775" s="173"/>
      <c r="E1775" s="173"/>
      <c r="F1775" s="173"/>
      <c r="G1775" s="173"/>
      <c r="H1775" s="173"/>
      <c r="I1775" s="173"/>
      <c r="J1775" s="173"/>
      <c r="K1775" s="173"/>
      <c r="L1775" s="173"/>
      <c r="M1775" s="173"/>
      <c r="N1775" s="173"/>
      <c r="O1775" s="173"/>
    </row>
    <row r="1776" spans="1:15" ht="15" customHeight="1" x14ac:dyDescent="0.45">
      <c r="A1776" s="174" t="s">
        <v>1375</v>
      </c>
      <c r="B1776" s="173">
        <v>4</v>
      </c>
      <c r="C1776" s="173"/>
      <c r="D1776" s="173"/>
      <c r="E1776" s="173"/>
      <c r="F1776" s="173"/>
      <c r="G1776" s="173"/>
      <c r="H1776" s="173"/>
      <c r="I1776" s="173"/>
      <c r="J1776" s="173"/>
      <c r="K1776" s="173"/>
      <c r="L1776" s="173"/>
      <c r="M1776" s="173"/>
      <c r="N1776" s="173"/>
      <c r="O1776" s="173"/>
    </row>
    <row r="1777" spans="1:15" ht="15" customHeight="1" x14ac:dyDescent="0.45">
      <c r="A1777" s="174" t="s">
        <v>1123</v>
      </c>
      <c r="B1777" s="173">
        <v>2</v>
      </c>
      <c r="C1777" s="173"/>
      <c r="D1777" s="173"/>
      <c r="E1777" s="173"/>
      <c r="F1777" s="173"/>
      <c r="G1777" s="173"/>
      <c r="H1777" s="173"/>
      <c r="I1777" s="173"/>
      <c r="J1777" s="173"/>
      <c r="K1777" s="173"/>
      <c r="L1777" s="173"/>
      <c r="M1777" s="173"/>
      <c r="N1777" s="173"/>
      <c r="O1777" s="173"/>
    </row>
    <row r="1778" spans="1:15" ht="15" customHeight="1" x14ac:dyDescent="0.45">
      <c r="A1778" s="174" t="s">
        <v>1033</v>
      </c>
      <c r="B1778" s="173">
        <v>2</v>
      </c>
      <c r="C1778" s="173"/>
      <c r="D1778" s="173"/>
      <c r="E1778" s="173"/>
      <c r="F1778" s="173"/>
      <c r="G1778" s="173"/>
      <c r="H1778" s="173"/>
      <c r="I1778" s="173"/>
      <c r="J1778" s="173"/>
      <c r="K1778" s="173"/>
      <c r="L1778" s="173"/>
      <c r="M1778" s="173"/>
      <c r="N1778" s="173"/>
      <c r="O1778" s="173"/>
    </row>
    <row r="1779" spans="1:15" ht="15" customHeight="1" x14ac:dyDescent="0.45">
      <c r="A1779" s="174" t="s">
        <v>330</v>
      </c>
      <c r="B1779" s="173">
        <v>6</v>
      </c>
      <c r="C1779" s="173"/>
      <c r="D1779" s="173"/>
      <c r="E1779" s="173"/>
      <c r="F1779" s="173"/>
      <c r="G1779" s="173"/>
      <c r="H1779" s="173"/>
      <c r="I1779" s="173"/>
      <c r="J1779" s="173"/>
      <c r="K1779" s="173"/>
      <c r="L1779" s="173"/>
      <c r="M1779" s="173"/>
      <c r="N1779" s="173"/>
      <c r="O1779" s="173"/>
    </row>
    <row r="1780" spans="1:15" ht="15" customHeight="1" x14ac:dyDescent="0.45">
      <c r="A1780" s="174" t="s">
        <v>2645</v>
      </c>
      <c r="B1780" s="173">
        <v>2</v>
      </c>
      <c r="C1780" s="173"/>
      <c r="D1780" s="173"/>
      <c r="E1780" s="173"/>
      <c r="F1780" s="173"/>
      <c r="G1780" s="173"/>
      <c r="H1780" s="173"/>
      <c r="I1780" s="173"/>
      <c r="J1780" s="173"/>
      <c r="K1780" s="173"/>
      <c r="L1780" s="173"/>
      <c r="M1780" s="173"/>
      <c r="N1780" s="173"/>
      <c r="O1780" s="173"/>
    </row>
    <row r="1781" spans="1:15" ht="15" customHeight="1" x14ac:dyDescent="0.45">
      <c r="A1781" s="174" t="s">
        <v>1883</v>
      </c>
      <c r="B1781" s="173">
        <v>6</v>
      </c>
      <c r="C1781" s="173"/>
      <c r="D1781" s="173"/>
      <c r="E1781" s="173"/>
      <c r="F1781" s="173"/>
      <c r="G1781" s="173"/>
      <c r="H1781" s="173"/>
      <c r="I1781" s="173"/>
      <c r="J1781" s="173"/>
      <c r="K1781" s="173"/>
      <c r="L1781" s="173"/>
      <c r="M1781" s="173"/>
      <c r="N1781" s="173"/>
      <c r="O1781" s="173"/>
    </row>
    <row r="1782" spans="1:15" ht="15" customHeight="1" x14ac:dyDescent="0.45">
      <c r="A1782" s="174" t="s">
        <v>2294</v>
      </c>
      <c r="B1782" s="173">
        <v>8</v>
      </c>
      <c r="C1782" s="173"/>
      <c r="D1782" s="173"/>
      <c r="E1782" s="173"/>
      <c r="F1782" s="173"/>
      <c r="G1782" s="173"/>
      <c r="H1782" s="173"/>
      <c r="I1782" s="173"/>
      <c r="J1782" s="173"/>
      <c r="K1782" s="173"/>
      <c r="L1782" s="173"/>
      <c r="M1782" s="173"/>
      <c r="N1782" s="173"/>
      <c r="O1782" s="173"/>
    </row>
    <row r="1783" spans="1:15" ht="15" customHeight="1" x14ac:dyDescent="0.45">
      <c r="A1783" s="174" t="s">
        <v>1323</v>
      </c>
      <c r="B1783" s="173">
        <v>6</v>
      </c>
      <c r="C1783" s="173"/>
      <c r="D1783" s="173"/>
      <c r="E1783" s="173"/>
      <c r="F1783" s="173"/>
      <c r="G1783" s="173"/>
      <c r="H1783" s="173"/>
      <c r="I1783" s="173"/>
      <c r="J1783" s="173"/>
      <c r="K1783" s="173"/>
      <c r="L1783" s="173"/>
      <c r="M1783" s="173"/>
      <c r="N1783" s="173"/>
      <c r="O1783" s="173"/>
    </row>
    <row r="1784" spans="1:15" ht="15" customHeight="1" x14ac:dyDescent="0.45">
      <c r="A1784" s="174" t="s">
        <v>2068</v>
      </c>
      <c r="B1784" s="173">
        <v>7</v>
      </c>
      <c r="C1784" s="173"/>
      <c r="D1784" s="173"/>
      <c r="E1784" s="173"/>
      <c r="F1784" s="173"/>
      <c r="G1784" s="173"/>
      <c r="H1784" s="173"/>
      <c r="I1784" s="173"/>
      <c r="J1784" s="173"/>
      <c r="K1784" s="173"/>
      <c r="L1784" s="173"/>
      <c r="M1784" s="173"/>
      <c r="N1784" s="173"/>
      <c r="O1784" s="173"/>
    </row>
    <row r="1785" spans="1:15" ht="15" customHeight="1" x14ac:dyDescent="0.45">
      <c r="A1785" s="174" t="s">
        <v>303</v>
      </c>
      <c r="B1785" s="173">
        <v>3</v>
      </c>
      <c r="C1785" s="173"/>
      <c r="D1785" s="173"/>
      <c r="E1785" s="173"/>
      <c r="F1785" s="173"/>
      <c r="G1785" s="173"/>
      <c r="H1785" s="173"/>
      <c r="I1785" s="173"/>
      <c r="J1785" s="173"/>
      <c r="K1785" s="173"/>
      <c r="L1785" s="173"/>
      <c r="M1785" s="173"/>
      <c r="N1785" s="173"/>
      <c r="O1785" s="173"/>
    </row>
    <row r="1786" spans="1:15" ht="15" customHeight="1" x14ac:dyDescent="0.45">
      <c r="A1786" s="174" t="s">
        <v>1764</v>
      </c>
      <c r="B1786" s="173">
        <v>5</v>
      </c>
      <c r="C1786" s="173"/>
      <c r="D1786" s="173"/>
      <c r="E1786" s="173"/>
      <c r="F1786" s="173"/>
      <c r="G1786" s="173"/>
      <c r="H1786" s="173"/>
      <c r="I1786" s="173"/>
      <c r="J1786" s="173"/>
      <c r="K1786" s="173"/>
      <c r="L1786" s="173"/>
      <c r="M1786" s="173"/>
      <c r="N1786" s="173"/>
      <c r="O1786" s="173"/>
    </row>
    <row r="1787" spans="1:15" ht="15" customHeight="1" x14ac:dyDescent="0.45">
      <c r="A1787" s="174" t="s">
        <v>986</v>
      </c>
      <c r="B1787" s="173">
        <v>4</v>
      </c>
      <c r="C1787" s="173"/>
      <c r="D1787" s="173"/>
      <c r="E1787" s="173"/>
      <c r="F1787" s="173"/>
      <c r="G1787" s="173"/>
      <c r="H1787" s="173"/>
      <c r="I1787" s="173"/>
      <c r="J1787" s="173"/>
      <c r="K1787" s="173"/>
      <c r="L1787" s="173"/>
      <c r="M1787" s="173"/>
      <c r="N1787" s="173"/>
      <c r="O1787" s="173"/>
    </row>
    <row r="1788" spans="1:15" ht="15" customHeight="1" x14ac:dyDescent="0.45">
      <c r="A1788" s="174" t="s">
        <v>326</v>
      </c>
      <c r="B1788" s="173">
        <v>6</v>
      </c>
      <c r="C1788" s="173"/>
      <c r="D1788" s="173"/>
      <c r="E1788" s="173"/>
      <c r="F1788" s="173"/>
      <c r="G1788" s="173"/>
      <c r="H1788" s="173"/>
      <c r="I1788" s="173"/>
      <c r="J1788" s="173"/>
      <c r="K1788" s="173"/>
      <c r="L1788" s="173"/>
      <c r="M1788" s="173"/>
      <c r="N1788" s="173"/>
      <c r="O1788" s="173"/>
    </row>
    <row r="1789" spans="1:15" ht="15" customHeight="1" x14ac:dyDescent="0.45">
      <c r="A1789" s="174" t="s">
        <v>327</v>
      </c>
      <c r="B1789" s="173">
        <v>5</v>
      </c>
      <c r="C1789" s="173"/>
      <c r="D1789" s="173"/>
      <c r="E1789" s="173"/>
      <c r="F1789" s="173"/>
      <c r="G1789" s="173"/>
      <c r="H1789" s="173"/>
      <c r="I1789" s="173"/>
      <c r="J1789" s="173"/>
      <c r="K1789" s="173"/>
      <c r="L1789" s="173"/>
      <c r="M1789" s="173"/>
      <c r="N1789" s="173"/>
      <c r="O1789" s="173"/>
    </row>
    <row r="1790" spans="1:15" ht="15" customHeight="1" x14ac:dyDescent="0.45">
      <c r="A1790" s="174" t="s">
        <v>2599</v>
      </c>
      <c r="B1790" s="173">
        <v>5</v>
      </c>
      <c r="C1790" s="173"/>
      <c r="D1790" s="173"/>
      <c r="E1790" s="173"/>
      <c r="F1790" s="173"/>
      <c r="G1790" s="173"/>
      <c r="H1790" s="173"/>
      <c r="I1790" s="173"/>
      <c r="J1790" s="173"/>
      <c r="K1790" s="173"/>
      <c r="L1790" s="173"/>
      <c r="M1790" s="173"/>
      <c r="N1790" s="173"/>
      <c r="O1790" s="173"/>
    </row>
    <row r="1791" spans="1:15" ht="15" customHeight="1" x14ac:dyDescent="0.45">
      <c r="A1791" s="174" t="s">
        <v>2711</v>
      </c>
      <c r="B1791" s="173">
        <v>1</v>
      </c>
      <c r="C1791" s="173"/>
      <c r="D1791" s="173"/>
      <c r="E1791" s="173"/>
      <c r="F1791" s="173"/>
      <c r="G1791" s="173"/>
      <c r="H1791" s="173"/>
      <c r="I1791" s="173"/>
      <c r="J1791" s="173"/>
      <c r="K1791" s="173"/>
      <c r="L1791" s="173"/>
      <c r="M1791" s="173"/>
      <c r="N1791" s="173"/>
      <c r="O1791" s="173"/>
    </row>
    <row r="1792" spans="1:15" ht="15" customHeight="1" x14ac:dyDescent="0.45">
      <c r="A1792" s="174" t="s">
        <v>1441</v>
      </c>
      <c r="B1792" s="173">
        <v>3</v>
      </c>
      <c r="C1792" s="173"/>
      <c r="D1792" s="173"/>
      <c r="E1792" s="173"/>
      <c r="F1792" s="173"/>
      <c r="G1792" s="173"/>
      <c r="H1792" s="173"/>
      <c r="I1792" s="173"/>
      <c r="J1792" s="173"/>
      <c r="K1792" s="173"/>
      <c r="L1792" s="173"/>
      <c r="M1792" s="173"/>
      <c r="N1792" s="173"/>
      <c r="O1792" s="173"/>
    </row>
    <row r="1793" spans="1:15" ht="15" customHeight="1" x14ac:dyDescent="0.45">
      <c r="A1793" s="174" t="s">
        <v>1709</v>
      </c>
      <c r="B1793" s="173">
        <v>6</v>
      </c>
      <c r="C1793" s="173"/>
      <c r="D1793" s="173"/>
      <c r="E1793" s="173"/>
      <c r="F1793" s="173"/>
      <c r="G1793" s="173"/>
      <c r="H1793" s="173"/>
      <c r="I1793" s="173"/>
      <c r="J1793" s="173"/>
      <c r="K1793" s="173"/>
      <c r="L1793" s="173"/>
      <c r="M1793" s="173"/>
      <c r="N1793" s="173"/>
      <c r="O1793" s="173"/>
    </row>
    <row r="1794" spans="1:15" ht="15" customHeight="1" x14ac:dyDescent="0.45">
      <c r="A1794" s="174" t="s">
        <v>241</v>
      </c>
      <c r="B1794" s="173">
        <v>6</v>
      </c>
      <c r="C1794" s="173"/>
      <c r="D1794" s="173"/>
      <c r="E1794" s="173"/>
      <c r="F1794" s="173"/>
      <c r="G1794" s="173"/>
      <c r="H1794" s="173"/>
      <c r="I1794" s="173"/>
      <c r="J1794" s="173"/>
      <c r="K1794" s="173"/>
      <c r="L1794" s="173"/>
      <c r="M1794" s="173"/>
      <c r="N1794" s="173"/>
      <c r="O1794" s="173"/>
    </row>
    <row r="1795" spans="1:15" ht="15" customHeight="1" x14ac:dyDescent="0.45">
      <c r="A1795" s="174" t="s">
        <v>151</v>
      </c>
      <c r="B1795" s="173">
        <v>5</v>
      </c>
      <c r="C1795" s="173"/>
      <c r="D1795" s="173"/>
      <c r="E1795" s="173"/>
      <c r="F1795" s="173"/>
      <c r="G1795" s="173"/>
      <c r="H1795" s="173"/>
      <c r="I1795" s="173"/>
      <c r="J1795" s="173"/>
      <c r="K1795" s="173"/>
      <c r="L1795" s="173"/>
      <c r="M1795" s="173"/>
      <c r="N1795" s="173"/>
      <c r="O1795" s="173"/>
    </row>
    <row r="1796" spans="1:15" ht="15" customHeight="1" x14ac:dyDescent="0.45">
      <c r="A1796" s="174" t="s">
        <v>2013</v>
      </c>
      <c r="B1796" s="173">
        <v>2</v>
      </c>
      <c r="C1796" s="173"/>
      <c r="D1796" s="173"/>
      <c r="E1796" s="173"/>
      <c r="F1796" s="173"/>
      <c r="G1796" s="173"/>
      <c r="H1796" s="173"/>
      <c r="I1796" s="173"/>
      <c r="J1796" s="173"/>
      <c r="K1796" s="173"/>
      <c r="L1796" s="173"/>
      <c r="M1796" s="173"/>
      <c r="N1796" s="173"/>
      <c r="O1796" s="173"/>
    </row>
    <row r="1797" spans="1:15" ht="15" customHeight="1" x14ac:dyDescent="0.45">
      <c r="A1797" s="174" t="s">
        <v>1611</v>
      </c>
      <c r="B1797" s="173">
        <v>4</v>
      </c>
      <c r="C1797" s="173"/>
      <c r="D1797" s="173"/>
      <c r="E1797" s="173"/>
      <c r="F1797" s="173"/>
      <c r="G1797" s="173"/>
      <c r="H1797" s="173"/>
      <c r="I1797" s="173"/>
      <c r="J1797" s="173"/>
      <c r="K1797" s="173"/>
      <c r="L1797" s="173"/>
      <c r="M1797" s="173"/>
      <c r="N1797" s="173"/>
      <c r="O1797" s="173"/>
    </row>
    <row r="1798" spans="1:15" ht="15" customHeight="1" x14ac:dyDescent="0.45">
      <c r="A1798" s="174" t="s">
        <v>2546</v>
      </c>
      <c r="B1798" s="173">
        <v>5</v>
      </c>
      <c r="C1798" s="173"/>
      <c r="D1798" s="173"/>
      <c r="E1798" s="173"/>
      <c r="F1798" s="173"/>
      <c r="G1798" s="173"/>
      <c r="H1798" s="173"/>
      <c r="I1798" s="173"/>
      <c r="J1798" s="173"/>
      <c r="K1798" s="173"/>
      <c r="L1798" s="173"/>
      <c r="M1798" s="173"/>
      <c r="N1798" s="173"/>
      <c r="O1798" s="173"/>
    </row>
    <row r="1799" spans="1:15" ht="15" customHeight="1" x14ac:dyDescent="0.45">
      <c r="A1799" s="174" t="s">
        <v>1152</v>
      </c>
      <c r="B1799" s="173">
        <v>2</v>
      </c>
      <c r="C1799" s="173"/>
      <c r="D1799" s="173"/>
      <c r="E1799" s="173"/>
      <c r="F1799" s="173"/>
      <c r="G1799" s="173"/>
      <c r="H1799" s="173"/>
      <c r="I1799" s="173"/>
      <c r="J1799" s="173"/>
      <c r="K1799" s="173"/>
      <c r="L1799" s="173"/>
      <c r="M1799" s="173"/>
      <c r="N1799" s="173"/>
      <c r="O1799" s="173"/>
    </row>
    <row r="1800" spans="1:15" ht="15" customHeight="1" x14ac:dyDescent="0.45">
      <c r="A1800" s="174" t="s">
        <v>1980</v>
      </c>
      <c r="B1800" s="173">
        <v>6</v>
      </c>
      <c r="C1800" s="173"/>
      <c r="D1800" s="173"/>
      <c r="E1800" s="173"/>
      <c r="F1800" s="173"/>
      <c r="G1800" s="173"/>
      <c r="H1800" s="173"/>
      <c r="I1800" s="173"/>
      <c r="J1800" s="173"/>
      <c r="K1800" s="173"/>
      <c r="L1800" s="173"/>
      <c r="M1800" s="173"/>
      <c r="N1800" s="173"/>
      <c r="O1800" s="173"/>
    </row>
    <row r="1801" spans="1:15" ht="15" customHeight="1" x14ac:dyDescent="0.45">
      <c r="A1801" s="174" t="s">
        <v>1178</v>
      </c>
      <c r="B1801" s="173">
        <v>8</v>
      </c>
      <c r="C1801" s="173"/>
      <c r="D1801" s="173"/>
      <c r="E1801" s="173"/>
      <c r="F1801" s="173"/>
      <c r="G1801" s="173"/>
      <c r="H1801" s="173"/>
      <c r="I1801" s="173"/>
      <c r="J1801" s="173"/>
      <c r="K1801" s="173"/>
      <c r="L1801" s="173"/>
      <c r="M1801" s="173"/>
      <c r="N1801" s="173"/>
      <c r="O1801" s="173"/>
    </row>
    <row r="1802" spans="1:15" ht="15" customHeight="1" x14ac:dyDescent="0.45">
      <c r="A1802" s="174" t="s">
        <v>1604</v>
      </c>
      <c r="B1802" s="173">
        <v>3</v>
      </c>
      <c r="C1802" s="173"/>
      <c r="D1802" s="173"/>
      <c r="E1802" s="173"/>
      <c r="F1802" s="173"/>
      <c r="G1802" s="173"/>
      <c r="H1802" s="173"/>
      <c r="I1802" s="173"/>
      <c r="J1802" s="173"/>
      <c r="K1802" s="173"/>
      <c r="L1802" s="173"/>
      <c r="M1802" s="173"/>
      <c r="N1802" s="173"/>
      <c r="O1802" s="173"/>
    </row>
    <row r="1803" spans="1:15" ht="15" customHeight="1" x14ac:dyDescent="0.45">
      <c r="A1803" s="174" t="s">
        <v>287</v>
      </c>
      <c r="B1803" s="173">
        <v>3</v>
      </c>
      <c r="C1803" s="173"/>
      <c r="D1803" s="173"/>
      <c r="E1803" s="173"/>
      <c r="F1803" s="173"/>
      <c r="G1803" s="173"/>
      <c r="H1803" s="173"/>
      <c r="I1803" s="173"/>
      <c r="J1803" s="173"/>
      <c r="K1803" s="173"/>
      <c r="L1803" s="173"/>
      <c r="M1803" s="173"/>
      <c r="N1803" s="173"/>
      <c r="O1803" s="173"/>
    </row>
    <row r="1804" spans="1:15" ht="15" customHeight="1" x14ac:dyDescent="0.45">
      <c r="A1804" s="174" t="s">
        <v>2659</v>
      </c>
      <c r="B1804" s="173">
        <v>2</v>
      </c>
      <c r="C1804" s="173"/>
      <c r="D1804" s="173"/>
      <c r="E1804" s="173"/>
      <c r="F1804" s="173"/>
      <c r="G1804" s="173"/>
      <c r="H1804" s="173"/>
      <c r="I1804" s="173"/>
      <c r="J1804" s="173"/>
      <c r="K1804" s="173"/>
      <c r="L1804" s="173"/>
      <c r="M1804" s="173"/>
      <c r="N1804" s="173"/>
      <c r="O1804" s="173"/>
    </row>
    <row r="1805" spans="1:15" ht="15" customHeight="1" x14ac:dyDescent="0.45">
      <c r="A1805" s="174" t="s">
        <v>1856</v>
      </c>
      <c r="B1805" s="173">
        <v>4</v>
      </c>
      <c r="C1805" s="173"/>
      <c r="D1805" s="173"/>
      <c r="E1805" s="173"/>
      <c r="F1805" s="173"/>
      <c r="G1805" s="173"/>
      <c r="H1805" s="173"/>
      <c r="I1805" s="173"/>
      <c r="J1805" s="173"/>
      <c r="K1805" s="173"/>
      <c r="L1805" s="173"/>
      <c r="M1805" s="173"/>
      <c r="N1805" s="173"/>
      <c r="O1805" s="173"/>
    </row>
    <row r="1806" spans="1:15" ht="15" customHeight="1" x14ac:dyDescent="0.45">
      <c r="A1806" s="174" t="s">
        <v>2612</v>
      </c>
      <c r="B1806" s="173">
        <v>3</v>
      </c>
      <c r="C1806" s="173"/>
      <c r="D1806" s="173"/>
      <c r="E1806" s="173"/>
      <c r="F1806" s="173"/>
      <c r="G1806" s="173"/>
      <c r="H1806" s="173"/>
      <c r="I1806" s="173"/>
      <c r="J1806" s="173"/>
      <c r="K1806" s="173"/>
      <c r="L1806" s="173"/>
      <c r="M1806" s="173"/>
      <c r="N1806" s="173"/>
      <c r="O1806" s="173"/>
    </row>
    <row r="1807" spans="1:15" ht="15" customHeight="1" x14ac:dyDescent="0.45">
      <c r="A1807" s="174" t="s">
        <v>1847</v>
      </c>
      <c r="B1807" s="173">
        <v>2</v>
      </c>
      <c r="C1807" s="173"/>
      <c r="D1807" s="173"/>
      <c r="E1807" s="173"/>
      <c r="F1807" s="173"/>
      <c r="G1807" s="173"/>
      <c r="H1807" s="173"/>
      <c r="I1807" s="173"/>
      <c r="J1807" s="173"/>
      <c r="K1807" s="173"/>
      <c r="L1807" s="173"/>
      <c r="M1807" s="173"/>
      <c r="N1807" s="173"/>
      <c r="O1807" s="173"/>
    </row>
    <row r="1808" spans="1:15" ht="15" customHeight="1" x14ac:dyDescent="0.45">
      <c r="A1808" s="174" t="s">
        <v>2700</v>
      </c>
      <c r="B1808" s="173">
        <v>1</v>
      </c>
      <c r="C1808" s="173"/>
      <c r="D1808" s="173"/>
      <c r="E1808" s="173"/>
      <c r="F1808" s="173"/>
      <c r="G1808" s="173"/>
      <c r="H1808" s="173"/>
      <c r="I1808" s="173"/>
      <c r="J1808" s="173"/>
      <c r="K1808" s="173"/>
      <c r="L1808" s="173"/>
      <c r="M1808" s="173"/>
      <c r="N1808" s="173"/>
      <c r="O1808" s="173"/>
    </row>
    <row r="1809" spans="1:15" ht="15" customHeight="1" x14ac:dyDescent="0.45">
      <c r="A1809" s="174" t="s">
        <v>564</v>
      </c>
      <c r="B1809" s="173">
        <v>2</v>
      </c>
      <c r="C1809" s="173"/>
      <c r="D1809" s="173"/>
      <c r="E1809" s="173"/>
      <c r="F1809" s="173"/>
      <c r="G1809" s="173"/>
      <c r="H1809" s="173"/>
      <c r="I1809" s="173"/>
      <c r="J1809" s="173"/>
      <c r="K1809" s="173"/>
      <c r="L1809" s="173"/>
      <c r="M1809" s="173"/>
      <c r="N1809" s="173"/>
      <c r="O1809" s="173"/>
    </row>
    <row r="1810" spans="1:15" ht="15" customHeight="1" x14ac:dyDescent="0.45">
      <c r="A1810" s="174" t="s">
        <v>1191</v>
      </c>
      <c r="B1810" s="173">
        <v>4</v>
      </c>
      <c r="C1810" s="173"/>
      <c r="D1810" s="173"/>
      <c r="E1810" s="173"/>
      <c r="F1810" s="173"/>
      <c r="G1810" s="173"/>
      <c r="H1810" s="173"/>
      <c r="I1810" s="173"/>
      <c r="J1810" s="173"/>
      <c r="K1810" s="173"/>
      <c r="L1810" s="173"/>
      <c r="M1810" s="173"/>
      <c r="N1810" s="173"/>
      <c r="O1810" s="173"/>
    </row>
    <row r="1811" spans="1:15" ht="15" customHeight="1" x14ac:dyDescent="0.45">
      <c r="A1811" s="174" t="s">
        <v>1766</v>
      </c>
      <c r="B1811" s="173">
        <v>4</v>
      </c>
      <c r="C1811" s="173"/>
      <c r="D1811" s="173"/>
      <c r="E1811" s="173"/>
      <c r="F1811" s="173"/>
      <c r="G1811" s="173"/>
      <c r="H1811" s="173"/>
      <c r="I1811" s="173"/>
      <c r="J1811" s="173"/>
      <c r="K1811" s="173"/>
      <c r="L1811" s="173"/>
      <c r="M1811" s="173"/>
      <c r="N1811" s="173"/>
      <c r="O1811" s="173"/>
    </row>
    <row r="1812" spans="1:15" ht="15" customHeight="1" x14ac:dyDescent="0.45">
      <c r="A1812" s="174" t="s">
        <v>1157</v>
      </c>
      <c r="B1812" s="173">
        <v>9</v>
      </c>
      <c r="C1812" s="173"/>
      <c r="D1812" s="173"/>
      <c r="E1812" s="173"/>
      <c r="F1812" s="173"/>
      <c r="G1812" s="173"/>
      <c r="H1812" s="173"/>
      <c r="I1812" s="173"/>
      <c r="J1812" s="173"/>
      <c r="K1812" s="173"/>
      <c r="L1812" s="173"/>
      <c r="M1812" s="173"/>
      <c r="N1812" s="173"/>
      <c r="O1812" s="173"/>
    </row>
    <row r="1813" spans="1:15" ht="15" customHeight="1" x14ac:dyDescent="0.45">
      <c r="A1813" s="174" t="s">
        <v>2707</v>
      </c>
      <c r="B1813" s="173">
        <v>1</v>
      </c>
      <c r="C1813" s="173"/>
      <c r="D1813" s="173"/>
      <c r="E1813" s="173"/>
      <c r="F1813" s="173"/>
      <c r="G1813" s="173"/>
      <c r="H1813" s="173"/>
      <c r="I1813" s="173"/>
      <c r="J1813" s="173"/>
      <c r="K1813" s="173"/>
      <c r="L1813" s="173"/>
      <c r="M1813" s="173"/>
      <c r="N1813" s="173"/>
      <c r="O1813" s="173"/>
    </row>
    <row r="1814" spans="1:15" ht="15" customHeight="1" x14ac:dyDescent="0.45">
      <c r="A1814" s="174" t="s">
        <v>1589</v>
      </c>
      <c r="B1814" s="173">
        <v>4</v>
      </c>
      <c r="C1814" s="173"/>
      <c r="D1814" s="173"/>
      <c r="E1814" s="173"/>
      <c r="F1814" s="173"/>
      <c r="G1814" s="173"/>
      <c r="H1814" s="173"/>
      <c r="I1814" s="173"/>
      <c r="J1814" s="173"/>
      <c r="K1814" s="173"/>
      <c r="L1814" s="173"/>
      <c r="M1814" s="173"/>
      <c r="N1814" s="173"/>
      <c r="O1814" s="173"/>
    </row>
    <row r="1815" spans="1:15" ht="15" customHeight="1" x14ac:dyDescent="0.45">
      <c r="A1815" s="174" t="s">
        <v>437</v>
      </c>
      <c r="B1815" s="173">
        <v>2</v>
      </c>
      <c r="C1815" s="173"/>
      <c r="D1815" s="173"/>
      <c r="E1815" s="173"/>
      <c r="F1815" s="173"/>
      <c r="G1815" s="173"/>
      <c r="H1815" s="173"/>
      <c r="I1815" s="173"/>
      <c r="J1815" s="173"/>
      <c r="K1815" s="173"/>
      <c r="L1815" s="173"/>
      <c r="M1815" s="173"/>
      <c r="N1815" s="173"/>
      <c r="O1815" s="173"/>
    </row>
    <row r="1816" spans="1:15" ht="15" customHeight="1" x14ac:dyDescent="0.45">
      <c r="A1816" s="174" t="s">
        <v>1900</v>
      </c>
      <c r="B1816" s="173">
        <v>6</v>
      </c>
      <c r="C1816" s="173"/>
      <c r="D1816" s="173"/>
      <c r="E1816" s="173"/>
      <c r="F1816" s="173"/>
      <c r="G1816" s="173"/>
      <c r="H1816" s="173"/>
      <c r="I1816" s="173"/>
      <c r="J1816" s="173"/>
      <c r="K1816" s="173"/>
      <c r="L1816" s="173"/>
      <c r="M1816" s="173"/>
      <c r="N1816" s="173"/>
      <c r="O1816" s="173"/>
    </row>
    <row r="1817" spans="1:15" ht="15" customHeight="1" x14ac:dyDescent="0.45">
      <c r="A1817" s="174" t="s">
        <v>697</v>
      </c>
      <c r="B1817" s="173">
        <v>4</v>
      </c>
      <c r="C1817" s="173"/>
      <c r="D1817" s="173"/>
      <c r="E1817" s="173"/>
      <c r="F1817" s="173"/>
      <c r="G1817" s="173"/>
      <c r="H1817" s="173"/>
      <c r="I1817" s="173"/>
      <c r="J1817" s="173"/>
      <c r="K1817" s="173"/>
      <c r="L1817" s="173"/>
      <c r="M1817" s="173"/>
      <c r="N1817" s="173"/>
      <c r="O1817" s="173"/>
    </row>
    <row r="1818" spans="1:15" ht="15" customHeight="1" x14ac:dyDescent="0.45">
      <c r="A1818" s="174" t="s">
        <v>1158</v>
      </c>
      <c r="B1818" s="173">
        <v>8</v>
      </c>
      <c r="C1818" s="173"/>
      <c r="D1818" s="173"/>
      <c r="E1818" s="173"/>
      <c r="F1818" s="173"/>
      <c r="G1818" s="173"/>
      <c r="H1818" s="173"/>
      <c r="I1818" s="173"/>
      <c r="J1818" s="173"/>
      <c r="K1818" s="173"/>
      <c r="L1818" s="173"/>
      <c r="M1818" s="173"/>
      <c r="N1818" s="173"/>
      <c r="O1818" s="173"/>
    </row>
    <row r="1819" spans="1:15" ht="15" customHeight="1" x14ac:dyDescent="0.45">
      <c r="A1819" s="174" t="s">
        <v>1148</v>
      </c>
      <c r="B1819" s="173">
        <v>4</v>
      </c>
      <c r="C1819" s="173"/>
      <c r="D1819" s="173"/>
      <c r="E1819" s="173"/>
      <c r="F1819" s="173"/>
      <c r="G1819" s="173"/>
      <c r="H1819" s="173"/>
      <c r="I1819" s="173"/>
      <c r="J1819" s="173"/>
      <c r="K1819" s="173"/>
      <c r="L1819" s="173"/>
      <c r="M1819" s="173"/>
      <c r="N1819" s="173"/>
      <c r="O1819" s="173"/>
    </row>
    <row r="1820" spans="1:15" ht="15" customHeight="1" x14ac:dyDescent="0.45">
      <c r="A1820" s="174" t="s">
        <v>879</v>
      </c>
      <c r="B1820" s="173">
        <v>6</v>
      </c>
      <c r="C1820" s="173"/>
      <c r="D1820" s="173"/>
      <c r="E1820" s="173"/>
      <c r="F1820" s="173"/>
      <c r="G1820" s="173"/>
      <c r="H1820" s="173"/>
      <c r="I1820" s="173"/>
      <c r="J1820" s="173"/>
      <c r="K1820" s="173"/>
      <c r="L1820" s="173"/>
      <c r="M1820" s="173"/>
      <c r="N1820" s="173"/>
      <c r="O1820" s="173"/>
    </row>
    <row r="1821" spans="1:15" ht="15" customHeight="1" x14ac:dyDescent="0.45">
      <c r="A1821" s="174" t="s">
        <v>2271</v>
      </c>
      <c r="B1821" s="173">
        <v>8</v>
      </c>
      <c r="C1821" s="173"/>
      <c r="D1821" s="173"/>
      <c r="E1821" s="173"/>
      <c r="F1821" s="173"/>
      <c r="G1821" s="173"/>
      <c r="H1821" s="173"/>
      <c r="I1821" s="173"/>
      <c r="J1821" s="173"/>
      <c r="K1821" s="173"/>
      <c r="L1821" s="173"/>
      <c r="M1821" s="173"/>
      <c r="N1821" s="173"/>
      <c r="O1821" s="173"/>
    </row>
    <row r="1822" spans="1:15" ht="15" customHeight="1" x14ac:dyDescent="0.45">
      <c r="A1822" s="174" t="s">
        <v>1943</v>
      </c>
      <c r="B1822" s="173">
        <v>8</v>
      </c>
      <c r="C1822" s="173"/>
      <c r="D1822" s="173"/>
      <c r="E1822" s="173"/>
      <c r="F1822" s="173"/>
      <c r="G1822" s="173"/>
      <c r="H1822" s="173"/>
      <c r="I1822" s="173"/>
      <c r="J1822" s="173"/>
      <c r="K1822" s="173"/>
      <c r="L1822" s="173"/>
      <c r="M1822" s="173"/>
      <c r="N1822" s="173"/>
      <c r="O1822" s="173"/>
    </row>
    <row r="1823" spans="1:15" ht="15" customHeight="1" x14ac:dyDescent="0.45">
      <c r="A1823" s="174" t="s">
        <v>2692</v>
      </c>
      <c r="B1823" s="173">
        <v>2</v>
      </c>
      <c r="C1823" s="173"/>
      <c r="D1823" s="173"/>
      <c r="E1823" s="173"/>
      <c r="F1823" s="173"/>
      <c r="G1823" s="173"/>
      <c r="H1823" s="173"/>
      <c r="I1823" s="173"/>
      <c r="J1823" s="173"/>
      <c r="K1823" s="173"/>
      <c r="L1823" s="173"/>
      <c r="M1823" s="173"/>
      <c r="N1823" s="173"/>
      <c r="O1823" s="173"/>
    </row>
    <row r="1824" spans="1:15" ht="15" customHeight="1" x14ac:dyDescent="0.45">
      <c r="A1824" s="174" t="s">
        <v>707</v>
      </c>
      <c r="B1824" s="173">
        <v>7</v>
      </c>
      <c r="C1824" s="173"/>
      <c r="D1824" s="173"/>
      <c r="E1824" s="173"/>
      <c r="F1824" s="173"/>
      <c r="G1824" s="173"/>
      <c r="H1824" s="173"/>
      <c r="I1824" s="173"/>
      <c r="J1824" s="173"/>
      <c r="K1824" s="173"/>
      <c r="L1824" s="173"/>
      <c r="M1824" s="173"/>
      <c r="N1824" s="173"/>
      <c r="O1824" s="173"/>
    </row>
    <row r="1825" spans="1:15" ht="15" customHeight="1" x14ac:dyDescent="0.45">
      <c r="A1825" s="174" t="s">
        <v>835</v>
      </c>
      <c r="B1825" s="173">
        <v>9</v>
      </c>
      <c r="C1825" s="173"/>
      <c r="D1825" s="173"/>
      <c r="E1825" s="173"/>
      <c r="F1825" s="173"/>
      <c r="G1825" s="173"/>
      <c r="H1825" s="173"/>
      <c r="I1825" s="173"/>
      <c r="J1825" s="173"/>
      <c r="K1825" s="173"/>
      <c r="L1825" s="173"/>
      <c r="M1825" s="173"/>
      <c r="N1825" s="173"/>
      <c r="O1825" s="173"/>
    </row>
    <row r="1826" spans="1:15" ht="15" customHeight="1" x14ac:dyDescent="0.45">
      <c r="A1826" s="174" t="s">
        <v>2381</v>
      </c>
      <c r="B1826" s="173">
        <v>1</v>
      </c>
      <c r="C1826" s="173"/>
      <c r="D1826" s="173"/>
      <c r="E1826" s="173"/>
      <c r="F1826" s="173"/>
      <c r="G1826" s="173"/>
      <c r="H1826" s="173"/>
      <c r="I1826" s="173"/>
      <c r="J1826" s="173"/>
      <c r="K1826" s="173"/>
      <c r="L1826" s="173"/>
      <c r="M1826" s="173"/>
      <c r="N1826" s="173"/>
      <c r="O1826" s="173"/>
    </row>
    <row r="1827" spans="1:15" ht="15" customHeight="1" x14ac:dyDescent="0.45">
      <c r="A1827" s="174" t="s">
        <v>933</v>
      </c>
      <c r="B1827" s="173">
        <v>5</v>
      </c>
      <c r="C1827" s="173"/>
      <c r="D1827" s="173"/>
      <c r="E1827" s="173"/>
      <c r="F1827" s="173"/>
      <c r="G1827" s="173"/>
      <c r="H1827" s="173"/>
      <c r="I1827" s="173"/>
      <c r="J1827" s="173"/>
      <c r="K1827" s="173"/>
      <c r="L1827" s="173"/>
      <c r="M1827" s="173"/>
      <c r="N1827" s="173"/>
      <c r="O1827" s="173"/>
    </row>
    <row r="1828" spans="1:15" ht="15" customHeight="1" x14ac:dyDescent="0.45">
      <c r="A1828" s="174" t="s">
        <v>1218</v>
      </c>
      <c r="B1828" s="173">
        <v>5</v>
      </c>
      <c r="C1828" s="173"/>
      <c r="D1828" s="173"/>
      <c r="E1828" s="173"/>
      <c r="F1828" s="173"/>
      <c r="G1828" s="173"/>
      <c r="H1828" s="173"/>
      <c r="I1828" s="173"/>
      <c r="J1828" s="173"/>
      <c r="K1828" s="173"/>
      <c r="L1828" s="173"/>
      <c r="M1828" s="173"/>
      <c r="N1828" s="173"/>
      <c r="O1828" s="173"/>
    </row>
    <row r="1829" spans="1:15" ht="15" customHeight="1" x14ac:dyDescent="0.45">
      <c r="A1829" s="174" t="s">
        <v>2385</v>
      </c>
      <c r="B1829" s="173">
        <v>5</v>
      </c>
      <c r="C1829" s="173"/>
      <c r="D1829" s="173"/>
      <c r="E1829" s="173"/>
      <c r="F1829" s="173"/>
      <c r="G1829" s="173"/>
      <c r="H1829" s="173"/>
      <c r="I1829" s="173"/>
      <c r="J1829" s="173"/>
      <c r="K1829" s="173"/>
      <c r="L1829" s="173"/>
      <c r="M1829" s="173"/>
      <c r="N1829" s="173"/>
      <c r="O1829" s="173"/>
    </row>
    <row r="1830" spans="1:15" ht="15" customHeight="1" x14ac:dyDescent="0.45">
      <c r="A1830" s="174" t="s">
        <v>2113</v>
      </c>
      <c r="B1830" s="173">
        <v>8</v>
      </c>
      <c r="C1830" s="173"/>
      <c r="D1830" s="173"/>
      <c r="E1830" s="173"/>
      <c r="F1830" s="173"/>
      <c r="G1830" s="173"/>
      <c r="H1830" s="173"/>
      <c r="I1830" s="173"/>
      <c r="J1830" s="173"/>
      <c r="K1830" s="173"/>
      <c r="L1830" s="173"/>
      <c r="M1830" s="173"/>
      <c r="N1830" s="173"/>
      <c r="O1830" s="173"/>
    </row>
    <row r="1831" spans="1:15" ht="15" customHeight="1" x14ac:dyDescent="0.45">
      <c r="A1831" s="174" t="s">
        <v>1129</v>
      </c>
      <c r="B1831" s="173">
        <v>6</v>
      </c>
      <c r="C1831" s="173"/>
      <c r="D1831" s="173"/>
      <c r="E1831" s="173"/>
      <c r="F1831" s="173"/>
      <c r="G1831" s="173"/>
      <c r="H1831" s="173"/>
      <c r="I1831" s="173"/>
      <c r="J1831" s="173"/>
      <c r="K1831" s="173"/>
      <c r="L1831" s="173"/>
      <c r="M1831" s="173"/>
      <c r="N1831" s="173"/>
      <c r="O1831" s="173"/>
    </row>
    <row r="1832" spans="1:15" ht="15" customHeight="1" x14ac:dyDescent="0.45">
      <c r="A1832" s="174" t="s">
        <v>215</v>
      </c>
      <c r="B1832" s="173">
        <v>4</v>
      </c>
      <c r="C1832" s="173"/>
      <c r="D1832" s="173"/>
      <c r="E1832" s="173"/>
      <c r="F1832" s="173"/>
      <c r="G1832" s="173"/>
      <c r="H1832" s="173"/>
      <c r="I1832" s="173"/>
      <c r="J1832" s="173"/>
      <c r="K1832" s="173"/>
      <c r="L1832" s="173"/>
      <c r="M1832" s="173"/>
      <c r="N1832" s="173"/>
      <c r="O1832" s="173"/>
    </row>
    <row r="1833" spans="1:15" ht="15" customHeight="1" x14ac:dyDescent="0.45">
      <c r="A1833" s="174" t="s">
        <v>755</v>
      </c>
      <c r="B1833" s="173">
        <v>4</v>
      </c>
      <c r="C1833" s="173"/>
      <c r="D1833" s="173"/>
      <c r="E1833" s="173"/>
      <c r="F1833" s="173"/>
      <c r="G1833" s="173"/>
      <c r="H1833" s="173"/>
      <c r="I1833" s="173"/>
      <c r="J1833" s="173"/>
      <c r="K1833" s="173"/>
      <c r="L1833" s="173"/>
      <c r="M1833" s="173"/>
      <c r="N1833" s="173"/>
      <c r="O1833" s="173"/>
    </row>
    <row r="1834" spans="1:15" ht="15" customHeight="1" x14ac:dyDescent="0.45">
      <c r="A1834" s="174" t="s">
        <v>2207</v>
      </c>
      <c r="B1834" s="173">
        <v>5</v>
      </c>
      <c r="C1834" s="173"/>
      <c r="D1834" s="173"/>
      <c r="E1834" s="173"/>
      <c r="F1834" s="173"/>
      <c r="G1834" s="173"/>
      <c r="H1834" s="173"/>
      <c r="I1834" s="173"/>
      <c r="J1834" s="173"/>
      <c r="K1834" s="173"/>
      <c r="L1834" s="173"/>
      <c r="M1834" s="173"/>
      <c r="N1834" s="173"/>
      <c r="O1834" s="173"/>
    </row>
    <row r="1835" spans="1:15" ht="15" customHeight="1" x14ac:dyDescent="0.45">
      <c r="A1835" s="174" t="s">
        <v>2372</v>
      </c>
      <c r="B1835" s="173">
        <v>2</v>
      </c>
      <c r="C1835" s="173"/>
      <c r="D1835" s="173"/>
      <c r="E1835" s="173"/>
      <c r="F1835" s="173"/>
      <c r="G1835" s="173"/>
      <c r="H1835" s="173"/>
      <c r="I1835" s="173"/>
      <c r="J1835" s="173"/>
      <c r="K1835" s="173"/>
      <c r="L1835" s="173"/>
      <c r="M1835" s="173"/>
      <c r="N1835" s="173"/>
      <c r="O1835" s="173"/>
    </row>
    <row r="1836" spans="1:15" ht="15" customHeight="1" x14ac:dyDescent="0.45">
      <c r="A1836" s="174" t="s">
        <v>2237</v>
      </c>
      <c r="B1836" s="173">
        <v>2</v>
      </c>
      <c r="C1836" s="173"/>
      <c r="D1836" s="173"/>
      <c r="E1836" s="173"/>
      <c r="F1836" s="173"/>
      <c r="G1836" s="173"/>
      <c r="H1836" s="173"/>
      <c r="I1836" s="173"/>
      <c r="J1836" s="173"/>
      <c r="K1836" s="173"/>
      <c r="L1836" s="173"/>
      <c r="M1836" s="173"/>
      <c r="N1836" s="173"/>
      <c r="O1836" s="173"/>
    </row>
    <row r="1837" spans="1:15" ht="15" customHeight="1" x14ac:dyDescent="0.45">
      <c r="A1837" s="174" t="s">
        <v>454</v>
      </c>
      <c r="B1837" s="173">
        <v>5</v>
      </c>
      <c r="C1837" s="173"/>
      <c r="D1837" s="173"/>
      <c r="E1837" s="173"/>
      <c r="F1837" s="173"/>
      <c r="G1837" s="173"/>
      <c r="H1837" s="173"/>
      <c r="I1837" s="173"/>
      <c r="J1837" s="173"/>
      <c r="K1837" s="173"/>
      <c r="L1837" s="173"/>
      <c r="M1837" s="173"/>
      <c r="N1837" s="173"/>
      <c r="O1837" s="173"/>
    </row>
    <row r="1838" spans="1:15" ht="15" customHeight="1" x14ac:dyDescent="0.45">
      <c r="A1838" s="174" t="s">
        <v>1095</v>
      </c>
      <c r="B1838" s="173">
        <v>7</v>
      </c>
      <c r="C1838" s="173"/>
      <c r="D1838" s="173"/>
      <c r="E1838" s="173"/>
      <c r="F1838" s="173"/>
      <c r="G1838" s="173"/>
      <c r="H1838" s="173"/>
      <c r="I1838" s="173"/>
      <c r="J1838" s="173"/>
      <c r="K1838" s="173"/>
      <c r="L1838" s="173"/>
      <c r="M1838" s="173"/>
      <c r="N1838" s="173"/>
      <c r="O1838" s="173"/>
    </row>
    <row r="1839" spans="1:15" ht="15" customHeight="1" x14ac:dyDescent="0.45">
      <c r="A1839" s="174" t="s">
        <v>1263</v>
      </c>
      <c r="B1839" s="173">
        <v>6</v>
      </c>
      <c r="C1839" s="173"/>
      <c r="D1839" s="173"/>
      <c r="E1839" s="173"/>
      <c r="F1839" s="173"/>
      <c r="G1839" s="173"/>
      <c r="H1839" s="173"/>
      <c r="I1839" s="173"/>
      <c r="J1839" s="173"/>
      <c r="K1839" s="173"/>
      <c r="L1839" s="173"/>
      <c r="M1839" s="173"/>
      <c r="N1839" s="173"/>
      <c r="O1839" s="173"/>
    </row>
    <row r="1840" spans="1:15" ht="15" customHeight="1" x14ac:dyDescent="0.45">
      <c r="A1840" s="174" t="s">
        <v>480</v>
      </c>
      <c r="B1840" s="173">
        <v>4</v>
      </c>
      <c r="C1840" s="173"/>
      <c r="D1840" s="173"/>
      <c r="E1840" s="173"/>
      <c r="F1840" s="173"/>
      <c r="G1840" s="173"/>
      <c r="H1840" s="173"/>
      <c r="I1840" s="173"/>
      <c r="J1840" s="173"/>
      <c r="K1840" s="173"/>
      <c r="L1840" s="173"/>
      <c r="M1840" s="173"/>
      <c r="N1840" s="173"/>
      <c r="O1840" s="173"/>
    </row>
    <row r="1841" spans="1:15" ht="15" customHeight="1" x14ac:dyDescent="0.45">
      <c r="A1841" s="174" t="s">
        <v>2171</v>
      </c>
      <c r="B1841" s="173">
        <v>7</v>
      </c>
      <c r="C1841" s="173"/>
      <c r="D1841" s="173"/>
      <c r="E1841" s="173"/>
      <c r="F1841" s="173"/>
      <c r="G1841" s="173"/>
      <c r="H1841" s="173"/>
      <c r="I1841" s="173"/>
      <c r="J1841" s="173"/>
      <c r="K1841" s="173"/>
      <c r="L1841" s="173"/>
      <c r="M1841" s="173"/>
      <c r="N1841" s="173"/>
      <c r="O1841" s="173"/>
    </row>
    <row r="1842" spans="1:15" ht="15" customHeight="1" x14ac:dyDescent="0.45">
      <c r="A1842" s="174" t="s">
        <v>523</v>
      </c>
      <c r="B1842" s="173">
        <v>6</v>
      </c>
      <c r="C1842" s="173"/>
      <c r="D1842" s="173"/>
      <c r="E1842" s="173"/>
      <c r="F1842" s="173"/>
      <c r="G1842" s="173"/>
      <c r="H1842" s="173"/>
      <c r="I1842" s="173"/>
      <c r="J1842" s="173"/>
      <c r="K1842" s="173"/>
      <c r="L1842" s="173"/>
      <c r="M1842" s="173"/>
      <c r="N1842" s="173"/>
      <c r="O1842" s="173"/>
    </row>
    <row r="1843" spans="1:15" ht="15" customHeight="1" x14ac:dyDescent="0.45">
      <c r="A1843" s="174" t="s">
        <v>1729</v>
      </c>
      <c r="B1843" s="173">
        <v>9</v>
      </c>
      <c r="C1843" s="173"/>
      <c r="D1843" s="173"/>
      <c r="E1843" s="173"/>
      <c r="F1843" s="173"/>
      <c r="G1843" s="173"/>
      <c r="H1843" s="173"/>
      <c r="I1843" s="173"/>
      <c r="J1843" s="173"/>
      <c r="K1843" s="173"/>
      <c r="L1843" s="173"/>
      <c r="M1843" s="173"/>
      <c r="N1843" s="173"/>
      <c r="O1843" s="173"/>
    </row>
    <row r="1844" spans="1:15" ht="15" customHeight="1" x14ac:dyDescent="0.45">
      <c r="A1844" s="174" t="s">
        <v>2637</v>
      </c>
      <c r="B1844" s="173">
        <v>2</v>
      </c>
      <c r="C1844" s="173"/>
      <c r="D1844" s="173"/>
      <c r="E1844" s="173"/>
      <c r="F1844" s="173"/>
      <c r="G1844" s="173"/>
      <c r="H1844" s="173"/>
      <c r="I1844" s="173"/>
      <c r="J1844" s="173"/>
      <c r="K1844" s="173"/>
      <c r="L1844" s="173"/>
      <c r="M1844" s="173"/>
      <c r="N1844" s="173"/>
      <c r="O1844" s="173"/>
    </row>
    <row r="1845" spans="1:15" ht="15" customHeight="1" x14ac:dyDescent="0.45">
      <c r="A1845" s="174" t="s">
        <v>1202</v>
      </c>
      <c r="B1845" s="173">
        <v>8</v>
      </c>
      <c r="C1845" s="173"/>
      <c r="D1845" s="173"/>
      <c r="E1845" s="173"/>
      <c r="F1845" s="173"/>
      <c r="G1845" s="173"/>
      <c r="H1845" s="173"/>
      <c r="I1845" s="173"/>
      <c r="J1845" s="173"/>
      <c r="K1845" s="173"/>
      <c r="L1845" s="173"/>
      <c r="M1845" s="173"/>
      <c r="N1845" s="173"/>
      <c r="O1845" s="173"/>
    </row>
    <row r="1846" spans="1:15" ht="15" customHeight="1" x14ac:dyDescent="0.45">
      <c r="A1846" s="174" t="s">
        <v>1364</v>
      </c>
      <c r="B1846" s="173">
        <v>8</v>
      </c>
      <c r="C1846" s="173"/>
      <c r="D1846" s="173"/>
      <c r="E1846" s="173"/>
      <c r="F1846" s="173"/>
      <c r="G1846" s="173"/>
      <c r="H1846" s="173"/>
      <c r="I1846" s="173"/>
      <c r="J1846" s="173"/>
      <c r="K1846" s="173"/>
      <c r="L1846" s="173"/>
      <c r="M1846" s="173"/>
      <c r="N1846" s="173"/>
      <c r="O1846" s="173"/>
    </row>
    <row r="1847" spans="1:15" ht="15" customHeight="1" x14ac:dyDescent="0.45">
      <c r="A1847" s="174" t="s">
        <v>2383</v>
      </c>
      <c r="B1847" s="173">
        <v>5</v>
      </c>
      <c r="C1847" s="173"/>
      <c r="D1847" s="173"/>
      <c r="E1847" s="173"/>
      <c r="F1847" s="173"/>
      <c r="G1847" s="173"/>
      <c r="H1847" s="173"/>
      <c r="I1847" s="173"/>
      <c r="J1847" s="173"/>
      <c r="K1847" s="173"/>
      <c r="L1847" s="173"/>
      <c r="M1847" s="173"/>
      <c r="N1847" s="173"/>
      <c r="O1847" s="173"/>
    </row>
    <row r="1848" spans="1:15" ht="15" customHeight="1" x14ac:dyDescent="0.45">
      <c r="A1848" s="174" t="s">
        <v>2084</v>
      </c>
      <c r="B1848" s="173">
        <v>4</v>
      </c>
      <c r="C1848" s="173"/>
      <c r="D1848" s="173"/>
      <c r="E1848" s="173"/>
      <c r="F1848" s="173"/>
      <c r="G1848" s="173"/>
      <c r="H1848" s="173"/>
      <c r="I1848" s="173"/>
      <c r="J1848" s="173"/>
      <c r="K1848" s="173"/>
      <c r="L1848" s="173"/>
      <c r="M1848" s="173"/>
      <c r="N1848" s="173"/>
      <c r="O1848" s="173"/>
    </row>
    <row r="1849" spans="1:15" ht="15" customHeight="1" x14ac:dyDescent="0.45">
      <c r="A1849" s="174" t="s">
        <v>1918</v>
      </c>
      <c r="B1849" s="173">
        <v>3</v>
      </c>
      <c r="C1849" s="173"/>
      <c r="D1849" s="173"/>
      <c r="E1849" s="173"/>
      <c r="F1849" s="173"/>
      <c r="G1849" s="173"/>
      <c r="H1849" s="173"/>
      <c r="I1849" s="173"/>
      <c r="J1849" s="173"/>
      <c r="K1849" s="173"/>
      <c r="L1849" s="173"/>
      <c r="M1849" s="173"/>
      <c r="N1849" s="173"/>
      <c r="O1849" s="173"/>
    </row>
    <row r="1850" spans="1:15" ht="15" customHeight="1" x14ac:dyDescent="0.45">
      <c r="A1850" s="174" t="s">
        <v>218</v>
      </c>
      <c r="B1850" s="173">
        <v>8</v>
      </c>
      <c r="C1850" s="173"/>
      <c r="D1850" s="173"/>
      <c r="E1850" s="173"/>
      <c r="F1850" s="173"/>
      <c r="G1850" s="173"/>
      <c r="H1850" s="173"/>
      <c r="I1850" s="173"/>
      <c r="J1850" s="173"/>
      <c r="K1850" s="173"/>
      <c r="L1850" s="173"/>
      <c r="M1850" s="173"/>
      <c r="N1850" s="173"/>
      <c r="O1850" s="173"/>
    </row>
    <row r="1851" spans="1:15" ht="15" customHeight="1" x14ac:dyDescent="0.45">
      <c r="A1851" s="174" t="s">
        <v>1618</v>
      </c>
      <c r="B1851" s="173">
        <v>4</v>
      </c>
      <c r="C1851" s="173"/>
      <c r="D1851" s="173"/>
      <c r="E1851" s="173"/>
      <c r="F1851" s="173"/>
      <c r="G1851" s="173"/>
      <c r="H1851" s="173"/>
      <c r="I1851" s="173"/>
      <c r="J1851" s="173"/>
      <c r="K1851" s="173"/>
      <c r="L1851" s="173"/>
      <c r="M1851" s="173"/>
      <c r="N1851" s="173"/>
      <c r="O1851" s="173"/>
    </row>
    <row r="1852" spans="1:15" ht="15" customHeight="1" x14ac:dyDescent="0.45">
      <c r="A1852" s="174" t="s">
        <v>2107</v>
      </c>
      <c r="B1852" s="173">
        <v>7</v>
      </c>
      <c r="C1852" s="173"/>
      <c r="D1852" s="173"/>
      <c r="E1852" s="173"/>
      <c r="F1852" s="173"/>
      <c r="G1852" s="173"/>
      <c r="H1852" s="173"/>
      <c r="I1852" s="173"/>
      <c r="J1852" s="173"/>
      <c r="K1852" s="173"/>
      <c r="L1852" s="173"/>
      <c r="M1852" s="173"/>
      <c r="N1852" s="173"/>
      <c r="O1852" s="173"/>
    </row>
    <row r="1853" spans="1:15" ht="15" customHeight="1" x14ac:dyDescent="0.45">
      <c r="A1853" s="174" t="s">
        <v>1397</v>
      </c>
      <c r="B1853" s="173">
        <v>3</v>
      </c>
      <c r="C1853" s="173"/>
      <c r="D1853" s="173"/>
      <c r="E1853" s="173"/>
      <c r="F1853" s="173"/>
      <c r="G1853" s="173"/>
      <c r="H1853" s="173"/>
      <c r="I1853" s="173"/>
      <c r="J1853" s="173"/>
      <c r="K1853" s="173"/>
      <c r="L1853" s="173"/>
      <c r="M1853" s="173"/>
      <c r="N1853" s="173"/>
      <c r="O1853" s="173"/>
    </row>
    <row r="1854" spans="1:15" ht="15" customHeight="1" x14ac:dyDescent="0.45">
      <c r="A1854" s="174" t="s">
        <v>506</v>
      </c>
      <c r="B1854" s="173">
        <v>6</v>
      </c>
      <c r="C1854" s="173"/>
      <c r="D1854" s="173"/>
      <c r="E1854" s="173"/>
      <c r="F1854" s="173"/>
      <c r="G1854" s="173"/>
      <c r="H1854" s="173"/>
      <c r="I1854" s="173"/>
      <c r="J1854" s="173"/>
      <c r="K1854" s="173"/>
      <c r="L1854" s="173"/>
      <c r="M1854" s="173"/>
      <c r="N1854" s="173"/>
      <c r="O1854" s="173"/>
    </row>
    <row r="1855" spans="1:15" ht="15" customHeight="1" x14ac:dyDescent="0.45">
      <c r="A1855" s="174" t="s">
        <v>27</v>
      </c>
      <c r="B1855" s="173">
        <v>9</v>
      </c>
      <c r="C1855" s="173"/>
      <c r="D1855" s="173"/>
      <c r="E1855" s="173"/>
      <c r="F1855" s="173"/>
      <c r="G1855" s="173"/>
      <c r="H1855" s="173"/>
      <c r="I1855" s="173"/>
      <c r="J1855" s="173"/>
      <c r="K1855" s="173"/>
      <c r="L1855" s="173"/>
      <c r="M1855" s="173"/>
      <c r="N1855" s="173"/>
      <c r="O1855" s="173"/>
    </row>
    <row r="1856" spans="1:15" ht="15" customHeight="1" x14ac:dyDescent="0.45">
      <c r="A1856" s="174" t="s">
        <v>492</v>
      </c>
      <c r="B1856" s="173">
        <v>11</v>
      </c>
      <c r="C1856" s="173"/>
      <c r="D1856" s="173"/>
      <c r="E1856" s="173"/>
      <c r="F1856" s="173"/>
      <c r="G1856" s="173"/>
      <c r="H1856" s="173"/>
      <c r="I1856" s="173"/>
      <c r="J1856" s="173"/>
      <c r="K1856" s="173"/>
      <c r="L1856" s="173"/>
      <c r="M1856" s="173"/>
      <c r="N1856" s="173"/>
      <c r="O1856" s="173"/>
    </row>
    <row r="1857" spans="1:15" ht="15" customHeight="1" x14ac:dyDescent="0.45">
      <c r="A1857" s="174" t="s">
        <v>2194</v>
      </c>
      <c r="B1857" s="173">
        <v>8</v>
      </c>
      <c r="C1857" s="173"/>
      <c r="D1857" s="173"/>
      <c r="E1857" s="173"/>
      <c r="F1857" s="173"/>
      <c r="G1857" s="173"/>
      <c r="H1857" s="173"/>
      <c r="I1857" s="173"/>
      <c r="J1857" s="173"/>
      <c r="K1857" s="173"/>
      <c r="L1857" s="173"/>
      <c r="M1857" s="173"/>
      <c r="N1857" s="173"/>
      <c r="O1857" s="173"/>
    </row>
    <row r="1858" spans="1:15" ht="15" customHeight="1" x14ac:dyDescent="0.45">
      <c r="A1858" s="174" t="s">
        <v>2168</v>
      </c>
      <c r="B1858" s="173">
        <v>4</v>
      </c>
      <c r="C1858" s="173"/>
      <c r="D1858" s="173"/>
      <c r="E1858" s="173"/>
      <c r="F1858" s="173"/>
      <c r="G1858" s="173"/>
      <c r="H1858" s="173"/>
      <c r="I1858" s="173"/>
      <c r="J1858" s="173"/>
      <c r="K1858" s="173"/>
      <c r="L1858" s="173"/>
      <c r="M1858" s="173"/>
      <c r="N1858" s="173"/>
      <c r="O1858" s="173"/>
    </row>
    <row r="1859" spans="1:15" ht="15" customHeight="1" x14ac:dyDescent="0.45">
      <c r="A1859" s="174" t="s">
        <v>1115</v>
      </c>
      <c r="B1859" s="173">
        <v>3</v>
      </c>
      <c r="C1859" s="173"/>
      <c r="D1859" s="173"/>
      <c r="E1859" s="173"/>
      <c r="F1859" s="173"/>
      <c r="G1859" s="173"/>
      <c r="H1859" s="173"/>
      <c r="I1859" s="173"/>
      <c r="J1859" s="173"/>
      <c r="K1859" s="173"/>
      <c r="L1859" s="173"/>
      <c r="M1859" s="173"/>
      <c r="N1859" s="173"/>
      <c r="O1859" s="173"/>
    </row>
    <row r="1860" spans="1:15" ht="15" customHeight="1" x14ac:dyDescent="0.45">
      <c r="A1860" s="174" t="s">
        <v>1169</v>
      </c>
      <c r="B1860" s="173">
        <v>6</v>
      </c>
      <c r="C1860" s="173"/>
      <c r="D1860" s="173"/>
      <c r="E1860" s="173"/>
      <c r="F1860" s="173"/>
      <c r="G1860" s="173"/>
      <c r="H1860" s="173"/>
      <c r="I1860" s="173"/>
      <c r="J1860" s="173"/>
      <c r="K1860" s="173"/>
      <c r="L1860" s="173"/>
      <c r="M1860" s="173"/>
      <c r="N1860" s="173"/>
      <c r="O1860" s="173"/>
    </row>
    <row r="1861" spans="1:15" ht="15" customHeight="1" x14ac:dyDescent="0.45">
      <c r="A1861" s="174" t="s">
        <v>2537</v>
      </c>
      <c r="B1861" s="173">
        <v>5</v>
      </c>
      <c r="C1861" s="173"/>
      <c r="D1861" s="173"/>
      <c r="E1861" s="173"/>
      <c r="F1861" s="173"/>
      <c r="G1861" s="173"/>
      <c r="H1861" s="173"/>
      <c r="I1861" s="173"/>
      <c r="J1861" s="173"/>
      <c r="K1861" s="173"/>
      <c r="L1861" s="173"/>
      <c r="M1861" s="173"/>
      <c r="N1861" s="173"/>
      <c r="O1861" s="173"/>
    </row>
    <row r="1862" spans="1:15" ht="15" customHeight="1" x14ac:dyDescent="0.45">
      <c r="A1862" s="174" t="s">
        <v>2121</v>
      </c>
      <c r="B1862" s="173">
        <v>5</v>
      </c>
      <c r="C1862" s="173"/>
      <c r="D1862" s="173"/>
      <c r="E1862" s="173"/>
      <c r="F1862" s="173"/>
      <c r="G1862" s="173"/>
      <c r="H1862" s="173"/>
      <c r="I1862" s="173"/>
      <c r="J1862" s="173"/>
      <c r="K1862" s="173"/>
      <c r="L1862" s="173"/>
      <c r="M1862" s="173"/>
      <c r="N1862" s="173"/>
      <c r="O1862" s="173"/>
    </row>
    <row r="1863" spans="1:15" ht="15" customHeight="1" x14ac:dyDescent="0.45">
      <c r="A1863" s="174" t="s">
        <v>548</v>
      </c>
      <c r="B1863" s="173">
        <v>4</v>
      </c>
      <c r="C1863" s="173"/>
      <c r="D1863" s="173"/>
      <c r="E1863" s="173"/>
      <c r="F1863" s="173"/>
      <c r="G1863" s="173"/>
      <c r="H1863" s="173"/>
      <c r="I1863" s="173"/>
      <c r="J1863" s="173"/>
      <c r="K1863" s="173"/>
      <c r="L1863" s="173"/>
      <c r="M1863" s="173"/>
      <c r="N1863" s="173"/>
      <c r="O1863" s="173"/>
    </row>
    <row r="1864" spans="1:15" ht="15" customHeight="1" x14ac:dyDescent="0.45">
      <c r="A1864" s="174" t="s">
        <v>1590</v>
      </c>
      <c r="B1864" s="173">
        <v>8</v>
      </c>
      <c r="C1864" s="173"/>
      <c r="D1864" s="173"/>
      <c r="E1864" s="173"/>
      <c r="F1864" s="173"/>
      <c r="G1864" s="173"/>
      <c r="H1864" s="173"/>
      <c r="I1864" s="173"/>
      <c r="J1864" s="173"/>
      <c r="K1864" s="173"/>
      <c r="L1864" s="173"/>
      <c r="M1864" s="173"/>
      <c r="N1864" s="173"/>
      <c r="O1864" s="173"/>
    </row>
    <row r="1865" spans="1:15" ht="15" customHeight="1" x14ac:dyDescent="0.45">
      <c r="A1865" s="174" t="s">
        <v>2538</v>
      </c>
      <c r="B1865" s="173">
        <v>1</v>
      </c>
      <c r="C1865" s="173"/>
      <c r="D1865" s="173"/>
      <c r="E1865" s="173"/>
      <c r="F1865" s="173"/>
      <c r="G1865" s="173"/>
      <c r="H1865" s="173"/>
      <c r="I1865" s="173"/>
      <c r="J1865" s="173"/>
      <c r="K1865" s="173"/>
      <c r="L1865" s="173"/>
      <c r="M1865" s="173"/>
      <c r="N1865" s="173"/>
      <c r="O1865" s="173"/>
    </row>
    <row r="1866" spans="1:15" ht="15" customHeight="1" x14ac:dyDescent="0.45">
      <c r="A1866" s="174" t="s">
        <v>1772</v>
      </c>
      <c r="B1866" s="173">
        <v>6</v>
      </c>
      <c r="C1866" s="173"/>
      <c r="D1866" s="173"/>
      <c r="E1866" s="173"/>
      <c r="F1866" s="173"/>
      <c r="G1866" s="173"/>
      <c r="H1866" s="173"/>
      <c r="I1866" s="173"/>
      <c r="J1866" s="173"/>
      <c r="K1866" s="173"/>
      <c r="L1866" s="173"/>
      <c r="M1866" s="173"/>
      <c r="N1866" s="173"/>
      <c r="O1866" s="173"/>
    </row>
    <row r="1867" spans="1:15" ht="15" customHeight="1" x14ac:dyDescent="0.45">
      <c r="A1867" s="174" t="s">
        <v>1325</v>
      </c>
      <c r="B1867" s="173">
        <v>1</v>
      </c>
      <c r="C1867" s="173"/>
      <c r="D1867" s="173"/>
      <c r="E1867" s="173"/>
      <c r="F1867" s="173"/>
      <c r="G1867" s="173"/>
      <c r="H1867" s="173"/>
      <c r="I1867" s="173"/>
      <c r="J1867" s="173"/>
      <c r="K1867" s="173"/>
      <c r="L1867" s="173"/>
      <c r="M1867" s="173"/>
      <c r="N1867" s="173"/>
      <c r="O1867" s="173"/>
    </row>
    <row r="1868" spans="1:15" ht="15" customHeight="1" x14ac:dyDescent="0.45">
      <c r="A1868" s="174" t="s">
        <v>2625</v>
      </c>
      <c r="B1868" s="173">
        <v>1</v>
      </c>
      <c r="C1868" s="173"/>
      <c r="D1868" s="173"/>
      <c r="E1868" s="173"/>
      <c r="F1868" s="173"/>
      <c r="G1868" s="173"/>
      <c r="H1868" s="173"/>
      <c r="I1868" s="173"/>
      <c r="J1868" s="173"/>
      <c r="K1868" s="173"/>
      <c r="L1868" s="173"/>
      <c r="M1868" s="173"/>
      <c r="N1868" s="173"/>
      <c r="O1868" s="173"/>
    </row>
    <row r="1869" spans="1:15" ht="15" customHeight="1" x14ac:dyDescent="0.45">
      <c r="A1869" s="174" t="s">
        <v>1926</v>
      </c>
      <c r="B1869" s="173">
        <v>10</v>
      </c>
      <c r="C1869" s="173"/>
      <c r="D1869" s="173"/>
      <c r="E1869" s="173"/>
      <c r="F1869" s="173"/>
      <c r="G1869" s="173"/>
      <c r="H1869" s="173"/>
      <c r="I1869" s="173"/>
      <c r="J1869" s="173"/>
      <c r="K1869" s="173"/>
      <c r="L1869" s="173"/>
      <c r="M1869" s="173"/>
      <c r="N1869" s="173"/>
      <c r="O1869" s="173"/>
    </row>
    <row r="1870" spans="1:15" ht="15" customHeight="1" x14ac:dyDescent="0.45">
      <c r="A1870" s="174" t="s">
        <v>1969</v>
      </c>
      <c r="B1870" s="173">
        <v>5</v>
      </c>
      <c r="C1870" s="173"/>
      <c r="D1870" s="173"/>
      <c r="E1870" s="173"/>
      <c r="F1870" s="173"/>
      <c r="G1870" s="173"/>
      <c r="H1870" s="173"/>
      <c r="I1870" s="173"/>
      <c r="J1870" s="173"/>
      <c r="K1870" s="173"/>
      <c r="L1870" s="173"/>
      <c r="M1870" s="173"/>
      <c r="N1870" s="173"/>
      <c r="O1870" s="173"/>
    </row>
    <row r="1871" spans="1:15" ht="15" customHeight="1" x14ac:dyDescent="0.45">
      <c r="A1871" s="174" t="s">
        <v>2608</v>
      </c>
      <c r="B1871" s="173">
        <v>1</v>
      </c>
      <c r="C1871" s="173"/>
      <c r="D1871" s="173"/>
      <c r="E1871" s="173"/>
      <c r="F1871" s="173"/>
      <c r="G1871" s="173"/>
      <c r="H1871" s="173"/>
      <c r="I1871" s="173"/>
      <c r="J1871" s="173"/>
      <c r="K1871" s="173"/>
      <c r="L1871" s="173"/>
      <c r="M1871" s="173"/>
      <c r="N1871" s="173"/>
      <c r="O1871" s="173"/>
    </row>
    <row r="1872" spans="1:15" ht="15" customHeight="1" x14ac:dyDescent="0.45">
      <c r="A1872" s="174" t="s">
        <v>2077</v>
      </c>
      <c r="B1872" s="173">
        <v>3</v>
      </c>
      <c r="C1872" s="173"/>
      <c r="D1872" s="173"/>
      <c r="E1872" s="173"/>
      <c r="F1872" s="173"/>
      <c r="G1872" s="173"/>
      <c r="H1872" s="173"/>
      <c r="I1872" s="173"/>
      <c r="J1872" s="173"/>
      <c r="K1872" s="173"/>
      <c r="L1872" s="173"/>
      <c r="M1872" s="173"/>
      <c r="N1872" s="173"/>
      <c r="O1872" s="173"/>
    </row>
    <row r="1873" spans="1:15" ht="15" customHeight="1" x14ac:dyDescent="0.45">
      <c r="A1873" s="174" t="s">
        <v>225</v>
      </c>
      <c r="B1873" s="173">
        <v>6</v>
      </c>
      <c r="C1873" s="173"/>
      <c r="D1873" s="173"/>
      <c r="E1873" s="173"/>
      <c r="F1873" s="173"/>
      <c r="G1873" s="173"/>
      <c r="H1873" s="173"/>
      <c r="I1873" s="173"/>
      <c r="J1873" s="173"/>
      <c r="K1873" s="173"/>
      <c r="L1873" s="173"/>
      <c r="M1873" s="173"/>
      <c r="N1873" s="173"/>
      <c r="O1873" s="173"/>
    </row>
    <row r="1874" spans="1:15" ht="15" customHeight="1" x14ac:dyDescent="0.45">
      <c r="A1874" s="174" t="s">
        <v>2327</v>
      </c>
      <c r="B1874" s="173">
        <v>2</v>
      </c>
      <c r="C1874" s="173"/>
      <c r="D1874" s="173"/>
      <c r="E1874" s="173"/>
      <c r="F1874" s="173"/>
      <c r="G1874" s="173"/>
      <c r="H1874" s="173"/>
      <c r="I1874" s="173"/>
      <c r="J1874" s="173"/>
      <c r="K1874" s="173"/>
      <c r="L1874" s="173"/>
      <c r="M1874" s="173"/>
      <c r="N1874" s="173"/>
      <c r="O1874" s="173"/>
    </row>
    <row r="1875" spans="1:15" ht="15" customHeight="1" x14ac:dyDescent="0.45">
      <c r="A1875" s="174" t="s">
        <v>435</v>
      </c>
      <c r="B1875" s="173">
        <v>13</v>
      </c>
      <c r="C1875" s="173"/>
      <c r="D1875" s="173"/>
      <c r="E1875" s="173"/>
      <c r="F1875" s="173"/>
      <c r="G1875" s="173"/>
      <c r="H1875" s="173"/>
      <c r="I1875" s="173"/>
      <c r="J1875" s="173"/>
      <c r="K1875" s="173"/>
      <c r="L1875" s="173"/>
      <c r="M1875" s="173"/>
      <c r="N1875" s="173"/>
      <c r="O1875" s="173"/>
    </row>
    <row r="1876" spans="1:15" ht="15" customHeight="1" x14ac:dyDescent="0.45">
      <c r="A1876" s="174" t="s">
        <v>2831</v>
      </c>
      <c r="B1876" s="173">
        <v>9994</v>
      </c>
      <c r="C1876" s="173"/>
      <c r="D1876" s="173"/>
      <c r="E1876" s="173"/>
      <c r="F1876" s="173"/>
      <c r="G1876" s="173"/>
      <c r="H1876" s="173"/>
      <c r="I1876" s="173"/>
      <c r="J1876" s="173"/>
      <c r="K1876" s="173"/>
      <c r="L1876" s="173"/>
      <c r="M1876" s="173"/>
      <c r="N1876" s="173"/>
      <c r="O1876" s="173"/>
    </row>
    <row r="1877" spans="1:15" x14ac:dyDescent="0.3">
      <c r="A1877" s="38"/>
      <c r="B1877" s="38"/>
      <c r="C1877" s="38"/>
      <c r="D1877" s="38"/>
      <c r="E1877" s="38"/>
      <c r="F1877" s="38"/>
      <c r="G1877" s="38"/>
      <c r="H1877" s="38"/>
      <c r="I1877" s="38"/>
      <c r="J1877" s="38"/>
      <c r="K1877" s="38"/>
      <c r="L1877" s="38"/>
      <c r="M1877" s="38"/>
      <c r="N1877" s="38"/>
      <c r="O1877" s="38"/>
    </row>
    <row r="1878" spans="1:15" x14ac:dyDescent="0.3">
      <c r="A1878" s="38"/>
      <c r="B1878" s="38"/>
      <c r="C1878" s="38"/>
      <c r="D1878" s="38"/>
      <c r="E1878" s="38"/>
      <c r="F1878" s="38"/>
      <c r="G1878" s="38"/>
      <c r="H1878" s="38"/>
      <c r="I1878" s="38"/>
      <c r="J1878" s="38"/>
      <c r="K1878" s="38"/>
      <c r="L1878" s="38"/>
      <c r="M1878" s="38"/>
      <c r="N1878" s="38"/>
      <c r="O1878" s="38"/>
    </row>
    <row r="1879" spans="1:15" x14ac:dyDescent="0.3">
      <c r="A1879" s="38"/>
      <c r="B1879" s="38"/>
      <c r="C1879" s="38"/>
      <c r="D1879" s="38"/>
      <c r="E1879" s="38"/>
      <c r="F1879" s="38"/>
      <c r="G1879" s="38"/>
      <c r="H1879" s="38"/>
      <c r="I1879" s="38"/>
      <c r="J1879" s="38"/>
      <c r="K1879" s="38"/>
      <c r="L1879" s="38"/>
      <c r="M1879" s="38"/>
      <c r="N1879" s="38"/>
      <c r="O1879" s="38"/>
    </row>
    <row r="1880" spans="1:15" x14ac:dyDescent="0.3">
      <c r="A1880" s="38"/>
      <c r="B1880" s="38"/>
      <c r="C1880" s="38"/>
      <c r="D1880" s="38"/>
      <c r="E1880" s="38"/>
      <c r="F1880" s="38"/>
      <c r="G1880" s="38"/>
      <c r="H1880" s="38"/>
      <c r="I1880" s="38"/>
      <c r="J1880" s="38"/>
      <c r="K1880" s="38"/>
      <c r="L1880" s="38"/>
      <c r="M1880" s="38"/>
      <c r="N1880" s="38"/>
      <c r="O1880" s="38"/>
    </row>
  </sheetData>
  <hyperlinks>
    <hyperlink ref="A1" location="HOME!A1" display="⌂  Home" xr:uid="{8876F712-A0F8-4389-90D9-D87E92D64E8A}"/>
    <hyperlink ref="C1" location="'Sales Dashboard'!A1" display="▦  Dashboard" xr:uid="{D6B7DA9B-88E4-4BC4-AA32-704907344CC9}"/>
  </hyperlinks>
  <pageMargins left="0.7" right="0.7" top="0.75" bottom="0.75" header="0.3" footer="0.3"/>
  <pageSetup paperSize="9" orientation="portrait" horizontalDpi="0" verticalDpi="0"/>
  <drawing r:id="rId4"/>
  <extLst>
    <ext xmlns:x14="http://schemas.microsoft.com/office/spreadsheetml/2009/9/main" uri="{A8765BA9-456A-4dab-B4F3-ACF838C121DE}">
      <x14:slicerList>
        <x14:slicer r:id="rId5"/>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267E1-8F57-4D1D-B99F-E1DFE34F2217}">
  <dimension ref="A3:O36"/>
  <sheetViews>
    <sheetView showGridLines="0" zoomScale="55" zoomScaleNormal="55" workbookViewId="0">
      <selection activeCell="V31" sqref="V31"/>
    </sheetView>
  </sheetViews>
  <sheetFormatPr defaultRowHeight="14" x14ac:dyDescent="0.3"/>
  <cols>
    <col min="1" max="1" width="14.83203125" bestFit="1" customWidth="1"/>
    <col min="2" max="2" width="12.08203125" bestFit="1" customWidth="1"/>
  </cols>
  <sheetData>
    <row r="3" spans="1:15" x14ac:dyDescent="0.3">
      <c r="A3" s="19" t="s">
        <v>2836</v>
      </c>
      <c r="B3" s="5" t="s">
        <v>2721</v>
      </c>
    </row>
    <row r="4" spans="1:15" x14ac:dyDescent="0.3">
      <c r="A4" s="20">
        <v>1</v>
      </c>
      <c r="B4" s="30">
        <v>14236.899999999998</v>
      </c>
    </row>
    <row r="5" spans="1:15" x14ac:dyDescent="0.3">
      <c r="A5" s="20">
        <v>2</v>
      </c>
      <c r="B5" s="30">
        <v>4519.9199999999983</v>
      </c>
    </row>
    <row r="6" spans="1:15" x14ac:dyDescent="0.3">
      <c r="A6" s="20">
        <v>3</v>
      </c>
      <c r="B6" s="30">
        <v>55691.040000000008</v>
      </c>
    </row>
    <row r="7" spans="1:15" x14ac:dyDescent="0.3">
      <c r="A7" s="20">
        <v>4</v>
      </c>
      <c r="B7" s="30">
        <v>28295.35</v>
      </c>
    </row>
    <row r="8" spans="1:15" x14ac:dyDescent="0.3">
      <c r="A8" s="20">
        <v>5</v>
      </c>
      <c r="B8" s="30">
        <v>23648.279999999984</v>
      </c>
    </row>
    <row r="9" spans="1:15" x14ac:dyDescent="0.3">
      <c r="A9" s="20">
        <v>6</v>
      </c>
      <c r="B9" s="30">
        <v>34595.140000000007</v>
      </c>
    </row>
    <row r="10" spans="1:15" x14ac:dyDescent="0.3">
      <c r="A10" s="20">
        <v>7</v>
      </c>
      <c r="B10" s="30">
        <v>33946.369999999995</v>
      </c>
    </row>
    <row r="11" spans="1:15" x14ac:dyDescent="0.3">
      <c r="A11" s="20">
        <v>8</v>
      </c>
      <c r="B11" s="30">
        <v>27909.469999999979</v>
      </c>
    </row>
    <row r="12" spans="1:15" x14ac:dyDescent="0.3">
      <c r="A12" s="20">
        <v>9</v>
      </c>
      <c r="B12" s="30">
        <v>81777.340000000026</v>
      </c>
      <c r="L12" s="5" t="s">
        <v>2815</v>
      </c>
      <c r="M12" s="5" t="s">
        <v>2816</v>
      </c>
      <c r="N12" s="5" t="s">
        <v>5</v>
      </c>
      <c r="O12" s="5" t="s">
        <v>2814</v>
      </c>
    </row>
    <row r="13" spans="1:15" x14ac:dyDescent="0.3">
      <c r="A13" s="20">
        <v>10</v>
      </c>
      <c r="B13" s="30">
        <v>31453.369999999992</v>
      </c>
      <c r="L13" s="5" t="s">
        <v>2817</v>
      </c>
      <c r="M13" s="7">
        <f t="shared" ref="M13:M36" si="0">A4</f>
        <v>1</v>
      </c>
      <c r="N13" s="7">
        <f t="shared" ref="N13:N24" si="1">B4</f>
        <v>14236.899999999998</v>
      </c>
      <c r="O13" s="7"/>
    </row>
    <row r="14" spans="1:15" x14ac:dyDescent="0.3">
      <c r="A14" s="20">
        <v>11</v>
      </c>
      <c r="B14" s="30">
        <v>78628.739999999991</v>
      </c>
      <c r="L14" s="5"/>
      <c r="M14" s="7">
        <f t="shared" si="0"/>
        <v>2</v>
      </c>
      <c r="N14" s="7">
        <f t="shared" si="1"/>
        <v>4519.9199999999983</v>
      </c>
      <c r="O14" s="7"/>
    </row>
    <row r="15" spans="1:15" x14ac:dyDescent="0.3">
      <c r="A15" s="20">
        <v>12</v>
      </c>
      <c r="B15" s="30">
        <v>69545.640000000029</v>
      </c>
      <c r="L15" s="5"/>
      <c r="M15" s="7">
        <f t="shared" si="0"/>
        <v>3</v>
      </c>
      <c r="N15" s="7">
        <f t="shared" si="1"/>
        <v>55691.040000000008</v>
      </c>
      <c r="O15" s="7"/>
    </row>
    <row r="16" spans="1:15" x14ac:dyDescent="0.3">
      <c r="A16" s="21">
        <v>13</v>
      </c>
      <c r="B16" s="22">
        <f>_xlfn.FORECAST.LINEAR(13, B4:B15, A4:A15)</f>
        <v>71837.067424242428</v>
      </c>
      <c r="L16" s="5"/>
      <c r="M16" s="7">
        <f t="shared" si="0"/>
        <v>4</v>
      </c>
      <c r="N16" s="7">
        <f t="shared" si="1"/>
        <v>28295.35</v>
      </c>
      <c r="O16" s="7"/>
    </row>
    <row r="17" spans="1:15" x14ac:dyDescent="0.3">
      <c r="A17" s="21">
        <v>14</v>
      </c>
      <c r="B17" s="22">
        <f t="shared" ref="B17:B23" si="2">_xlfn.FORECAST.LINEAR(13, B5:B16, A5:A16)</f>
        <v>71924.148471250985</v>
      </c>
      <c r="L17" s="5"/>
      <c r="M17" s="7">
        <f t="shared" si="0"/>
        <v>5</v>
      </c>
      <c r="N17" s="7">
        <f t="shared" si="1"/>
        <v>23648.279999999984</v>
      </c>
      <c r="O17" s="7"/>
    </row>
    <row r="18" spans="1:15" x14ac:dyDescent="0.3">
      <c r="A18" s="21">
        <v>15</v>
      </c>
      <c r="B18" s="22">
        <f t="shared" si="2"/>
        <v>68995.650800179501</v>
      </c>
      <c r="L18" s="5"/>
      <c r="M18" s="7">
        <f t="shared" si="0"/>
        <v>6</v>
      </c>
      <c r="N18" s="7">
        <f t="shared" si="1"/>
        <v>34595.140000000007</v>
      </c>
      <c r="O18" s="7"/>
    </row>
    <row r="19" spans="1:15" ht="14" customHeight="1" x14ac:dyDescent="0.4">
      <c r="A19" s="21">
        <v>16</v>
      </c>
      <c r="B19" s="22">
        <f t="shared" si="2"/>
        <v>69290.498242862916</v>
      </c>
      <c r="D19" s="9"/>
      <c r="L19" s="5"/>
      <c r="M19" s="7">
        <f t="shared" si="0"/>
        <v>7</v>
      </c>
      <c r="N19" s="7">
        <f t="shared" si="1"/>
        <v>33946.369999999995</v>
      </c>
      <c r="O19" s="7"/>
    </row>
    <row r="20" spans="1:15" x14ac:dyDescent="0.3">
      <c r="A20" s="21">
        <v>17</v>
      </c>
      <c r="B20" s="22">
        <f t="shared" si="2"/>
        <v>66726.323310376902</v>
      </c>
      <c r="L20" s="5"/>
      <c r="M20" s="7">
        <f t="shared" si="0"/>
        <v>8</v>
      </c>
      <c r="N20" s="7">
        <f t="shared" si="1"/>
        <v>27909.469999999979</v>
      </c>
      <c r="O20" s="7"/>
    </row>
    <row r="21" spans="1:15" x14ac:dyDescent="0.3">
      <c r="A21" s="21">
        <v>18</v>
      </c>
      <c r="B21" s="22">
        <f t="shared" si="2"/>
        <v>64245.667055399688</v>
      </c>
      <c r="D21" s="24" t="s">
        <v>2812</v>
      </c>
      <c r="E21" s="25"/>
      <c r="F21" s="26"/>
      <c r="L21" s="5"/>
      <c r="M21" s="7">
        <f t="shared" si="0"/>
        <v>9</v>
      </c>
      <c r="N21" s="7">
        <f t="shared" si="1"/>
        <v>81777.340000000026</v>
      </c>
      <c r="O21" s="7"/>
    </row>
    <row r="22" spans="1:15" x14ac:dyDescent="0.3">
      <c r="A22" s="21">
        <v>19</v>
      </c>
      <c r="B22" s="22">
        <f t="shared" si="2"/>
        <v>62694.321756609468</v>
      </c>
      <c r="D22" s="27"/>
      <c r="E22" s="28"/>
      <c r="F22" s="29"/>
      <c r="L22" s="5"/>
      <c r="M22" s="7">
        <f t="shared" si="0"/>
        <v>10</v>
      </c>
      <c r="N22" s="7">
        <f t="shared" si="1"/>
        <v>31453.369999999992</v>
      </c>
      <c r="O22" s="7"/>
    </row>
    <row r="23" spans="1:15" x14ac:dyDescent="0.3">
      <c r="A23" s="21">
        <v>20</v>
      </c>
      <c r="B23" s="22">
        <f t="shared" si="2"/>
        <v>63011.959922927999</v>
      </c>
      <c r="L23" s="5"/>
      <c r="M23" s="7">
        <f t="shared" si="0"/>
        <v>11</v>
      </c>
      <c r="N23" s="7">
        <f t="shared" si="1"/>
        <v>78628.739999999991</v>
      </c>
      <c r="O23" s="7"/>
    </row>
    <row r="24" spans="1:15" x14ac:dyDescent="0.3">
      <c r="A24" s="21">
        <v>21</v>
      </c>
      <c r="B24" s="22">
        <f>_xlfn.FORECAST.LINEAR(13, B12:B23, A12:A23)</f>
        <v>66942.929013703426</v>
      </c>
      <c r="L24" s="5"/>
      <c r="M24" s="7">
        <f t="shared" si="0"/>
        <v>12</v>
      </c>
      <c r="N24" s="7">
        <f t="shared" si="1"/>
        <v>69545.640000000029</v>
      </c>
      <c r="O24" s="7"/>
    </row>
    <row r="25" spans="1:15" x14ac:dyDescent="0.3">
      <c r="A25" s="21">
        <v>22</v>
      </c>
      <c r="B25" s="22">
        <f t="shared" ref="B25:B27" si="3">_xlfn.FORECAST.LINEAR(13, B13:B24, A13:A24)</f>
        <v>64142.24016585786</v>
      </c>
      <c r="L25" s="5" t="s">
        <v>2814</v>
      </c>
      <c r="M25" s="7">
        <f t="shared" si="0"/>
        <v>13</v>
      </c>
      <c r="N25" s="18">
        <f>B16</f>
        <v>71837.067424242428</v>
      </c>
      <c r="O25" s="18">
        <f t="shared" ref="O25:O36" si="4">B16</f>
        <v>71837.067424242428</v>
      </c>
    </row>
    <row r="26" spans="1:15" x14ac:dyDescent="0.3">
      <c r="A26" s="21">
        <v>23</v>
      </c>
      <c r="B26" s="22">
        <f t="shared" si="3"/>
        <v>71928.726524882659</v>
      </c>
      <c r="L26" s="5"/>
      <c r="M26" s="7">
        <f t="shared" si="0"/>
        <v>14</v>
      </c>
      <c r="N26" s="5"/>
      <c r="O26" s="7">
        <f t="shared" si="4"/>
        <v>71924.148471250985</v>
      </c>
    </row>
    <row r="27" spans="1:15" x14ac:dyDescent="0.3">
      <c r="A27" s="21">
        <v>24</v>
      </c>
      <c r="B27" s="22">
        <f t="shared" si="3"/>
        <v>69654.057564393763</v>
      </c>
      <c r="L27" s="5"/>
      <c r="M27" s="7">
        <f t="shared" si="0"/>
        <v>15</v>
      </c>
      <c r="N27" s="5"/>
      <c r="O27" s="7">
        <f t="shared" si="4"/>
        <v>68995.650800179501</v>
      </c>
    </row>
    <row r="28" spans="1:15" x14ac:dyDescent="0.3">
      <c r="L28" s="5"/>
      <c r="M28" s="7">
        <f t="shared" si="0"/>
        <v>16</v>
      </c>
      <c r="N28" s="5"/>
      <c r="O28" s="7">
        <f t="shared" si="4"/>
        <v>69290.498242862916</v>
      </c>
    </row>
    <row r="29" spans="1:15" x14ac:dyDescent="0.3">
      <c r="L29" s="5"/>
      <c r="M29" s="7">
        <f t="shared" si="0"/>
        <v>17</v>
      </c>
      <c r="N29" s="5"/>
      <c r="O29" s="7">
        <f t="shared" si="4"/>
        <v>66726.323310376902</v>
      </c>
    </row>
    <row r="30" spans="1:15" x14ac:dyDescent="0.3">
      <c r="L30" s="5"/>
      <c r="M30" s="7">
        <f t="shared" si="0"/>
        <v>18</v>
      </c>
      <c r="N30" s="5"/>
      <c r="O30" s="7">
        <f t="shared" si="4"/>
        <v>64245.667055399688</v>
      </c>
    </row>
    <row r="31" spans="1:15" x14ac:dyDescent="0.3">
      <c r="L31" s="5"/>
      <c r="M31" s="7">
        <f t="shared" si="0"/>
        <v>19</v>
      </c>
      <c r="N31" s="5"/>
      <c r="O31" s="7">
        <f t="shared" si="4"/>
        <v>62694.321756609468</v>
      </c>
    </row>
    <row r="32" spans="1:15" x14ac:dyDescent="0.3">
      <c r="L32" s="5"/>
      <c r="M32" s="7">
        <f t="shared" si="0"/>
        <v>20</v>
      </c>
      <c r="N32" s="5"/>
      <c r="O32" s="7">
        <f t="shared" si="4"/>
        <v>63011.959922927999</v>
      </c>
    </row>
    <row r="33" spans="12:15" x14ac:dyDescent="0.3">
      <c r="L33" s="5"/>
      <c r="M33" s="7">
        <f t="shared" si="0"/>
        <v>21</v>
      </c>
      <c r="N33" s="5"/>
      <c r="O33" s="7">
        <f t="shared" si="4"/>
        <v>66942.929013703426</v>
      </c>
    </row>
    <row r="34" spans="12:15" x14ac:dyDescent="0.3">
      <c r="L34" s="5"/>
      <c r="M34" s="7">
        <f t="shared" si="0"/>
        <v>22</v>
      </c>
      <c r="N34" s="5"/>
      <c r="O34" s="7">
        <f t="shared" si="4"/>
        <v>64142.24016585786</v>
      </c>
    </row>
    <row r="35" spans="12:15" x14ac:dyDescent="0.3">
      <c r="L35" s="5"/>
      <c r="M35" s="7">
        <f t="shared" si="0"/>
        <v>23</v>
      </c>
      <c r="N35" s="5"/>
      <c r="O35" s="7">
        <f t="shared" si="4"/>
        <v>71928.726524882659</v>
      </c>
    </row>
    <row r="36" spans="12:15" x14ac:dyDescent="0.3">
      <c r="L36" s="5"/>
      <c r="M36" s="7">
        <f t="shared" si="0"/>
        <v>24</v>
      </c>
      <c r="N36" s="5"/>
      <c r="O36" s="7">
        <f t="shared" si="4"/>
        <v>69654.057564393763</v>
      </c>
    </row>
  </sheetData>
  <mergeCells count="1">
    <mergeCell ref="D21:F22"/>
  </mergeCells>
  <pageMargins left="0.7" right="0.7" top="0.75" bottom="0.75" header="0.3" footer="0.3"/>
  <ignoredErrors>
    <ignoredError sqref="B16:B23 B24:B27" formulaRange="1"/>
  </ignoredErrors>
  <drawing r:id="rId2"/>
  <picture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F8787-6680-4943-9ECF-A11DB1FFF1B1}">
  <dimension ref="A3:E796"/>
  <sheetViews>
    <sheetView zoomScale="70" zoomScaleNormal="70" workbookViewId="0">
      <selection activeCell="P24" sqref="P24"/>
    </sheetView>
  </sheetViews>
  <sheetFormatPr defaultRowHeight="14" x14ac:dyDescent="0.3"/>
  <cols>
    <col min="1" max="1" width="20.4140625" customWidth="1"/>
    <col min="2" max="2" width="12.4140625" bestFit="1" customWidth="1"/>
  </cols>
  <sheetData>
    <row r="3" spans="1:5" x14ac:dyDescent="0.3">
      <c r="A3" s="1" t="s">
        <v>2724</v>
      </c>
      <c r="B3" t="s">
        <v>2722</v>
      </c>
    </row>
    <row r="4" spans="1:5" x14ac:dyDescent="0.3">
      <c r="A4" s="2" t="s">
        <v>1575</v>
      </c>
      <c r="B4">
        <v>8981.32</v>
      </c>
      <c r="D4" t="str">
        <f>A4</f>
        <v>Tamara Chand</v>
      </c>
      <c r="E4">
        <f>B4</f>
        <v>8981.32</v>
      </c>
    </row>
    <row r="5" spans="1:5" x14ac:dyDescent="0.3">
      <c r="A5" s="2" t="s">
        <v>2473</v>
      </c>
      <c r="B5">
        <v>6976.09</v>
      </c>
      <c r="D5" t="str">
        <f t="shared" ref="D5:D8" si="0">A5</f>
        <v>Raymond Buch</v>
      </c>
      <c r="E5">
        <f t="shared" ref="E5:E8" si="1">B5</f>
        <v>6976.09</v>
      </c>
    </row>
    <row r="6" spans="1:5" x14ac:dyDescent="0.3">
      <c r="A6" s="2" t="s">
        <v>192</v>
      </c>
      <c r="B6">
        <v>5757.42</v>
      </c>
      <c r="D6" t="str">
        <f t="shared" si="0"/>
        <v>Sanjit Chand</v>
      </c>
      <c r="E6">
        <f t="shared" si="1"/>
        <v>5757.42</v>
      </c>
    </row>
    <row r="7" spans="1:5" x14ac:dyDescent="0.3">
      <c r="A7" s="2" t="s">
        <v>99</v>
      </c>
      <c r="B7">
        <v>5622.43</v>
      </c>
      <c r="D7" t="str">
        <f t="shared" si="0"/>
        <v>Hunter Lopez</v>
      </c>
      <c r="E7">
        <f t="shared" si="1"/>
        <v>5622.43</v>
      </c>
    </row>
    <row r="8" spans="1:5" x14ac:dyDescent="0.3">
      <c r="A8" s="2" t="s">
        <v>1816</v>
      </c>
      <c r="B8">
        <v>5444.8099999999995</v>
      </c>
      <c r="D8" t="str">
        <f t="shared" si="0"/>
        <v>Adrian Barton</v>
      </c>
      <c r="E8">
        <f t="shared" si="1"/>
        <v>5444.8099999999995</v>
      </c>
    </row>
    <row r="9" spans="1:5" x14ac:dyDescent="0.3">
      <c r="A9" s="2" t="s">
        <v>1281</v>
      </c>
      <c r="B9">
        <v>4703.8</v>
      </c>
    </row>
    <row r="10" spans="1:5" x14ac:dyDescent="0.3">
      <c r="A10" s="2" t="s">
        <v>1947</v>
      </c>
      <c r="B10">
        <v>3899.9099999999994</v>
      </c>
    </row>
    <row r="11" spans="1:5" x14ac:dyDescent="0.3">
      <c r="A11" s="2" t="s">
        <v>1393</v>
      </c>
      <c r="B11">
        <v>3038.58</v>
      </c>
    </row>
    <row r="12" spans="1:5" x14ac:dyDescent="0.3">
      <c r="A12" s="2" t="s">
        <v>1704</v>
      </c>
      <c r="B12">
        <v>2884.6099999999997</v>
      </c>
    </row>
    <row r="13" spans="1:5" x14ac:dyDescent="0.3">
      <c r="A13" s="2" t="s">
        <v>397</v>
      </c>
      <c r="B13">
        <v>2869.08</v>
      </c>
    </row>
    <row r="14" spans="1:5" x14ac:dyDescent="0.3">
      <c r="A14" s="2" t="s">
        <v>121</v>
      </c>
      <c r="B14">
        <v>2798.3700000000003</v>
      </c>
    </row>
    <row r="15" spans="1:5" x14ac:dyDescent="0.3">
      <c r="A15" s="2" t="s">
        <v>179</v>
      </c>
      <c r="B15">
        <v>2751.69</v>
      </c>
    </row>
    <row r="16" spans="1:5" x14ac:dyDescent="0.3">
      <c r="A16" s="2" t="s">
        <v>508</v>
      </c>
      <c r="B16">
        <v>2650.67</v>
      </c>
    </row>
    <row r="17" spans="1:2" x14ac:dyDescent="0.3">
      <c r="A17" s="2" t="s">
        <v>614</v>
      </c>
      <c r="B17">
        <v>2616.06</v>
      </c>
    </row>
    <row r="18" spans="1:2" x14ac:dyDescent="0.3">
      <c r="A18" s="2" t="s">
        <v>991</v>
      </c>
      <c r="B18">
        <v>2437.9699999999993</v>
      </c>
    </row>
    <row r="19" spans="1:2" x14ac:dyDescent="0.3">
      <c r="A19" s="2" t="s">
        <v>1513</v>
      </c>
      <c r="B19">
        <v>2371.7300000000005</v>
      </c>
    </row>
    <row r="20" spans="1:2" x14ac:dyDescent="0.3">
      <c r="A20" s="2" t="s">
        <v>922</v>
      </c>
      <c r="B20">
        <v>2199.2800000000002</v>
      </c>
    </row>
    <row r="21" spans="1:2" x14ac:dyDescent="0.3">
      <c r="A21" s="2" t="s">
        <v>2527</v>
      </c>
      <c r="B21">
        <v>2177.0500000000002</v>
      </c>
    </row>
    <row r="22" spans="1:2" x14ac:dyDescent="0.3">
      <c r="A22" s="2" t="s">
        <v>2047</v>
      </c>
      <c r="B22">
        <v>2173.71</v>
      </c>
    </row>
    <row r="23" spans="1:2" x14ac:dyDescent="0.3">
      <c r="A23" s="2" t="s">
        <v>2270</v>
      </c>
      <c r="B23">
        <v>2164.1700000000005</v>
      </c>
    </row>
    <row r="24" spans="1:2" x14ac:dyDescent="0.3">
      <c r="A24" s="2" t="s">
        <v>708</v>
      </c>
      <c r="B24">
        <v>2163.4200000000005</v>
      </c>
    </row>
    <row r="25" spans="1:2" x14ac:dyDescent="0.3">
      <c r="A25" s="2" t="s">
        <v>592</v>
      </c>
      <c r="B25">
        <v>2059.13</v>
      </c>
    </row>
    <row r="26" spans="1:2" x14ac:dyDescent="0.3">
      <c r="A26" s="2" t="s">
        <v>2252</v>
      </c>
      <c r="B26">
        <v>2054.6</v>
      </c>
    </row>
    <row r="27" spans="1:2" x14ac:dyDescent="0.3">
      <c r="A27" s="2" t="s">
        <v>1494</v>
      </c>
      <c r="B27">
        <v>2050.2799999999997</v>
      </c>
    </row>
    <row r="28" spans="1:2" x14ac:dyDescent="0.3">
      <c r="A28" s="2" t="s">
        <v>1592</v>
      </c>
      <c r="B28">
        <v>2038.26</v>
      </c>
    </row>
    <row r="29" spans="1:2" x14ac:dyDescent="0.3">
      <c r="A29" s="2" t="s">
        <v>214</v>
      </c>
      <c r="B29">
        <v>1990.43</v>
      </c>
    </row>
    <row r="30" spans="1:2" x14ac:dyDescent="0.3">
      <c r="A30" s="2" t="s">
        <v>130</v>
      </c>
      <c r="B30">
        <v>1985.1900000000003</v>
      </c>
    </row>
    <row r="31" spans="1:2" x14ac:dyDescent="0.3">
      <c r="A31" s="2" t="s">
        <v>255</v>
      </c>
      <c r="B31">
        <v>1933.7899999999997</v>
      </c>
    </row>
    <row r="32" spans="1:2" x14ac:dyDescent="0.3">
      <c r="A32" s="2" t="s">
        <v>1619</v>
      </c>
      <c r="B32">
        <v>1902.5500000000002</v>
      </c>
    </row>
    <row r="33" spans="1:2" x14ac:dyDescent="0.3">
      <c r="A33" s="2" t="s">
        <v>1664</v>
      </c>
      <c r="B33">
        <v>1869.92</v>
      </c>
    </row>
    <row r="34" spans="1:2" x14ac:dyDescent="0.3">
      <c r="A34" s="2" t="s">
        <v>31</v>
      </c>
      <c r="B34">
        <v>1859.4499999999998</v>
      </c>
    </row>
    <row r="35" spans="1:2" x14ac:dyDescent="0.3">
      <c r="A35" s="2" t="s">
        <v>747</v>
      </c>
      <c r="B35">
        <v>1802.4</v>
      </c>
    </row>
    <row r="36" spans="1:2" x14ac:dyDescent="0.3">
      <c r="A36" s="2" t="s">
        <v>1890</v>
      </c>
      <c r="B36">
        <v>1778.3100000000002</v>
      </c>
    </row>
    <row r="37" spans="1:2" x14ac:dyDescent="0.3">
      <c r="A37" s="2" t="s">
        <v>2211</v>
      </c>
      <c r="B37">
        <v>1756.1400000000006</v>
      </c>
    </row>
    <row r="38" spans="1:2" x14ac:dyDescent="0.3">
      <c r="A38" s="2" t="s">
        <v>1810</v>
      </c>
      <c r="B38">
        <v>1742.7400000000002</v>
      </c>
    </row>
    <row r="39" spans="1:2" x14ac:dyDescent="0.3">
      <c r="A39" s="2" t="s">
        <v>1302</v>
      </c>
      <c r="B39">
        <v>1677.4100000000005</v>
      </c>
    </row>
    <row r="40" spans="1:2" x14ac:dyDescent="0.3">
      <c r="A40" s="2" t="s">
        <v>691</v>
      </c>
      <c r="B40">
        <v>1665.52</v>
      </c>
    </row>
    <row r="41" spans="1:2" x14ac:dyDescent="0.3">
      <c r="A41" s="2" t="s">
        <v>1384</v>
      </c>
      <c r="B41">
        <v>1660.1200000000001</v>
      </c>
    </row>
    <row r="42" spans="1:2" x14ac:dyDescent="0.3">
      <c r="A42" s="2" t="s">
        <v>2264</v>
      </c>
      <c r="B42">
        <v>1641.8600000000001</v>
      </c>
    </row>
    <row r="43" spans="1:2" x14ac:dyDescent="0.3">
      <c r="A43" s="2" t="s">
        <v>1465</v>
      </c>
      <c r="B43">
        <v>1623.41</v>
      </c>
    </row>
    <row r="44" spans="1:2" x14ac:dyDescent="0.3">
      <c r="A44" s="2" t="s">
        <v>1634</v>
      </c>
      <c r="B44">
        <v>1619.55</v>
      </c>
    </row>
    <row r="45" spans="1:2" x14ac:dyDescent="0.3">
      <c r="A45" s="2" t="s">
        <v>1054</v>
      </c>
      <c r="B45">
        <v>1617.8100000000002</v>
      </c>
    </row>
    <row r="46" spans="1:2" x14ac:dyDescent="0.3">
      <c r="A46" s="2" t="s">
        <v>1906</v>
      </c>
      <c r="B46">
        <v>1586.6399999999999</v>
      </c>
    </row>
    <row r="47" spans="1:2" x14ac:dyDescent="0.3">
      <c r="A47" s="2" t="s">
        <v>1660</v>
      </c>
      <c r="B47">
        <v>1574.6100000000006</v>
      </c>
    </row>
    <row r="48" spans="1:2" x14ac:dyDescent="0.3">
      <c r="A48" s="2" t="s">
        <v>1961</v>
      </c>
      <c r="B48">
        <v>1572.44</v>
      </c>
    </row>
    <row r="49" spans="1:2" x14ac:dyDescent="0.3">
      <c r="A49" s="2" t="s">
        <v>909</v>
      </c>
      <c r="B49">
        <v>1571.83</v>
      </c>
    </row>
    <row r="50" spans="1:2" x14ac:dyDescent="0.3">
      <c r="A50" s="2" t="s">
        <v>529</v>
      </c>
      <c r="B50">
        <v>1538.22</v>
      </c>
    </row>
    <row r="51" spans="1:2" x14ac:dyDescent="0.3">
      <c r="A51" s="2" t="s">
        <v>1180</v>
      </c>
      <c r="B51">
        <v>1495.1100000000001</v>
      </c>
    </row>
    <row r="52" spans="1:2" x14ac:dyDescent="0.3">
      <c r="A52" s="2" t="s">
        <v>2431</v>
      </c>
      <c r="B52">
        <v>1487.79</v>
      </c>
    </row>
    <row r="53" spans="1:2" x14ac:dyDescent="0.3">
      <c r="A53" s="2" t="s">
        <v>874</v>
      </c>
      <c r="B53">
        <v>1448.56</v>
      </c>
    </row>
    <row r="54" spans="1:2" x14ac:dyDescent="0.3">
      <c r="A54" s="2" t="s">
        <v>741</v>
      </c>
      <c r="B54">
        <v>1415.6700000000003</v>
      </c>
    </row>
    <row r="55" spans="1:2" x14ac:dyDescent="0.3">
      <c r="A55" s="2" t="s">
        <v>524</v>
      </c>
      <c r="B55">
        <v>1393.4899999999998</v>
      </c>
    </row>
    <row r="56" spans="1:2" x14ac:dyDescent="0.3">
      <c r="A56" s="2" t="s">
        <v>1533</v>
      </c>
      <c r="B56">
        <v>1366.01</v>
      </c>
    </row>
    <row r="57" spans="1:2" x14ac:dyDescent="0.3">
      <c r="A57" s="2" t="s">
        <v>751</v>
      </c>
      <c r="B57">
        <v>1348.75</v>
      </c>
    </row>
    <row r="58" spans="1:2" x14ac:dyDescent="0.3">
      <c r="A58" s="2" t="s">
        <v>970</v>
      </c>
      <c r="B58">
        <v>1319.3700000000003</v>
      </c>
    </row>
    <row r="59" spans="1:2" x14ac:dyDescent="0.3">
      <c r="A59" s="2" t="s">
        <v>1554</v>
      </c>
      <c r="B59">
        <v>1319.0700000000002</v>
      </c>
    </row>
    <row r="60" spans="1:2" x14ac:dyDescent="0.3">
      <c r="A60" s="2" t="s">
        <v>1008</v>
      </c>
      <c r="B60">
        <v>1314.77</v>
      </c>
    </row>
    <row r="61" spans="1:2" x14ac:dyDescent="0.3">
      <c r="A61" s="2" t="s">
        <v>1722</v>
      </c>
      <c r="B61">
        <v>1308.5599999999997</v>
      </c>
    </row>
    <row r="62" spans="1:2" x14ac:dyDescent="0.3">
      <c r="A62" s="2" t="s">
        <v>1637</v>
      </c>
      <c r="B62">
        <v>1305.6399999999999</v>
      </c>
    </row>
    <row r="63" spans="1:2" x14ac:dyDescent="0.3">
      <c r="A63" s="2" t="s">
        <v>442</v>
      </c>
      <c r="B63">
        <v>1297.9999999999998</v>
      </c>
    </row>
    <row r="64" spans="1:2" x14ac:dyDescent="0.3">
      <c r="A64" s="2" t="s">
        <v>497</v>
      </c>
      <c r="B64">
        <v>1292.8700000000001</v>
      </c>
    </row>
    <row r="65" spans="1:2" x14ac:dyDescent="0.3">
      <c r="A65" s="2" t="s">
        <v>1642</v>
      </c>
      <c r="B65">
        <v>1290.3400000000004</v>
      </c>
    </row>
    <row r="66" spans="1:2" x14ac:dyDescent="0.3">
      <c r="A66" s="2" t="s">
        <v>1628</v>
      </c>
      <c r="B66">
        <v>1289.45</v>
      </c>
    </row>
    <row r="67" spans="1:2" x14ac:dyDescent="0.3">
      <c r="A67" s="2" t="s">
        <v>566</v>
      </c>
      <c r="B67">
        <v>1288.3600000000004</v>
      </c>
    </row>
    <row r="68" spans="1:2" x14ac:dyDescent="0.3">
      <c r="A68" s="2" t="s">
        <v>767</v>
      </c>
      <c r="B68">
        <v>1276.6400000000003</v>
      </c>
    </row>
    <row r="69" spans="1:2" x14ac:dyDescent="0.3">
      <c r="A69" s="2" t="s">
        <v>1172</v>
      </c>
      <c r="B69">
        <v>1262.2800000000002</v>
      </c>
    </row>
    <row r="70" spans="1:2" x14ac:dyDescent="0.3">
      <c r="A70" s="2" t="s">
        <v>1087</v>
      </c>
      <c r="B70">
        <v>1240.2300000000002</v>
      </c>
    </row>
    <row r="71" spans="1:2" x14ac:dyDescent="0.3">
      <c r="A71" s="2" t="s">
        <v>1171</v>
      </c>
      <c r="B71">
        <v>1238.43</v>
      </c>
    </row>
    <row r="72" spans="1:2" x14ac:dyDescent="0.3">
      <c r="A72" s="2" t="s">
        <v>356</v>
      </c>
      <c r="B72">
        <v>1227.5100000000002</v>
      </c>
    </row>
    <row r="73" spans="1:2" x14ac:dyDescent="0.3">
      <c r="A73" s="2" t="s">
        <v>937</v>
      </c>
      <c r="B73">
        <v>1219.98</v>
      </c>
    </row>
    <row r="74" spans="1:2" x14ac:dyDescent="0.3">
      <c r="A74" s="2" t="s">
        <v>2114</v>
      </c>
      <c r="B74">
        <v>1217.1799999999998</v>
      </c>
    </row>
    <row r="75" spans="1:2" x14ac:dyDescent="0.3">
      <c r="A75" s="2" t="s">
        <v>666</v>
      </c>
      <c r="B75">
        <v>1208.9100000000001</v>
      </c>
    </row>
    <row r="76" spans="1:2" x14ac:dyDescent="0.3">
      <c r="A76" s="2" t="s">
        <v>489</v>
      </c>
      <c r="B76">
        <v>1206.3899999999999</v>
      </c>
    </row>
    <row r="77" spans="1:2" x14ac:dyDescent="0.3">
      <c r="A77" s="2" t="s">
        <v>333</v>
      </c>
      <c r="B77">
        <v>1203.69</v>
      </c>
    </row>
    <row r="78" spans="1:2" x14ac:dyDescent="0.3">
      <c r="A78" s="2" t="s">
        <v>57</v>
      </c>
      <c r="B78">
        <v>1199.45</v>
      </c>
    </row>
    <row r="79" spans="1:2" x14ac:dyDescent="0.3">
      <c r="A79" s="2" t="s">
        <v>1687</v>
      </c>
      <c r="B79">
        <v>1196.95</v>
      </c>
    </row>
    <row r="80" spans="1:2" x14ac:dyDescent="0.3">
      <c r="A80" s="2" t="s">
        <v>1668</v>
      </c>
      <c r="B80">
        <v>1193.7399999999998</v>
      </c>
    </row>
    <row r="81" spans="1:2" x14ac:dyDescent="0.3">
      <c r="A81" s="2" t="s">
        <v>825</v>
      </c>
      <c r="B81">
        <v>1176.4099999999999</v>
      </c>
    </row>
    <row r="82" spans="1:2" x14ac:dyDescent="0.3">
      <c r="A82" s="2" t="s">
        <v>1331</v>
      </c>
      <c r="B82">
        <v>1172.53</v>
      </c>
    </row>
    <row r="83" spans="1:2" x14ac:dyDescent="0.3">
      <c r="A83" s="2" t="s">
        <v>668</v>
      </c>
      <c r="B83">
        <v>1158.71</v>
      </c>
    </row>
    <row r="84" spans="1:2" x14ac:dyDescent="0.3">
      <c r="A84" s="2" t="s">
        <v>2187</v>
      </c>
      <c r="B84">
        <v>1155.45</v>
      </c>
    </row>
    <row r="85" spans="1:2" x14ac:dyDescent="0.3">
      <c r="A85" s="2" t="s">
        <v>138</v>
      </c>
      <c r="B85">
        <v>1143.3900000000001</v>
      </c>
    </row>
    <row r="86" spans="1:2" x14ac:dyDescent="0.3">
      <c r="A86" s="2" t="s">
        <v>155</v>
      </c>
      <c r="B86">
        <v>1142.1299999999999</v>
      </c>
    </row>
    <row r="87" spans="1:2" x14ac:dyDescent="0.3">
      <c r="A87" s="2" t="s">
        <v>2110</v>
      </c>
      <c r="B87">
        <v>1135.8400000000001</v>
      </c>
    </row>
    <row r="88" spans="1:2" x14ac:dyDescent="0.3">
      <c r="A88" s="2" t="s">
        <v>2020</v>
      </c>
      <c r="B88">
        <v>1129.1299999999999</v>
      </c>
    </row>
    <row r="89" spans="1:2" x14ac:dyDescent="0.3">
      <c r="A89" s="2" t="s">
        <v>2384</v>
      </c>
      <c r="B89">
        <v>1124.5</v>
      </c>
    </row>
    <row r="90" spans="1:2" x14ac:dyDescent="0.3">
      <c r="A90" s="2" t="s">
        <v>1041</v>
      </c>
      <c r="B90">
        <v>1121.93</v>
      </c>
    </row>
    <row r="91" spans="1:2" x14ac:dyDescent="0.3">
      <c r="A91" s="2" t="s">
        <v>1597</v>
      </c>
      <c r="B91">
        <v>1107.6999999999996</v>
      </c>
    </row>
    <row r="92" spans="1:2" x14ac:dyDescent="0.3">
      <c r="A92" s="2" t="s">
        <v>2093</v>
      </c>
      <c r="B92">
        <v>1094.5099999999998</v>
      </c>
    </row>
    <row r="93" spans="1:2" x14ac:dyDescent="0.3">
      <c r="A93" s="2" t="s">
        <v>1073</v>
      </c>
      <c r="B93">
        <v>1087.75</v>
      </c>
    </row>
    <row r="94" spans="1:2" x14ac:dyDescent="0.3">
      <c r="A94" s="2" t="s">
        <v>1527</v>
      </c>
      <c r="B94">
        <v>1085.75</v>
      </c>
    </row>
    <row r="95" spans="1:2" x14ac:dyDescent="0.3">
      <c r="A95" s="2" t="s">
        <v>482</v>
      </c>
      <c r="B95">
        <v>1073.29</v>
      </c>
    </row>
    <row r="96" spans="1:2" x14ac:dyDescent="0.3">
      <c r="A96" s="2" t="s">
        <v>1447</v>
      </c>
      <c r="B96">
        <v>1073.1900000000005</v>
      </c>
    </row>
    <row r="97" spans="1:2" x14ac:dyDescent="0.3">
      <c r="A97" s="2" t="s">
        <v>2106</v>
      </c>
      <c r="B97">
        <v>1054.5400000000002</v>
      </c>
    </row>
    <row r="98" spans="1:2" x14ac:dyDescent="0.3">
      <c r="A98" s="2" t="s">
        <v>386</v>
      </c>
      <c r="B98">
        <v>1050.26</v>
      </c>
    </row>
    <row r="99" spans="1:2" x14ac:dyDescent="0.3">
      <c r="A99" s="2" t="s">
        <v>1882</v>
      </c>
      <c r="B99">
        <v>1049.55</v>
      </c>
    </row>
    <row r="100" spans="1:2" x14ac:dyDescent="0.3">
      <c r="A100" s="2" t="s">
        <v>847</v>
      </c>
      <c r="B100">
        <v>1023.1200000000002</v>
      </c>
    </row>
    <row r="101" spans="1:2" x14ac:dyDescent="0.3">
      <c r="A101" s="2" t="s">
        <v>2102</v>
      </c>
      <c r="B101">
        <v>1015.06</v>
      </c>
    </row>
    <row r="102" spans="1:2" x14ac:dyDescent="0.3">
      <c r="A102" s="2" t="s">
        <v>342</v>
      </c>
      <c r="B102">
        <v>1011.73</v>
      </c>
    </row>
    <row r="103" spans="1:2" x14ac:dyDescent="0.3">
      <c r="A103" s="2" t="s">
        <v>1334</v>
      </c>
      <c r="B103">
        <v>1003.2999999999998</v>
      </c>
    </row>
    <row r="104" spans="1:2" x14ac:dyDescent="0.3">
      <c r="A104" s="2" t="s">
        <v>124</v>
      </c>
      <c r="B104">
        <v>975.78</v>
      </c>
    </row>
    <row r="105" spans="1:2" x14ac:dyDescent="0.3">
      <c r="A105" s="2" t="s">
        <v>1195</v>
      </c>
      <c r="B105">
        <v>974.11999999999989</v>
      </c>
    </row>
    <row r="106" spans="1:2" x14ac:dyDescent="0.3">
      <c r="A106" s="2" t="s">
        <v>972</v>
      </c>
      <c r="B106">
        <v>973.77999999999963</v>
      </c>
    </row>
    <row r="107" spans="1:2" x14ac:dyDescent="0.3">
      <c r="A107" s="2" t="s">
        <v>812</v>
      </c>
      <c r="B107">
        <v>956.96999999999991</v>
      </c>
    </row>
    <row r="108" spans="1:2" x14ac:dyDescent="0.3">
      <c r="A108" s="2" t="s">
        <v>1940</v>
      </c>
      <c r="B108">
        <v>937.66</v>
      </c>
    </row>
    <row r="109" spans="1:2" x14ac:dyDescent="0.3">
      <c r="A109" s="2" t="s">
        <v>1962</v>
      </c>
      <c r="B109">
        <v>921.26</v>
      </c>
    </row>
    <row r="110" spans="1:2" x14ac:dyDescent="0.3">
      <c r="A110" s="2" t="s">
        <v>1340</v>
      </c>
      <c r="B110">
        <v>885.47000000000014</v>
      </c>
    </row>
    <row r="111" spans="1:2" x14ac:dyDescent="0.3">
      <c r="A111" s="2" t="s">
        <v>388</v>
      </c>
      <c r="B111">
        <v>881.13</v>
      </c>
    </row>
    <row r="112" spans="1:2" x14ac:dyDescent="0.3">
      <c r="A112" s="2" t="s">
        <v>586</v>
      </c>
      <c r="B112">
        <v>867.7299999999999</v>
      </c>
    </row>
    <row r="113" spans="1:2" x14ac:dyDescent="0.3">
      <c r="A113" s="2" t="s">
        <v>354</v>
      </c>
      <c r="B113">
        <v>862.90000000000009</v>
      </c>
    </row>
    <row r="114" spans="1:2" x14ac:dyDescent="0.3">
      <c r="A114" s="2" t="s">
        <v>2454</v>
      </c>
      <c r="B114">
        <v>858.75</v>
      </c>
    </row>
    <row r="115" spans="1:2" x14ac:dyDescent="0.3">
      <c r="A115" s="2" t="s">
        <v>860</v>
      </c>
      <c r="B115">
        <v>857.8</v>
      </c>
    </row>
    <row r="116" spans="1:2" x14ac:dyDescent="0.3">
      <c r="A116" s="2" t="s">
        <v>365</v>
      </c>
      <c r="B116">
        <v>850.15</v>
      </c>
    </row>
    <row r="117" spans="1:2" x14ac:dyDescent="0.3">
      <c r="A117" s="2" t="s">
        <v>1241</v>
      </c>
      <c r="B117">
        <v>846.12000000000012</v>
      </c>
    </row>
    <row r="118" spans="1:2" x14ac:dyDescent="0.3">
      <c r="A118" s="2" t="s">
        <v>1257</v>
      </c>
      <c r="B118">
        <v>844.95</v>
      </c>
    </row>
    <row r="119" spans="1:2" x14ac:dyDescent="0.3">
      <c r="A119" s="2" t="s">
        <v>166</v>
      </c>
      <c r="B119">
        <v>841.83999999999992</v>
      </c>
    </row>
    <row r="120" spans="1:2" x14ac:dyDescent="0.3">
      <c r="A120" s="2" t="s">
        <v>679</v>
      </c>
      <c r="B120">
        <v>840.89</v>
      </c>
    </row>
    <row r="121" spans="1:2" x14ac:dyDescent="0.3">
      <c r="A121" s="2" t="s">
        <v>1285</v>
      </c>
      <c r="B121">
        <v>837.24000000000012</v>
      </c>
    </row>
    <row r="122" spans="1:2" x14ac:dyDescent="0.3">
      <c r="A122" s="2" t="s">
        <v>2010</v>
      </c>
      <c r="B122">
        <v>835.77</v>
      </c>
    </row>
    <row r="123" spans="1:2" x14ac:dyDescent="0.3">
      <c r="A123" s="2" t="s">
        <v>1121</v>
      </c>
      <c r="B123">
        <v>831.93999999999994</v>
      </c>
    </row>
    <row r="124" spans="1:2" x14ac:dyDescent="0.3">
      <c r="A124" s="2" t="s">
        <v>1759</v>
      </c>
      <c r="B124">
        <v>829.18</v>
      </c>
    </row>
    <row r="125" spans="1:2" x14ac:dyDescent="0.3">
      <c r="A125" s="2" t="s">
        <v>1392</v>
      </c>
      <c r="B125">
        <v>828.66</v>
      </c>
    </row>
    <row r="126" spans="1:2" x14ac:dyDescent="0.3">
      <c r="A126" s="2" t="s">
        <v>1011</v>
      </c>
      <c r="B126">
        <v>806.8399999999998</v>
      </c>
    </row>
    <row r="127" spans="1:2" x14ac:dyDescent="0.3">
      <c r="A127" s="2" t="s">
        <v>1466</v>
      </c>
      <c r="B127">
        <v>804.62</v>
      </c>
    </row>
    <row r="128" spans="1:2" x14ac:dyDescent="0.3">
      <c r="A128" s="2" t="s">
        <v>670</v>
      </c>
      <c r="B128">
        <v>803.82</v>
      </c>
    </row>
    <row r="129" spans="1:2" x14ac:dyDescent="0.3">
      <c r="A129" s="2" t="s">
        <v>795</v>
      </c>
      <c r="B129">
        <v>802.8</v>
      </c>
    </row>
    <row r="130" spans="1:2" x14ac:dyDescent="0.3">
      <c r="A130" s="2" t="s">
        <v>2125</v>
      </c>
      <c r="B130">
        <v>793.64</v>
      </c>
    </row>
    <row r="131" spans="1:2" x14ac:dyDescent="0.3">
      <c r="A131" s="2" t="s">
        <v>511</v>
      </c>
      <c r="B131">
        <v>793.29000000000008</v>
      </c>
    </row>
    <row r="132" spans="1:2" x14ac:dyDescent="0.3">
      <c r="A132" s="2" t="s">
        <v>2640</v>
      </c>
      <c r="B132">
        <v>789.64999999999986</v>
      </c>
    </row>
    <row r="133" spans="1:2" x14ac:dyDescent="0.3">
      <c r="A133" s="2" t="s">
        <v>2229</v>
      </c>
      <c r="B133">
        <v>788.95</v>
      </c>
    </row>
    <row r="134" spans="1:2" x14ac:dyDescent="0.3">
      <c r="A134" s="2" t="s">
        <v>449</v>
      </c>
      <c r="B134">
        <v>787.75000000000011</v>
      </c>
    </row>
    <row r="135" spans="1:2" x14ac:dyDescent="0.3">
      <c r="A135" s="2" t="s">
        <v>1003</v>
      </c>
      <c r="B135">
        <v>779.9</v>
      </c>
    </row>
    <row r="136" spans="1:2" x14ac:dyDescent="0.3">
      <c r="A136" s="2" t="s">
        <v>426</v>
      </c>
      <c r="B136">
        <v>763.92</v>
      </c>
    </row>
    <row r="137" spans="1:2" x14ac:dyDescent="0.3">
      <c r="A137" s="2" t="s">
        <v>2380</v>
      </c>
      <c r="B137">
        <v>763.48</v>
      </c>
    </row>
    <row r="138" spans="1:2" x14ac:dyDescent="0.3">
      <c r="A138" s="2" t="s">
        <v>240</v>
      </c>
      <c r="B138">
        <v>760.17</v>
      </c>
    </row>
    <row r="139" spans="1:2" x14ac:dyDescent="0.3">
      <c r="A139" s="2" t="s">
        <v>1144</v>
      </c>
      <c r="B139">
        <v>757.18999999999994</v>
      </c>
    </row>
    <row r="140" spans="1:2" x14ac:dyDescent="0.3">
      <c r="A140" s="2" t="s">
        <v>2443</v>
      </c>
      <c r="B140">
        <v>755.90999999999985</v>
      </c>
    </row>
    <row r="141" spans="1:2" x14ac:dyDescent="0.3">
      <c r="A141" s="2" t="s">
        <v>598</v>
      </c>
      <c r="B141">
        <v>754.12000000000012</v>
      </c>
    </row>
    <row r="142" spans="1:2" x14ac:dyDescent="0.3">
      <c r="A142" s="2" t="s">
        <v>676</v>
      </c>
      <c r="B142">
        <v>751.96999999999991</v>
      </c>
    </row>
    <row r="143" spans="1:2" x14ac:dyDescent="0.3">
      <c r="A143" s="2" t="s">
        <v>748</v>
      </c>
      <c r="B143">
        <v>750.94000000000017</v>
      </c>
    </row>
    <row r="144" spans="1:2" x14ac:dyDescent="0.3">
      <c r="A144" s="2" t="s">
        <v>404</v>
      </c>
      <c r="B144">
        <v>745.76999999999987</v>
      </c>
    </row>
    <row r="145" spans="1:2" x14ac:dyDescent="0.3">
      <c r="A145" s="2" t="s">
        <v>60</v>
      </c>
      <c r="B145">
        <v>738.37</v>
      </c>
    </row>
    <row r="146" spans="1:2" x14ac:dyDescent="0.3">
      <c r="A146" s="2" t="s">
        <v>1825</v>
      </c>
      <c r="B146">
        <v>737.38999999999987</v>
      </c>
    </row>
    <row r="147" spans="1:2" x14ac:dyDescent="0.3">
      <c r="A147" s="2" t="s">
        <v>436</v>
      </c>
      <c r="B147">
        <v>734.52</v>
      </c>
    </row>
    <row r="148" spans="1:2" x14ac:dyDescent="0.3">
      <c r="A148" s="2" t="s">
        <v>663</v>
      </c>
      <c r="B148">
        <v>732.75</v>
      </c>
    </row>
    <row r="149" spans="1:2" x14ac:dyDescent="0.3">
      <c r="A149" s="2" t="s">
        <v>2395</v>
      </c>
      <c r="B149">
        <v>731.57</v>
      </c>
    </row>
    <row r="150" spans="1:2" x14ac:dyDescent="0.3">
      <c r="A150" s="2" t="s">
        <v>1537</v>
      </c>
      <c r="B150">
        <v>727.38</v>
      </c>
    </row>
    <row r="151" spans="1:2" x14ac:dyDescent="0.3">
      <c r="A151" s="2" t="s">
        <v>1259</v>
      </c>
      <c r="B151">
        <v>721.69</v>
      </c>
    </row>
    <row r="152" spans="1:2" x14ac:dyDescent="0.3">
      <c r="A152" s="2" t="s">
        <v>1477</v>
      </c>
      <c r="B152">
        <v>719.7700000000001</v>
      </c>
    </row>
    <row r="153" spans="1:2" x14ac:dyDescent="0.3">
      <c r="A153" s="2" t="s">
        <v>1562</v>
      </c>
      <c r="B153">
        <v>714.34</v>
      </c>
    </row>
    <row r="154" spans="1:2" x14ac:dyDescent="0.3">
      <c r="A154" s="2" t="s">
        <v>1445</v>
      </c>
      <c r="B154">
        <v>714.29</v>
      </c>
    </row>
    <row r="155" spans="1:2" x14ac:dyDescent="0.3">
      <c r="A155" s="2" t="s">
        <v>1075</v>
      </c>
      <c r="B155">
        <v>711.62999999999988</v>
      </c>
    </row>
    <row r="156" spans="1:2" x14ac:dyDescent="0.3">
      <c r="A156" s="2" t="s">
        <v>2307</v>
      </c>
      <c r="B156">
        <v>709.43000000000006</v>
      </c>
    </row>
    <row r="157" spans="1:2" x14ac:dyDescent="0.3">
      <c r="A157" s="2" t="s">
        <v>2533</v>
      </c>
      <c r="B157">
        <v>707.55000000000007</v>
      </c>
    </row>
    <row r="158" spans="1:2" x14ac:dyDescent="0.3">
      <c r="A158" s="2" t="s">
        <v>2208</v>
      </c>
      <c r="B158">
        <v>706.28</v>
      </c>
    </row>
    <row r="159" spans="1:2" x14ac:dyDescent="0.3">
      <c r="A159" s="2" t="s">
        <v>882</v>
      </c>
      <c r="B159">
        <v>698.85</v>
      </c>
    </row>
    <row r="160" spans="1:2" x14ac:dyDescent="0.3">
      <c r="A160" s="2" t="s">
        <v>903</v>
      </c>
      <c r="B160">
        <v>698.42000000000007</v>
      </c>
    </row>
    <row r="161" spans="1:2" x14ac:dyDescent="0.3">
      <c r="A161" s="2" t="s">
        <v>196</v>
      </c>
      <c r="B161">
        <v>684.93000000000018</v>
      </c>
    </row>
    <row r="162" spans="1:2" x14ac:dyDescent="0.3">
      <c r="A162" s="2" t="s">
        <v>1345</v>
      </c>
      <c r="B162">
        <v>684.19999999999993</v>
      </c>
    </row>
    <row r="163" spans="1:2" x14ac:dyDescent="0.3">
      <c r="A163" s="2" t="s">
        <v>486</v>
      </c>
      <c r="B163">
        <v>683.0100000000001</v>
      </c>
    </row>
    <row r="164" spans="1:2" x14ac:dyDescent="0.3">
      <c r="A164" s="2" t="s">
        <v>1740</v>
      </c>
      <c r="B164">
        <v>682.56</v>
      </c>
    </row>
    <row r="165" spans="1:2" x14ac:dyDescent="0.3">
      <c r="A165" s="2" t="s">
        <v>1944</v>
      </c>
      <c r="B165">
        <v>682.17000000000007</v>
      </c>
    </row>
    <row r="166" spans="1:2" x14ac:dyDescent="0.3">
      <c r="A166" s="2" t="s">
        <v>474</v>
      </c>
      <c r="B166">
        <v>671.01</v>
      </c>
    </row>
    <row r="167" spans="1:2" x14ac:dyDescent="0.3">
      <c r="A167" s="2" t="s">
        <v>1096</v>
      </c>
      <c r="B167">
        <v>670.44999999999993</v>
      </c>
    </row>
    <row r="168" spans="1:2" x14ac:dyDescent="0.3">
      <c r="A168" s="2" t="s">
        <v>2509</v>
      </c>
      <c r="B168">
        <v>662.83</v>
      </c>
    </row>
    <row r="169" spans="1:2" x14ac:dyDescent="0.3">
      <c r="A169" s="2" t="s">
        <v>737</v>
      </c>
      <c r="B169">
        <v>656.2</v>
      </c>
    </row>
    <row r="170" spans="1:2" x14ac:dyDescent="0.3">
      <c r="A170" s="2" t="s">
        <v>1120</v>
      </c>
      <c r="B170">
        <v>656.11999999999978</v>
      </c>
    </row>
    <row r="171" spans="1:2" x14ac:dyDescent="0.3">
      <c r="A171" s="2" t="s">
        <v>2100</v>
      </c>
      <c r="B171">
        <v>647.38</v>
      </c>
    </row>
    <row r="172" spans="1:2" x14ac:dyDescent="0.3">
      <c r="A172" s="2" t="s">
        <v>300</v>
      </c>
      <c r="B172">
        <v>640.54999999999984</v>
      </c>
    </row>
    <row r="173" spans="1:2" x14ac:dyDescent="0.3">
      <c r="A173" s="2" t="s">
        <v>2032</v>
      </c>
      <c r="B173">
        <v>638.15000000000009</v>
      </c>
    </row>
    <row r="174" spans="1:2" x14ac:dyDescent="0.3">
      <c r="A174" s="2" t="s">
        <v>828</v>
      </c>
      <c r="B174">
        <v>635.64</v>
      </c>
    </row>
    <row r="175" spans="1:2" x14ac:dyDescent="0.3">
      <c r="A175" s="2" t="s">
        <v>2146</v>
      </c>
      <c r="B175">
        <v>635.12000000000012</v>
      </c>
    </row>
    <row r="176" spans="1:2" x14ac:dyDescent="0.3">
      <c r="A176" s="2" t="s">
        <v>71</v>
      </c>
      <c r="B176">
        <v>634.83000000000004</v>
      </c>
    </row>
    <row r="177" spans="1:2" x14ac:dyDescent="0.3">
      <c r="A177" s="2" t="s">
        <v>683</v>
      </c>
      <c r="B177">
        <v>633.69999999999993</v>
      </c>
    </row>
    <row r="178" spans="1:2" x14ac:dyDescent="0.3">
      <c r="A178" s="2" t="s">
        <v>1069</v>
      </c>
      <c r="B178">
        <v>633.45000000000005</v>
      </c>
    </row>
    <row r="179" spans="1:2" x14ac:dyDescent="0.3">
      <c r="A179" s="2" t="s">
        <v>1210</v>
      </c>
      <c r="B179">
        <v>631.23</v>
      </c>
    </row>
    <row r="180" spans="1:2" x14ac:dyDescent="0.3">
      <c r="A180" s="2" t="s">
        <v>108</v>
      </c>
      <c r="B180">
        <v>621.23</v>
      </c>
    </row>
    <row r="181" spans="1:2" x14ac:dyDescent="0.3">
      <c r="A181" s="2" t="s">
        <v>1796</v>
      </c>
      <c r="B181">
        <v>611.81999999999994</v>
      </c>
    </row>
    <row r="182" spans="1:2" x14ac:dyDescent="0.3">
      <c r="A182" s="2" t="s">
        <v>217</v>
      </c>
      <c r="B182">
        <v>610.13999999999976</v>
      </c>
    </row>
    <row r="183" spans="1:2" x14ac:dyDescent="0.3">
      <c r="A183" s="2" t="s">
        <v>1470</v>
      </c>
      <c r="B183">
        <v>606.37000000000012</v>
      </c>
    </row>
    <row r="184" spans="1:2" x14ac:dyDescent="0.3">
      <c r="A184" s="2" t="s">
        <v>412</v>
      </c>
      <c r="B184">
        <v>600.30000000000018</v>
      </c>
    </row>
    <row r="185" spans="1:2" x14ac:dyDescent="0.3">
      <c r="A185" s="2" t="s">
        <v>467</v>
      </c>
      <c r="B185">
        <v>594.61</v>
      </c>
    </row>
    <row r="186" spans="1:2" x14ac:dyDescent="0.3">
      <c r="A186" s="2" t="s">
        <v>1616</v>
      </c>
      <c r="B186">
        <v>591.71</v>
      </c>
    </row>
    <row r="187" spans="1:2" x14ac:dyDescent="0.3">
      <c r="A187" s="2" t="s">
        <v>2557</v>
      </c>
      <c r="B187">
        <v>591.29999999999984</v>
      </c>
    </row>
    <row r="188" spans="1:2" x14ac:dyDescent="0.3">
      <c r="A188" s="2" t="s">
        <v>2038</v>
      </c>
      <c r="B188">
        <v>586.66999999999996</v>
      </c>
    </row>
    <row r="189" spans="1:2" x14ac:dyDescent="0.3">
      <c r="A189" s="2" t="s">
        <v>1400</v>
      </c>
      <c r="B189">
        <v>581.56999999999994</v>
      </c>
    </row>
    <row r="190" spans="1:2" x14ac:dyDescent="0.3">
      <c r="A190" s="2" t="s">
        <v>28</v>
      </c>
      <c r="B190">
        <v>581.41</v>
      </c>
    </row>
    <row r="191" spans="1:2" x14ac:dyDescent="0.3">
      <c r="A191" s="2" t="s">
        <v>416</v>
      </c>
      <c r="B191">
        <v>580.31000000000006</v>
      </c>
    </row>
    <row r="192" spans="1:2" x14ac:dyDescent="0.3">
      <c r="A192" s="2" t="s">
        <v>451</v>
      </c>
      <c r="B192">
        <v>579.36</v>
      </c>
    </row>
    <row r="193" spans="1:2" x14ac:dyDescent="0.3">
      <c r="A193" s="2" t="s">
        <v>1151</v>
      </c>
      <c r="B193">
        <v>579.31000000000029</v>
      </c>
    </row>
    <row r="194" spans="1:2" x14ac:dyDescent="0.3">
      <c r="A194" s="2" t="s">
        <v>1622</v>
      </c>
      <c r="B194">
        <v>575.12000000000012</v>
      </c>
    </row>
    <row r="195" spans="1:2" x14ac:dyDescent="0.3">
      <c r="A195" s="2" t="s">
        <v>216</v>
      </c>
      <c r="B195">
        <v>573.30000000000007</v>
      </c>
    </row>
    <row r="196" spans="1:2" x14ac:dyDescent="0.3">
      <c r="A196" s="2" t="s">
        <v>2305</v>
      </c>
      <c r="B196">
        <v>570.44999999999993</v>
      </c>
    </row>
    <row r="197" spans="1:2" x14ac:dyDescent="0.3">
      <c r="A197" s="2" t="s">
        <v>1790</v>
      </c>
      <c r="B197">
        <v>566.71</v>
      </c>
    </row>
    <row r="198" spans="1:2" x14ac:dyDescent="0.3">
      <c r="A198" s="2" t="s">
        <v>502</v>
      </c>
      <c r="B198">
        <v>564.97</v>
      </c>
    </row>
    <row r="199" spans="1:2" x14ac:dyDescent="0.3">
      <c r="A199" s="2" t="s">
        <v>1147</v>
      </c>
      <c r="B199">
        <v>563.78</v>
      </c>
    </row>
    <row r="200" spans="1:2" x14ac:dyDescent="0.3">
      <c r="A200" s="2" t="s">
        <v>2204</v>
      </c>
      <c r="B200">
        <v>563.16999999999996</v>
      </c>
    </row>
    <row r="201" spans="1:2" x14ac:dyDescent="0.3">
      <c r="A201" s="2" t="s">
        <v>1543</v>
      </c>
      <c r="B201">
        <v>562.7700000000001</v>
      </c>
    </row>
    <row r="202" spans="1:2" x14ac:dyDescent="0.3">
      <c r="A202" s="2" t="s">
        <v>589</v>
      </c>
      <c r="B202">
        <v>560.02</v>
      </c>
    </row>
    <row r="203" spans="1:2" x14ac:dyDescent="0.3">
      <c r="A203" s="2" t="s">
        <v>1770</v>
      </c>
      <c r="B203">
        <v>558.44999999999993</v>
      </c>
    </row>
    <row r="204" spans="1:2" x14ac:dyDescent="0.3">
      <c r="A204" s="2" t="s">
        <v>1404</v>
      </c>
      <c r="B204">
        <v>557.15</v>
      </c>
    </row>
    <row r="205" spans="1:2" x14ac:dyDescent="0.3">
      <c r="A205" s="2" t="s">
        <v>1780</v>
      </c>
      <c r="B205">
        <v>546.08999999999992</v>
      </c>
    </row>
    <row r="206" spans="1:2" x14ac:dyDescent="0.3">
      <c r="A206" s="2" t="s">
        <v>1338</v>
      </c>
      <c r="B206">
        <v>540.53</v>
      </c>
    </row>
    <row r="207" spans="1:2" x14ac:dyDescent="0.3">
      <c r="A207" s="2" t="s">
        <v>1501</v>
      </c>
      <c r="B207">
        <v>539.94000000000005</v>
      </c>
    </row>
    <row r="208" spans="1:2" x14ac:dyDescent="0.3">
      <c r="A208" s="2" t="s">
        <v>2241</v>
      </c>
      <c r="B208">
        <v>539.71999999999991</v>
      </c>
    </row>
    <row r="209" spans="1:2" x14ac:dyDescent="0.3">
      <c r="A209" s="2" t="s">
        <v>1932</v>
      </c>
      <c r="B209">
        <v>536.4</v>
      </c>
    </row>
    <row r="210" spans="1:2" x14ac:dyDescent="0.3">
      <c r="A210" s="2" t="s">
        <v>1078</v>
      </c>
      <c r="B210">
        <v>535.49</v>
      </c>
    </row>
    <row r="211" spans="1:2" x14ac:dyDescent="0.3">
      <c r="A211" s="2" t="s">
        <v>595</v>
      </c>
      <c r="B211">
        <v>528.19999999999993</v>
      </c>
    </row>
    <row r="212" spans="1:2" x14ac:dyDescent="0.3">
      <c r="A212" s="2" t="s">
        <v>1356</v>
      </c>
      <c r="B212">
        <v>527.98</v>
      </c>
    </row>
    <row r="213" spans="1:2" x14ac:dyDescent="0.3">
      <c r="A213" s="2" t="s">
        <v>2404</v>
      </c>
      <c r="B213">
        <v>526.76</v>
      </c>
    </row>
    <row r="214" spans="1:2" x14ac:dyDescent="0.3">
      <c r="A214" s="2" t="s">
        <v>1137</v>
      </c>
      <c r="B214">
        <v>526.06999999999994</v>
      </c>
    </row>
    <row r="215" spans="1:2" x14ac:dyDescent="0.3">
      <c r="A215" s="2" t="s">
        <v>1583</v>
      </c>
      <c r="B215">
        <v>523.21999999999991</v>
      </c>
    </row>
    <row r="216" spans="1:2" x14ac:dyDescent="0.3">
      <c r="A216" s="2" t="s">
        <v>243</v>
      </c>
      <c r="B216">
        <v>521.14</v>
      </c>
    </row>
    <row r="217" spans="1:2" x14ac:dyDescent="0.3">
      <c r="A217" s="2" t="s">
        <v>1326</v>
      </c>
      <c r="B217">
        <v>520.53</v>
      </c>
    </row>
    <row r="218" spans="1:2" x14ac:dyDescent="0.3">
      <c r="A218" s="2" t="s">
        <v>1802</v>
      </c>
      <c r="B218">
        <v>514.66000000000008</v>
      </c>
    </row>
    <row r="219" spans="1:2" x14ac:dyDescent="0.3">
      <c r="A219" s="2" t="s">
        <v>1925</v>
      </c>
      <c r="B219">
        <v>514.6</v>
      </c>
    </row>
    <row r="220" spans="1:2" x14ac:dyDescent="0.3">
      <c r="A220" s="2" t="s">
        <v>267</v>
      </c>
      <c r="B220">
        <v>514.5</v>
      </c>
    </row>
    <row r="221" spans="1:2" x14ac:dyDescent="0.3">
      <c r="A221" s="2" t="s">
        <v>491</v>
      </c>
      <c r="B221">
        <v>513.54000000000008</v>
      </c>
    </row>
    <row r="222" spans="1:2" x14ac:dyDescent="0.3">
      <c r="A222" s="2" t="s">
        <v>2318</v>
      </c>
      <c r="B222">
        <v>509.02</v>
      </c>
    </row>
    <row r="223" spans="1:2" x14ac:dyDescent="0.3">
      <c r="A223" s="2" t="s">
        <v>2689</v>
      </c>
      <c r="B223">
        <v>502.93</v>
      </c>
    </row>
    <row r="224" spans="1:2" x14ac:dyDescent="0.3">
      <c r="A224" s="2" t="s">
        <v>1166</v>
      </c>
      <c r="B224">
        <v>502.63</v>
      </c>
    </row>
    <row r="225" spans="1:2" x14ac:dyDescent="0.3">
      <c r="A225" s="2" t="s">
        <v>1839</v>
      </c>
      <c r="B225">
        <v>497.69000000000005</v>
      </c>
    </row>
    <row r="226" spans="1:2" x14ac:dyDescent="0.3">
      <c r="A226" s="2" t="s">
        <v>2087</v>
      </c>
      <c r="B226">
        <v>496.10999999999996</v>
      </c>
    </row>
    <row r="227" spans="1:2" x14ac:dyDescent="0.3">
      <c r="A227" s="2" t="s">
        <v>890</v>
      </c>
      <c r="B227">
        <v>494.83000000000004</v>
      </c>
    </row>
    <row r="228" spans="1:2" x14ac:dyDescent="0.3">
      <c r="A228" s="2" t="s">
        <v>393</v>
      </c>
      <c r="B228">
        <v>493.09000000000003</v>
      </c>
    </row>
    <row r="229" spans="1:2" x14ac:dyDescent="0.3">
      <c r="A229" s="2" t="s">
        <v>852</v>
      </c>
      <c r="B229">
        <v>490.96999999999997</v>
      </c>
    </row>
    <row r="230" spans="1:2" x14ac:dyDescent="0.3">
      <c r="A230" s="2" t="s">
        <v>1750</v>
      </c>
      <c r="B230">
        <v>488.15</v>
      </c>
    </row>
    <row r="231" spans="1:2" x14ac:dyDescent="0.3">
      <c r="A231" s="2" t="s">
        <v>522</v>
      </c>
      <c r="B231">
        <v>485.03</v>
      </c>
    </row>
    <row r="232" spans="1:2" x14ac:dyDescent="0.3">
      <c r="A232" s="2" t="s">
        <v>934</v>
      </c>
      <c r="B232">
        <v>484.79</v>
      </c>
    </row>
    <row r="233" spans="1:2" x14ac:dyDescent="0.3">
      <c r="A233" s="2" t="s">
        <v>1765</v>
      </c>
      <c r="B233">
        <v>483.03</v>
      </c>
    </row>
    <row r="234" spans="1:2" x14ac:dyDescent="0.3">
      <c r="A234" s="2" t="s">
        <v>627</v>
      </c>
      <c r="B234">
        <v>481.74999999999994</v>
      </c>
    </row>
    <row r="235" spans="1:2" x14ac:dyDescent="0.3">
      <c r="A235" s="2" t="s">
        <v>793</v>
      </c>
      <c r="B235">
        <v>480.58999999999992</v>
      </c>
    </row>
    <row r="236" spans="1:2" x14ac:dyDescent="0.3">
      <c r="A236" s="2" t="s">
        <v>288</v>
      </c>
      <c r="B236">
        <v>477.23</v>
      </c>
    </row>
    <row r="237" spans="1:2" x14ac:dyDescent="0.3">
      <c r="A237" s="2" t="s">
        <v>920</v>
      </c>
      <c r="B237">
        <v>476.9</v>
      </c>
    </row>
    <row r="238" spans="1:2" x14ac:dyDescent="0.3">
      <c r="A238" s="2" t="s">
        <v>226</v>
      </c>
      <c r="B238">
        <v>473.02000000000004</v>
      </c>
    </row>
    <row r="239" spans="1:2" x14ac:dyDescent="0.3">
      <c r="A239" s="2" t="s">
        <v>711</v>
      </c>
      <c r="B239">
        <v>465.25</v>
      </c>
    </row>
    <row r="240" spans="1:2" x14ac:dyDescent="0.3">
      <c r="A240" s="2" t="s">
        <v>1142</v>
      </c>
      <c r="B240">
        <v>464.47999999999996</v>
      </c>
    </row>
    <row r="241" spans="1:2" x14ac:dyDescent="0.3">
      <c r="A241" s="2" t="s">
        <v>127</v>
      </c>
      <c r="B241">
        <v>463.27</v>
      </c>
    </row>
    <row r="242" spans="1:2" x14ac:dyDescent="0.3">
      <c r="A242" s="2" t="s">
        <v>1250</v>
      </c>
      <c r="B242">
        <v>461.02000000000004</v>
      </c>
    </row>
    <row r="243" spans="1:2" x14ac:dyDescent="0.3">
      <c r="A243" s="2" t="s">
        <v>1309</v>
      </c>
      <c r="B243">
        <v>456.86000000000007</v>
      </c>
    </row>
    <row r="244" spans="1:2" x14ac:dyDescent="0.3">
      <c r="A244" s="2" t="s">
        <v>464</v>
      </c>
      <c r="B244">
        <v>455.53000000000003</v>
      </c>
    </row>
    <row r="245" spans="1:2" x14ac:dyDescent="0.3">
      <c r="A245" s="2" t="s">
        <v>432</v>
      </c>
      <c r="B245">
        <v>454.78999999999996</v>
      </c>
    </row>
    <row r="246" spans="1:2" x14ac:dyDescent="0.3">
      <c r="A246" s="2" t="s">
        <v>2251</v>
      </c>
      <c r="B246">
        <v>452.37</v>
      </c>
    </row>
    <row r="247" spans="1:2" x14ac:dyDescent="0.3">
      <c r="A247" s="2" t="s">
        <v>253</v>
      </c>
      <c r="B247">
        <v>451.88</v>
      </c>
    </row>
    <row r="248" spans="1:2" x14ac:dyDescent="0.3">
      <c r="A248" s="2" t="s">
        <v>1718</v>
      </c>
      <c r="B248">
        <v>447.77</v>
      </c>
    </row>
    <row r="249" spans="1:2" x14ac:dyDescent="0.3">
      <c r="A249" s="2" t="s">
        <v>170</v>
      </c>
      <c r="B249">
        <v>443.34</v>
      </c>
    </row>
    <row r="250" spans="1:2" x14ac:dyDescent="0.3">
      <c r="A250" s="2" t="s">
        <v>733</v>
      </c>
      <c r="B250">
        <v>442.14</v>
      </c>
    </row>
    <row r="251" spans="1:2" x14ac:dyDescent="0.3">
      <c r="A251" s="2" t="s">
        <v>1103</v>
      </c>
      <c r="B251">
        <v>441.32000000000005</v>
      </c>
    </row>
    <row r="252" spans="1:2" x14ac:dyDescent="0.3">
      <c r="A252" s="2" t="s">
        <v>2536</v>
      </c>
      <c r="B252">
        <v>440.14000000000004</v>
      </c>
    </row>
    <row r="253" spans="1:2" x14ac:dyDescent="0.3">
      <c r="A253" s="2" t="s">
        <v>2182</v>
      </c>
      <c r="B253">
        <v>438.91999999999996</v>
      </c>
    </row>
    <row r="254" spans="1:2" x14ac:dyDescent="0.3">
      <c r="A254" s="2" t="s">
        <v>1412</v>
      </c>
      <c r="B254">
        <v>438.8</v>
      </c>
    </row>
    <row r="255" spans="1:2" x14ac:dyDescent="0.3">
      <c r="A255" s="2" t="s">
        <v>372</v>
      </c>
      <c r="B255">
        <v>437.85</v>
      </c>
    </row>
    <row r="256" spans="1:2" x14ac:dyDescent="0.3">
      <c r="A256" s="2" t="s">
        <v>611</v>
      </c>
      <c r="B256">
        <v>435.82</v>
      </c>
    </row>
    <row r="257" spans="1:2" x14ac:dyDescent="0.3">
      <c r="A257" s="2" t="s">
        <v>946</v>
      </c>
      <c r="B257">
        <v>434.53999999999996</v>
      </c>
    </row>
    <row r="258" spans="1:2" x14ac:dyDescent="0.3">
      <c r="A258" s="2" t="s">
        <v>787</v>
      </c>
      <c r="B258">
        <v>433.97999999999996</v>
      </c>
    </row>
    <row r="259" spans="1:2" x14ac:dyDescent="0.3">
      <c r="A259" s="2" t="s">
        <v>1506</v>
      </c>
      <c r="B259">
        <v>431.38</v>
      </c>
    </row>
    <row r="260" spans="1:2" x14ac:dyDescent="0.3">
      <c r="A260" s="2" t="s">
        <v>1160</v>
      </c>
      <c r="B260">
        <v>429.74000000000007</v>
      </c>
    </row>
    <row r="261" spans="1:2" x14ac:dyDescent="0.3">
      <c r="A261" s="2" t="s">
        <v>1743</v>
      </c>
      <c r="B261">
        <v>427.03</v>
      </c>
    </row>
    <row r="262" spans="1:2" x14ac:dyDescent="0.3">
      <c r="A262" s="2" t="s">
        <v>377</v>
      </c>
      <c r="B262">
        <v>426.65</v>
      </c>
    </row>
    <row r="263" spans="1:2" x14ac:dyDescent="0.3">
      <c r="A263" s="2" t="s">
        <v>2224</v>
      </c>
      <c r="B263">
        <v>424.63</v>
      </c>
    </row>
    <row r="264" spans="1:2" x14ac:dyDescent="0.3">
      <c r="A264" s="2" t="s">
        <v>568</v>
      </c>
      <c r="B264">
        <v>417.57999999999993</v>
      </c>
    </row>
    <row r="265" spans="1:2" x14ac:dyDescent="0.3">
      <c r="A265" s="2" t="s">
        <v>2579</v>
      </c>
      <c r="B265">
        <v>409.51</v>
      </c>
    </row>
    <row r="266" spans="1:2" x14ac:dyDescent="0.3">
      <c r="A266" s="2" t="s">
        <v>694</v>
      </c>
      <c r="B266">
        <v>409.49</v>
      </c>
    </row>
    <row r="267" spans="1:2" x14ac:dyDescent="0.3">
      <c r="A267" s="2" t="s">
        <v>1985</v>
      </c>
      <c r="B267">
        <v>409.07</v>
      </c>
    </row>
    <row r="268" spans="1:2" x14ac:dyDescent="0.3">
      <c r="A268" s="2" t="s">
        <v>1757</v>
      </c>
      <c r="B268">
        <v>406.45999999999992</v>
      </c>
    </row>
    <row r="269" spans="1:2" x14ac:dyDescent="0.3">
      <c r="A269" s="2" t="s">
        <v>158</v>
      </c>
      <c r="B269">
        <v>403.85</v>
      </c>
    </row>
    <row r="270" spans="1:2" x14ac:dyDescent="0.3">
      <c r="A270" s="2" t="s">
        <v>1045</v>
      </c>
      <c r="B270">
        <v>402.42000000000007</v>
      </c>
    </row>
    <row r="271" spans="1:2" x14ac:dyDescent="0.3">
      <c r="A271" s="2" t="s">
        <v>444</v>
      </c>
      <c r="B271">
        <v>397.89</v>
      </c>
    </row>
    <row r="272" spans="1:2" x14ac:dyDescent="0.3">
      <c r="A272" s="2" t="s">
        <v>695</v>
      </c>
      <c r="B272">
        <v>394.74</v>
      </c>
    </row>
    <row r="273" spans="1:2" x14ac:dyDescent="0.3">
      <c r="A273" s="2" t="s">
        <v>1270</v>
      </c>
      <c r="B273">
        <v>393.97</v>
      </c>
    </row>
    <row r="274" spans="1:2" x14ac:dyDescent="0.3">
      <c r="A274" s="2" t="s">
        <v>977</v>
      </c>
      <c r="B274">
        <v>392.28999999999996</v>
      </c>
    </row>
    <row r="275" spans="1:2" x14ac:dyDescent="0.3">
      <c r="A275" s="2" t="s">
        <v>654</v>
      </c>
      <c r="B275">
        <v>392.16</v>
      </c>
    </row>
    <row r="276" spans="1:2" x14ac:dyDescent="0.3">
      <c r="A276" s="2" t="s">
        <v>2549</v>
      </c>
      <c r="B276">
        <v>390.21999999999991</v>
      </c>
    </row>
    <row r="277" spans="1:2" x14ac:dyDescent="0.3">
      <c r="A277" s="2" t="s">
        <v>544</v>
      </c>
      <c r="B277">
        <v>388.20000000000005</v>
      </c>
    </row>
    <row r="278" spans="1:2" x14ac:dyDescent="0.3">
      <c r="A278" s="2" t="s">
        <v>142</v>
      </c>
      <c r="B278">
        <v>387.02</v>
      </c>
    </row>
    <row r="279" spans="1:2" x14ac:dyDescent="0.3">
      <c r="A279" s="2" t="s">
        <v>80</v>
      </c>
      <c r="B279">
        <v>381.78</v>
      </c>
    </row>
    <row r="280" spans="1:2" x14ac:dyDescent="0.3">
      <c r="A280" s="2" t="s">
        <v>1076</v>
      </c>
      <c r="B280">
        <v>379.87999999999994</v>
      </c>
    </row>
    <row r="281" spans="1:2" x14ac:dyDescent="0.3">
      <c r="A281" s="2" t="s">
        <v>2198</v>
      </c>
      <c r="B281">
        <v>379.56</v>
      </c>
    </row>
    <row r="282" spans="1:2" x14ac:dyDescent="0.3">
      <c r="A282" s="2" t="s">
        <v>1220</v>
      </c>
      <c r="B282">
        <v>377.04999999999995</v>
      </c>
    </row>
    <row r="283" spans="1:2" x14ac:dyDescent="0.3">
      <c r="A283" s="2" t="s">
        <v>625</v>
      </c>
      <c r="B283">
        <v>373.86999999999995</v>
      </c>
    </row>
    <row r="284" spans="1:2" x14ac:dyDescent="0.3">
      <c r="A284" s="2" t="s">
        <v>2161</v>
      </c>
      <c r="B284">
        <v>371.25</v>
      </c>
    </row>
    <row r="285" spans="1:2" x14ac:dyDescent="0.3">
      <c r="A285" s="2" t="s">
        <v>802</v>
      </c>
      <c r="B285">
        <v>370.84</v>
      </c>
    </row>
    <row r="286" spans="1:2" x14ac:dyDescent="0.3">
      <c r="A286" s="2" t="s">
        <v>1671</v>
      </c>
      <c r="B286">
        <v>370.16999999999996</v>
      </c>
    </row>
    <row r="287" spans="1:2" x14ac:dyDescent="0.3">
      <c r="A287" s="2" t="s">
        <v>1222</v>
      </c>
      <c r="B287">
        <v>366.43000000000006</v>
      </c>
    </row>
    <row r="288" spans="1:2" x14ac:dyDescent="0.3">
      <c r="A288" s="2" t="s">
        <v>428</v>
      </c>
      <c r="B288">
        <v>365.70000000000005</v>
      </c>
    </row>
    <row r="289" spans="1:2" x14ac:dyDescent="0.3">
      <c r="A289" s="2" t="s">
        <v>557</v>
      </c>
      <c r="B289">
        <v>365.22</v>
      </c>
    </row>
    <row r="290" spans="1:2" x14ac:dyDescent="0.3">
      <c r="A290" s="2" t="s">
        <v>2503</v>
      </c>
      <c r="B290">
        <v>365.03</v>
      </c>
    </row>
    <row r="291" spans="1:2" x14ac:dyDescent="0.3">
      <c r="A291" s="2" t="s">
        <v>1973</v>
      </c>
      <c r="B291">
        <v>363.59000000000003</v>
      </c>
    </row>
    <row r="292" spans="1:2" x14ac:dyDescent="0.3">
      <c r="A292" s="2" t="s">
        <v>1661</v>
      </c>
      <c r="B292">
        <v>359.83000000000004</v>
      </c>
    </row>
    <row r="293" spans="1:2" x14ac:dyDescent="0.3">
      <c r="A293" s="2" t="s">
        <v>1287</v>
      </c>
      <c r="B293">
        <v>356.53000000000003</v>
      </c>
    </row>
    <row r="294" spans="1:2" x14ac:dyDescent="0.3">
      <c r="A294" s="2" t="s">
        <v>2525</v>
      </c>
      <c r="B294">
        <v>354.63</v>
      </c>
    </row>
    <row r="295" spans="1:2" x14ac:dyDescent="0.3">
      <c r="A295" s="2" t="s">
        <v>68</v>
      </c>
      <c r="B295">
        <v>353.63999999999987</v>
      </c>
    </row>
    <row r="296" spans="1:2" x14ac:dyDescent="0.3">
      <c r="A296" s="2" t="s">
        <v>858</v>
      </c>
      <c r="B296">
        <v>353.21000000000004</v>
      </c>
    </row>
    <row r="297" spans="1:2" x14ac:dyDescent="0.3">
      <c r="A297" s="2" t="s">
        <v>1474</v>
      </c>
      <c r="B297">
        <v>348.36000000000007</v>
      </c>
    </row>
    <row r="298" spans="1:2" x14ac:dyDescent="0.3">
      <c r="A298" s="2" t="s">
        <v>362</v>
      </c>
      <c r="B298">
        <v>347.2700000000001</v>
      </c>
    </row>
    <row r="299" spans="1:2" x14ac:dyDescent="0.3">
      <c r="A299" s="2" t="s">
        <v>1130</v>
      </c>
      <c r="B299">
        <v>345.25999999999993</v>
      </c>
    </row>
    <row r="300" spans="1:2" x14ac:dyDescent="0.3">
      <c r="A300" s="2" t="s">
        <v>1004</v>
      </c>
      <c r="B300">
        <v>343.66999999999996</v>
      </c>
    </row>
    <row r="301" spans="1:2" x14ac:dyDescent="0.3">
      <c r="A301" s="2" t="s">
        <v>1534</v>
      </c>
      <c r="B301">
        <v>343.64000000000004</v>
      </c>
    </row>
    <row r="302" spans="1:2" x14ac:dyDescent="0.3">
      <c r="A302" s="2" t="s">
        <v>1098</v>
      </c>
      <c r="B302">
        <v>341.90999999999997</v>
      </c>
    </row>
    <row r="303" spans="1:2" x14ac:dyDescent="0.3">
      <c r="A303" s="2" t="s">
        <v>313</v>
      </c>
      <c r="B303">
        <v>340.71999999999997</v>
      </c>
    </row>
    <row r="304" spans="1:2" x14ac:dyDescent="0.3">
      <c r="A304" s="2" t="s">
        <v>2539</v>
      </c>
      <c r="B304">
        <v>338.45</v>
      </c>
    </row>
    <row r="305" spans="1:2" x14ac:dyDescent="0.3">
      <c r="A305" s="2" t="s">
        <v>650</v>
      </c>
      <c r="B305">
        <v>334.51</v>
      </c>
    </row>
    <row r="306" spans="1:2" x14ac:dyDescent="0.3">
      <c r="A306" s="2" t="s">
        <v>2137</v>
      </c>
      <c r="B306">
        <v>333.99000000000007</v>
      </c>
    </row>
    <row r="307" spans="1:2" x14ac:dyDescent="0.3">
      <c r="A307" s="2" t="s">
        <v>723</v>
      </c>
      <c r="B307">
        <v>333.36999999999955</v>
      </c>
    </row>
    <row r="308" spans="1:2" x14ac:dyDescent="0.3">
      <c r="A308" s="2" t="s">
        <v>274</v>
      </c>
      <c r="B308">
        <v>332.86999999999995</v>
      </c>
    </row>
    <row r="309" spans="1:2" x14ac:dyDescent="0.3">
      <c r="A309" s="2" t="s">
        <v>1679</v>
      </c>
      <c r="B309">
        <v>332.33000000000004</v>
      </c>
    </row>
    <row r="310" spans="1:2" x14ac:dyDescent="0.3">
      <c r="A310" s="2" t="s">
        <v>1185</v>
      </c>
      <c r="B310">
        <v>331.45000000000005</v>
      </c>
    </row>
    <row r="311" spans="1:2" x14ac:dyDescent="0.3">
      <c r="A311" s="2" t="s">
        <v>504</v>
      </c>
      <c r="B311">
        <v>330.29</v>
      </c>
    </row>
    <row r="312" spans="1:2" x14ac:dyDescent="0.3">
      <c r="A312" s="2" t="s">
        <v>2293</v>
      </c>
      <c r="B312">
        <v>330.20000000000005</v>
      </c>
    </row>
    <row r="313" spans="1:2" x14ac:dyDescent="0.3">
      <c r="A313" s="2" t="s">
        <v>238</v>
      </c>
      <c r="B313">
        <v>329.77</v>
      </c>
    </row>
    <row r="314" spans="1:2" x14ac:dyDescent="0.3">
      <c r="A314" s="2" t="s">
        <v>1206</v>
      </c>
      <c r="B314">
        <v>328.59</v>
      </c>
    </row>
    <row r="315" spans="1:2" x14ac:dyDescent="0.3">
      <c r="A315" s="2" t="s">
        <v>1015</v>
      </c>
      <c r="B315">
        <v>328.08</v>
      </c>
    </row>
    <row r="316" spans="1:2" x14ac:dyDescent="0.3">
      <c r="A316" s="2" t="s">
        <v>883</v>
      </c>
      <c r="B316">
        <v>322.24000000000007</v>
      </c>
    </row>
    <row r="317" spans="1:2" x14ac:dyDescent="0.3">
      <c r="A317" s="2" t="s">
        <v>759</v>
      </c>
      <c r="B317">
        <v>320.98</v>
      </c>
    </row>
    <row r="318" spans="1:2" x14ac:dyDescent="0.3">
      <c r="A318" s="2" t="s">
        <v>1484</v>
      </c>
      <c r="B318">
        <v>320.49</v>
      </c>
    </row>
    <row r="319" spans="1:2" x14ac:dyDescent="0.3">
      <c r="A319" s="2" t="s">
        <v>2297</v>
      </c>
      <c r="B319">
        <v>319.14</v>
      </c>
    </row>
    <row r="320" spans="1:2" x14ac:dyDescent="0.3">
      <c r="A320" s="2" t="s">
        <v>1512</v>
      </c>
      <c r="B320">
        <v>318.45</v>
      </c>
    </row>
    <row r="321" spans="1:2" x14ac:dyDescent="0.3">
      <c r="A321" s="2" t="s">
        <v>2382</v>
      </c>
      <c r="B321">
        <v>317.96999999999997</v>
      </c>
    </row>
    <row r="322" spans="1:2" x14ac:dyDescent="0.3">
      <c r="A322" s="2" t="s">
        <v>1777</v>
      </c>
      <c r="B322">
        <v>316.54000000000002</v>
      </c>
    </row>
    <row r="323" spans="1:2" x14ac:dyDescent="0.3">
      <c r="A323" s="2" t="s">
        <v>1976</v>
      </c>
      <c r="B323">
        <v>315.23</v>
      </c>
    </row>
    <row r="324" spans="1:2" x14ac:dyDescent="0.3">
      <c r="A324" s="2" t="s">
        <v>258</v>
      </c>
      <c r="B324">
        <v>313.65999999999997</v>
      </c>
    </row>
    <row r="325" spans="1:2" x14ac:dyDescent="0.3">
      <c r="A325" s="2" t="s">
        <v>1695</v>
      </c>
      <c r="B325">
        <v>313.63000000000005</v>
      </c>
    </row>
    <row r="326" spans="1:2" x14ac:dyDescent="0.3">
      <c r="A326" s="2" t="s">
        <v>1368</v>
      </c>
      <c r="B326">
        <v>309.70999999999998</v>
      </c>
    </row>
    <row r="327" spans="1:2" x14ac:dyDescent="0.3">
      <c r="A327" s="2" t="s">
        <v>1139</v>
      </c>
      <c r="B327">
        <v>306.92</v>
      </c>
    </row>
    <row r="328" spans="1:2" x14ac:dyDescent="0.3">
      <c r="A328" s="2" t="s">
        <v>888</v>
      </c>
      <c r="B328">
        <v>304.88</v>
      </c>
    </row>
    <row r="329" spans="1:2" x14ac:dyDescent="0.3">
      <c r="A329" s="2" t="s">
        <v>201</v>
      </c>
      <c r="B329">
        <v>302.01000000000005</v>
      </c>
    </row>
    <row r="330" spans="1:2" x14ac:dyDescent="0.3">
      <c r="A330" s="2" t="s">
        <v>1921</v>
      </c>
      <c r="B330">
        <v>299.46999999999997</v>
      </c>
    </row>
    <row r="331" spans="1:2" x14ac:dyDescent="0.3">
      <c r="A331" s="2" t="s">
        <v>2245</v>
      </c>
      <c r="B331">
        <v>298.82</v>
      </c>
    </row>
    <row r="332" spans="1:2" x14ac:dyDescent="0.3">
      <c r="A332" s="2" t="s">
        <v>1885</v>
      </c>
      <c r="B332">
        <v>295.68000000000006</v>
      </c>
    </row>
    <row r="333" spans="1:2" x14ac:dyDescent="0.3">
      <c r="A333" s="2" t="s">
        <v>2322</v>
      </c>
      <c r="B333">
        <v>294.07</v>
      </c>
    </row>
    <row r="334" spans="1:2" x14ac:dyDescent="0.3">
      <c r="A334" s="2" t="s">
        <v>1865</v>
      </c>
      <c r="B334">
        <v>293.56</v>
      </c>
    </row>
    <row r="335" spans="1:2" x14ac:dyDescent="0.3">
      <c r="A335" s="2" t="s">
        <v>2664</v>
      </c>
      <c r="B335">
        <v>292.52999999999997</v>
      </c>
    </row>
    <row r="336" spans="1:2" x14ac:dyDescent="0.3">
      <c r="A336" s="2" t="s">
        <v>1662</v>
      </c>
      <c r="B336">
        <v>291.01</v>
      </c>
    </row>
    <row r="337" spans="1:2" x14ac:dyDescent="0.3">
      <c r="A337" s="2" t="s">
        <v>203</v>
      </c>
      <c r="B337">
        <v>290.82</v>
      </c>
    </row>
    <row r="338" spans="1:2" x14ac:dyDescent="0.3">
      <c r="A338" s="2" t="s">
        <v>688</v>
      </c>
      <c r="B338">
        <v>288.98999999999995</v>
      </c>
    </row>
    <row r="339" spans="1:2" x14ac:dyDescent="0.3">
      <c r="A339" s="2" t="s">
        <v>84</v>
      </c>
      <c r="B339">
        <v>288.87</v>
      </c>
    </row>
    <row r="340" spans="1:2" x14ac:dyDescent="0.3">
      <c r="A340" s="2" t="s">
        <v>211</v>
      </c>
      <c r="B340">
        <v>288.28000000000003</v>
      </c>
    </row>
    <row r="341" spans="1:2" x14ac:dyDescent="0.3">
      <c r="A341" s="2" t="s">
        <v>1827</v>
      </c>
      <c r="B341">
        <v>286.90999999999997</v>
      </c>
    </row>
    <row r="342" spans="1:2" x14ac:dyDescent="0.3">
      <c r="A342" s="2" t="s">
        <v>245</v>
      </c>
      <c r="B342">
        <v>285.8</v>
      </c>
    </row>
    <row r="343" spans="1:2" x14ac:dyDescent="0.3">
      <c r="A343" s="2" t="s">
        <v>1407</v>
      </c>
      <c r="B343">
        <v>282.16999999999996</v>
      </c>
    </row>
    <row r="344" spans="1:2" x14ac:dyDescent="0.3">
      <c r="A344" s="2" t="s">
        <v>1630</v>
      </c>
      <c r="B344">
        <v>281.2000000000001</v>
      </c>
    </row>
    <row r="345" spans="1:2" x14ac:dyDescent="0.3">
      <c r="A345" s="2" t="s">
        <v>901</v>
      </c>
      <c r="B345">
        <v>280.86</v>
      </c>
    </row>
    <row r="346" spans="1:2" x14ac:dyDescent="0.3">
      <c r="A346" s="2" t="s">
        <v>1337</v>
      </c>
      <c r="B346">
        <v>280.77999999999997</v>
      </c>
    </row>
    <row r="347" spans="1:2" x14ac:dyDescent="0.3">
      <c r="A347" s="2" t="s">
        <v>952</v>
      </c>
      <c r="B347">
        <v>280.65999999999997</v>
      </c>
    </row>
    <row r="348" spans="1:2" x14ac:dyDescent="0.3">
      <c r="A348" s="2" t="s">
        <v>1609</v>
      </c>
      <c r="B348">
        <v>280.02</v>
      </c>
    </row>
    <row r="349" spans="1:2" x14ac:dyDescent="0.3">
      <c r="A349" s="2" t="s">
        <v>382</v>
      </c>
      <c r="B349">
        <v>279.62000000000006</v>
      </c>
    </row>
    <row r="350" spans="1:2" x14ac:dyDescent="0.3">
      <c r="A350" s="2" t="s">
        <v>1300</v>
      </c>
      <c r="B350">
        <v>279.58</v>
      </c>
    </row>
    <row r="351" spans="1:2" x14ac:dyDescent="0.3">
      <c r="A351" s="2" t="s">
        <v>2422</v>
      </c>
      <c r="B351">
        <v>278.78000000000009</v>
      </c>
    </row>
    <row r="352" spans="1:2" x14ac:dyDescent="0.3">
      <c r="A352" s="2" t="s">
        <v>1370</v>
      </c>
      <c r="B352">
        <v>278.75</v>
      </c>
    </row>
    <row r="353" spans="1:2" x14ac:dyDescent="0.3">
      <c r="A353" s="2" t="s">
        <v>553</v>
      </c>
      <c r="B353">
        <v>277.39999999999998</v>
      </c>
    </row>
    <row r="354" spans="1:2" x14ac:dyDescent="0.3">
      <c r="A354" s="2" t="s">
        <v>1950</v>
      </c>
      <c r="B354">
        <v>276.24</v>
      </c>
    </row>
    <row r="355" spans="1:2" x14ac:dyDescent="0.3">
      <c r="A355" s="2" t="s">
        <v>2438</v>
      </c>
      <c r="B355">
        <v>274.39999999999998</v>
      </c>
    </row>
    <row r="356" spans="1:2" x14ac:dyDescent="0.3">
      <c r="A356" s="2" t="s">
        <v>2346</v>
      </c>
      <c r="B356">
        <v>274.28000000000003</v>
      </c>
    </row>
    <row r="357" spans="1:2" x14ac:dyDescent="0.3">
      <c r="A357" s="2" t="s">
        <v>150</v>
      </c>
      <c r="B357">
        <v>273.83999999999997</v>
      </c>
    </row>
    <row r="358" spans="1:2" x14ac:dyDescent="0.3">
      <c r="A358" s="2" t="s">
        <v>1870</v>
      </c>
      <c r="B358">
        <v>272.68</v>
      </c>
    </row>
    <row r="359" spans="1:2" x14ac:dyDescent="0.3">
      <c r="A359" s="2" t="s">
        <v>2317</v>
      </c>
      <c r="B359">
        <v>272.39999999999998</v>
      </c>
    </row>
    <row r="360" spans="1:2" x14ac:dyDescent="0.3">
      <c r="A360" s="2" t="s">
        <v>886</v>
      </c>
      <c r="B360">
        <v>270.86000000000007</v>
      </c>
    </row>
    <row r="361" spans="1:2" x14ac:dyDescent="0.3">
      <c r="A361" s="2" t="s">
        <v>2165</v>
      </c>
      <c r="B361">
        <v>269.68999999999994</v>
      </c>
    </row>
    <row r="362" spans="1:2" x14ac:dyDescent="0.3">
      <c r="A362" s="2" t="s">
        <v>2434</v>
      </c>
      <c r="B362">
        <v>268.95999999999998</v>
      </c>
    </row>
    <row r="363" spans="1:2" x14ac:dyDescent="0.3">
      <c r="A363" s="2" t="s">
        <v>535</v>
      </c>
      <c r="B363">
        <v>268.46999999999997</v>
      </c>
    </row>
    <row r="364" spans="1:2" x14ac:dyDescent="0.3">
      <c r="A364" s="2" t="s">
        <v>2699</v>
      </c>
      <c r="B364">
        <v>265.52999999999997</v>
      </c>
    </row>
    <row r="365" spans="1:2" x14ac:dyDescent="0.3">
      <c r="A365" s="2" t="s">
        <v>1002</v>
      </c>
      <c r="B365">
        <v>264.57</v>
      </c>
    </row>
    <row r="366" spans="1:2" x14ac:dyDescent="0.3">
      <c r="A366" s="2" t="s">
        <v>1496</v>
      </c>
      <c r="B366">
        <v>262.62</v>
      </c>
    </row>
    <row r="367" spans="1:2" x14ac:dyDescent="0.3">
      <c r="A367" s="2" t="s">
        <v>621</v>
      </c>
      <c r="B367">
        <v>261.52000000000004</v>
      </c>
    </row>
    <row r="368" spans="1:2" x14ac:dyDescent="0.3">
      <c r="A368" s="2" t="s">
        <v>292</v>
      </c>
      <c r="B368">
        <v>261.23</v>
      </c>
    </row>
    <row r="369" spans="1:2" x14ac:dyDescent="0.3">
      <c r="A369" s="2" t="s">
        <v>559</v>
      </c>
      <c r="B369">
        <v>260.88000000000005</v>
      </c>
    </row>
    <row r="370" spans="1:2" x14ac:dyDescent="0.3">
      <c r="A370" s="2" t="s">
        <v>1797</v>
      </c>
      <c r="B370">
        <v>260.63</v>
      </c>
    </row>
    <row r="371" spans="1:2" x14ac:dyDescent="0.3">
      <c r="A371" s="2" t="s">
        <v>1761</v>
      </c>
      <c r="B371">
        <v>260.60000000000002</v>
      </c>
    </row>
    <row r="372" spans="1:2" x14ac:dyDescent="0.3">
      <c r="A372" s="2" t="s">
        <v>1516</v>
      </c>
      <c r="B372">
        <v>257.90000000000003</v>
      </c>
    </row>
    <row r="373" spans="1:2" x14ac:dyDescent="0.3">
      <c r="A373" s="2" t="s">
        <v>1253</v>
      </c>
      <c r="B373">
        <v>254.02000000000004</v>
      </c>
    </row>
    <row r="374" spans="1:2" x14ac:dyDescent="0.3">
      <c r="A374" s="2" t="s">
        <v>916</v>
      </c>
      <c r="B374">
        <v>251.61000000000007</v>
      </c>
    </row>
    <row r="375" spans="1:2" x14ac:dyDescent="0.3">
      <c r="A375" s="2" t="s">
        <v>1745</v>
      </c>
      <c r="B375">
        <v>249.94</v>
      </c>
    </row>
    <row r="376" spans="1:2" x14ac:dyDescent="0.3">
      <c r="A376" s="2" t="s">
        <v>284</v>
      </c>
      <c r="B376">
        <v>249.67999999999998</v>
      </c>
    </row>
    <row r="377" spans="1:2" x14ac:dyDescent="0.3">
      <c r="A377" s="2" t="s">
        <v>1182</v>
      </c>
      <c r="B377">
        <v>249.13</v>
      </c>
    </row>
    <row r="378" spans="1:2" x14ac:dyDescent="0.3">
      <c r="A378" s="2" t="s">
        <v>1211</v>
      </c>
      <c r="B378">
        <v>247.60999999999999</v>
      </c>
    </row>
    <row r="379" spans="1:2" x14ac:dyDescent="0.3">
      <c r="A379" s="2" t="s">
        <v>379</v>
      </c>
      <c r="B379">
        <v>247.43000000000006</v>
      </c>
    </row>
    <row r="380" spans="1:2" x14ac:dyDescent="0.3">
      <c r="A380" s="2" t="s">
        <v>1112</v>
      </c>
      <c r="B380">
        <v>246.99999999999994</v>
      </c>
    </row>
    <row r="381" spans="1:2" x14ac:dyDescent="0.3">
      <c r="A381" s="2" t="s">
        <v>1416</v>
      </c>
      <c r="B381">
        <v>246.68</v>
      </c>
    </row>
    <row r="382" spans="1:2" x14ac:dyDescent="0.3">
      <c r="A382" s="2" t="s">
        <v>966</v>
      </c>
      <c r="B382">
        <v>246.01</v>
      </c>
    </row>
    <row r="383" spans="1:2" x14ac:dyDescent="0.3">
      <c r="A383" s="2" t="s">
        <v>1482</v>
      </c>
      <c r="B383">
        <v>244.19000000000003</v>
      </c>
    </row>
    <row r="384" spans="1:2" x14ac:dyDescent="0.3">
      <c r="A384" s="2" t="s">
        <v>2205</v>
      </c>
      <c r="B384">
        <v>243.07999999999998</v>
      </c>
    </row>
    <row r="385" spans="1:2" x14ac:dyDescent="0.3">
      <c r="A385" s="2" t="s">
        <v>701</v>
      </c>
      <c r="B385">
        <v>242.13</v>
      </c>
    </row>
    <row r="386" spans="1:2" x14ac:dyDescent="0.3">
      <c r="A386" s="2" t="s">
        <v>8</v>
      </c>
      <c r="B386">
        <v>241.45000000000002</v>
      </c>
    </row>
    <row r="387" spans="1:2" x14ac:dyDescent="0.3">
      <c r="A387" s="2" t="s">
        <v>2178</v>
      </c>
      <c r="B387">
        <v>240.23000000000002</v>
      </c>
    </row>
    <row r="388" spans="1:2" x14ac:dyDescent="0.3">
      <c r="A388" s="2" t="s">
        <v>865</v>
      </c>
      <c r="B388">
        <v>238.73000000000002</v>
      </c>
    </row>
    <row r="389" spans="1:2" x14ac:dyDescent="0.3">
      <c r="A389" s="2" t="s">
        <v>726</v>
      </c>
      <c r="B389">
        <v>238.56</v>
      </c>
    </row>
    <row r="390" spans="1:2" x14ac:dyDescent="0.3">
      <c r="A390" s="2" t="s">
        <v>232</v>
      </c>
      <c r="B390">
        <v>236.67000000000007</v>
      </c>
    </row>
    <row r="391" spans="1:2" x14ac:dyDescent="0.3">
      <c r="A391" s="2" t="s">
        <v>282</v>
      </c>
      <c r="B391">
        <v>234.91</v>
      </c>
    </row>
    <row r="392" spans="1:2" x14ac:dyDescent="0.3">
      <c r="A392" s="2" t="s">
        <v>2713</v>
      </c>
      <c r="B392">
        <v>233.01000000000002</v>
      </c>
    </row>
    <row r="393" spans="1:2" x14ac:dyDescent="0.3">
      <c r="A393" s="2" t="s">
        <v>1262</v>
      </c>
      <c r="B393">
        <v>231.12</v>
      </c>
    </row>
    <row r="394" spans="1:2" x14ac:dyDescent="0.3">
      <c r="A394" s="2" t="s">
        <v>623</v>
      </c>
      <c r="B394">
        <v>230.95</v>
      </c>
    </row>
    <row r="395" spans="1:2" x14ac:dyDescent="0.3">
      <c r="A395" s="2" t="s">
        <v>2345</v>
      </c>
      <c r="B395">
        <v>229.23000000000002</v>
      </c>
    </row>
    <row r="396" spans="1:2" x14ac:dyDescent="0.3">
      <c r="A396" s="2" t="s">
        <v>1798</v>
      </c>
      <c r="B396">
        <v>229.14999999999992</v>
      </c>
    </row>
    <row r="397" spans="1:2" x14ac:dyDescent="0.3">
      <c r="A397" s="2" t="s">
        <v>2500</v>
      </c>
      <c r="B397">
        <v>229</v>
      </c>
    </row>
    <row r="398" spans="1:2" x14ac:dyDescent="0.3">
      <c r="A398" s="2" t="s">
        <v>536</v>
      </c>
      <c r="B398">
        <v>228.92000000000007</v>
      </c>
    </row>
    <row r="399" spans="1:2" x14ac:dyDescent="0.3">
      <c r="A399" s="2" t="s">
        <v>1272</v>
      </c>
      <c r="B399">
        <v>228.17000000000002</v>
      </c>
    </row>
    <row r="400" spans="1:2" x14ac:dyDescent="0.3">
      <c r="A400" s="2" t="s">
        <v>1800</v>
      </c>
      <c r="B400">
        <v>227.84</v>
      </c>
    </row>
    <row r="401" spans="1:2" x14ac:dyDescent="0.3">
      <c r="A401" s="2" t="s">
        <v>958</v>
      </c>
      <c r="B401">
        <v>227.44</v>
      </c>
    </row>
    <row r="402" spans="1:2" x14ac:dyDescent="0.3">
      <c r="A402" s="2" t="s">
        <v>400</v>
      </c>
      <c r="B402">
        <v>226.48000000000005</v>
      </c>
    </row>
    <row r="403" spans="1:2" x14ac:dyDescent="0.3">
      <c r="A403" s="2" t="s">
        <v>673</v>
      </c>
      <c r="B403">
        <v>225.86</v>
      </c>
    </row>
    <row r="404" spans="1:2" x14ac:dyDescent="0.3">
      <c r="A404" s="2" t="s">
        <v>1594</v>
      </c>
      <c r="B404">
        <v>224.9</v>
      </c>
    </row>
    <row r="405" spans="1:2" x14ac:dyDescent="0.3">
      <c r="A405" s="2" t="s">
        <v>867</v>
      </c>
      <c r="B405">
        <v>222.68999999999997</v>
      </c>
    </row>
    <row r="406" spans="1:2" x14ac:dyDescent="0.3">
      <c r="A406" s="2" t="s">
        <v>856</v>
      </c>
      <c r="B406">
        <v>221.77000000000004</v>
      </c>
    </row>
    <row r="407" spans="1:2" x14ac:dyDescent="0.3">
      <c r="A407" s="2" t="s">
        <v>1909</v>
      </c>
      <c r="B407">
        <v>220.90000000000009</v>
      </c>
    </row>
    <row r="408" spans="1:2" x14ac:dyDescent="0.3">
      <c r="A408" s="2" t="s">
        <v>1632</v>
      </c>
      <c r="B408">
        <v>220.82</v>
      </c>
    </row>
    <row r="409" spans="1:2" x14ac:dyDescent="0.3">
      <c r="A409" s="2" t="s">
        <v>1726</v>
      </c>
      <c r="B409">
        <v>220.35999999999996</v>
      </c>
    </row>
    <row r="410" spans="1:2" x14ac:dyDescent="0.3">
      <c r="A410" s="2" t="s">
        <v>1624</v>
      </c>
      <c r="B410">
        <v>218.16</v>
      </c>
    </row>
    <row r="411" spans="1:2" x14ac:dyDescent="0.3">
      <c r="A411" s="2" t="s">
        <v>1556</v>
      </c>
      <c r="B411">
        <v>217.95000000000002</v>
      </c>
    </row>
    <row r="412" spans="1:2" x14ac:dyDescent="0.3">
      <c r="A412" s="2" t="s">
        <v>1686</v>
      </c>
      <c r="B412">
        <v>217.09999999999997</v>
      </c>
    </row>
    <row r="413" spans="1:2" x14ac:dyDescent="0.3">
      <c r="A413" s="2" t="s">
        <v>808</v>
      </c>
      <c r="B413">
        <v>215.58999999999997</v>
      </c>
    </row>
    <row r="414" spans="1:2" x14ac:dyDescent="0.3">
      <c r="A414" s="2" t="s">
        <v>1617</v>
      </c>
      <c r="B414">
        <v>214.45</v>
      </c>
    </row>
    <row r="415" spans="1:2" x14ac:dyDescent="0.3">
      <c r="A415" s="2" t="s">
        <v>1613</v>
      </c>
      <c r="B415">
        <v>213.01000000000002</v>
      </c>
    </row>
    <row r="416" spans="1:2" x14ac:dyDescent="0.3">
      <c r="A416" s="2" t="s">
        <v>1083</v>
      </c>
      <c r="B416">
        <v>212.43</v>
      </c>
    </row>
    <row r="417" spans="1:2" x14ac:dyDescent="0.3">
      <c r="A417" s="2" t="s">
        <v>2221</v>
      </c>
      <c r="B417">
        <v>211.26000000000002</v>
      </c>
    </row>
    <row r="418" spans="1:2" x14ac:dyDescent="0.3">
      <c r="A418" s="2" t="s">
        <v>1737</v>
      </c>
      <c r="B418">
        <v>210.74</v>
      </c>
    </row>
    <row r="419" spans="1:2" x14ac:dyDescent="0.3">
      <c r="A419" s="2" t="s">
        <v>290</v>
      </c>
      <c r="B419">
        <v>209.90000000000003</v>
      </c>
    </row>
    <row r="420" spans="1:2" x14ac:dyDescent="0.3">
      <c r="A420" s="2" t="s">
        <v>1456</v>
      </c>
      <c r="B420">
        <v>209.78000000000003</v>
      </c>
    </row>
    <row r="421" spans="1:2" x14ac:dyDescent="0.3">
      <c r="A421" s="2" t="s">
        <v>1876</v>
      </c>
      <c r="B421">
        <v>209.28</v>
      </c>
    </row>
    <row r="422" spans="1:2" x14ac:dyDescent="0.3">
      <c r="A422" s="2" t="s">
        <v>770</v>
      </c>
      <c r="B422">
        <v>209.22</v>
      </c>
    </row>
    <row r="423" spans="1:2" x14ac:dyDescent="0.3">
      <c r="A423" s="2" t="s">
        <v>1792</v>
      </c>
      <c r="B423">
        <v>208.6</v>
      </c>
    </row>
    <row r="424" spans="1:2" x14ac:dyDescent="0.3">
      <c r="A424" s="2" t="s">
        <v>982</v>
      </c>
      <c r="B424">
        <v>207.34</v>
      </c>
    </row>
    <row r="425" spans="1:2" x14ac:dyDescent="0.3">
      <c r="A425" s="2" t="s">
        <v>894</v>
      </c>
      <c r="B425">
        <v>206.77</v>
      </c>
    </row>
    <row r="426" spans="1:2" x14ac:dyDescent="0.3">
      <c r="A426" s="2" t="s">
        <v>461</v>
      </c>
      <c r="B426">
        <v>206.10000000000002</v>
      </c>
    </row>
    <row r="427" spans="1:2" x14ac:dyDescent="0.3">
      <c r="A427" s="2" t="s">
        <v>838</v>
      </c>
      <c r="B427">
        <v>205.62999999999997</v>
      </c>
    </row>
    <row r="428" spans="1:2" x14ac:dyDescent="0.3">
      <c r="A428" s="2" t="s">
        <v>2144</v>
      </c>
      <c r="B428">
        <v>205.39</v>
      </c>
    </row>
    <row r="429" spans="1:2" x14ac:dyDescent="0.3">
      <c r="A429" s="2" t="s">
        <v>878</v>
      </c>
      <c r="B429">
        <v>204.49</v>
      </c>
    </row>
    <row r="430" spans="1:2" x14ac:dyDescent="0.3">
      <c r="A430" s="2" t="s">
        <v>421</v>
      </c>
      <c r="B430">
        <v>202.14</v>
      </c>
    </row>
    <row r="431" spans="1:2" x14ac:dyDescent="0.3">
      <c r="A431" s="2" t="s">
        <v>1654</v>
      </c>
      <c r="B431">
        <v>201.6</v>
      </c>
    </row>
    <row r="432" spans="1:2" x14ac:dyDescent="0.3">
      <c r="A432" s="2" t="s">
        <v>2056</v>
      </c>
      <c r="B432">
        <v>201.52000000000004</v>
      </c>
    </row>
    <row r="433" spans="1:2" x14ac:dyDescent="0.3">
      <c r="A433" s="2" t="s">
        <v>1936</v>
      </c>
      <c r="B433">
        <v>200.55999999999997</v>
      </c>
    </row>
    <row r="434" spans="1:2" x14ac:dyDescent="0.3">
      <c r="A434" s="2" t="s">
        <v>956</v>
      </c>
      <c r="B434">
        <v>199.93</v>
      </c>
    </row>
    <row r="435" spans="1:2" x14ac:dyDescent="0.3">
      <c r="A435" s="2" t="s">
        <v>911</v>
      </c>
      <c r="B435">
        <v>199.78</v>
      </c>
    </row>
    <row r="436" spans="1:2" x14ac:dyDescent="0.3">
      <c r="A436" s="2" t="s">
        <v>2063</v>
      </c>
      <c r="B436">
        <v>199.64000000000001</v>
      </c>
    </row>
    <row r="437" spans="1:2" x14ac:dyDescent="0.3">
      <c r="A437" s="2" t="s">
        <v>532</v>
      </c>
      <c r="B437">
        <v>198.52999999999997</v>
      </c>
    </row>
    <row r="438" spans="1:2" x14ac:dyDescent="0.3">
      <c r="A438" s="2" t="s">
        <v>1176</v>
      </c>
      <c r="B438">
        <v>198.11</v>
      </c>
    </row>
    <row r="439" spans="1:2" x14ac:dyDescent="0.3">
      <c r="A439" s="2" t="s">
        <v>1333</v>
      </c>
      <c r="B439">
        <v>196.88000000000005</v>
      </c>
    </row>
    <row r="440" spans="1:2" x14ac:dyDescent="0.3">
      <c r="A440" s="2" t="s">
        <v>345</v>
      </c>
      <c r="B440">
        <v>195.45000000000002</v>
      </c>
    </row>
    <row r="441" spans="1:2" x14ac:dyDescent="0.3">
      <c r="A441" s="2" t="s">
        <v>2130</v>
      </c>
      <c r="B441">
        <v>195.16000000000003</v>
      </c>
    </row>
    <row r="442" spans="1:2" x14ac:dyDescent="0.3">
      <c r="A442" s="2" t="s">
        <v>1437</v>
      </c>
      <c r="B442">
        <v>194.98999999999995</v>
      </c>
    </row>
    <row r="443" spans="1:2" x14ac:dyDescent="0.3">
      <c r="A443" s="2" t="s">
        <v>276</v>
      </c>
      <c r="B443">
        <v>194.07</v>
      </c>
    </row>
    <row r="444" spans="1:2" x14ac:dyDescent="0.3">
      <c r="A444" s="2" t="s">
        <v>2269</v>
      </c>
      <c r="B444">
        <v>194.04999999999998</v>
      </c>
    </row>
    <row r="445" spans="1:2" x14ac:dyDescent="0.3">
      <c r="A445" s="2" t="s">
        <v>927</v>
      </c>
      <c r="B445">
        <v>193.34</v>
      </c>
    </row>
    <row r="446" spans="1:2" x14ac:dyDescent="0.3">
      <c r="A446" s="2" t="s">
        <v>1274</v>
      </c>
      <c r="B446">
        <v>192.63000000000002</v>
      </c>
    </row>
    <row r="447" spans="1:2" x14ac:dyDescent="0.3">
      <c r="A447" s="2" t="s">
        <v>2175</v>
      </c>
      <c r="B447">
        <v>192.03999999999996</v>
      </c>
    </row>
    <row r="448" spans="1:2" x14ac:dyDescent="0.3">
      <c r="A448" s="2" t="s">
        <v>2155</v>
      </c>
      <c r="B448">
        <v>191.49999999999997</v>
      </c>
    </row>
    <row r="449" spans="1:2" x14ac:dyDescent="0.3">
      <c r="A449" s="2" t="s">
        <v>106</v>
      </c>
      <c r="B449">
        <v>189.01</v>
      </c>
    </row>
    <row r="450" spans="1:2" x14ac:dyDescent="0.3">
      <c r="A450" s="2" t="s">
        <v>457</v>
      </c>
      <c r="B450">
        <v>188.72000000000003</v>
      </c>
    </row>
    <row r="451" spans="1:2" x14ac:dyDescent="0.3">
      <c r="A451" s="2" t="s">
        <v>1830</v>
      </c>
      <c r="B451">
        <v>187.83</v>
      </c>
    </row>
    <row r="452" spans="1:2" x14ac:dyDescent="0.3">
      <c r="A452" s="2" t="s">
        <v>227</v>
      </c>
      <c r="B452">
        <v>185.58</v>
      </c>
    </row>
    <row r="453" spans="1:2" x14ac:dyDescent="0.3">
      <c r="A453" s="2" t="s">
        <v>1787</v>
      </c>
      <c r="B453">
        <v>185.37</v>
      </c>
    </row>
    <row r="454" spans="1:2" x14ac:dyDescent="0.3">
      <c r="A454" s="2" t="s">
        <v>2016</v>
      </c>
      <c r="B454">
        <v>184.76</v>
      </c>
    </row>
    <row r="455" spans="1:2" x14ac:dyDescent="0.3">
      <c r="A455" s="2" t="s">
        <v>1845</v>
      </c>
      <c r="B455">
        <v>179.01000000000002</v>
      </c>
    </row>
    <row r="456" spans="1:2" x14ac:dyDescent="0.3">
      <c r="A456" s="2" t="s">
        <v>735</v>
      </c>
      <c r="B456">
        <v>178.41</v>
      </c>
    </row>
    <row r="457" spans="1:2" x14ac:dyDescent="0.3">
      <c r="A457" s="2" t="s">
        <v>823</v>
      </c>
      <c r="B457">
        <v>177.66</v>
      </c>
    </row>
    <row r="458" spans="1:2" x14ac:dyDescent="0.3">
      <c r="A458" s="2" t="s">
        <v>269</v>
      </c>
      <c r="B458">
        <v>176.32000000000002</v>
      </c>
    </row>
    <row r="459" spans="1:2" x14ac:dyDescent="0.3">
      <c r="A459" s="2" t="s">
        <v>406</v>
      </c>
      <c r="B459">
        <v>175.22999999999996</v>
      </c>
    </row>
    <row r="460" spans="1:2" x14ac:dyDescent="0.3">
      <c r="A460" s="2" t="s">
        <v>2136</v>
      </c>
      <c r="B460">
        <v>172.63000000000002</v>
      </c>
    </row>
    <row r="461" spans="1:2" x14ac:dyDescent="0.3">
      <c r="A461" s="2" t="s">
        <v>1862</v>
      </c>
      <c r="B461">
        <v>171.73999999999998</v>
      </c>
    </row>
    <row r="462" spans="1:2" x14ac:dyDescent="0.3">
      <c r="A462" s="2" t="s">
        <v>2584</v>
      </c>
      <c r="B462">
        <v>170.98000000000008</v>
      </c>
    </row>
    <row r="463" spans="1:2" x14ac:dyDescent="0.3">
      <c r="A463" s="2" t="s">
        <v>1967</v>
      </c>
      <c r="B463">
        <v>169.95</v>
      </c>
    </row>
    <row r="464" spans="1:2" x14ac:dyDescent="0.3">
      <c r="A464" s="2" t="s">
        <v>2285</v>
      </c>
      <c r="B464">
        <v>169.93</v>
      </c>
    </row>
    <row r="465" spans="1:2" x14ac:dyDescent="0.3">
      <c r="A465" s="2" t="s">
        <v>2247</v>
      </c>
      <c r="B465">
        <v>169.33999999999997</v>
      </c>
    </row>
    <row r="466" spans="1:2" x14ac:dyDescent="0.3">
      <c r="A466" s="2" t="s">
        <v>2638</v>
      </c>
      <c r="B466">
        <v>168.79</v>
      </c>
    </row>
    <row r="467" spans="1:2" x14ac:dyDescent="0.3">
      <c r="A467" s="2" t="s">
        <v>1956</v>
      </c>
      <c r="B467">
        <v>167.68</v>
      </c>
    </row>
    <row r="468" spans="1:2" x14ac:dyDescent="0.3">
      <c r="A468" s="2" t="s">
        <v>588</v>
      </c>
      <c r="B468">
        <v>163.68</v>
      </c>
    </row>
    <row r="469" spans="1:2" x14ac:dyDescent="0.3">
      <c r="A469" s="2" t="s">
        <v>1208</v>
      </c>
      <c r="B469">
        <v>162.94</v>
      </c>
    </row>
    <row r="470" spans="1:2" x14ac:dyDescent="0.3">
      <c r="A470" s="2" t="s">
        <v>2423</v>
      </c>
      <c r="B470">
        <v>162.89000000000001</v>
      </c>
    </row>
    <row r="471" spans="1:2" x14ac:dyDescent="0.3">
      <c r="A471" s="2" t="s">
        <v>731</v>
      </c>
      <c r="B471">
        <v>161.75000000000003</v>
      </c>
    </row>
    <row r="472" spans="1:2" x14ac:dyDescent="0.3">
      <c r="A472" s="2" t="s">
        <v>629</v>
      </c>
      <c r="B472">
        <v>161.21999999999997</v>
      </c>
    </row>
    <row r="473" spans="1:2" x14ac:dyDescent="0.3">
      <c r="A473" s="2" t="s">
        <v>609</v>
      </c>
      <c r="B473">
        <v>157.88</v>
      </c>
    </row>
    <row r="474" spans="1:2" x14ac:dyDescent="0.3">
      <c r="A474" s="2" t="s">
        <v>783</v>
      </c>
      <c r="B474">
        <v>157.67999999999998</v>
      </c>
    </row>
    <row r="475" spans="1:2" x14ac:dyDescent="0.3">
      <c r="A475" s="2" t="s">
        <v>1782</v>
      </c>
      <c r="B475">
        <v>156.77000000000001</v>
      </c>
    </row>
    <row r="476" spans="1:2" x14ac:dyDescent="0.3">
      <c r="A476" s="2" t="s">
        <v>2687</v>
      </c>
      <c r="B476">
        <v>156.26</v>
      </c>
    </row>
    <row r="477" spans="1:2" x14ac:dyDescent="0.3">
      <c r="A477" s="2" t="s">
        <v>1294</v>
      </c>
      <c r="B477">
        <v>156.05000000000001</v>
      </c>
    </row>
    <row r="478" spans="1:2" x14ac:dyDescent="0.3">
      <c r="A478" s="2" t="s">
        <v>324</v>
      </c>
      <c r="B478">
        <v>154.95999999999998</v>
      </c>
    </row>
    <row r="479" spans="1:2" x14ac:dyDescent="0.3">
      <c r="A479" s="2" t="s">
        <v>671</v>
      </c>
      <c r="B479">
        <v>154.85</v>
      </c>
    </row>
    <row r="480" spans="1:2" x14ac:dyDescent="0.3">
      <c r="A480" s="2" t="s">
        <v>1965</v>
      </c>
      <c r="B480">
        <v>154.06</v>
      </c>
    </row>
    <row r="481" spans="1:2" x14ac:dyDescent="0.3">
      <c r="A481" s="2" t="s">
        <v>53</v>
      </c>
      <c r="B481">
        <v>150.71999999999997</v>
      </c>
    </row>
    <row r="482" spans="1:2" x14ac:dyDescent="0.3">
      <c r="A482" s="2" t="s">
        <v>82</v>
      </c>
      <c r="B482">
        <v>150.36999999999998</v>
      </c>
    </row>
    <row r="483" spans="1:2" x14ac:dyDescent="0.3">
      <c r="A483" s="2" t="s">
        <v>351</v>
      </c>
      <c r="B483">
        <v>150.21</v>
      </c>
    </row>
    <row r="484" spans="1:2" x14ac:dyDescent="0.3">
      <c r="A484" s="2" t="s">
        <v>1911</v>
      </c>
      <c r="B484">
        <v>150.16000000000003</v>
      </c>
    </row>
    <row r="485" spans="1:2" x14ac:dyDescent="0.3">
      <c r="A485" s="2" t="s">
        <v>591</v>
      </c>
      <c r="B485">
        <v>147.01</v>
      </c>
    </row>
    <row r="486" spans="1:2" x14ac:dyDescent="0.3">
      <c r="A486" s="2" t="s">
        <v>914</v>
      </c>
      <c r="B486">
        <v>144.93999999999997</v>
      </c>
    </row>
    <row r="487" spans="1:2" x14ac:dyDescent="0.3">
      <c r="A487" s="2" t="s">
        <v>756</v>
      </c>
      <c r="B487">
        <v>144.77000000000001</v>
      </c>
    </row>
    <row r="488" spans="1:2" x14ac:dyDescent="0.3">
      <c r="A488" s="2" t="s">
        <v>2258</v>
      </c>
      <c r="B488">
        <v>144.13000000000005</v>
      </c>
    </row>
    <row r="489" spans="1:2" x14ac:dyDescent="0.3">
      <c r="A489" s="2" t="s">
        <v>1063</v>
      </c>
      <c r="B489">
        <v>143.83000000000004</v>
      </c>
    </row>
    <row r="490" spans="1:2" x14ac:dyDescent="0.3">
      <c r="A490" s="2" t="s">
        <v>1092</v>
      </c>
      <c r="B490">
        <v>143.63</v>
      </c>
    </row>
    <row r="491" spans="1:2" x14ac:dyDescent="0.3">
      <c r="A491" s="2" t="s">
        <v>1435</v>
      </c>
      <c r="B491">
        <v>141.54</v>
      </c>
    </row>
    <row r="492" spans="1:2" x14ac:dyDescent="0.3">
      <c r="A492" s="2" t="s">
        <v>2455</v>
      </c>
      <c r="B492">
        <v>141.28</v>
      </c>
    </row>
    <row r="493" spans="1:2" x14ac:dyDescent="0.3">
      <c r="A493" s="2" t="s">
        <v>279</v>
      </c>
      <c r="B493">
        <v>141.25</v>
      </c>
    </row>
    <row r="494" spans="1:2" x14ac:dyDescent="0.3">
      <c r="A494" s="2" t="s">
        <v>1930</v>
      </c>
      <c r="B494">
        <v>139.22000000000003</v>
      </c>
    </row>
    <row r="495" spans="1:2" x14ac:dyDescent="0.3">
      <c r="A495" s="2" t="s">
        <v>2173</v>
      </c>
      <c r="B495">
        <v>139.20999999999998</v>
      </c>
    </row>
    <row r="496" spans="1:2" x14ac:dyDescent="0.3">
      <c r="A496" s="2" t="s">
        <v>2660</v>
      </c>
      <c r="B496">
        <v>138.71</v>
      </c>
    </row>
    <row r="497" spans="1:2" x14ac:dyDescent="0.3">
      <c r="A497" s="2" t="s">
        <v>777</v>
      </c>
      <c r="B497">
        <v>137.71999999999997</v>
      </c>
    </row>
    <row r="498" spans="1:2" x14ac:dyDescent="0.3">
      <c r="A498" s="2" t="s">
        <v>634</v>
      </c>
      <c r="B498">
        <v>137.48000000000002</v>
      </c>
    </row>
    <row r="499" spans="1:2" x14ac:dyDescent="0.3">
      <c r="A499" s="2" t="s">
        <v>184</v>
      </c>
      <c r="B499">
        <v>136.70000000000002</v>
      </c>
    </row>
    <row r="500" spans="1:2" x14ac:dyDescent="0.3">
      <c r="A500" s="2" t="s">
        <v>1043</v>
      </c>
      <c r="B500">
        <v>136.47999999999999</v>
      </c>
    </row>
    <row r="501" spans="1:2" x14ac:dyDescent="0.3">
      <c r="A501" s="2" t="s">
        <v>1066</v>
      </c>
      <c r="B501">
        <v>135.54</v>
      </c>
    </row>
    <row r="502" spans="1:2" x14ac:dyDescent="0.3">
      <c r="A502" s="2" t="s">
        <v>1855</v>
      </c>
      <c r="B502">
        <v>132.08000000000001</v>
      </c>
    </row>
    <row r="503" spans="1:2" x14ac:dyDescent="0.3">
      <c r="A503" s="2" t="s">
        <v>209</v>
      </c>
      <c r="B503">
        <v>129.34</v>
      </c>
    </row>
    <row r="504" spans="1:2" x14ac:dyDescent="0.3">
      <c r="A504" s="2" t="s">
        <v>2415</v>
      </c>
      <c r="B504">
        <v>126.87</v>
      </c>
    </row>
    <row r="505" spans="1:2" x14ac:dyDescent="0.3">
      <c r="A505" s="2" t="s">
        <v>2428</v>
      </c>
      <c r="B505">
        <v>126.75999999999999</v>
      </c>
    </row>
    <row r="506" spans="1:2" x14ac:dyDescent="0.3">
      <c r="A506" s="2" t="s">
        <v>1546</v>
      </c>
      <c r="B506">
        <v>122.65999999999997</v>
      </c>
    </row>
    <row r="507" spans="1:2" x14ac:dyDescent="0.3">
      <c r="A507" s="2" t="s">
        <v>2379</v>
      </c>
      <c r="B507">
        <v>122.35</v>
      </c>
    </row>
    <row r="508" spans="1:2" x14ac:dyDescent="0.3">
      <c r="A508" s="2" t="s">
        <v>1329</v>
      </c>
      <c r="B508">
        <v>121.74</v>
      </c>
    </row>
    <row r="509" spans="1:2" x14ac:dyDescent="0.3">
      <c r="A509" s="2" t="s">
        <v>2082</v>
      </c>
      <c r="B509">
        <v>121.23</v>
      </c>
    </row>
    <row r="510" spans="1:2" x14ac:dyDescent="0.3">
      <c r="A510" s="2" t="s">
        <v>375</v>
      </c>
      <c r="B510">
        <v>119.35</v>
      </c>
    </row>
    <row r="511" spans="1:2" x14ac:dyDescent="0.3">
      <c r="A511" s="2" t="s">
        <v>1675</v>
      </c>
      <c r="B511">
        <v>119.1</v>
      </c>
    </row>
    <row r="512" spans="1:2" x14ac:dyDescent="0.3">
      <c r="A512" s="2" t="s">
        <v>21</v>
      </c>
      <c r="B512">
        <v>117.8</v>
      </c>
    </row>
    <row r="513" spans="1:2" x14ac:dyDescent="0.3">
      <c r="A513" s="2" t="s">
        <v>1747</v>
      </c>
      <c r="B513">
        <v>117.63999999999997</v>
      </c>
    </row>
    <row r="514" spans="1:2" x14ac:dyDescent="0.3">
      <c r="A514" s="2" t="s">
        <v>2276</v>
      </c>
      <c r="B514">
        <v>117.27000000000001</v>
      </c>
    </row>
    <row r="515" spans="1:2" x14ac:dyDescent="0.3">
      <c r="A515" s="2" t="s">
        <v>494</v>
      </c>
      <c r="B515">
        <v>117.20000000000002</v>
      </c>
    </row>
    <row r="516" spans="1:2" x14ac:dyDescent="0.3">
      <c r="A516" s="2" t="s">
        <v>2090</v>
      </c>
      <c r="B516">
        <v>116.71000000000001</v>
      </c>
    </row>
    <row r="517" spans="1:2" x14ac:dyDescent="0.3">
      <c r="A517" s="2" t="s">
        <v>1114</v>
      </c>
      <c r="B517">
        <v>116.68</v>
      </c>
    </row>
    <row r="518" spans="1:2" x14ac:dyDescent="0.3">
      <c r="A518" s="2" t="s">
        <v>371</v>
      </c>
      <c r="B518">
        <v>116.63999999999999</v>
      </c>
    </row>
    <row r="519" spans="1:2" x14ac:dyDescent="0.3">
      <c r="A519" s="2" t="s">
        <v>518</v>
      </c>
      <c r="B519">
        <v>114.30000000000001</v>
      </c>
    </row>
    <row r="520" spans="1:2" x14ac:dyDescent="0.3">
      <c r="A520" s="2" t="s">
        <v>1110</v>
      </c>
      <c r="B520">
        <v>113.14999999999998</v>
      </c>
    </row>
    <row r="521" spans="1:2" x14ac:dyDescent="0.3">
      <c r="A521" s="2" t="s">
        <v>2485</v>
      </c>
      <c r="B521">
        <v>113.12</v>
      </c>
    </row>
    <row r="522" spans="1:2" x14ac:dyDescent="0.3">
      <c r="A522" s="2" t="s">
        <v>1372</v>
      </c>
      <c r="B522">
        <v>111.12</v>
      </c>
    </row>
    <row r="523" spans="1:2" x14ac:dyDescent="0.3">
      <c r="A523" s="2" t="s">
        <v>1711</v>
      </c>
      <c r="B523">
        <v>110.93</v>
      </c>
    </row>
    <row r="524" spans="1:2" x14ac:dyDescent="0.3">
      <c r="A524" s="2" t="s">
        <v>870</v>
      </c>
      <c r="B524">
        <v>110.78999999999999</v>
      </c>
    </row>
    <row r="525" spans="1:2" x14ac:dyDescent="0.3">
      <c r="A525" s="2" t="s">
        <v>555</v>
      </c>
      <c r="B525">
        <v>109.34999999999998</v>
      </c>
    </row>
    <row r="526" spans="1:2" x14ac:dyDescent="0.3">
      <c r="A526" s="2" t="s">
        <v>1413</v>
      </c>
      <c r="B526">
        <v>108.76</v>
      </c>
    </row>
    <row r="527" spans="1:2" x14ac:dyDescent="0.3">
      <c r="A527" s="2" t="s">
        <v>2710</v>
      </c>
      <c r="B527">
        <v>107.99</v>
      </c>
    </row>
    <row r="528" spans="1:2" x14ac:dyDescent="0.3">
      <c r="A528" s="2" t="s">
        <v>1411</v>
      </c>
      <c r="B528">
        <v>107.92999999999999</v>
      </c>
    </row>
    <row r="529" spans="1:2" x14ac:dyDescent="0.3">
      <c r="A529" s="2" t="s">
        <v>656</v>
      </c>
      <c r="B529">
        <v>107.58999999999999</v>
      </c>
    </row>
    <row r="530" spans="1:2" x14ac:dyDescent="0.3">
      <c r="A530" s="2" t="s">
        <v>988</v>
      </c>
      <c r="B530">
        <v>107.35</v>
      </c>
    </row>
    <row r="531" spans="1:2" x14ac:dyDescent="0.3">
      <c r="A531" s="2" t="s">
        <v>2465</v>
      </c>
      <c r="B531">
        <v>106.9</v>
      </c>
    </row>
    <row r="532" spans="1:2" x14ac:dyDescent="0.3">
      <c r="A532" s="2" t="s">
        <v>601</v>
      </c>
      <c r="B532">
        <v>105.82000000000001</v>
      </c>
    </row>
    <row r="533" spans="1:2" x14ac:dyDescent="0.3">
      <c r="A533" s="2" t="s">
        <v>2312</v>
      </c>
      <c r="B533">
        <v>104.25999999999999</v>
      </c>
    </row>
    <row r="534" spans="1:2" x14ac:dyDescent="0.3">
      <c r="A534" s="2" t="s">
        <v>477</v>
      </c>
      <c r="B534">
        <v>103.33999999999999</v>
      </c>
    </row>
    <row r="535" spans="1:2" x14ac:dyDescent="0.3">
      <c r="A535" s="2" t="s">
        <v>2275</v>
      </c>
      <c r="B535">
        <v>102.29999999999998</v>
      </c>
    </row>
    <row r="536" spans="1:2" x14ac:dyDescent="0.3">
      <c r="A536" s="2" t="s">
        <v>1698</v>
      </c>
      <c r="B536">
        <v>100.87</v>
      </c>
    </row>
    <row r="537" spans="1:2" x14ac:dyDescent="0.3">
      <c r="A537" s="2" t="s">
        <v>821</v>
      </c>
      <c r="B537">
        <v>100.22999999999999</v>
      </c>
    </row>
    <row r="538" spans="1:2" x14ac:dyDescent="0.3">
      <c r="A538" s="2" t="s">
        <v>1451</v>
      </c>
      <c r="B538">
        <v>99.139999999999986</v>
      </c>
    </row>
    <row r="539" spans="1:2" x14ac:dyDescent="0.3">
      <c r="A539" s="2" t="s">
        <v>2517</v>
      </c>
      <c r="B539">
        <v>98.98</v>
      </c>
    </row>
    <row r="540" spans="1:2" x14ac:dyDescent="0.3">
      <c r="A540" s="2" t="s">
        <v>2012</v>
      </c>
      <c r="B540">
        <v>98.670000000000016</v>
      </c>
    </row>
    <row r="541" spans="1:2" x14ac:dyDescent="0.3">
      <c r="A541" s="2" t="s">
        <v>294</v>
      </c>
      <c r="B541">
        <v>97.289999999999992</v>
      </c>
    </row>
    <row r="542" spans="1:2" x14ac:dyDescent="0.3">
      <c r="A542" s="2" t="s">
        <v>340</v>
      </c>
      <c r="B542">
        <v>97.1</v>
      </c>
    </row>
    <row r="543" spans="1:2" x14ac:dyDescent="0.3">
      <c r="A543" s="2" t="s">
        <v>1799</v>
      </c>
      <c r="B543">
        <v>96.440000000000012</v>
      </c>
    </row>
    <row r="544" spans="1:2" x14ac:dyDescent="0.3">
      <c r="A544" s="2" t="s">
        <v>1493</v>
      </c>
      <c r="B544">
        <v>96.27000000000001</v>
      </c>
    </row>
    <row r="545" spans="1:2" x14ac:dyDescent="0.3">
      <c r="A545" s="2" t="s">
        <v>2481</v>
      </c>
      <c r="B545">
        <v>95.839999999999989</v>
      </c>
    </row>
    <row r="546" spans="1:2" x14ac:dyDescent="0.3">
      <c r="A546" s="2" t="s">
        <v>2243</v>
      </c>
      <c r="B546">
        <v>95.580000000000013</v>
      </c>
    </row>
    <row r="547" spans="1:2" x14ac:dyDescent="0.3">
      <c r="A547" s="2" t="s">
        <v>2189</v>
      </c>
      <c r="B547">
        <v>93.92</v>
      </c>
    </row>
    <row r="548" spans="1:2" x14ac:dyDescent="0.3">
      <c r="A548" s="2" t="s">
        <v>1567</v>
      </c>
      <c r="B548">
        <v>92.720000000000013</v>
      </c>
    </row>
    <row r="549" spans="1:2" x14ac:dyDescent="0.3">
      <c r="A549" s="2" t="s">
        <v>2253</v>
      </c>
      <c r="B549">
        <v>91.210000000000008</v>
      </c>
    </row>
    <row r="550" spans="1:2" x14ac:dyDescent="0.3">
      <c r="A550" s="2" t="s">
        <v>1821</v>
      </c>
      <c r="B550">
        <v>91.15</v>
      </c>
    </row>
    <row r="551" spans="1:2" x14ac:dyDescent="0.3">
      <c r="A551" s="2" t="s">
        <v>682</v>
      </c>
      <c r="B551">
        <v>88.179999999999993</v>
      </c>
    </row>
    <row r="552" spans="1:2" x14ac:dyDescent="0.3">
      <c r="A552" s="2" t="s">
        <v>153</v>
      </c>
      <c r="B552">
        <v>86.77</v>
      </c>
    </row>
    <row r="553" spans="1:2" x14ac:dyDescent="0.3">
      <c r="A553" s="2" t="s">
        <v>1189</v>
      </c>
      <c r="B553">
        <v>86.73</v>
      </c>
    </row>
    <row r="554" spans="1:2" x14ac:dyDescent="0.3">
      <c r="A554" s="2" t="s">
        <v>2099</v>
      </c>
      <c r="B554">
        <v>86.519999999999982</v>
      </c>
    </row>
    <row r="555" spans="1:2" x14ac:dyDescent="0.3">
      <c r="A555" s="2" t="s">
        <v>304</v>
      </c>
      <c r="B555">
        <v>85.92</v>
      </c>
    </row>
    <row r="556" spans="1:2" x14ac:dyDescent="0.3">
      <c r="A556" s="2" t="s">
        <v>2325</v>
      </c>
      <c r="B556">
        <v>85.02000000000001</v>
      </c>
    </row>
    <row r="557" spans="1:2" x14ac:dyDescent="0.3">
      <c r="A557" s="2" t="s">
        <v>194</v>
      </c>
      <c r="B557">
        <v>84.460000000000022</v>
      </c>
    </row>
    <row r="558" spans="1:2" x14ac:dyDescent="0.3">
      <c r="A558" s="2" t="s">
        <v>1561</v>
      </c>
      <c r="B558">
        <v>84.02</v>
      </c>
    </row>
    <row r="559" spans="1:2" x14ac:dyDescent="0.3">
      <c r="A559" s="2" t="s">
        <v>1510</v>
      </c>
      <c r="B559">
        <v>83.97</v>
      </c>
    </row>
    <row r="560" spans="1:2" x14ac:dyDescent="0.3">
      <c r="A560" s="2" t="s">
        <v>1899</v>
      </c>
      <c r="B560">
        <v>83.27</v>
      </c>
    </row>
    <row r="561" spans="1:2" x14ac:dyDescent="0.3">
      <c r="A561" s="2" t="s">
        <v>76</v>
      </c>
      <c r="B561">
        <v>82.12</v>
      </c>
    </row>
    <row r="562" spans="1:2" x14ac:dyDescent="0.3">
      <c r="A562" s="2" t="s">
        <v>944</v>
      </c>
      <c r="B562">
        <v>77.81</v>
      </c>
    </row>
    <row r="563" spans="1:2" x14ac:dyDescent="0.3">
      <c r="A563" s="2" t="s">
        <v>2502</v>
      </c>
      <c r="B563">
        <v>76.900000000000006</v>
      </c>
    </row>
    <row r="564" spans="1:2" x14ac:dyDescent="0.3">
      <c r="A564" s="2" t="s">
        <v>2495</v>
      </c>
      <c r="B564">
        <v>74.399999999999991</v>
      </c>
    </row>
    <row r="565" spans="1:2" x14ac:dyDescent="0.3">
      <c r="A565" s="2" t="s">
        <v>1150</v>
      </c>
      <c r="B565">
        <v>72.680000000000007</v>
      </c>
    </row>
    <row r="566" spans="1:2" x14ac:dyDescent="0.3">
      <c r="A566" s="2" t="s">
        <v>2446</v>
      </c>
      <c r="B566">
        <v>69.66</v>
      </c>
    </row>
    <row r="567" spans="1:2" x14ac:dyDescent="0.3">
      <c r="A567" s="2" t="s">
        <v>546</v>
      </c>
      <c r="B567">
        <v>69.269999999999982</v>
      </c>
    </row>
    <row r="568" spans="1:2" x14ac:dyDescent="0.3">
      <c r="A568" s="2" t="s">
        <v>1549</v>
      </c>
      <c r="B568">
        <v>68.239999999999995</v>
      </c>
    </row>
    <row r="569" spans="1:2" x14ac:dyDescent="0.3">
      <c r="A569" s="2" t="s">
        <v>1197</v>
      </c>
      <c r="B569">
        <v>68.09</v>
      </c>
    </row>
    <row r="570" spans="1:2" x14ac:dyDescent="0.3">
      <c r="A570" s="2" t="s">
        <v>2011</v>
      </c>
      <c r="B570">
        <v>65.78</v>
      </c>
    </row>
    <row r="571" spans="1:2" x14ac:dyDescent="0.3">
      <c r="A571" s="2" t="s">
        <v>1360</v>
      </c>
      <c r="B571">
        <v>64.530000000000015</v>
      </c>
    </row>
    <row r="572" spans="1:2" x14ac:dyDescent="0.3">
      <c r="A572" s="2" t="s">
        <v>805</v>
      </c>
      <c r="B572">
        <v>64.430000000000007</v>
      </c>
    </row>
    <row r="573" spans="1:2" x14ac:dyDescent="0.3">
      <c r="A573" s="2" t="s">
        <v>1746</v>
      </c>
      <c r="B573">
        <v>63.99</v>
      </c>
    </row>
    <row r="574" spans="1:2" x14ac:dyDescent="0.3">
      <c r="A574" s="2" t="s">
        <v>169</v>
      </c>
      <c r="B574">
        <v>61.430000000000007</v>
      </c>
    </row>
    <row r="575" spans="1:2" x14ac:dyDescent="0.3">
      <c r="A575" s="2" t="s">
        <v>1775</v>
      </c>
      <c r="B575">
        <v>60.639999999999972</v>
      </c>
    </row>
    <row r="576" spans="1:2" x14ac:dyDescent="0.3">
      <c r="A576" s="2" t="s">
        <v>1297</v>
      </c>
      <c r="B576">
        <v>60.430000000000007</v>
      </c>
    </row>
    <row r="577" spans="1:2" x14ac:dyDescent="0.3">
      <c r="A577" s="2" t="s">
        <v>1488</v>
      </c>
      <c r="B577">
        <v>59.52000000000001</v>
      </c>
    </row>
    <row r="578" spans="1:2" x14ac:dyDescent="0.3">
      <c r="A578" s="2" t="s">
        <v>2231</v>
      </c>
      <c r="B578">
        <v>59.46</v>
      </c>
    </row>
    <row r="579" spans="1:2" x14ac:dyDescent="0.3">
      <c r="A579" s="2" t="s">
        <v>1713</v>
      </c>
      <c r="B579">
        <v>59.36</v>
      </c>
    </row>
    <row r="580" spans="1:2" x14ac:dyDescent="0.3">
      <c r="A580" s="2" t="s">
        <v>572</v>
      </c>
      <c r="B580">
        <v>59.3</v>
      </c>
    </row>
    <row r="581" spans="1:2" x14ac:dyDescent="0.3">
      <c r="A581" s="2" t="s">
        <v>1199</v>
      </c>
      <c r="B581">
        <v>59.039999999999992</v>
      </c>
    </row>
    <row r="582" spans="1:2" x14ac:dyDescent="0.3">
      <c r="A582" s="2" t="s">
        <v>118</v>
      </c>
      <c r="B582">
        <v>58.89</v>
      </c>
    </row>
    <row r="583" spans="1:2" x14ac:dyDescent="0.3">
      <c r="A583" s="2" t="s">
        <v>563</v>
      </c>
      <c r="B583">
        <v>56.789999999999992</v>
      </c>
    </row>
    <row r="584" spans="1:2" x14ac:dyDescent="0.3">
      <c r="A584" s="2" t="s">
        <v>1670</v>
      </c>
      <c r="B584">
        <v>55.33</v>
      </c>
    </row>
    <row r="585" spans="1:2" x14ac:dyDescent="0.3">
      <c r="A585" s="2" t="s">
        <v>891</v>
      </c>
      <c r="B585">
        <v>55.230000000000004</v>
      </c>
    </row>
    <row r="586" spans="1:2" x14ac:dyDescent="0.3">
      <c r="A586" s="2" t="s">
        <v>1651</v>
      </c>
      <c r="B586">
        <v>55.050000000000033</v>
      </c>
    </row>
    <row r="587" spans="1:2" x14ac:dyDescent="0.3">
      <c r="A587" s="2" t="s">
        <v>713</v>
      </c>
      <c r="B587">
        <v>54.51</v>
      </c>
    </row>
    <row r="588" spans="1:2" x14ac:dyDescent="0.3">
      <c r="A588" s="2" t="s">
        <v>899</v>
      </c>
      <c r="B588">
        <v>53.539999999999978</v>
      </c>
    </row>
    <row r="589" spans="1:2" x14ac:dyDescent="0.3">
      <c r="A589" s="2" t="s">
        <v>2387</v>
      </c>
      <c r="B589">
        <v>51.83</v>
      </c>
    </row>
    <row r="590" spans="1:2" x14ac:dyDescent="0.3">
      <c r="A590" s="2" t="s">
        <v>1177</v>
      </c>
      <c r="B590">
        <v>49.72</v>
      </c>
    </row>
    <row r="591" spans="1:2" x14ac:dyDescent="0.3">
      <c r="A591" s="2" t="s">
        <v>1037</v>
      </c>
      <c r="B591">
        <v>48.700000000000017</v>
      </c>
    </row>
    <row r="592" spans="1:2" x14ac:dyDescent="0.3">
      <c r="A592" s="2" t="s">
        <v>2709</v>
      </c>
      <c r="B592">
        <v>47.89</v>
      </c>
    </row>
    <row r="593" spans="1:2" x14ac:dyDescent="0.3">
      <c r="A593" s="2" t="s">
        <v>600</v>
      </c>
      <c r="B593">
        <v>43.65</v>
      </c>
    </row>
    <row r="594" spans="1:2" x14ac:dyDescent="0.3">
      <c r="A594" s="2" t="s">
        <v>2094</v>
      </c>
      <c r="B594">
        <v>42.67</v>
      </c>
    </row>
    <row r="595" spans="1:2" x14ac:dyDescent="0.3">
      <c r="A595" s="2" t="s">
        <v>996</v>
      </c>
      <c r="B595">
        <v>40.150000000000006</v>
      </c>
    </row>
    <row r="596" spans="1:2" x14ac:dyDescent="0.3">
      <c r="A596" s="2" t="s">
        <v>25</v>
      </c>
      <c r="B596">
        <v>39.19</v>
      </c>
    </row>
    <row r="597" spans="1:2" x14ac:dyDescent="0.3">
      <c r="A597" s="2" t="s">
        <v>1545</v>
      </c>
      <c r="B597">
        <v>38.469999999999942</v>
      </c>
    </row>
    <row r="598" spans="1:2" x14ac:dyDescent="0.3">
      <c r="A598" s="2" t="s">
        <v>1276</v>
      </c>
      <c r="B598">
        <v>36.61</v>
      </c>
    </row>
    <row r="599" spans="1:2" x14ac:dyDescent="0.3">
      <c r="A599" s="2" t="s">
        <v>423</v>
      </c>
      <c r="B599">
        <v>36.44</v>
      </c>
    </row>
    <row r="600" spans="1:2" x14ac:dyDescent="0.3">
      <c r="A600" s="2" t="s">
        <v>645</v>
      </c>
      <c r="B600">
        <v>35.47000000000002</v>
      </c>
    </row>
    <row r="601" spans="1:2" x14ac:dyDescent="0.3">
      <c r="A601" s="2" t="s">
        <v>1428</v>
      </c>
      <c r="B601">
        <v>35.039999999999992</v>
      </c>
    </row>
    <row r="602" spans="1:2" x14ac:dyDescent="0.3">
      <c r="A602" s="2" t="s">
        <v>2279</v>
      </c>
      <c r="B602">
        <v>34.46</v>
      </c>
    </row>
    <row r="603" spans="1:2" x14ac:dyDescent="0.3">
      <c r="A603" s="2" t="s">
        <v>2682</v>
      </c>
      <c r="B603">
        <v>33.870000000000005</v>
      </c>
    </row>
    <row r="604" spans="1:2" x14ac:dyDescent="0.3">
      <c r="A604" s="2" t="s">
        <v>306</v>
      </c>
      <c r="B604">
        <v>33.720000000000006</v>
      </c>
    </row>
    <row r="605" spans="1:2" x14ac:dyDescent="0.3">
      <c r="A605" s="2" t="s">
        <v>2563</v>
      </c>
      <c r="B605">
        <v>32.64</v>
      </c>
    </row>
    <row r="606" spans="1:2" x14ac:dyDescent="0.3">
      <c r="A606" s="2" t="s">
        <v>742</v>
      </c>
      <c r="B606">
        <v>32.569999999999972</v>
      </c>
    </row>
    <row r="607" spans="1:2" x14ac:dyDescent="0.3">
      <c r="A607" s="2" t="s">
        <v>469</v>
      </c>
      <c r="B607">
        <v>31.840000000000003</v>
      </c>
    </row>
    <row r="608" spans="1:2" x14ac:dyDescent="0.3">
      <c r="A608" s="2" t="s">
        <v>2623</v>
      </c>
      <c r="B608">
        <v>31.18</v>
      </c>
    </row>
    <row r="609" spans="1:2" x14ac:dyDescent="0.3">
      <c r="A609" s="2" t="s">
        <v>575</v>
      </c>
      <c r="B609">
        <v>28.770000000000017</v>
      </c>
    </row>
    <row r="610" spans="1:2" x14ac:dyDescent="0.3">
      <c r="A610" s="2" t="s">
        <v>2656</v>
      </c>
      <c r="B610">
        <v>28.68</v>
      </c>
    </row>
    <row r="611" spans="1:2" x14ac:dyDescent="0.3">
      <c r="A611" s="2" t="s">
        <v>2497</v>
      </c>
      <c r="B611">
        <v>27.11</v>
      </c>
    </row>
    <row r="612" spans="1:2" x14ac:dyDescent="0.3">
      <c r="A612" s="2" t="s">
        <v>1432</v>
      </c>
      <c r="B612">
        <v>26.760000000000009</v>
      </c>
    </row>
    <row r="613" spans="1:2" x14ac:dyDescent="0.3">
      <c r="A613" s="2" t="s">
        <v>680</v>
      </c>
      <c r="B613">
        <v>26.070000000000007</v>
      </c>
    </row>
    <row r="614" spans="1:2" x14ac:dyDescent="0.3">
      <c r="A614" s="2" t="s">
        <v>1504</v>
      </c>
      <c r="B614">
        <v>25.890000000000008</v>
      </c>
    </row>
    <row r="615" spans="1:2" x14ac:dyDescent="0.3">
      <c r="A615" s="2" t="s">
        <v>368</v>
      </c>
      <c r="B615">
        <v>25.880000000000003</v>
      </c>
    </row>
    <row r="616" spans="1:2" x14ac:dyDescent="0.3">
      <c r="A616" s="2" t="s">
        <v>1380</v>
      </c>
      <c r="B616">
        <v>24.79</v>
      </c>
    </row>
    <row r="617" spans="1:2" x14ac:dyDescent="0.3">
      <c r="A617" s="2" t="s">
        <v>1970</v>
      </c>
      <c r="B617">
        <v>23.5</v>
      </c>
    </row>
    <row r="618" spans="1:2" x14ac:dyDescent="0.3">
      <c r="A618" s="2" t="s">
        <v>1681</v>
      </c>
      <c r="B618">
        <v>21.9</v>
      </c>
    </row>
    <row r="619" spans="1:2" x14ac:dyDescent="0.3">
      <c r="A619" s="2" t="s">
        <v>2624</v>
      </c>
      <c r="B619">
        <v>21.84</v>
      </c>
    </row>
    <row r="620" spans="1:2" x14ac:dyDescent="0.3">
      <c r="A620" s="2" t="s">
        <v>2405</v>
      </c>
      <c r="B620">
        <v>21.78</v>
      </c>
    </row>
    <row r="621" spans="1:2" x14ac:dyDescent="0.3">
      <c r="A621" s="2" t="s">
        <v>2471</v>
      </c>
      <c r="B621">
        <v>19.809999999999992</v>
      </c>
    </row>
    <row r="622" spans="1:2" x14ac:dyDescent="0.3">
      <c r="A622" s="2" t="s">
        <v>49</v>
      </c>
      <c r="B622">
        <v>19.429999999999996</v>
      </c>
    </row>
    <row r="623" spans="1:2" x14ac:dyDescent="0.3">
      <c r="A623" s="2" t="s">
        <v>2572</v>
      </c>
      <c r="B623">
        <v>18.649999999999999</v>
      </c>
    </row>
    <row r="624" spans="1:2" x14ac:dyDescent="0.3">
      <c r="A624" s="2" t="s">
        <v>1676</v>
      </c>
      <c r="B624">
        <v>14.689999999999991</v>
      </c>
    </row>
    <row r="625" spans="1:2" x14ac:dyDescent="0.3">
      <c r="A625" s="2" t="s">
        <v>921</v>
      </c>
      <c r="B625">
        <v>13.620000000000001</v>
      </c>
    </row>
    <row r="626" spans="1:2" x14ac:dyDescent="0.3">
      <c r="A626" s="2" t="s">
        <v>1520</v>
      </c>
      <c r="B626">
        <v>12.689999999999994</v>
      </c>
    </row>
    <row r="627" spans="1:2" x14ac:dyDescent="0.3">
      <c r="A627" s="2" t="s">
        <v>1355</v>
      </c>
      <c r="B627">
        <v>12.629999999999999</v>
      </c>
    </row>
    <row r="628" spans="1:2" x14ac:dyDescent="0.3">
      <c r="A628" s="2" t="s">
        <v>2583</v>
      </c>
      <c r="B628">
        <v>12.1</v>
      </c>
    </row>
    <row r="629" spans="1:2" x14ac:dyDescent="0.3">
      <c r="A629" s="2" t="s">
        <v>1034</v>
      </c>
      <c r="B629">
        <v>11.57</v>
      </c>
    </row>
    <row r="630" spans="1:2" x14ac:dyDescent="0.3">
      <c r="A630" s="2" t="s">
        <v>1812</v>
      </c>
      <c r="B630">
        <v>11.389999999999986</v>
      </c>
    </row>
    <row r="631" spans="1:2" x14ac:dyDescent="0.3">
      <c r="A631" s="2" t="s">
        <v>1163</v>
      </c>
      <c r="B631">
        <v>10.539999999999988</v>
      </c>
    </row>
    <row r="632" spans="1:2" x14ac:dyDescent="0.3">
      <c r="A632" s="2" t="s">
        <v>2540</v>
      </c>
      <c r="B632">
        <v>9.58</v>
      </c>
    </row>
    <row r="633" spans="1:2" x14ac:dyDescent="0.3">
      <c r="A633" s="2" t="s">
        <v>582</v>
      </c>
      <c r="B633">
        <v>7.8500000000000014</v>
      </c>
    </row>
    <row r="634" spans="1:2" x14ac:dyDescent="0.3">
      <c r="A634" s="2" t="s">
        <v>1864</v>
      </c>
      <c r="B634">
        <v>6.05</v>
      </c>
    </row>
    <row r="635" spans="1:2" x14ac:dyDescent="0.3">
      <c r="A635" s="2" t="s">
        <v>1266</v>
      </c>
      <c r="B635">
        <v>4.2100000000000479</v>
      </c>
    </row>
    <row r="636" spans="1:2" x14ac:dyDescent="0.3">
      <c r="A636" s="2" t="s">
        <v>2449</v>
      </c>
      <c r="B636">
        <v>3.8199999999999932</v>
      </c>
    </row>
    <row r="637" spans="1:2" x14ac:dyDescent="0.3">
      <c r="A637" s="2" t="s">
        <v>2650</v>
      </c>
      <c r="B637">
        <v>1.65</v>
      </c>
    </row>
    <row r="638" spans="1:2" x14ac:dyDescent="0.3">
      <c r="A638" s="2" t="s">
        <v>160</v>
      </c>
      <c r="B638">
        <v>0.61000000000001364</v>
      </c>
    </row>
    <row r="639" spans="1:2" x14ac:dyDescent="0.3">
      <c r="A639" s="2" t="s">
        <v>2555</v>
      </c>
      <c r="B639">
        <v>0.46</v>
      </c>
    </row>
    <row r="640" spans="1:2" x14ac:dyDescent="0.3">
      <c r="A640" s="2" t="s">
        <v>2377</v>
      </c>
      <c r="B640">
        <v>0.30999999999999872</v>
      </c>
    </row>
    <row r="641" spans="1:2" x14ac:dyDescent="0.3">
      <c r="A641" s="2" t="s">
        <v>1897</v>
      </c>
      <c r="B641">
        <v>0.10999999999999943</v>
      </c>
    </row>
    <row r="642" spans="1:2" x14ac:dyDescent="0.3">
      <c r="A642" s="2" t="s">
        <v>147</v>
      </c>
      <c r="B642">
        <v>-0.35000000000000009</v>
      </c>
    </row>
    <row r="643" spans="1:2" x14ac:dyDescent="0.3">
      <c r="A643" s="2" t="s">
        <v>1540</v>
      </c>
      <c r="B643">
        <v>-0.76000000000000156</v>
      </c>
    </row>
    <row r="644" spans="1:2" x14ac:dyDescent="0.3">
      <c r="A644" s="2" t="s">
        <v>2668</v>
      </c>
      <c r="B644">
        <v>-1.2399999999999998</v>
      </c>
    </row>
    <row r="645" spans="1:2" x14ac:dyDescent="0.3">
      <c r="A645" s="2" t="s">
        <v>962</v>
      </c>
      <c r="B645">
        <v>-2.3000000000000149</v>
      </c>
    </row>
    <row r="646" spans="1:2" x14ac:dyDescent="0.3">
      <c r="A646" s="2" t="s">
        <v>2163</v>
      </c>
      <c r="B646">
        <v>-3.3200000000000003</v>
      </c>
    </row>
    <row r="647" spans="1:2" x14ac:dyDescent="0.3">
      <c r="A647" s="2" t="s">
        <v>409</v>
      </c>
      <c r="B647">
        <v>-3.7</v>
      </c>
    </row>
    <row r="648" spans="1:2" x14ac:dyDescent="0.3">
      <c r="A648" s="2" t="s">
        <v>1733</v>
      </c>
      <c r="B648">
        <v>-4.0300000000000029</v>
      </c>
    </row>
    <row r="649" spans="1:2" x14ac:dyDescent="0.3">
      <c r="A649" s="2" t="s">
        <v>2577</v>
      </c>
      <c r="B649">
        <v>-5.1399999999999864</v>
      </c>
    </row>
    <row r="650" spans="1:2" x14ac:dyDescent="0.3">
      <c r="A650" s="2" t="s">
        <v>2342</v>
      </c>
      <c r="B650">
        <v>-5.81</v>
      </c>
    </row>
    <row r="651" spans="1:2" x14ac:dyDescent="0.3">
      <c r="A651" s="2" t="s">
        <v>1288</v>
      </c>
      <c r="B651">
        <v>-5.8799999999999955</v>
      </c>
    </row>
    <row r="652" spans="1:2" x14ac:dyDescent="0.3">
      <c r="A652" s="2" t="s">
        <v>1919</v>
      </c>
      <c r="B652">
        <v>-6.1400000000000006</v>
      </c>
    </row>
    <row r="653" spans="1:2" x14ac:dyDescent="0.3">
      <c r="A653" s="2" t="s">
        <v>1311</v>
      </c>
      <c r="B653">
        <v>-8.4199999999999982</v>
      </c>
    </row>
    <row r="654" spans="1:2" x14ac:dyDescent="0.3">
      <c r="A654" s="2" t="s">
        <v>2630</v>
      </c>
      <c r="B654">
        <v>-12.310000000000002</v>
      </c>
    </row>
    <row r="655" spans="1:2" x14ac:dyDescent="0.3">
      <c r="A655" s="2" t="s">
        <v>2111</v>
      </c>
      <c r="B655">
        <v>-13.550000000000011</v>
      </c>
    </row>
    <row r="656" spans="1:2" x14ac:dyDescent="0.3">
      <c r="A656" s="2" t="s">
        <v>721</v>
      </c>
      <c r="B656">
        <v>-13.87</v>
      </c>
    </row>
    <row r="657" spans="1:2" x14ac:dyDescent="0.3">
      <c r="A657" s="2" t="s">
        <v>1721</v>
      </c>
      <c r="B657">
        <v>-17.530000000000044</v>
      </c>
    </row>
    <row r="658" spans="1:2" x14ac:dyDescent="0.3">
      <c r="A658" s="2" t="s">
        <v>1486</v>
      </c>
      <c r="B658">
        <v>-18.049999999999997</v>
      </c>
    </row>
    <row r="659" spans="1:2" x14ac:dyDescent="0.3">
      <c r="A659" s="2" t="s">
        <v>976</v>
      </c>
      <c r="B659">
        <v>-19.609999999999989</v>
      </c>
    </row>
    <row r="660" spans="1:2" x14ac:dyDescent="0.3">
      <c r="A660" s="2" t="s">
        <v>1278</v>
      </c>
      <c r="B660">
        <v>-20.049999999999997</v>
      </c>
    </row>
    <row r="661" spans="1:2" x14ac:dyDescent="0.3">
      <c r="A661" s="2" t="s">
        <v>1915</v>
      </c>
      <c r="B661">
        <v>-23.52</v>
      </c>
    </row>
    <row r="662" spans="1:2" x14ac:dyDescent="0.3">
      <c r="A662" s="2" t="s">
        <v>1374</v>
      </c>
      <c r="B662">
        <v>-23.680000000000007</v>
      </c>
    </row>
    <row r="663" spans="1:2" x14ac:dyDescent="0.3">
      <c r="A663" s="2" t="s">
        <v>222</v>
      </c>
      <c r="B663">
        <v>-24.06</v>
      </c>
    </row>
    <row r="664" spans="1:2" x14ac:dyDescent="0.3">
      <c r="A664" s="2" t="s">
        <v>788</v>
      </c>
      <c r="B664">
        <v>-25.130000000000006</v>
      </c>
    </row>
    <row r="665" spans="1:2" x14ac:dyDescent="0.3">
      <c r="A665" s="2" t="s">
        <v>1683</v>
      </c>
      <c r="B665">
        <v>-26.590000000000003</v>
      </c>
    </row>
    <row r="666" spans="1:2" x14ac:dyDescent="0.3">
      <c r="A666" s="2" t="s">
        <v>1473</v>
      </c>
      <c r="B666">
        <v>-28.700000000000003</v>
      </c>
    </row>
    <row r="667" spans="1:2" x14ac:dyDescent="0.3">
      <c r="A667" s="2" t="s">
        <v>2196</v>
      </c>
      <c r="B667">
        <v>-29.579999999999984</v>
      </c>
    </row>
    <row r="668" spans="1:2" x14ac:dyDescent="0.3">
      <c r="A668" s="2" t="s">
        <v>1425</v>
      </c>
      <c r="B668">
        <v>-38.889999999999993</v>
      </c>
    </row>
    <row r="669" spans="1:2" x14ac:dyDescent="0.3">
      <c r="A669" s="2" t="s">
        <v>1732</v>
      </c>
      <c r="B669">
        <v>-40.94</v>
      </c>
    </row>
    <row r="670" spans="1:2" x14ac:dyDescent="0.3">
      <c r="A670" s="2" t="s">
        <v>2261</v>
      </c>
      <c r="B670">
        <v>-43.73</v>
      </c>
    </row>
    <row r="671" spans="1:2" x14ac:dyDescent="0.3">
      <c r="A671" s="2" t="s">
        <v>877</v>
      </c>
      <c r="B671">
        <v>-44.880000000000017</v>
      </c>
    </row>
    <row r="672" spans="1:2" x14ac:dyDescent="0.3">
      <c r="A672" s="2" t="s">
        <v>13</v>
      </c>
      <c r="B672">
        <v>-49.689999999999984</v>
      </c>
    </row>
    <row r="673" spans="1:2" x14ac:dyDescent="0.3">
      <c r="A673" s="2" t="s">
        <v>561</v>
      </c>
      <c r="B673">
        <v>-52.169999999999661</v>
      </c>
    </row>
    <row r="674" spans="1:2" x14ac:dyDescent="0.3">
      <c r="A674" s="2" t="s">
        <v>1358</v>
      </c>
      <c r="B674">
        <v>-52.33</v>
      </c>
    </row>
    <row r="675" spans="1:2" x14ac:dyDescent="0.3">
      <c r="A675" s="2" t="s">
        <v>1286</v>
      </c>
      <c r="B675">
        <v>-52.729999999999968</v>
      </c>
    </row>
    <row r="676" spans="1:2" x14ac:dyDescent="0.3">
      <c r="A676" s="2" t="s">
        <v>2411</v>
      </c>
      <c r="B676">
        <v>-52.789999999999985</v>
      </c>
    </row>
    <row r="677" spans="1:2" x14ac:dyDescent="0.3">
      <c r="A677" s="2" t="s">
        <v>2547</v>
      </c>
      <c r="B677">
        <v>-54.860000000000014</v>
      </c>
    </row>
    <row r="678" spans="1:2" x14ac:dyDescent="0.3">
      <c r="A678" s="2" t="s">
        <v>716</v>
      </c>
      <c r="B678">
        <v>-58.289999999999992</v>
      </c>
    </row>
    <row r="679" spans="1:2" x14ac:dyDescent="0.3">
      <c r="A679" s="2" t="s">
        <v>939</v>
      </c>
      <c r="B679">
        <v>-62.13</v>
      </c>
    </row>
    <row r="680" spans="1:2" x14ac:dyDescent="0.3">
      <c r="A680" s="2" t="s">
        <v>1050</v>
      </c>
      <c r="B680">
        <v>-63.759999999999962</v>
      </c>
    </row>
    <row r="681" spans="1:2" x14ac:dyDescent="0.3">
      <c r="A681" s="2" t="s">
        <v>830</v>
      </c>
      <c r="B681">
        <v>-64.169999999999973</v>
      </c>
    </row>
    <row r="682" spans="1:2" x14ac:dyDescent="0.3">
      <c r="A682" s="2" t="s">
        <v>2626</v>
      </c>
      <c r="B682">
        <v>-73.83</v>
      </c>
    </row>
    <row r="683" spans="1:2" x14ac:dyDescent="0.3">
      <c r="A683" s="2" t="s">
        <v>1784</v>
      </c>
      <c r="B683">
        <v>-75.570000000000007</v>
      </c>
    </row>
    <row r="684" spans="1:2" x14ac:dyDescent="0.3">
      <c r="A684" s="2" t="s">
        <v>1615</v>
      </c>
      <c r="B684">
        <v>-76.17999999999995</v>
      </c>
    </row>
    <row r="685" spans="1:2" x14ac:dyDescent="0.3">
      <c r="A685" s="2" t="s">
        <v>773</v>
      </c>
      <c r="B685">
        <v>-77.52000000000001</v>
      </c>
    </row>
    <row r="686" spans="1:2" x14ac:dyDescent="0.3">
      <c r="A686" s="2" t="s">
        <v>1945</v>
      </c>
      <c r="B686">
        <v>-80.289999999999992</v>
      </c>
    </row>
    <row r="687" spans="1:2" x14ac:dyDescent="0.3">
      <c r="A687" s="2" t="s">
        <v>2283</v>
      </c>
      <c r="B687">
        <v>-81.070000000000007</v>
      </c>
    </row>
    <row r="688" spans="1:2" x14ac:dyDescent="0.3">
      <c r="A688" s="2" t="s">
        <v>1990</v>
      </c>
      <c r="B688">
        <v>-82.01</v>
      </c>
    </row>
    <row r="689" spans="1:2" x14ac:dyDescent="0.3">
      <c r="A689" s="2" t="s">
        <v>89</v>
      </c>
      <c r="B689">
        <v>-86.87</v>
      </c>
    </row>
    <row r="690" spans="1:2" x14ac:dyDescent="0.3">
      <c r="A690" s="2" t="s">
        <v>402</v>
      </c>
      <c r="B690">
        <v>-93.629999999999939</v>
      </c>
    </row>
    <row r="691" spans="1:2" x14ac:dyDescent="0.3">
      <c r="A691" s="2" t="s">
        <v>664</v>
      </c>
      <c r="B691">
        <v>-94.140000000000015</v>
      </c>
    </row>
    <row r="692" spans="1:2" x14ac:dyDescent="0.3">
      <c r="A692" s="2" t="s">
        <v>2281</v>
      </c>
      <c r="B692">
        <v>-95.45</v>
      </c>
    </row>
    <row r="693" spans="1:2" x14ac:dyDescent="0.3">
      <c r="A693" s="2" t="s">
        <v>229</v>
      </c>
      <c r="B693">
        <v>-96.28</v>
      </c>
    </row>
    <row r="694" spans="1:2" x14ac:dyDescent="0.3">
      <c r="A694" s="2" t="s">
        <v>2078</v>
      </c>
      <c r="B694">
        <v>-96.96</v>
      </c>
    </row>
    <row r="695" spans="1:2" x14ac:dyDescent="0.3">
      <c r="A695" s="2" t="s">
        <v>1423</v>
      </c>
      <c r="B695">
        <v>-98.760000000000019</v>
      </c>
    </row>
    <row r="696" spans="1:2" x14ac:dyDescent="0.3">
      <c r="A696" s="2" t="s">
        <v>950</v>
      </c>
      <c r="B696">
        <v>-104.54000000000003</v>
      </c>
    </row>
    <row r="697" spans="1:2" x14ac:dyDescent="0.3">
      <c r="A697" s="2" t="s">
        <v>1692</v>
      </c>
      <c r="B697">
        <v>-107.37</v>
      </c>
    </row>
    <row r="698" spans="1:2" x14ac:dyDescent="0.3">
      <c r="A698" s="2" t="s">
        <v>674</v>
      </c>
      <c r="B698">
        <v>-113.31000000000012</v>
      </c>
    </row>
    <row r="699" spans="1:2" x14ac:dyDescent="0.3">
      <c r="A699" s="2" t="s">
        <v>1462</v>
      </c>
      <c r="B699">
        <v>-118.77000000000005</v>
      </c>
    </row>
    <row r="700" spans="1:2" x14ac:dyDescent="0.3">
      <c r="A700" s="2" t="s">
        <v>1022</v>
      </c>
      <c r="B700">
        <v>-119.00999999999999</v>
      </c>
    </row>
    <row r="701" spans="1:2" x14ac:dyDescent="0.3">
      <c r="A701" s="2" t="s">
        <v>790</v>
      </c>
      <c r="B701">
        <v>-126.42</v>
      </c>
    </row>
    <row r="702" spans="1:2" x14ac:dyDescent="0.3">
      <c r="A702" s="2" t="s">
        <v>2462</v>
      </c>
      <c r="B702">
        <v>-130.38999999999999</v>
      </c>
    </row>
    <row r="703" spans="1:2" x14ac:dyDescent="0.3">
      <c r="A703" s="2" t="s">
        <v>2103</v>
      </c>
      <c r="B703">
        <v>-133.82</v>
      </c>
    </row>
    <row r="704" spans="1:2" x14ac:dyDescent="0.3">
      <c r="A704" s="2" t="s">
        <v>819</v>
      </c>
      <c r="B704">
        <v>-134.44000000000003</v>
      </c>
    </row>
    <row r="705" spans="1:2" x14ac:dyDescent="0.3">
      <c r="A705" s="2" t="s">
        <v>1391</v>
      </c>
      <c r="B705">
        <v>-135.21999999999997</v>
      </c>
    </row>
    <row r="706" spans="1:2" x14ac:dyDescent="0.3">
      <c r="A706" s="2" t="s">
        <v>660</v>
      </c>
      <c r="B706">
        <v>-135.88999999999999</v>
      </c>
    </row>
    <row r="707" spans="1:2" x14ac:dyDescent="0.3">
      <c r="A707" s="2" t="s">
        <v>207</v>
      </c>
      <c r="B707">
        <v>-136.39999999999998</v>
      </c>
    </row>
    <row r="708" spans="1:2" x14ac:dyDescent="0.3">
      <c r="A708" s="2" t="s">
        <v>1547</v>
      </c>
      <c r="B708">
        <v>-144.52000000000001</v>
      </c>
    </row>
    <row r="709" spans="1:2" x14ac:dyDescent="0.3">
      <c r="A709" s="2" t="s">
        <v>1735</v>
      </c>
      <c r="B709">
        <v>-151.15000000000006</v>
      </c>
    </row>
    <row r="710" spans="1:2" x14ac:dyDescent="0.3">
      <c r="A710" s="2" t="s">
        <v>1094</v>
      </c>
      <c r="B710">
        <v>-152.75</v>
      </c>
    </row>
    <row r="711" spans="1:2" x14ac:dyDescent="0.3">
      <c r="A711" s="2" t="s">
        <v>642</v>
      </c>
      <c r="B711">
        <v>-163.13</v>
      </c>
    </row>
    <row r="712" spans="1:2" x14ac:dyDescent="0.3">
      <c r="A712" s="2" t="s">
        <v>1640</v>
      </c>
      <c r="B712">
        <v>-164.40999999999997</v>
      </c>
    </row>
    <row r="713" spans="1:2" x14ac:dyDescent="0.3">
      <c r="A713" s="2" t="s">
        <v>248</v>
      </c>
      <c r="B713">
        <v>-175.56000000000003</v>
      </c>
    </row>
    <row r="714" spans="1:2" x14ac:dyDescent="0.3">
      <c r="A714" s="2" t="s">
        <v>816</v>
      </c>
      <c r="B714">
        <v>-182.79000000000002</v>
      </c>
    </row>
    <row r="715" spans="1:2" x14ac:dyDescent="0.3">
      <c r="A715" s="2" t="s">
        <v>499</v>
      </c>
      <c r="B715">
        <v>-184.34</v>
      </c>
    </row>
    <row r="716" spans="1:2" x14ac:dyDescent="0.3">
      <c r="A716" s="2" t="s">
        <v>93</v>
      </c>
      <c r="B716">
        <v>-185.00000000000003</v>
      </c>
    </row>
    <row r="717" spans="1:2" x14ac:dyDescent="0.3">
      <c r="A717" s="2" t="s">
        <v>2059</v>
      </c>
      <c r="B717">
        <v>-188.26</v>
      </c>
    </row>
    <row r="718" spans="1:2" x14ac:dyDescent="0.3">
      <c r="A718" s="2" t="s">
        <v>1884</v>
      </c>
      <c r="B718">
        <v>-196.13</v>
      </c>
    </row>
    <row r="719" spans="1:2" x14ac:dyDescent="0.3">
      <c r="A719" s="2" t="s">
        <v>551</v>
      </c>
      <c r="B719">
        <v>-197.27999999999997</v>
      </c>
    </row>
    <row r="720" spans="1:2" x14ac:dyDescent="0.3">
      <c r="A720" s="2" t="s">
        <v>2631</v>
      </c>
      <c r="B720">
        <v>-206.71</v>
      </c>
    </row>
    <row r="721" spans="1:2" x14ac:dyDescent="0.3">
      <c r="A721" s="2" t="s">
        <v>964</v>
      </c>
      <c r="B721">
        <v>-207.79</v>
      </c>
    </row>
    <row r="722" spans="1:2" x14ac:dyDescent="0.3">
      <c r="A722" s="2" t="s">
        <v>1867</v>
      </c>
      <c r="B722">
        <v>-221.04999999999998</v>
      </c>
    </row>
    <row r="723" spans="1:2" x14ac:dyDescent="0.3">
      <c r="A723" s="2" t="s">
        <v>785</v>
      </c>
      <c r="B723">
        <v>-224.09</v>
      </c>
    </row>
    <row r="724" spans="1:2" x14ac:dyDescent="0.3">
      <c r="A724" s="2" t="s">
        <v>872</v>
      </c>
      <c r="B724">
        <v>-234.76000000000002</v>
      </c>
    </row>
    <row r="725" spans="1:2" x14ac:dyDescent="0.3">
      <c r="A725" s="2" t="s">
        <v>2506</v>
      </c>
      <c r="B725">
        <v>-237.29</v>
      </c>
    </row>
    <row r="726" spans="1:2" x14ac:dyDescent="0.3">
      <c r="A726" s="2" t="s">
        <v>1570</v>
      </c>
      <c r="B726">
        <v>-241.97999999999996</v>
      </c>
    </row>
    <row r="727" spans="1:2" x14ac:dyDescent="0.3">
      <c r="A727" s="2" t="s">
        <v>1240</v>
      </c>
      <c r="B727">
        <v>-242.74999999999997</v>
      </c>
    </row>
    <row r="728" spans="1:2" x14ac:dyDescent="0.3">
      <c r="A728" s="2" t="s">
        <v>2064</v>
      </c>
      <c r="B728">
        <v>-246.40000000000003</v>
      </c>
    </row>
    <row r="729" spans="1:2" x14ac:dyDescent="0.3">
      <c r="A729" s="2" t="s">
        <v>1719</v>
      </c>
      <c r="B729">
        <v>-247.94</v>
      </c>
    </row>
    <row r="730" spans="1:2" x14ac:dyDescent="0.3">
      <c r="A730" s="2" t="s">
        <v>1367</v>
      </c>
      <c r="B730">
        <v>-252.55</v>
      </c>
    </row>
    <row r="731" spans="1:2" x14ac:dyDescent="0.3">
      <c r="A731" s="2" t="s">
        <v>1032</v>
      </c>
      <c r="B731">
        <v>-253.58999999999997</v>
      </c>
    </row>
    <row r="732" spans="1:2" x14ac:dyDescent="0.3">
      <c r="A732" s="2" t="s">
        <v>1430</v>
      </c>
      <c r="B732">
        <v>-259.31000000000006</v>
      </c>
    </row>
    <row r="733" spans="1:2" x14ac:dyDescent="0.3">
      <c r="A733" s="2" t="s">
        <v>45</v>
      </c>
      <c r="B733">
        <v>-262.81000000000006</v>
      </c>
    </row>
    <row r="734" spans="1:2" x14ac:dyDescent="0.3">
      <c r="A734" s="2" t="s">
        <v>1993</v>
      </c>
      <c r="B734">
        <v>-266.55999999999995</v>
      </c>
    </row>
    <row r="735" spans="1:2" x14ac:dyDescent="0.3">
      <c r="A735" s="2" t="s">
        <v>1162</v>
      </c>
      <c r="B735">
        <v>-266.89999999999998</v>
      </c>
    </row>
    <row r="736" spans="1:2" x14ac:dyDescent="0.3">
      <c r="A736" s="2" t="s">
        <v>236</v>
      </c>
      <c r="B736">
        <v>-268.54999999999995</v>
      </c>
    </row>
    <row r="737" spans="1:2" x14ac:dyDescent="0.3">
      <c r="A737" s="2" t="s">
        <v>1248</v>
      </c>
      <c r="B737">
        <v>-270.42999999999995</v>
      </c>
    </row>
    <row r="738" spans="1:2" x14ac:dyDescent="0.3">
      <c r="A738" s="2" t="s">
        <v>1647</v>
      </c>
      <c r="B738">
        <v>-274.95000000000005</v>
      </c>
    </row>
    <row r="739" spans="1:2" x14ac:dyDescent="0.3">
      <c r="A739" s="2" t="s">
        <v>1751</v>
      </c>
      <c r="B739">
        <v>-286.98</v>
      </c>
    </row>
    <row r="740" spans="1:2" x14ac:dyDescent="0.3">
      <c r="A740" s="2" t="s">
        <v>1377</v>
      </c>
      <c r="B740">
        <v>-291.37</v>
      </c>
    </row>
    <row r="741" spans="1:2" x14ac:dyDescent="0.3">
      <c r="A741" s="2" t="s">
        <v>1128</v>
      </c>
      <c r="B741">
        <v>-294.70000000000005</v>
      </c>
    </row>
    <row r="742" spans="1:2" x14ac:dyDescent="0.3">
      <c r="A742" s="2" t="s">
        <v>2406</v>
      </c>
      <c r="B742">
        <v>-295.74</v>
      </c>
    </row>
    <row r="743" spans="1:2" x14ac:dyDescent="0.3">
      <c r="A743" s="2" t="s">
        <v>1891</v>
      </c>
      <c r="B743">
        <v>-302.85999999999996</v>
      </c>
    </row>
    <row r="744" spans="1:2" x14ac:dyDescent="0.3">
      <c r="A744" s="2" t="s">
        <v>224</v>
      </c>
      <c r="B744">
        <v>-311.25000000000006</v>
      </c>
    </row>
    <row r="745" spans="1:2" x14ac:dyDescent="0.3">
      <c r="A745" s="2" t="s">
        <v>251</v>
      </c>
      <c r="B745">
        <v>-317.04000000000002</v>
      </c>
    </row>
    <row r="746" spans="1:2" x14ac:dyDescent="0.3">
      <c r="A746" s="2" t="s">
        <v>2041</v>
      </c>
      <c r="B746">
        <v>-318.7600000000001</v>
      </c>
    </row>
    <row r="747" spans="1:2" x14ac:dyDescent="0.3">
      <c r="A747" s="2" t="s">
        <v>1422</v>
      </c>
      <c r="B747">
        <v>-319.06999999999994</v>
      </c>
    </row>
    <row r="748" spans="1:2" x14ac:dyDescent="0.3">
      <c r="A748" s="2" t="s">
        <v>604</v>
      </c>
      <c r="B748">
        <v>-327.93000000000006</v>
      </c>
    </row>
    <row r="749" spans="1:2" x14ac:dyDescent="0.3">
      <c r="A749" s="2" t="s">
        <v>175</v>
      </c>
      <c r="B749">
        <v>-338.44</v>
      </c>
    </row>
    <row r="750" spans="1:2" x14ac:dyDescent="0.3">
      <c r="A750" s="2" t="s">
        <v>1866</v>
      </c>
      <c r="B750">
        <v>-341.53000000000003</v>
      </c>
    </row>
    <row r="751" spans="1:2" x14ac:dyDescent="0.3">
      <c r="A751" s="2" t="s">
        <v>1382</v>
      </c>
      <c r="B751">
        <v>-342.8</v>
      </c>
    </row>
    <row r="752" spans="1:2" x14ac:dyDescent="0.3">
      <c r="A752" s="2" t="s">
        <v>1518</v>
      </c>
      <c r="B752">
        <v>-359.02000000000004</v>
      </c>
    </row>
    <row r="753" spans="1:2" x14ac:dyDescent="0.3">
      <c r="A753" s="2" t="s">
        <v>418</v>
      </c>
      <c r="B753">
        <v>-362.87000000000006</v>
      </c>
    </row>
    <row r="754" spans="1:2" x14ac:dyDescent="0.3">
      <c r="A754" s="2" t="s">
        <v>577</v>
      </c>
      <c r="B754">
        <v>-371.71000000000009</v>
      </c>
    </row>
    <row r="755" spans="1:2" x14ac:dyDescent="0.3">
      <c r="A755" s="2" t="s">
        <v>1934</v>
      </c>
      <c r="B755">
        <v>-378.54</v>
      </c>
    </row>
    <row r="756" spans="1:2" x14ac:dyDescent="0.3">
      <c r="A756" s="2" t="s">
        <v>1229</v>
      </c>
      <c r="B756">
        <v>-382.8</v>
      </c>
    </row>
    <row r="757" spans="1:2" x14ac:dyDescent="0.3">
      <c r="A757" s="2" t="s">
        <v>2613</v>
      </c>
      <c r="B757">
        <v>-394.37</v>
      </c>
    </row>
    <row r="758" spans="1:2" x14ac:dyDescent="0.3">
      <c r="A758" s="2" t="s">
        <v>1841</v>
      </c>
      <c r="B758">
        <v>-398.8</v>
      </c>
    </row>
    <row r="759" spans="1:2" x14ac:dyDescent="0.3">
      <c r="A759" s="2" t="s">
        <v>1656</v>
      </c>
      <c r="B759">
        <v>-405.33999999999986</v>
      </c>
    </row>
    <row r="760" spans="1:2" x14ac:dyDescent="0.3">
      <c r="A760" s="2" t="s">
        <v>2543</v>
      </c>
      <c r="B760">
        <v>-427.18</v>
      </c>
    </row>
    <row r="761" spans="1:2" x14ac:dyDescent="0.3">
      <c r="A761" s="2" t="s">
        <v>1192</v>
      </c>
      <c r="B761">
        <v>-445.69</v>
      </c>
    </row>
    <row r="762" spans="1:2" x14ac:dyDescent="0.3">
      <c r="A762" s="2" t="s">
        <v>768</v>
      </c>
      <c r="B762">
        <v>-461.74</v>
      </c>
    </row>
    <row r="763" spans="1:2" x14ac:dyDescent="0.3">
      <c r="A763" s="2" t="s">
        <v>219</v>
      </c>
      <c r="B763">
        <v>-470.77</v>
      </c>
    </row>
    <row r="764" spans="1:2" x14ac:dyDescent="0.3">
      <c r="A764" s="2" t="s">
        <v>513</v>
      </c>
      <c r="B764">
        <v>-520.3599999999999</v>
      </c>
    </row>
    <row r="765" spans="1:2" x14ac:dyDescent="0.3">
      <c r="A765" s="2" t="s">
        <v>455</v>
      </c>
      <c r="B765">
        <v>-571.98</v>
      </c>
    </row>
    <row r="766" spans="1:2" x14ac:dyDescent="0.3">
      <c r="A766" s="2" t="s">
        <v>924</v>
      </c>
      <c r="B766">
        <v>-576.82999999999993</v>
      </c>
    </row>
    <row r="767" spans="1:2" x14ac:dyDescent="0.3">
      <c r="A767" s="2" t="s">
        <v>617</v>
      </c>
      <c r="B767">
        <v>-614.29999999999973</v>
      </c>
    </row>
    <row r="768" spans="1:2" x14ac:dyDescent="0.3">
      <c r="A768" s="2" t="s">
        <v>1101</v>
      </c>
      <c r="B768">
        <v>-644.70999999999992</v>
      </c>
    </row>
    <row r="769" spans="1:2" x14ac:dyDescent="0.3">
      <c r="A769" s="2" t="s">
        <v>2123</v>
      </c>
      <c r="B769">
        <v>-671.19</v>
      </c>
    </row>
    <row r="770" spans="1:2" x14ac:dyDescent="0.3">
      <c r="A770" s="2" t="s">
        <v>1442</v>
      </c>
      <c r="B770">
        <v>-692.05000000000007</v>
      </c>
    </row>
    <row r="771" spans="1:2" x14ac:dyDescent="0.3">
      <c r="A771" s="2" t="s">
        <v>1573</v>
      </c>
      <c r="B771">
        <v>-711.41</v>
      </c>
    </row>
    <row r="772" spans="1:2" x14ac:dyDescent="0.3">
      <c r="A772" s="2" t="s">
        <v>2116</v>
      </c>
      <c r="B772">
        <v>-716.86000000000013</v>
      </c>
    </row>
    <row r="773" spans="1:2" x14ac:dyDescent="0.3">
      <c r="A773" s="2" t="s">
        <v>2410</v>
      </c>
      <c r="B773">
        <v>-785.16</v>
      </c>
    </row>
    <row r="774" spans="1:2" x14ac:dyDescent="0.3">
      <c r="A774" s="2" t="s">
        <v>445</v>
      </c>
      <c r="B774">
        <v>-798.70999999999992</v>
      </c>
    </row>
    <row r="775" spans="1:2" x14ac:dyDescent="0.3">
      <c r="A775" s="2" t="s">
        <v>1319</v>
      </c>
      <c r="B775">
        <v>-819.41999999999985</v>
      </c>
    </row>
    <row r="776" spans="1:2" x14ac:dyDescent="0.3">
      <c r="A776" s="2" t="s">
        <v>658</v>
      </c>
      <c r="B776">
        <v>-874.6600000000002</v>
      </c>
    </row>
    <row r="777" spans="1:2" x14ac:dyDescent="0.3">
      <c r="A777" s="2" t="s">
        <v>2036</v>
      </c>
      <c r="B777">
        <v>-925.12999999999965</v>
      </c>
    </row>
    <row r="778" spans="1:2" x14ac:dyDescent="0.3">
      <c r="A778" s="2" t="s">
        <v>739</v>
      </c>
      <c r="B778">
        <v>-1010.97</v>
      </c>
    </row>
    <row r="779" spans="1:2" x14ac:dyDescent="0.3">
      <c r="A779" s="2" t="s">
        <v>1213</v>
      </c>
      <c r="B779">
        <v>-1018.76</v>
      </c>
    </row>
    <row r="780" spans="1:2" x14ac:dyDescent="0.3">
      <c r="A780" s="2" t="s">
        <v>1458</v>
      </c>
      <c r="B780">
        <v>-1032.1299999999999</v>
      </c>
    </row>
    <row r="781" spans="1:2" x14ac:dyDescent="0.3">
      <c r="A781" s="2" t="s">
        <v>2364</v>
      </c>
      <c r="B781">
        <v>-1087.3800000000001</v>
      </c>
    </row>
    <row r="782" spans="1:2" x14ac:dyDescent="0.3">
      <c r="A782" s="2" t="s">
        <v>2070</v>
      </c>
      <c r="B782">
        <v>-1262.5799999999997</v>
      </c>
    </row>
    <row r="783" spans="1:2" x14ac:dyDescent="0.3">
      <c r="A783" s="2" t="s">
        <v>2052</v>
      </c>
      <c r="B783">
        <v>-1421.78</v>
      </c>
    </row>
    <row r="784" spans="1:2" x14ac:dyDescent="0.3">
      <c r="A784" s="2" t="s">
        <v>906</v>
      </c>
      <c r="B784">
        <v>-1441.64</v>
      </c>
    </row>
    <row r="785" spans="1:2" x14ac:dyDescent="0.3">
      <c r="A785" s="2" t="s">
        <v>1476</v>
      </c>
      <c r="B785">
        <v>-1603.05</v>
      </c>
    </row>
    <row r="786" spans="1:2" x14ac:dyDescent="0.3">
      <c r="A786" s="2" t="s">
        <v>1233</v>
      </c>
      <c r="B786">
        <v>-1659.9699999999998</v>
      </c>
    </row>
    <row r="787" spans="1:2" x14ac:dyDescent="0.3">
      <c r="A787" s="2" t="s">
        <v>181</v>
      </c>
      <c r="B787">
        <v>-1695.9599999999998</v>
      </c>
    </row>
    <row r="788" spans="1:2" x14ac:dyDescent="0.3">
      <c r="A788" s="2" t="s">
        <v>318</v>
      </c>
      <c r="B788">
        <v>-1850.3100000000004</v>
      </c>
    </row>
    <row r="789" spans="1:2" x14ac:dyDescent="0.3">
      <c r="A789" s="2" t="s">
        <v>335</v>
      </c>
      <c r="B789">
        <v>-1980.75</v>
      </c>
    </row>
    <row r="790" spans="1:2" x14ac:dyDescent="0.3">
      <c r="A790" s="2" t="s">
        <v>636</v>
      </c>
      <c r="B790">
        <v>-2082.7499999999995</v>
      </c>
    </row>
    <row r="791" spans="1:2" x14ac:dyDescent="0.3">
      <c r="A791" s="2" t="s">
        <v>606</v>
      </c>
      <c r="B791">
        <v>-2204.8100000000004</v>
      </c>
    </row>
    <row r="792" spans="1:2" x14ac:dyDescent="0.3">
      <c r="A792" s="2" t="s">
        <v>1342</v>
      </c>
      <c r="B792">
        <v>-2797.95</v>
      </c>
    </row>
    <row r="793" spans="1:2" x14ac:dyDescent="0.3">
      <c r="A793" s="2" t="s">
        <v>814</v>
      </c>
      <c r="B793">
        <v>-3333.9100000000008</v>
      </c>
    </row>
    <row r="794" spans="1:2" x14ac:dyDescent="0.3">
      <c r="A794" s="2" t="s">
        <v>1026</v>
      </c>
      <c r="B794">
        <v>-3583.9700000000003</v>
      </c>
    </row>
    <row r="795" spans="1:2" x14ac:dyDescent="0.3">
      <c r="A795" s="2" t="s">
        <v>779</v>
      </c>
      <c r="B795">
        <v>-4108.66</v>
      </c>
    </row>
    <row r="796" spans="1:2" x14ac:dyDescent="0.3">
      <c r="A796" s="2" t="s">
        <v>391</v>
      </c>
      <c r="B796">
        <v>-6626.37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0A4DF-7E16-43DD-90F5-0B560E9AF7F1}">
  <dimension ref="A3:F50"/>
  <sheetViews>
    <sheetView showGridLines="0" zoomScale="55" zoomScaleNormal="55" workbookViewId="0">
      <selection activeCell="X36" sqref="X36"/>
    </sheetView>
  </sheetViews>
  <sheetFormatPr defaultRowHeight="14" x14ac:dyDescent="0.3"/>
  <cols>
    <col min="1" max="1" width="18.08203125" bestFit="1" customWidth="1"/>
    <col min="2" max="2" width="12.08203125" bestFit="1" customWidth="1"/>
    <col min="6" max="6" width="35.4140625" bestFit="1" customWidth="1"/>
    <col min="11" max="11" width="34.4140625" bestFit="1" customWidth="1"/>
  </cols>
  <sheetData>
    <row r="3" spans="1:6" x14ac:dyDescent="0.3">
      <c r="A3" s="10" t="s">
        <v>2836</v>
      </c>
      <c r="B3" s="10" t="s">
        <v>2721</v>
      </c>
      <c r="D3" s="12" t="str">
        <f t="shared" ref="D3:D50" si="0">A4</f>
        <v>Alabama</v>
      </c>
      <c r="E3" s="12">
        <f t="shared" ref="E3:E50" si="1">B4</f>
        <v>8969.08</v>
      </c>
      <c r="F3" t="str">
        <f t="shared" ref="F3:F50" si="2">CONCATENATE(D3, " – Total Sales: ", E3)</f>
        <v>Alabama – Total Sales: 8969.08</v>
      </c>
    </row>
    <row r="4" spans="1:6" x14ac:dyDescent="0.3">
      <c r="A4" s="11" t="s">
        <v>487</v>
      </c>
      <c r="B4" s="35">
        <v>8969.08</v>
      </c>
      <c r="D4" s="12" t="str">
        <f t="shared" si="0"/>
        <v>Arizona</v>
      </c>
      <c r="E4" s="12">
        <f t="shared" si="1"/>
        <v>11750.859999999993</v>
      </c>
      <c r="F4" t="str">
        <f t="shared" si="2"/>
        <v>Arizona – Total Sales: 11750.86</v>
      </c>
    </row>
    <row r="5" spans="1:6" x14ac:dyDescent="0.3">
      <c r="A5" s="11" t="s">
        <v>94</v>
      </c>
      <c r="B5" s="35">
        <v>11750.859999999993</v>
      </c>
      <c r="D5" s="12" t="str">
        <f t="shared" si="0"/>
        <v>Arkansas</v>
      </c>
      <c r="E5" s="12">
        <f t="shared" si="1"/>
        <v>3925.2499999999995</v>
      </c>
      <c r="F5" t="str">
        <f t="shared" si="2"/>
        <v>Arkansas – Total Sales: 3925.25</v>
      </c>
    </row>
    <row r="6" spans="1:6" x14ac:dyDescent="0.3">
      <c r="A6" s="11" t="s">
        <v>100</v>
      </c>
      <c r="B6" s="35">
        <v>3925.2499999999995</v>
      </c>
      <c r="D6" s="12" t="str">
        <f t="shared" si="0"/>
        <v>California</v>
      </c>
      <c r="E6" s="12">
        <f t="shared" si="1"/>
        <v>159271.12000000023</v>
      </c>
      <c r="F6" t="str">
        <f t="shared" si="2"/>
        <v>California – Total Sales: 159271.12</v>
      </c>
    </row>
    <row r="7" spans="1:6" x14ac:dyDescent="0.3">
      <c r="A7" s="11" t="s">
        <v>26</v>
      </c>
      <c r="B7" s="35">
        <v>159271.12000000023</v>
      </c>
      <c r="D7" s="12" t="str">
        <f t="shared" si="0"/>
        <v>Colorado</v>
      </c>
      <c r="E7" s="12">
        <f t="shared" si="1"/>
        <v>10966.31</v>
      </c>
      <c r="F7" t="str">
        <f t="shared" si="2"/>
        <v>Colorado – Total Sales: 10966.31</v>
      </c>
    </row>
    <row r="8" spans="1:6" x14ac:dyDescent="0.3">
      <c r="A8" s="11" t="s">
        <v>277</v>
      </c>
      <c r="B8" s="35">
        <v>10966.31</v>
      </c>
      <c r="D8" s="12" t="str">
        <f t="shared" si="0"/>
        <v>Connecticut</v>
      </c>
      <c r="E8" s="12">
        <f t="shared" si="1"/>
        <v>2791.0299999999997</v>
      </c>
      <c r="F8" t="str">
        <f t="shared" si="2"/>
        <v>Connecticut – Total Sales: 2791.03</v>
      </c>
    </row>
    <row r="9" spans="1:6" x14ac:dyDescent="0.3">
      <c r="A9" s="11" t="s">
        <v>612</v>
      </c>
      <c r="B9" s="35">
        <v>2791.0299999999997</v>
      </c>
      <c r="D9" s="12" t="str">
        <f t="shared" si="0"/>
        <v>Delaware</v>
      </c>
      <c r="E9" s="12">
        <f t="shared" si="1"/>
        <v>14562.219999999994</v>
      </c>
      <c r="F9" t="str">
        <f t="shared" si="2"/>
        <v>Delaware – Total Sales: 14562.22</v>
      </c>
    </row>
    <row r="10" spans="1:6" x14ac:dyDescent="0.3">
      <c r="A10" s="11" t="s">
        <v>58</v>
      </c>
      <c r="B10" s="35">
        <v>14562.219999999994</v>
      </c>
      <c r="D10" s="12" t="str">
        <f t="shared" si="0"/>
        <v>District of Columbia</v>
      </c>
      <c r="E10" s="12">
        <f t="shared" si="1"/>
        <v>1379.92</v>
      </c>
      <c r="F10" t="str">
        <f t="shared" si="2"/>
        <v>District of Columbia – Total Sales: 1379.92</v>
      </c>
    </row>
    <row r="11" spans="1:6" x14ac:dyDescent="0.3">
      <c r="A11" s="11" t="s">
        <v>2043</v>
      </c>
      <c r="B11" s="35">
        <v>1379.92</v>
      </c>
      <c r="D11" s="12" t="str">
        <f t="shared" si="0"/>
        <v>Florida</v>
      </c>
      <c r="E11" s="12">
        <f t="shared" si="1"/>
        <v>46968.040000000015</v>
      </c>
      <c r="F11" t="str">
        <f t="shared" si="2"/>
        <v>Florida – Total Sales: 46968.04</v>
      </c>
    </row>
    <row r="12" spans="1:6" x14ac:dyDescent="0.3">
      <c r="A12" s="11" t="s">
        <v>122</v>
      </c>
      <c r="B12" s="35">
        <v>46968.040000000015</v>
      </c>
      <c r="D12" s="12" t="str">
        <f t="shared" si="0"/>
        <v>Georgia</v>
      </c>
      <c r="E12" s="12">
        <f t="shared" si="1"/>
        <v>14058.550000000003</v>
      </c>
      <c r="F12" t="str">
        <f t="shared" si="2"/>
        <v>Georgia – Total Sales: 14058.55</v>
      </c>
    </row>
    <row r="13" spans="1:6" x14ac:dyDescent="0.3">
      <c r="A13" s="11" t="s">
        <v>29</v>
      </c>
      <c r="B13" s="35">
        <v>14058.550000000003</v>
      </c>
      <c r="D13" s="12" t="str">
        <f t="shared" si="0"/>
        <v>Idaho</v>
      </c>
      <c r="E13" s="12">
        <f t="shared" si="1"/>
        <v>837.51</v>
      </c>
      <c r="F13" t="str">
        <f t="shared" si="2"/>
        <v>Idaho – Total Sales: 837.51</v>
      </c>
    </row>
    <row r="14" spans="1:6" x14ac:dyDescent="0.3">
      <c r="A14" s="11" t="s">
        <v>509</v>
      </c>
      <c r="B14" s="35">
        <v>837.51</v>
      </c>
      <c r="D14" s="12" t="str">
        <f t="shared" si="0"/>
        <v>Illinois</v>
      </c>
      <c r="E14" s="12">
        <f t="shared" si="1"/>
        <v>31983.670000000009</v>
      </c>
      <c r="F14" t="str">
        <f t="shared" si="2"/>
        <v>Illinois – Total Sales: 31983.67</v>
      </c>
    </row>
    <row r="15" spans="1:6" x14ac:dyDescent="0.3">
      <c r="A15" s="11" t="s">
        <v>14</v>
      </c>
      <c r="B15" s="35">
        <v>31983.670000000009</v>
      </c>
      <c r="D15" s="12" t="str">
        <f t="shared" si="0"/>
        <v>Indiana</v>
      </c>
      <c r="E15" s="12">
        <f t="shared" si="1"/>
        <v>26323.25</v>
      </c>
      <c r="F15" t="str">
        <f t="shared" si="2"/>
        <v>Indiana – Total Sales: 26323.25</v>
      </c>
    </row>
    <row r="16" spans="1:6" x14ac:dyDescent="0.3">
      <c r="A16" s="11" t="s">
        <v>128</v>
      </c>
      <c r="B16" s="35">
        <v>26323.25</v>
      </c>
      <c r="D16" s="12" t="str">
        <f t="shared" si="0"/>
        <v>Iowa</v>
      </c>
      <c r="E16" s="12">
        <f t="shared" si="1"/>
        <v>1154.3</v>
      </c>
      <c r="F16" t="str">
        <f t="shared" si="2"/>
        <v>Iowa – Total Sales: 1154.3</v>
      </c>
    </row>
    <row r="17" spans="1:6" x14ac:dyDescent="0.3">
      <c r="A17" s="11" t="s">
        <v>394</v>
      </c>
      <c r="B17" s="35">
        <v>1154.3</v>
      </c>
      <c r="D17" s="12" t="str">
        <f t="shared" si="0"/>
        <v>Kansas</v>
      </c>
      <c r="E17" s="12">
        <f t="shared" si="1"/>
        <v>849.04</v>
      </c>
      <c r="F17" t="str">
        <f t="shared" si="2"/>
        <v>Kansas – Total Sales: 849.04</v>
      </c>
    </row>
    <row r="18" spans="1:6" x14ac:dyDescent="0.3">
      <c r="A18" s="11" t="s">
        <v>1282</v>
      </c>
      <c r="B18" s="35">
        <v>849.04</v>
      </c>
      <c r="D18" s="12" t="str">
        <f t="shared" si="0"/>
        <v>Kentucky</v>
      </c>
      <c r="E18" s="12">
        <f t="shared" si="1"/>
        <v>12570.64</v>
      </c>
      <c r="F18" t="str">
        <f t="shared" si="2"/>
        <v>Kentucky – Total Sales: 12570.64</v>
      </c>
    </row>
    <row r="19" spans="1:6" x14ac:dyDescent="0.3">
      <c r="A19" s="11" t="s">
        <v>32</v>
      </c>
      <c r="B19" s="35">
        <v>12570.64</v>
      </c>
      <c r="D19" s="12" t="str">
        <f t="shared" si="0"/>
        <v>Louisiana</v>
      </c>
      <c r="E19" s="12">
        <f t="shared" si="1"/>
        <v>2830.8399999999997</v>
      </c>
      <c r="F19" t="str">
        <f t="shared" si="2"/>
        <v>Louisiana – Total Sales: 2830.84</v>
      </c>
    </row>
    <row r="20" spans="1:6" x14ac:dyDescent="0.3">
      <c r="A20" s="11" t="s">
        <v>61</v>
      </c>
      <c r="B20" s="35">
        <v>2830.8399999999997</v>
      </c>
      <c r="D20" s="12" t="str">
        <f t="shared" si="0"/>
        <v>Maine</v>
      </c>
      <c r="E20" s="12">
        <f t="shared" si="1"/>
        <v>761.25</v>
      </c>
      <c r="F20" t="str">
        <f t="shared" si="2"/>
        <v>Maine – Total Sales: 761.25</v>
      </c>
    </row>
    <row r="21" spans="1:6" x14ac:dyDescent="0.3">
      <c r="A21" s="11" t="s">
        <v>1060</v>
      </c>
      <c r="B21" s="35">
        <v>761.25</v>
      </c>
      <c r="D21" s="12" t="str">
        <f t="shared" si="0"/>
        <v>Maryland</v>
      </c>
      <c r="E21" s="12">
        <f t="shared" si="1"/>
        <v>4166.0400000000009</v>
      </c>
      <c r="F21" t="str">
        <f t="shared" si="2"/>
        <v>Maryland – Total Sales: 4166.04</v>
      </c>
    </row>
    <row r="22" spans="1:6" x14ac:dyDescent="0.3">
      <c r="A22" s="11" t="s">
        <v>530</v>
      </c>
      <c r="B22" s="35">
        <v>4166.0400000000009</v>
      </c>
      <c r="D22" s="12" t="str">
        <f t="shared" si="0"/>
        <v>Massachusetts</v>
      </c>
      <c r="E22" s="12">
        <f t="shared" si="1"/>
        <v>5726.6299999999983</v>
      </c>
      <c r="F22" t="str">
        <f t="shared" si="2"/>
        <v>Massachusetts – Total Sales: 5726.63</v>
      </c>
    </row>
    <row r="23" spans="1:6" x14ac:dyDescent="0.3">
      <c r="A23" s="11" t="s">
        <v>433</v>
      </c>
      <c r="B23" s="35">
        <v>5726.6299999999983</v>
      </c>
      <c r="D23" s="12" t="str">
        <f t="shared" si="0"/>
        <v>Michigan</v>
      </c>
      <c r="E23" s="12">
        <f t="shared" si="1"/>
        <v>16224.749999999996</v>
      </c>
      <c r="F23" t="str">
        <f t="shared" si="2"/>
        <v>Michigan – Total Sales: 16224.75</v>
      </c>
    </row>
    <row r="24" spans="1:6" x14ac:dyDescent="0.3">
      <c r="A24" s="11" t="s">
        <v>109</v>
      </c>
      <c r="B24" s="35">
        <v>16224.749999999996</v>
      </c>
      <c r="D24" s="12" t="str">
        <f t="shared" si="0"/>
        <v>Minnesota</v>
      </c>
      <c r="E24" s="12">
        <f t="shared" si="1"/>
        <v>2845.26</v>
      </c>
      <c r="F24" t="str">
        <f t="shared" si="2"/>
        <v>Minnesota – Total Sales: 2845.26</v>
      </c>
    </row>
    <row r="25" spans="1:6" x14ac:dyDescent="0.3">
      <c r="A25" s="11" t="s">
        <v>314</v>
      </c>
      <c r="B25" s="35">
        <v>2845.26</v>
      </c>
      <c r="D25" s="12" t="str">
        <f t="shared" si="0"/>
        <v>Mississippi</v>
      </c>
      <c r="E25" s="12">
        <f t="shared" si="1"/>
        <v>2822.33</v>
      </c>
      <c r="F25" t="str">
        <f t="shared" si="2"/>
        <v>Mississippi – Total Sales: 2822.33</v>
      </c>
    </row>
    <row r="26" spans="1:6" x14ac:dyDescent="0.3">
      <c r="A26" s="11" t="s">
        <v>328</v>
      </c>
      <c r="B26" s="35">
        <v>2822.33</v>
      </c>
      <c r="D26" s="12" t="str">
        <f t="shared" si="0"/>
        <v>Missouri</v>
      </c>
      <c r="E26" s="12">
        <f t="shared" si="1"/>
        <v>7086.52</v>
      </c>
      <c r="F26" t="str">
        <f t="shared" si="2"/>
        <v>Missouri – Total Sales: 7086.52</v>
      </c>
    </row>
    <row r="27" spans="1:6" x14ac:dyDescent="0.3">
      <c r="A27" s="11" t="s">
        <v>185</v>
      </c>
      <c r="B27" s="35">
        <v>7086.52</v>
      </c>
      <c r="D27" s="12" t="str">
        <f t="shared" si="0"/>
        <v>Montana</v>
      </c>
      <c r="E27" s="12">
        <f t="shared" si="1"/>
        <v>3662.93</v>
      </c>
      <c r="F27" t="str">
        <f t="shared" si="2"/>
        <v>Montana – Total Sales: 3662.93</v>
      </c>
    </row>
    <row r="28" spans="1:6" x14ac:dyDescent="0.3">
      <c r="A28" s="11" t="s">
        <v>514</v>
      </c>
      <c r="B28" s="35">
        <v>3662.93</v>
      </c>
      <c r="D28" s="12" t="str">
        <f t="shared" si="0"/>
        <v>Nebraska</v>
      </c>
      <c r="E28" s="12">
        <f t="shared" si="1"/>
        <v>3285.7399999999993</v>
      </c>
      <c r="F28" t="str">
        <f t="shared" si="2"/>
        <v>Nebraska – Total Sales: 3285.74</v>
      </c>
    </row>
    <row r="29" spans="1:6" x14ac:dyDescent="0.3">
      <c r="A29" s="11" t="s">
        <v>995</v>
      </c>
      <c r="B29" s="35">
        <v>3285.7399999999993</v>
      </c>
      <c r="D29" s="12" t="str">
        <f t="shared" si="0"/>
        <v>Nevada</v>
      </c>
      <c r="E29" s="12">
        <f t="shared" si="1"/>
        <v>5136.9999999999991</v>
      </c>
      <c r="F29" t="str">
        <f t="shared" si="2"/>
        <v>Nevada – Total Sales: 5137</v>
      </c>
    </row>
    <row r="30" spans="1:6" x14ac:dyDescent="0.3">
      <c r="A30" s="11" t="s">
        <v>125</v>
      </c>
      <c r="B30" s="35">
        <v>5136.9999999999991</v>
      </c>
      <c r="D30" s="12" t="str">
        <f t="shared" si="0"/>
        <v>New Hampshire</v>
      </c>
      <c r="E30" s="12">
        <f t="shared" si="1"/>
        <v>3636.8</v>
      </c>
      <c r="F30" t="str">
        <f t="shared" si="2"/>
        <v>New Hampshire – Total Sales: 3636.8</v>
      </c>
    </row>
    <row r="31" spans="1:6" x14ac:dyDescent="0.3">
      <c r="A31" s="11" t="s">
        <v>684</v>
      </c>
      <c r="B31" s="35">
        <v>3636.8</v>
      </c>
      <c r="D31" s="12" t="str">
        <f t="shared" si="0"/>
        <v>New Jersey</v>
      </c>
      <c r="E31" s="12">
        <f t="shared" si="1"/>
        <v>14501.159999999998</v>
      </c>
      <c r="F31" t="str">
        <f t="shared" si="2"/>
        <v>New Jersey – Total Sales: 14501.16</v>
      </c>
    </row>
    <row r="32" spans="1:6" x14ac:dyDescent="0.3">
      <c r="A32" s="11" t="s">
        <v>176</v>
      </c>
      <c r="B32" s="35">
        <v>14501.159999999998</v>
      </c>
      <c r="D32" s="12" t="str">
        <f t="shared" si="0"/>
        <v>New Mexico</v>
      </c>
      <c r="E32" s="12">
        <f t="shared" si="1"/>
        <v>1697.9399999999998</v>
      </c>
      <c r="F32" t="str">
        <f t="shared" si="2"/>
        <v>New Mexico – Total Sales: 1697.94</v>
      </c>
    </row>
    <row r="33" spans="1:6" x14ac:dyDescent="0.3">
      <c r="A33" s="11" t="s">
        <v>398</v>
      </c>
      <c r="B33" s="35">
        <v>1697.9399999999998</v>
      </c>
      <c r="D33" s="12" t="str">
        <f t="shared" si="0"/>
        <v>New York</v>
      </c>
      <c r="E33" s="12">
        <f t="shared" si="1"/>
        <v>127483.48</v>
      </c>
      <c r="F33" t="str">
        <f t="shared" si="2"/>
        <v>New York – Total Sales: 127483.48</v>
      </c>
    </row>
    <row r="34" spans="1:6" x14ac:dyDescent="0.3">
      <c r="A34" s="11" t="s">
        <v>148</v>
      </c>
      <c r="B34" s="35">
        <v>127483.48</v>
      </c>
      <c r="D34" s="12" t="str">
        <f t="shared" si="0"/>
        <v>North Carolina</v>
      </c>
      <c r="E34" s="12">
        <f t="shared" si="1"/>
        <v>26083.1</v>
      </c>
      <c r="F34" t="str">
        <f t="shared" si="2"/>
        <v>North Carolina – Total Sales: 26083.1</v>
      </c>
    </row>
    <row r="35" spans="1:6" x14ac:dyDescent="0.3">
      <c r="A35" s="11" t="s">
        <v>244</v>
      </c>
      <c r="B35" s="35">
        <v>26083.1</v>
      </c>
      <c r="D35" s="12" t="str">
        <f t="shared" si="0"/>
        <v>Ohio</v>
      </c>
      <c r="E35" s="12">
        <f t="shared" si="1"/>
        <v>35676.040000000023</v>
      </c>
      <c r="F35" t="str">
        <f t="shared" si="2"/>
        <v>Ohio – Total Sales: 35676.04</v>
      </c>
    </row>
    <row r="36" spans="1:6" x14ac:dyDescent="0.3">
      <c r="A36" s="11" t="s">
        <v>77</v>
      </c>
      <c r="B36" s="35">
        <v>35676.040000000023</v>
      </c>
      <c r="D36" s="12" t="str">
        <f t="shared" si="0"/>
        <v>Oklahoma</v>
      </c>
      <c r="E36" s="12">
        <f t="shared" si="1"/>
        <v>6368.4500000000016</v>
      </c>
      <c r="F36" t="str">
        <f t="shared" si="2"/>
        <v>Oklahoma – Total Sales: 6368.45</v>
      </c>
    </row>
    <row r="37" spans="1:6" x14ac:dyDescent="0.3">
      <c r="A37" s="11" t="s">
        <v>839</v>
      </c>
      <c r="B37" s="35">
        <v>6368.4500000000016</v>
      </c>
      <c r="D37" s="12" t="str">
        <f t="shared" si="0"/>
        <v>Oregon</v>
      </c>
      <c r="E37" s="12">
        <f t="shared" si="1"/>
        <v>5821.57</v>
      </c>
      <c r="F37" t="str">
        <f t="shared" si="2"/>
        <v>Oregon – Total Sales: 5821.57</v>
      </c>
    </row>
    <row r="38" spans="1:6" x14ac:dyDescent="0.3">
      <c r="A38" s="11" t="s">
        <v>90</v>
      </c>
      <c r="B38" s="35">
        <v>5821.57</v>
      </c>
      <c r="D38" s="12" t="str">
        <f t="shared" si="0"/>
        <v>Pennsylvania</v>
      </c>
      <c r="E38" s="12">
        <f t="shared" si="1"/>
        <v>42215.300000000032</v>
      </c>
      <c r="F38" t="str">
        <f t="shared" si="2"/>
        <v>Pennsylvania – Total Sales: 42215.3</v>
      </c>
    </row>
    <row r="39" spans="1:6" x14ac:dyDescent="0.3">
      <c r="A39" s="11" t="s">
        <v>22</v>
      </c>
      <c r="B39" s="35">
        <v>42215.300000000032</v>
      </c>
      <c r="D39" s="12" t="str">
        <f t="shared" si="0"/>
        <v>Rhode Island</v>
      </c>
      <c r="E39" s="12">
        <f t="shared" si="1"/>
        <v>10474.409999999998</v>
      </c>
      <c r="F39" t="str">
        <f t="shared" si="2"/>
        <v>Rhode Island – Total Sales: 10474.41</v>
      </c>
    </row>
    <row r="40" spans="1:6" x14ac:dyDescent="0.3">
      <c r="A40" s="11" t="s">
        <v>1528</v>
      </c>
      <c r="B40" s="35">
        <v>10474.409999999998</v>
      </c>
      <c r="D40" s="12" t="str">
        <f t="shared" si="0"/>
        <v>South Carolina</v>
      </c>
      <c r="E40" s="12">
        <f t="shared" si="1"/>
        <v>1591.6200000000001</v>
      </c>
      <c r="F40" t="str">
        <f t="shared" si="2"/>
        <v>South Carolina – Total Sales: 1591.62</v>
      </c>
    </row>
    <row r="41" spans="1:6" x14ac:dyDescent="0.3">
      <c r="A41" s="11" t="s">
        <v>69</v>
      </c>
      <c r="B41" s="35">
        <v>1591.6200000000001</v>
      </c>
      <c r="D41" s="12" t="str">
        <f t="shared" si="0"/>
        <v>South Dakota</v>
      </c>
      <c r="E41" s="12">
        <f t="shared" si="1"/>
        <v>392.94000000000005</v>
      </c>
      <c r="F41" t="str">
        <f t="shared" si="2"/>
        <v>South Dakota – Total Sales: 392.94</v>
      </c>
    </row>
    <row r="42" spans="1:6" x14ac:dyDescent="0.3">
      <c r="A42" s="11" t="s">
        <v>139</v>
      </c>
      <c r="B42" s="35">
        <v>392.94000000000005</v>
      </c>
      <c r="D42" s="12" t="str">
        <f t="shared" si="0"/>
        <v>Tennessee</v>
      </c>
      <c r="E42" s="12">
        <f t="shared" si="1"/>
        <v>4807.2999999999984</v>
      </c>
      <c r="F42" t="str">
        <f t="shared" si="2"/>
        <v>Tennessee – Total Sales: 4807.3</v>
      </c>
    </row>
    <row r="43" spans="1:6" x14ac:dyDescent="0.3">
      <c r="A43" s="11" t="s">
        <v>119</v>
      </c>
      <c r="B43" s="35">
        <v>4807.2999999999984</v>
      </c>
      <c r="D43" s="12" t="str">
        <f t="shared" si="0"/>
        <v>Texas</v>
      </c>
      <c r="E43" s="12">
        <f t="shared" si="1"/>
        <v>65104.209999999992</v>
      </c>
      <c r="F43" t="str">
        <f t="shared" si="2"/>
        <v>Texas – Total Sales: 65104.21</v>
      </c>
    </row>
    <row r="44" spans="1:6" x14ac:dyDescent="0.3">
      <c r="A44" s="11" t="s">
        <v>9</v>
      </c>
      <c r="B44" s="35">
        <v>65104.209999999992</v>
      </c>
      <c r="D44" s="12" t="str">
        <f t="shared" si="0"/>
        <v>Utah</v>
      </c>
      <c r="E44" s="12">
        <f t="shared" si="1"/>
        <v>2309.9100000000003</v>
      </c>
      <c r="F44" t="str">
        <f t="shared" si="2"/>
        <v>Utah – Total Sales: 2309.91</v>
      </c>
    </row>
    <row r="45" spans="1:6" x14ac:dyDescent="0.3">
      <c r="A45" s="11" t="s">
        <v>295</v>
      </c>
      <c r="B45" s="35">
        <v>2309.9100000000003</v>
      </c>
      <c r="D45" s="12" t="str">
        <f t="shared" si="0"/>
        <v>Vermont</v>
      </c>
      <c r="E45" s="12">
        <f t="shared" si="1"/>
        <v>1599.76</v>
      </c>
      <c r="F45" t="str">
        <f t="shared" si="2"/>
        <v>Vermont – Total Sales: 1599.76</v>
      </c>
    </row>
    <row r="46" spans="1:6" x14ac:dyDescent="0.3">
      <c r="A46" s="11" t="s">
        <v>2321</v>
      </c>
      <c r="B46" s="35">
        <v>1599.76</v>
      </c>
      <c r="D46" s="12" t="str">
        <f t="shared" si="0"/>
        <v>Virginia</v>
      </c>
      <c r="E46" s="12">
        <f t="shared" si="1"/>
        <v>24145.16</v>
      </c>
      <c r="F46" t="str">
        <f t="shared" si="2"/>
        <v>Virginia – Total Sales: 24145.16</v>
      </c>
    </row>
    <row r="47" spans="1:6" x14ac:dyDescent="0.3">
      <c r="A47" s="11" t="s">
        <v>54</v>
      </c>
      <c r="B47" s="35">
        <v>24145.16</v>
      </c>
      <c r="D47" s="12" t="str">
        <f t="shared" si="0"/>
        <v>Washington</v>
      </c>
      <c r="E47" s="12">
        <f t="shared" si="1"/>
        <v>50536.710000000043</v>
      </c>
      <c r="F47" t="str">
        <f t="shared" si="2"/>
        <v>Washington – Total Sales: 50536.71</v>
      </c>
    </row>
    <row r="48" spans="1:6" x14ac:dyDescent="0.3">
      <c r="A48" s="11" t="s">
        <v>163</v>
      </c>
      <c r="B48" s="35">
        <v>50536.710000000043</v>
      </c>
      <c r="D48" s="12" t="str">
        <f t="shared" si="0"/>
        <v>Wisconsin</v>
      </c>
      <c r="E48" s="12">
        <f t="shared" si="1"/>
        <v>8798.159999999998</v>
      </c>
      <c r="F48" t="str">
        <f t="shared" si="2"/>
        <v>Wisconsin – Total Sales: 8798.16</v>
      </c>
    </row>
    <row r="49" spans="1:6" x14ac:dyDescent="0.3">
      <c r="A49" s="11" t="s">
        <v>156</v>
      </c>
      <c r="B49" s="35">
        <v>8798.159999999998</v>
      </c>
      <c r="D49" s="12">
        <f t="shared" si="0"/>
        <v>0</v>
      </c>
      <c r="E49" s="12">
        <f t="shared" si="1"/>
        <v>0</v>
      </c>
      <c r="F49" t="str">
        <f t="shared" si="2"/>
        <v>0 – Total Sales: 0</v>
      </c>
    </row>
    <row r="50" spans="1:6" x14ac:dyDescent="0.3">
      <c r="D50" s="12">
        <f t="shared" si="0"/>
        <v>0</v>
      </c>
      <c r="E50" s="12">
        <f t="shared" si="1"/>
        <v>0</v>
      </c>
      <c r="F50" t="str">
        <f t="shared" si="2"/>
        <v>0 – Total Sales: 0</v>
      </c>
    </row>
  </sheetData>
  <pageMargins left="0.7" right="0.7" top="0.75" bottom="0.75" header="0.3" footer="0.3"/>
  <drawing r:id="rId2"/>
  <picture r:id="rId3"/>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598EB-863A-4C1B-B3A3-0DE230413EE0}">
  <dimension ref="A1:F2500"/>
  <sheetViews>
    <sheetView topLeftCell="A2" workbookViewId="0">
      <selection activeCell="A2" sqref="A2:B2500"/>
    </sheetView>
  </sheetViews>
  <sheetFormatPr defaultRowHeight="14" x14ac:dyDescent="0.3"/>
  <cols>
    <col min="1" max="1" width="12.58203125" customWidth="1"/>
    <col min="2" max="2" width="16.4140625" customWidth="1"/>
    <col min="5" max="5" width="12.75" bestFit="1" customWidth="1"/>
    <col min="6" max="6" width="23" bestFit="1" customWidth="1"/>
  </cols>
  <sheetData>
    <row r="1" spans="1:6" x14ac:dyDescent="0.3">
      <c r="A1" t="s">
        <v>2720</v>
      </c>
      <c r="B1" t="s">
        <v>1</v>
      </c>
    </row>
    <row r="2" spans="1:6" x14ac:dyDescent="0.3">
      <c r="A2">
        <v>2014</v>
      </c>
      <c r="B2" t="s">
        <v>8</v>
      </c>
      <c r="E2" s="1" t="s">
        <v>2724</v>
      </c>
      <c r="F2" t="s">
        <v>2723</v>
      </c>
    </row>
    <row r="3" spans="1:6" x14ac:dyDescent="0.3">
      <c r="A3">
        <v>2014</v>
      </c>
      <c r="B3" t="s">
        <v>13</v>
      </c>
      <c r="E3" s="2">
        <v>2014</v>
      </c>
      <c r="F3">
        <v>595</v>
      </c>
    </row>
    <row r="4" spans="1:6" x14ac:dyDescent="0.3">
      <c r="A4">
        <v>2014</v>
      </c>
      <c r="B4" t="s">
        <v>21</v>
      </c>
      <c r="E4" s="2">
        <v>2015</v>
      </c>
      <c r="F4">
        <v>573</v>
      </c>
    </row>
    <row r="5" spans="1:6" x14ac:dyDescent="0.3">
      <c r="A5">
        <v>2014</v>
      </c>
      <c r="B5" t="s">
        <v>25</v>
      </c>
      <c r="E5" s="2">
        <v>2016</v>
      </c>
      <c r="F5">
        <v>638</v>
      </c>
    </row>
    <row r="6" spans="1:6" x14ac:dyDescent="0.3">
      <c r="A6">
        <v>2014</v>
      </c>
      <c r="B6" t="s">
        <v>28</v>
      </c>
      <c r="E6" s="2">
        <v>2017</v>
      </c>
      <c r="F6">
        <v>693</v>
      </c>
    </row>
    <row r="7" spans="1:6" x14ac:dyDescent="0.3">
      <c r="A7">
        <v>2014</v>
      </c>
      <c r="B7" t="s">
        <v>31</v>
      </c>
    </row>
    <row r="8" spans="1:6" x14ac:dyDescent="0.3">
      <c r="A8">
        <v>2014</v>
      </c>
      <c r="B8" t="s">
        <v>45</v>
      </c>
    </row>
    <row r="9" spans="1:6" x14ac:dyDescent="0.3">
      <c r="A9">
        <v>2014</v>
      </c>
      <c r="B9" t="s">
        <v>49</v>
      </c>
    </row>
    <row r="10" spans="1:6" x14ac:dyDescent="0.3">
      <c r="A10">
        <v>2014</v>
      </c>
      <c r="B10" t="s">
        <v>53</v>
      </c>
    </row>
    <row r="11" spans="1:6" x14ac:dyDescent="0.3">
      <c r="A11">
        <v>2014</v>
      </c>
      <c r="B11" t="s">
        <v>57</v>
      </c>
    </row>
    <row r="12" spans="1:6" x14ac:dyDescent="0.3">
      <c r="A12">
        <v>2014</v>
      </c>
      <c r="B12" t="s">
        <v>60</v>
      </c>
    </row>
    <row r="13" spans="1:6" x14ac:dyDescent="0.3">
      <c r="A13">
        <v>2014</v>
      </c>
      <c r="B13" t="s">
        <v>68</v>
      </c>
    </row>
    <row r="14" spans="1:6" x14ac:dyDescent="0.3">
      <c r="A14">
        <v>2014</v>
      </c>
      <c r="B14" t="s">
        <v>71</v>
      </c>
    </row>
    <row r="15" spans="1:6" x14ac:dyDescent="0.3">
      <c r="A15">
        <v>2014</v>
      </c>
      <c r="B15" t="s">
        <v>76</v>
      </c>
    </row>
    <row r="16" spans="1:6" x14ac:dyDescent="0.3">
      <c r="A16">
        <v>2014</v>
      </c>
      <c r="B16" t="s">
        <v>80</v>
      </c>
    </row>
    <row r="17" spans="1:2" x14ac:dyDescent="0.3">
      <c r="A17">
        <v>2014</v>
      </c>
      <c r="B17" t="s">
        <v>82</v>
      </c>
    </row>
    <row r="18" spans="1:2" x14ac:dyDescent="0.3">
      <c r="A18">
        <v>2014</v>
      </c>
      <c r="B18" t="s">
        <v>84</v>
      </c>
    </row>
    <row r="19" spans="1:2" x14ac:dyDescent="0.3">
      <c r="A19">
        <v>2014</v>
      </c>
      <c r="B19" t="s">
        <v>89</v>
      </c>
    </row>
    <row r="20" spans="1:2" x14ac:dyDescent="0.3">
      <c r="A20">
        <v>2014</v>
      </c>
      <c r="B20" t="s">
        <v>93</v>
      </c>
    </row>
    <row r="21" spans="1:2" x14ac:dyDescent="0.3">
      <c r="A21">
        <v>2014</v>
      </c>
      <c r="B21" t="s">
        <v>99</v>
      </c>
    </row>
    <row r="22" spans="1:2" x14ac:dyDescent="0.3">
      <c r="A22">
        <v>2014</v>
      </c>
      <c r="B22" t="s">
        <v>106</v>
      </c>
    </row>
    <row r="23" spans="1:2" x14ac:dyDescent="0.3">
      <c r="A23">
        <v>2014</v>
      </c>
      <c r="B23" t="s">
        <v>108</v>
      </c>
    </row>
    <row r="24" spans="1:2" x14ac:dyDescent="0.3">
      <c r="A24">
        <v>2014</v>
      </c>
      <c r="B24" t="s">
        <v>118</v>
      </c>
    </row>
    <row r="25" spans="1:2" x14ac:dyDescent="0.3">
      <c r="A25">
        <v>2014</v>
      </c>
      <c r="B25" t="s">
        <v>121</v>
      </c>
    </row>
    <row r="26" spans="1:2" x14ac:dyDescent="0.3">
      <c r="A26">
        <v>2014</v>
      </c>
      <c r="B26" t="s">
        <v>124</v>
      </c>
    </row>
    <row r="27" spans="1:2" x14ac:dyDescent="0.3">
      <c r="A27">
        <v>2014</v>
      </c>
      <c r="B27" t="s">
        <v>127</v>
      </c>
    </row>
    <row r="28" spans="1:2" x14ac:dyDescent="0.3">
      <c r="A28">
        <v>2014</v>
      </c>
      <c r="B28" t="s">
        <v>130</v>
      </c>
    </row>
    <row r="29" spans="1:2" x14ac:dyDescent="0.3">
      <c r="A29">
        <v>2014</v>
      </c>
      <c r="B29" t="s">
        <v>138</v>
      </c>
    </row>
    <row r="30" spans="1:2" x14ac:dyDescent="0.3">
      <c r="A30">
        <v>2014</v>
      </c>
      <c r="B30" t="s">
        <v>142</v>
      </c>
    </row>
    <row r="31" spans="1:2" x14ac:dyDescent="0.3">
      <c r="A31">
        <v>2014</v>
      </c>
      <c r="B31" t="s">
        <v>147</v>
      </c>
    </row>
    <row r="32" spans="1:2" x14ac:dyDescent="0.3">
      <c r="A32">
        <v>2014</v>
      </c>
      <c r="B32" t="s">
        <v>150</v>
      </c>
    </row>
    <row r="33" spans="1:2" x14ac:dyDescent="0.3">
      <c r="A33">
        <v>2014</v>
      </c>
      <c r="B33" t="s">
        <v>153</v>
      </c>
    </row>
    <row r="34" spans="1:2" x14ac:dyDescent="0.3">
      <c r="A34">
        <v>2014</v>
      </c>
      <c r="B34" t="s">
        <v>155</v>
      </c>
    </row>
    <row r="35" spans="1:2" x14ac:dyDescent="0.3">
      <c r="A35">
        <v>2014</v>
      </c>
      <c r="B35" t="s">
        <v>158</v>
      </c>
    </row>
    <row r="36" spans="1:2" x14ac:dyDescent="0.3">
      <c r="A36">
        <v>2014</v>
      </c>
      <c r="B36" t="s">
        <v>160</v>
      </c>
    </row>
    <row r="37" spans="1:2" x14ac:dyDescent="0.3">
      <c r="A37">
        <v>2014</v>
      </c>
      <c r="B37" t="s">
        <v>166</v>
      </c>
    </row>
    <row r="38" spans="1:2" x14ac:dyDescent="0.3">
      <c r="A38">
        <v>2014</v>
      </c>
      <c r="B38" t="s">
        <v>169</v>
      </c>
    </row>
    <row r="39" spans="1:2" x14ac:dyDescent="0.3">
      <c r="A39">
        <v>2014</v>
      </c>
      <c r="B39" t="s">
        <v>170</v>
      </c>
    </row>
    <row r="40" spans="1:2" x14ac:dyDescent="0.3">
      <c r="A40">
        <v>2014</v>
      </c>
      <c r="B40" t="s">
        <v>175</v>
      </c>
    </row>
    <row r="41" spans="1:2" x14ac:dyDescent="0.3">
      <c r="A41">
        <v>2014</v>
      </c>
      <c r="B41" t="s">
        <v>179</v>
      </c>
    </row>
    <row r="42" spans="1:2" x14ac:dyDescent="0.3">
      <c r="A42">
        <v>2014</v>
      </c>
      <c r="B42" t="s">
        <v>181</v>
      </c>
    </row>
    <row r="43" spans="1:2" x14ac:dyDescent="0.3">
      <c r="A43">
        <v>2014</v>
      </c>
      <c r="B43" t="s">
        <v>184</v>
      </c>
    </row>
    <row r="44" spans="1:2" x14ac:dyDescent="0.3">
      <c r="A44">
        <v>2014</v>
      </c>
      <c r="B44" t="s">
        <v>192</v>
      </c>
    </row>
    <row r="45" spans="1:2" x14ac:dyDescent="0.3">
      <c r="A45">
        <v>2014</v>
      </c>
      <c r="B45" t="s">
        <v>194</v>
      </c>
    </row>
    <row r="46" spans="1:2" x14ac:dyDescent="0.3">
      <c r="A46">
        <v>2014</v>
      </c>
      <c r="B46" t="s">
        <v>196</v>
      </c>
    </row>
    <row r="47" spans="1:2" x14ac:dyDescent="0.3">
      <c r="A47">
        <v>2014</v>
      </c>
      <c r="B47" t="s">
        <v>201</v>
      </c>
    </row>
    <row r="48" spans="1:2" x14ac:dyDescent="0.3">
      <c r="A48">
        <v>2014</v>
      </c>
      <c r="B48" t="s">
        <v>203</v>
      </c>
    </row>
    <row r="49" spans="1:2" x14ac:dyDescent="0.3">
      <c r="A49">
        <v>2014</v>
      </c>
      <c r="B49" t="s">
        <v>207</v>
      </c>
    </row>
    <row r="50" spans="1:2" x14ac:dyDescent="0.3">
      <c r="A50">
        <v>2014</v>
      </c>
      <c r="B50" t="s">
        <v>209</v>
      </c>
    </row>
    <row r="51" spans="1:2" x14ac:dyDescent="0.3">
      <c r="A51">
        <v>2014</v>
      </c>
      <c r="B51" t="s">
        <v>211</v>
      </c>
    </row>
    <row r="52" spans="1:2" x14ac:dyDescent="0.3">
      <c r="A52">
        <v>2014</v>
      </c>
      <c r="B52" t="s">
        <v>214</v>
      </c>
    </row>
    <row r="53" spans="1:2" x14ac:dyDescent="0.3">
      <c r="A53">
        <v>2014</v>
      </c>
      <c r="B53" t="s">
        <v>216</v>
      </c>
    </row>
    <row r="54" spans="1:2" x14ac:dyDescent="0.3">
      <c r="A54">
        <v>2014</v>
      </c>
      <c r="B54" t="s">
        <v>217</v>
      </c>
    </row>
    <row r="55" spans="1:2" x14ac:dyDescent="0.3">
      <c r="A55">
        <v>2014</v>
      </c>
      <c r="B55" t="s">
        <v>219</v>
      </c>
    </row>
    <row r="56" spans="1:2" x14ac:dyDescent="0.3">
      <c r="A56">
        <v>2014</v>
      </c>
      <c r="B56" t="s">
        <v>222</v>
      </c>
    </row>
    <row r="57" spans="1:2" x14ac:dyDescent="0.3">
      <c r="A57">
        <v>2014</v>
      </c>
      <c r="B57" t="s">
        <v>224</v>
      </c>
    </row>
    <row r="58" spans="1:2" x14ac:dyDescent="0.3">
      <c r="A58">
        <v>2014</v>
      </c>
      <c r="B58" t="s">
        <v>226</v>
      </c>
    </row>
    <row r="59" spans="1:2" x14ac:dyDescent="0.3">
      <c r="A59">
        <v>2014</v>
      </c>
      <c r="B59" t="s">
        <v>227</v>
      </c>
    </row>
    <row r="60" spans="1:2" x14ac:dyDescent="0.3">
      <c r="A60">
        <v>2014</v>
      </c>
      <c r="B60" t="s">
        <v>229</v>
      </c>
    </row>
    <row r="61" spans="1:2" x14ac:dyDescent="0.3">
      <c r="A61">
        <v>2014</v>
      </c>
      <c r="B61" t="s">
        <v>232</v>
      </c>
    </row>
    <row r="62" spans="1:2" x14ac:dyDescent="0.3">
      <c r="A62">
        <v>2014</v>
      </c>
      <c r="B62" t="s">
        <v>236</v>
      </c>
    </row>
    <row r="63" spans="1:2" x14ac:dyDescent="0.3">
      <c r="A63">
        <v>2014</v>
      </c>
      <c r="B63" t="s">
        <v>238</v>
      </c>
    </row>
    <row r="64" spans="1:2" x14ac:dyDescent="0.3">
      <c r="A64">
        <v>2014</v>
      </c>
      <c r="B64" t="s">
        <v>240</v>
      </c>
    </row>
    <row r="65" spans="1:2" x14ac:dyDescent="0.3">
      <c r="A65">
        <v>2014</v>
      </c>
      <c r="B65" t="s">
        <v>243</v>
      </c>
    </row>
    <row r="66" spans="1:2" x14ac:dyDescent="0.3">
      <c r="A66">
        <v>2014</v>
      </c>
      <c r="B66" t="s">
        <v>245</v>
      </c>
    </row>
    <row r="67" spans="1:2" x14ac:dyDescent="0.3">
      <c r="A67">
        <v>2014</v>
      </c>
      <c r="B67" t="s">
        <v>248</v>
      </c>
    </row>
    <row r="68" spans="1:2" x14ac:dyDescent="0.3">
      <c r="A68">
        <v>2014</v>
      </c>
      <c r="B68" t="s">
        <v>251</v>
      </c>
    </row>
    <row r="69" spans="1:2" x14ac:dyDescent="0.3">
      <c r="A69">
        <v>2014</v>
      </c>
      <c r="B69" t="s">
        <v>253</v>
      </c>
    </row>
    <row r="70" spans="1:2" x14ac:dyDescent="0.3">
      <c r="A70">
        <v>2014</v>
      </c>
      <c r="B70" t="s">
        <v>255</v>
      </c>
    </row>
    <row r="71" spans="1:2" x14ac:dyDescent="0.3">
      <c r="A71">
        <v>2014</v>
      </c>
      <c r="B71" t="s">
        <v>258</v>
      </c>
    </row>
    <row r="72" spans="1:2" x14ac:dyDescent="0.3">
      <c r="A72">
        <v>2014</v>
      </c>
      <c r="B72" t="s">
        <v>267</v>
      </c>
    </row>
    <row r="73" spans="1:2" x14ac:dyDescent="0.3">
      <c r="A73">
        <v>2014</v>
      </c>
      <c r="B73" t="s">
        <v>269</v>
      </c>
    </row>
    <row r="74" spans="1:2" x14ac:dyDescent="0.3">
      <c r="A74">
        <v>2014</v>
      </c>
      <c r="B74" t="s">
        <v>274</v>
      </c>
    </row>
    <row r="75" spans="1:2" x14ac:dyDescent="0.3">
      <c r="A75">
        <v>2014</v>
      </c>
      <c r="B75" t="s">
        <v>276</v>
      </c>
    </row>
    <row r="76" spans="1:2" x14ac:dyDescent="0.3">
      <c r="A76">
        <v>2014</v>
      </c>
      <c r="B76" t="s">
        <v>279</v>
      </c>
    </row>
    <row r="77" spans="1:2" x14ac:dyDescent="0.3">
      <c r="A77">
        <v>2014</v>
      </c>
      <c r="B77" t="s">
        <v>282</v>
      </c>
    </row>
    <row r="78" spans="1:2" x14ac:dyDescent="0.3">
      <c r="A78">
        <v>2014</v>
      </c>
      <c r="B78" t="s">
        <v>284</v>
      </c>
    </row>
    <row r="79" spans="1:2" x14ac:dyDescent="0.3">
      <c r="A79">
        <v>2014</v>
      </c>
      <c r="B79" t="s">
        <v>288</v>
      </c>
    </row>
    <row r="80" spans="1:2" x14ac:dyDescent="0.3">
      <c r="A80">
        <v>2014</v>
      </c>
      <c r="B80" t="s">
        <v>290</v>
      </c>
    </row>
    <row r="81" spans="1:2" x14ac:dyDescent="0.3">
      <c r="A81">
        <v>2014</v>
      </c>
      <c r="B81" t="s">
        <v>292</v>
      </c>
    </row>
    <row r="82" spans="1:2" x14ac:dyDescent="0.3">
      <c r="A82">
        <v>2014</v>
      </c>
      <c r="B82" t="s">
        <v>294</v>
      </c>
    </row>
    <row r="83" spans="1:2" x14ac:dyDescent="0.3">
      <c r="A83">
        <v>2014</v>
      </c>
      <c r="B83" t="s">
        <v>300</v>
      </c>
    </row>
    <row r="84" spans="1:2" x14ac:dyDescent="0.3">
      <c r="A84">
        <v>2014</v>
      </c>
      <c r="B84" t="s">
        <v>304</v>
      </c>
    </row>
    <row r="85" spans="1:2" x14ac:dyDescent="0.3">
      <c r="A85">
        <v>2014</v>
      </c>
      <c r="B85" t="s">
        <v>306</v>
      </c>
    </row>
    <row r="86" spans="1:2" x14ac:dyDescent="0.3">
      <c r="A86">
        <v>2014</v>
      </c>
      <c r="B86" t="s">
        <v>313</v>
      </c>
    </row>
    <row r="87" spans="1:2" x14ac:dyDescent="0.3">
      <c r="A87">
        <v>2014</v>
      </c>
      <c r="B87" t="s">
        <v>318</v>
      </c>
    </row>
    <row r="88" spans="1:2" x14ac:dyDescent="0.3">
      <c r="A88">
        <v>2014</v>
      </c>
      <c r="B88" t="s">
        <v>324</v>
      </c>
    </row>
    <row r="89" spans="1:2" x14ac:dyDescent="0.3">
      <c r="A89">
        <v>2014</v>
      </c>
      <c r="B89" t="s">
        <v>333</v>
      </c>
    </row>
    <row r="90" spans="1:2" x14ac:dyDescent="0.3">
      <c r="A90">
        <v>2014</v>
      </c>
      <c r="B90" t="s">
        <v>335</v>
      </c>
    </row>
    <row r="91" spans="1:2" x14ac:dyDescent="0.3">
      <c r="A91">
        <v>2014</v>
      </c>
      <c r="B91" t="s">
        <v>340</v>
      </c>
    </row>
    <row r="92" spans="1:2" x14ac:dyDescent="0.3">
      <c r="A92">
        <v>2014</v>
      </c>
      <c r="B92" t="s">
        <v>342</v>
      </c>
    </row>
    <row r="93" spans="1:2" x14ac:dyDescent="0.3">
      <c r="A93">
        <v>2014</v>
      </c>
      <c r="B93" t="s">
        <v>345</v>
      </c>
    </row>
    <row r="94" spans="1:2" x14ac:dyDescent="0.3">
      <c r="A94">
        <v>2014</v>
      </c>
      <c r="B94" t="s">
        <v>351</v>
      </c>
    </row>
    <row r="95" spans="1:2" x14ac:dyDescent="0.3">
      <c r="A95">
        <v>2014</v>
      </c>
      <c r="B95" t="s">
        <v>354</v>
      </c>
    </row>
    <row r="96" spans="1:2" x14ac:dyDescent="0.3">
      <c r="A96">
        <v>2014</v>
      </c>
      <c r="B96" t="s">
        <v>356</v>
      </c>
    </row>
    <row r="97" spans="1:2" x14ac:dyDescent="0.3">
      <c r="A97">
        <v>2014</v>
      </c>
      <c r="B97" t="s">
        <v>362</v>
      </c>
    </row>
    <row r="98" spans="1:2" x14ac:dyDescent="0.3">
      <c r="A98">
        <v>2014</v>
      </c>
      <c r="B98" t="s">
        <v>365</v>
      </c>
    </row>
    <row r="99" spans="1:2" x14ac:dyDescent="0.3">
      <c r="A99">
        <v>2014</v>
      </c>
      <c r="B99" t="s">
        <v>368</v>
      </c>
    </row>
    <row r="100" spans="1:2" x14ac:dyDescent="0.3">
      <c r="A100">
        <v>2014</v>
      </c>
      <c r="B100" t="s">
        <v>371</v>
      </c>
    </row>
    <row r="101" spans="1:2" x14ac:dyDescent="0.3">
      <c r="A101">
        <v>2014</v>
      </c>
      <c r="B101" t="s">
        <v>372</v>
      </c>
    </row>
    <row r="102" spans="1:2" x14ac:dyDescent="0.3">
      <c r="A102">
        <v>2014</v>
      </c>
      <c r="B102" t="s">
        <v>375</v>
      </c>
    </row>
    <row r="103" spans="1:2" x14ac:dyDescent="0.3">
      <c r="A103">
        <v>2014</v>
      </c>
      <c r="B103" t="s">
        <v>377</v>
      </c>
    </row>
    <row r="104" spans="1:2" x14ac:dyDescent="0.3">
      <c r="A104">
        <v>2014</v>
      </c>
      <c r="B104" t="s">
        <v>379</v>
      </c>
    </row>
    <row r="105" spans="1:2" x14ac:dyDescent="0.3">
      <c r="A105">
        <v>2014</v>
      </c>
      <c r="B105" t="s">
        <v>382</v>
      </c>
    </row>
    <row r="106" spans="1:2" x14ac:dyDescent="0.3">
      <c r="A106">
        <v>2014</v>
      </c>
      <c r="B106" t="s">
        <v>386</v>
      </c>
    </row>
    <row r="107" spans="1:2" x14ac:dyDescent="0.3">
      <c r="A107">
        <v>2014</v>
      </c>
      <c r="B107" t="s">
        <v>388</v>
      </c>
    </row>
    <row r="108" spans="1:2" x14ac:dyDescent="0.3">
      <c r="A108">
        <v>2014</v>
      </c>
      <c r="B108" t="s">
        <v>391</v>
      </c>
    </row>
    <row r="109" spans="1:2" x14ac:dyDescent="0.3">
      <c r="A109">
        <v>2014</v>
      </c>
      <c r="B109" t="s">
        <v>393</v>
      </c>
    </row>
    <row r="110" spans="1:2" x14ac:dyDescent="0.3">
      <c r="A110">
        <v>2014</v>
      </c>
      <c r="B110" t="s">
        <v>397</v>
      </c>
    </row>
    <row r="111" spans="1:2" x14ac:dyDescent="0.3">
      <c r="A111">
        <v>2014</v>
      </c>
      <c r="B111" t="s">
        <v>400</v>
      </c>
    </row>
    <row r="112" spans="1:2" x14ac:dyDescent="0.3">
      <c r="A112">
        <v>2014</v>
      </c>
      <c r="B112" t="s">
        <v>402</v>
      </c>
    </row>
    <row r="113" spans="1:2" x14ac:dyDescent="0.3">
      <c r="A113">
        <v>2014</v>
      </c>
      <c r="B113" t="s">
        <v>404</v>
      </c>
    </row>
    <row r="114" spans="1:2" x14ac:dyDescent="0.3">
      <c r="A114">
        <v>2014</v>
      </c>
      <c r="B114" t="s">
        <v>406</v>
      </c>
    </row>
    <row r="115" spans="1:2" x14ac:dyDescent="0.3">
      <c r="A115">
        <v>2014</v>
      </c>
      <c r="B115" t="s">
        <v>409</v>
      </c>
    </row>
    <row r="116" spans="1:2" x14ac:dyDescent="0.3">
      <c r="A116">
        <v>2014</v>
      </c>
      <c r="B116" t="s">
        <v>412</v>
      </c>
    </row>
    <row r="117" spans="1:2" x14ac:dyDescent="0.3">
      <c r="A117">
        <v>2014</v>
      </c>
      <c r="B117" t="s">
        <v>416</v>
      </c>
    </row>
    <row r="118" spans="1:2" x14ac:dyDescent="0.3">
      <c r="A118">
        <v>2014</v>
      </c>
      <c r="B118" t="s">
        <v>418</v>
      </c>
    </row>
    <row r="119" spans="1:2" x14ac:dyDescent="0.3">
      <c r="A119">
        <v>2014</v>
      </c>
      <c r="B119" t="s">
        <v>421</v>
      </c>
    </row>
    <row r="120" spans="1:2" x14ac:dyDescent="0.3">
      <c r="A120">
        <v>2014</v>
      </c>
      <c r="B120" t="s">
        <v>423</v>
      </c>
    </row>
    <row r="121" spans="1:2" x14ac:dyDescent="0.3">
      <c r="A121">
        <v>2014</v>
      </c>
      <c r="B121" t="s">
        <v>426</v>
      </c>
    </row>
    <row r="122" spans="1:2" x14ac:dyDescent="0.3">
      <c r="A122">
        <v>2014</v>
      </c>
      <c r="B122" t="s">
        <v>428</v>
      </c>
    </row>
    <row r="123" spans="1:2" x14ac:dyDescent="0.3">
      <c r="A123">
        <v>2014</v>
      </c>
      <c r="B123" t="s">
        <v>432</v>
      </c>
    </row>
    <row r="124" spans="1:2" x14ac:dyDescent="0.3">
      <c r="A124">
        <v>2014</v>
      </c>
      <c r="B124" t="s">
        <v>436</v>
      </c>
    </row>
    <row r="125" spans="1:2" x14ac:dyDescent="0.3">
      <c r="A125">
        <v>2014</v>
      </c>
      <c r="B125" t="s">
        <v>442</v>
      </c>
    </row>
    <row r="126" spans="1:2" x14ac:dyDescent="0.3">
      <c r="A126">
        <v>2014</v>
      </c>
      <c r="B126" t="s">
        <v>444</v>
      </c>
    </row>
    <row r="127" spans="1:2" x14ac:dyDescent="0.3">
      <c r="A127">
        <v>2014</v>
      </c>
      <c r="B127" t="s">
        <v>445</v>
      </c>
    </row>
    <row r="128" spans="1:2" x14ac:dyDescent="0.3">
      <c r="A128">
        <v>2014</v>
      </c>
      <c r="B128" t="s">
        <v>449</v>
      </c>
    </row>
    <row r="129" spans="1:2" x14ac:dyDescent="0.3">
      <c r="A129">
        <v>2014</v>
      </c>
      <c r="B129" t="s">
        <v>451</v>
      </c>
    </row>
    <row r="130" spans="1:2" x14ac:dyDescent="0.3">
      <c r="A130">
        <v>2014</v>
      </c>
      <c r="B130" t="s">
        <v>455</v>
      </c>
    </row>
    <row r="131" spans="1:2" x14ac:dyDescent="0.3">
      <c r="A131">
        <v>2014</v>
      </c>
      <c r="B131" t="s">
        <v>457</v>
      </c>
    </row>
    <row r="132" spans="1:2" x14ac:dyDescent="0.3">
      <c r="A132">
        <v>2014</v>
      </c>
      <c r="B132" t="s">
        <v>461</v>
      </c>
    </row>
    <row r="133" spans="1:2" x14ac:dyDescent="0.3">
      <c r="A133">
        <v>2014</v>
      </c>
      <c r="B133" t="s">
        <v>464</v>
      </c>
    </row>
    <row r="134" spans="1:2" x14ac:dyDescent="0.3">
      <c r="A134">
        <v>2014</v>
      </c>
      <c r="B134" t="s">
        <v>467</v>
      </c>
    </row>
    <row r="135" spans="1:2" x14ac:dyDescent="0.3">
      <c r="A135">
        <v>2014</v>
      </c>
      <c r="B135" t="s">
        <v>469</v>
      </c>
    </row>
    <row r="136" spans="1:2" x14ac:dyDescent="0.3">
      <c r="A136">
        <v>2014</v>
      </c>
      <c r="B136" t="s">
        <v>474</v>
      </c>
    </row>
    <row r="137" spans="1:2" x14ac:dyDescent="0.3">
      <c r="A137">
        <v>2014</v>
      </c>
      <c r="B137" t="s">
        <v>477</v>
      </c>
    </row>
    <row r="138" spans="1:2" x14ac:dyDescent="0.3">
      <c r="A138">
        <v>2014</v>
      </c>
      <c r="B138" t="s">
        <v>482</v>
      </c>
    </row>
    <row r="139" spans="1:2" x14ac:dyDescent="0.3">
      <c r="A139">
        <v>2014</v>
      </c>
      <c r="B139" t="s">
        <v>486</v>
      </c>
    </row>
    <row r="140" spans="1:2" x14ac:dyDescent="0.3">
      <c r="A140">
        <v>2014</v>
      </c>
      <c r="B140" t="s">
        <v>489</v>
      </c>
    </row>
    <row r="141" spans="1:2" x14ac:dyDescent="0.3">
      <c r="A141">
        <v>2014</v>
      </c>
      <c r="B141" t="s">
        <v>491</v>
      </c>
    </row>
    <row r="142" spans="1:2" x14ac:dyDescent="0.3">
      <c r="A142">
        <v>2014</v>
      </c>
      <c r="B142" t="s">
        <v>494</v>
      </c>
    </row>
    <row r="143" spans="1:2" x14ac:dyDescent="0.3">
      <c r="A143">
        <v>2014</v>
      </c>
      <c r="B143" t="s">
        <v>497</v>
      </c>
    </row>
    <row r="144" spans="1:2" x14ac:dyDescent="0.3">
      <c r="A144">
        <v>2014</v>
      </c>
      <c r="B144" t="s">
        <v>499</v>
      </c>
    </row>
    <row r="145" spans="1:2" x14ac:dyDescent="0.3">
      <c r="A145">
        <v>2014</v>
      </c>
      <c r="B145" t="s">
        <v>502</v>
      </c>
    </row>
    <row r="146" spans="1:2" x14ac:dyDescent="0.3">
      <c r="A146">
        <v>2014</v>
      </c>
      <c r="B146" t="s">
        <v>504</v>
      </c>
    </row>
    <row r="147" spans="1:2" x14ac:dyDescent="0.3">
      <c r="A147">
        <v>2014</v>
      </c>
      <c r="B147" t="s">
        <v>508</v>
      </c>
    </row>
    <row r="148" spans="1:2" x14ac:dyDescent="0.3">
      <c r="A148">
        <v>2014</v>
      </c>
      <c r="B148" t="s">
        <v>511</v>
      </c>
    </row>
    <row r="149" spans="1:2" x14ac:dyDescent="0.3">
      <c r="A149">
        <v>2014</v>
      </c>
      <c r="B149" t="s">
        <v>513</v>
      </c>
    </row>
    <row r="150" spans="1:2" x14ac:dyDescent="0.3">
      <c r="A150">
        <v>2014</v>
      </c>
      <c r="B150" t="s">
        <v>518</v>
      </c>
    </row>
    <row r="151" spans="1:2" x14ac:dyDescent="0.3">
      <c r="A151">
        <v>2014</v>
      </c>
      <c r="B151" t="s">
        <v>522</v>
      </c>
    </row>
    <row r="152" spans="1:2" x14ac:dyDescent="0.3">
      <c r="A152">
        <v>2014</v>
      </c>
      <c r="B152" t="s">
        <v>524</v>
      </c>
    </row>
    <row r="153" spans="1:2" x14ac:dyDescent="0.3">
      <c r="A153">
        <v>2014</v>
      </c>
      <c r="B153" t="s">
        <v>529</v>
      </c>
    </row>
    <row r="154" spans="1:2" x14ac:dyDescent="0.3">
      <c r="A154">
        <v>2014</v>
      </c>
      <c r="B154" t="s">
        <v>532</v>
      </c>
    </row>
    <row r="155" spans="1:2" x14ac:dyDescent="0.3">
      <c r="A155">
        <v>2014</v>
      </c>
      <c r="B155" t="s">
        <v>535</v>
      </c>
    </row>
    <row r="156" spans="1:2" x14ac:dyDescent="0.3">
      <c r="A156">
        <v>2014</v>
      </c>
      <c r="B156" t="s">
        <v>536</v>
      </c>
    </row>
    <row r="157" spans="1:2" x14ac:dyDescent="0.3">
      <c r="A157">
        <v>2014</v>
      </c>
      <c r="B157" t="s">
        <v>544</v>
      </c>
    </row>
    <row r="158" spans="1:2" x14ac:dyDescent="0.3">
      <c r="A158">
        <v>2014</v>
      </c>
      <c r="B158" t="s">
        <v>546</v>
      </c>
    </row>
    <row r="159" spans="1:2" x14ac:dyDescent="0.3">
      <c r="A159">
        <v>2014</v>
      </c>
      <c r="B159" t="s">
        <v>551</v>
      </c>
    </row>
    <row r="160" spans="1:2" x14ac:dyDescent="0.3">
      <c r="A160">
        <v>2014</v>
      </c>
      <c r="B160" t="s">
        <v>553</v>
      </c>
    </row>
    <row r="161" spans="1:2" x14ac:dyDescent="0.3">
      <c r="A161">
        <v>2014</v>
      </c>
      <c r="B161" t="s">
        <v>555</v>
      </c>
    </row>
    <row r="162" spans="1:2" x14ac:dyDescent="0.3">
      <c r="A162">
        <v>2014</v>
      </c>
      <c r="B162" t="s">
        <v>557</v>
      </c>
    </row>
    <row r="163" spans="1:2" x14ac:dyDescent="0.3">
      <c r="A163">
        <v>2014</v>
      </c>
      <c r="B163" t="s">
        <v>559</v>
      </c>
    </row>
    <row r="164" spans="1:2" x14ac:dyDescent="0.3">
      <c r="A164">
        <v>2014</v>
      </c>
      <c r="B164" t="s">
        <v>561</v>
      </c>
    </row>
    <row r="165" spans="1:2" x14ac:dyDescent="0.3">
      <c r="A165">
        <v>2014</v>
      </c>
      <c r="B165" t="s">
        <v>563</v>
      </c>
    </row>
    <row r="166" spans="1:2" x14ac:dyDescent="0.3">
      <c r="A166">
        <v>2014</v>
      </c>
      <c r="B166" t="s">
        <v>566</v>
      </c>
    </row>
    <row r="167" spans="1:2" x14ac:dyDescent="0.3">
      <c r="A167">
        <v>2014</v>
      </c>
      <c r="B167" t="s">
        <v>568</v>
      </c>
    </row>
    <row r="168" spans="1:2" x14ac:dyDescent="0.3">
      <c r="A168">
        <v>2014</v>
      </c>
      <c r="B168" t="s">
        <v>572</v>
      </c>
    </row>
    <row r="169" spans="1:2" x14ac:dyDescent="0.3">
      <c r="A169">
        <v>2014</v>
      </c>
      <c r="B169" t="s">
        <v>575</v>
      </c>
    </row>
    <row r="170" spans="1:2" x14ac:dyDescent="0.3">
      <c r="A170">
        <v>2014</v>
      </c>
      <c r="B170" t="s">
        <v>577</v>
      </c>
    </row>
    <row r="171" spans="1:2" x14ac:dyDescent="0.3">
      <c r="A171">
        <v>2014</v>
      </c>
      <c r="B171" t="s">
        <v>582</v>
      </c>
    </row>
    <row r="172" spans="1:2" x14ac:dyDescent="0.3">
      <c r="A172">
        <v>2014</v>
      </c>
      <c r="B172" t="s">
        <v>586</v>
      </c>
    </row>
    <row r="173" spans="1:2" x14ac:dyDescent="0.3">
      <c r="A173">
        <v>2014</v>
      </c>
      <c r="B173" t="s">
        <v>588</v>
      </c>
    </row>
    <row r="174" spans="1:2" x14ac:dyDescent="0.3">
      <c r="A174">
        <v>2014</v>
      </c>
      <c r="B174" t="s">
        <v>589</v>
      </c>
    </row>
    <row r="175" spans="1:2" x14ac:dyDescent="0.3">
      <c r="A175">
        <v>2014</v>
      </c>
      <c r="B175" t="s">
        <v>591</v>
      </c>
    </row>
    <row r="176" spans="1:2" x14ac:dyDescent="0.3">
      <c r="A176">
        <v>2014</v>
      </c>
      <c r="B176" t="s">
        <v>592</v>
      </c>
    </row>
    <row r="177" spans="1:2" x14ac:dyDescent="0.3">
      <c r="A177">
        <v>2014</v>
      </c>
      <c r="B177" t="s">
        <v>595</v>
      </c>
    </row>
    <row r="178" spans="1:2" x14ac:dyDescent="0.3">
      <c r="A178">
        <v>2014</v>
      </c>
      <c r="B178" t="s">
        <v>598</v>
      </c>
    </row>
    <row r="179" spans="1:2" x14ac:dyDescent="0.3">
      <c r="A179">
        <v>2014</v>
      </c>
      <c r="B179" t="s">
        <v>600</v>
      </c>
    </row>
    <row r="180" spans="1:2" x14ac:dyDescent="0.3">
      <c r="A180">
        <v>2014</v>
      </c>
      <c r="B180" t="s">
        <v>601</v>
      </c>
    </row>
    <row r="181" spans="1:2" x14ac:dyDescent="0.3">
      <c r="A181">
        <v>2014</v>
      </c>
      <c r="B181" t="s">
        <v>604</v>
      </c>
    </row>
    <row r="182" spans="1:2" x14ac:dyDescent="0.3">
      <c r="A182">
        <v>2014</v>
      </c>
      <c r="B182" t="s">
        <v>606</v>
      </c>
    </row>
    <row r="183" spans="1:2" x14ac:dyDescent="0.3">
      <c r="A183">
        <v>2014</v>
      </c>
      <c r="B183" t="s">
        <v>609</v>
      </c>
    </row>
    <row r="184" spans="1:2" x14ac:dyDescent="0.3">
      <c r="A184">
        <v>2014</v>
      </c>
      <c r="B184" t="s">
        <v>611</v>
      </c>
    </row>
    <row r="185" spans="1:2" x14ac:dyDescent="0.3">
      <c r="A185">
        <v>2014</v>
      </c>
      <c r="B185" t="s">
        <v>614</v>
      </c>
    </row>
    <row r="186" spans="1:2" x14ac:dyDescent="0.3">
      <c r="A186">
        <v>2014</v>
      </c>
      <c r="B186" t="s">
        <v>617</v>
      </c>
    </row>
    <row r="187" spans="1:2" x14ac:dyDescent="0.3">
      <c r="A187">
        <v>2014</v>
      </c>
      <c r="B187" t="s">
        <v>621</v>
      </c>
    </row>
    <row r="188" spans="1:2" x14ac:dyDescent="0.3">
      <c r="A188">
        <v>2014</v>
      </c>
      <c r="B188" t="s">
        <v>623</v>
      </c>
    </row>
    <row r="189" spans="1:2" x14ac:dyDescent="0.3">
      <c r="A189">
        <v>2014</v>
      </c>
      <c r="B189" t="s">
        <v>625</v>
      </c>
    </row>
    <row r="190" spans="1:2" x14ac:dyDescent="0.3">
      <c r="A190">
        <v>2014</v>
      </c>
      <c r="B190" t="s">
        <v>627</v>
      </c>
    </row>
    <row r="191" spans="1:2" x14ac:dyDescent="0.3">
      <c r="A191">
        <v>2014</v>
      </c>
      <c r="B191" t="s">
        <v>629</v>
      </c>
    </row>
    <row r="192" spans="1:2" x14ac:dyDescent="0.3">
      <c r="A192">
        <v>2014</v>
      </c>
      <c r="B192" t="s">
        <v>634</v>
      </c>
    </row>
    <row r="193" spans="1:2" x14ac:dyDescent="0.3">
      <c r="A193">
        <v>2014</v>
      </c>
      <c r="B193" t="s">
        <v>636</v>
      </c>
    </row>
    <row r="194" spans="1:2" x14ac:dyDescent="0.3">
      <c r="A194">
        <v>2014</v>
      </c>
      <c r="B194" t="s">
        <v>642</v>
      </c>
    </row>
    <row r="195" spans="1:2" x14ac:dyDescent="0.3">
      <c r="A195">
        <v>2014</v>
      </c>
      <c r="B195" t="s">
        <v>645</v>
      </c>
    </row>
    <row r="196" spans="1:2" x14ac:dyDescent="0.3">
      <c r="A196">
        <v>2014</v>
      </c>
      <c r="B196" t="s">
        <v>650</v>
      </c>
    </row>
    <row r="197" spans="1:2" x14ac:dyDescent="0.3">
      <c r="A197">
        <v>2014</v>
      </c>
      <c r="B197" t="s">
        <v>654</v>
      </c>
    </row>
    <row r="198" spans="1:2" x14ac:dyDescent="0.3">
      <c r="A198">
        <v>2014</v>
      </c>
      <c r="B198" t="s">
        <v>656</v>
      </c>
    </row>
    <row r="199" spans="1:2" x14ac:dyDescent="0.3">
      <c r="A199">
        <v>2014</v>
      </c>
      <c r="B199" t="s">
        <v>658</v>
      </c>
    </row>
    <row r="200" spans="1:2" x14ac:dyDescent="0.3">
      <c r="A200">
        <v>2014</v>
      </c>
      <c r="B200" t="s">
        <v>660</v>
      </c>
    </row>
    <row r="201" spans="1:2" x14ac:dyDescent="0.3">
      <c r="A201">
        <v>2014</v>
      </c>
      <c r="B201" t="s">
        <v>663</v>
      </c>
    </row>
    <row r="202" spans="1:2" x14ac:dyDescent="0.3">
      <c r="A202">
        <v>2014</v>
      </c>
      <c r="B202" t="s">
        <v>664</v>
      </c>
    </row>
    <row r="203" spans="1:2" x14ac:dyDescent="0.3">
      <c r="A203">
        <v>2014</v>
      </c>
      <c r="B203" t="s">
        <v>666</v>
      </c>
    </row>
    <row r="204" spans="1:2" x14ac:dyDescent="0.3">
      <c r="A204">
        <v>2014</v>
      </c>
      <c r="B204" t="s">
        <v>668</v>
      </c>
    </row>
    <row r="205" spans="1:2" x14ac:dyDescent="0.3">
      <c r="A205">
        <v>2014</v>
      </c>
      <c r="B205" t="s">
        <v>670</v>
      </c>
    </row>
    <row r="206" spans="1:2" x14ac:dyDescent="0.3">
      <c r="A206">
        <v>2014</v>
      </c>
      <c r="B206" t="s">
        <v>671</v>
      </c>
    </row>
    <row r="207" spans="1:2" x14ac:dyDescent="0.3">
      <c r="A207">
        <v>2014</v>
      </c>
      <c r="B207" t="s">
        <v>673</v>
      </c>
    </row>
    <row r="208" spans="1:2" x14ac:dyDescent="0.3">
      <c r="A208">
        <v>2014</v>
      </c>
      <c r="B208" t="s">
        <v>674</v>
      </c>
    </row>
    <row r="209" spans="1:2" x14ac:dyDescent="0.3">
      <c r="A209">
        <v>2014</v>
      </c>
      <c r="B209" t="s">
        <v>676</v>
      </c>
    </row>
    <row r="210" spans="1:2" x14ac:dyDescent="0.3">
      <c r="A210">
        <v>2014</v>
      </c>
      <c r="B210" t="s">
        <v>679</v>
      </c>
    </row>
    <row r="211" spans="1:2" x14ac:dyDescent="0.3">
      <c r="A211">
        <v>2014</v>
      </c>
      <c r="B211" t="s">
        <v>680</v>
      </c>
    </row>
    <row r="212" spans="1:2" x14ac:dyDescent="0.3">
      <c r="A212">
        <v>2014</v>
      </c>
      <c r="B212" t="s">
        <v>682</v>
      </c>
    </row>
    <row r="213" spans="1:2" x14ac:dyDescent="0.3">
      <c r="A213">
        <v>2014</v>
      </c>
      <c r="B213" t="s">
        <v>683</v>
      </c>
    </row>
    <row r="214" spans="1:2" x14ac:dyDescent="0.3">
      <c r="A214">
        <v>2014</v>
      </c>
      <c r="B214" t="s">
        <v>688</v>
      </c>
    </row>
    <row r="215" spans="1:2" x14ac:dyDescent="0.3">
      <c r="A215">
        <v>2014</v>
      </c>
      <c r="B215" t="s">
        <v>691</v>
      </c>
    </row>
    <row r="216" spans="1:2" x14ac:dyDescent="0.3">
      <c r="A216">
        <v>2014</v>
      </c>
      <c r="B216" t="s">
        <v>694</v>
      </c>
    </row>
    <row r="217" spans="1:2" x14ac:dyDescent="0.3">
      <c r="A217">
        <v>2014</v>
      </c>
      <c r="B217" t="s">
        <v>695</v>
      </c>
    </row>
    <row r="218" spans="1:2" x14ac:dyDescent="0.3">
      <c r="A218">
        <v>2014</v>
      </c>
      <c r="B218" t="s">
        <v>701</v>
      </c>
    </row>
    <row r="219" spans="1:2" x14ac:dyDescent="0.3">
      <c r="A219">
        <v>2014</v>
      </c>
      <c r="B219" t="s">
        <v>708</v>
      </c>
    </row>
    <row r="220" spans="1:2" x14ac:dyDescent="0.3">
      <c r="A220">
        <v>2014</v>
      </c>
      <c r="B220" t="s">
        <v>711</v>
      </c>
    </row>
    <row r="221" spans="1:2" x14ac:dyDescent="0.3">
      <c r="A221">
        <v>2014</v>
      </c>
      <c r="B221" t="s">
        <v>713</v>
      </c>
    </row>
    <row r="222" spans="1:2" x14ac:dyDescent="0.3">
      <c r="A222">
        <v>2014</v>
      </c>
      <c r="B222" t="s">
        <v>716</v>
      </c>
    </row>
    <row r="223" spans="1:2" x14ac:dyDescent="0.3">
      <c r="A223">
        <v>2014</v>
      </c>
      <c r="B223" t="s">
        <v>721</v>
      </c>
    </row>
    <row r="224" spans="1:2" x14ac:dyDescent="0.3">
      <c r="A224">
        <v>2014</v>
      </c>
      <c r="B224" t="s">
        <v>723</v>
      </c>
    </row>
    <row r="225" spans="1:2" x14ac:dyDescent="0.3">
      <c r="A225">
        <v>2014</v>
      </c>
      <c r="B225" t="s">
        <v>726</v>
      </c>
    </row>
    <row r="226" spans="1:2" x14ac:dyDescent="0.3">
      <c r="A226">
        <v>2014</v>
      </c>
      <c r="B226" t="s">
        <v>731</v>
      </c>
    </row>
    <row r="227" spans="1:2" x14ac:dyDescent="0.3">
      <c r="A227">
        <v>2014</v>
      </c>
      <c r="B227" t="s">
        <v>733</v>
      </c>
    </row>
    <row r="228" spans="1:2" x14ac:dyDescent="0.3">
      <c r="A228">
        <v>2014</v>
      </c>
      <c r="B228" t="s">
        <v>735</v>
      </c>
    </row>
    <row r="229" spans="1:2" x14ac:dyDescent="0.3">
      <c r="A229">
        <v>2014</v>
      </c>
      <c r="B229" t="s">
        <v>737</v>
      </c>
    </row>
    <row r="230" spans="1:2" x14ac:dyDescent="0.3">
      <c r="A230">
        <v>2014</v>
      </c>
      <c r="B230" t="s">
        <v>739</v>
      </c>
    </row>
    <row r="231" spans="1:2" x14ac:dyDescent="0.3">
      <c r="A231">
        <v>2014</v>
      </c>
      <c r="B231" t="s">
        <v>741</v>
      </c>
    </row>
    <row r="232" spans="1:2" x14ac:dyDescent="0.3">
      <c r="A232">
        <v>2014</v>
      </c>
      <c r="B232" t="s">
        <v>742</v>
      </c>
    </row>
    <row r="233" spans="1:2" x14ac:dyDescent="0.3">
      <c r="A233">
        <v>2014</v>
      </c>
      <c r="B233" t="s">
        <v>747</v>
      </c>
    </row>
    <row r="234" spans="1:2" x14ac:dyDescent="0.3">
      <c r="A234">
        <v>2014</v>
      </c>
      <c r="B234" t="s">
        <v>748</v>
      </c>
    </row>
    <row r="235" spans="1:2" x14ac:dyDescent="0.3">
      <c r="A235">
        <v>2014</v>
      </c>
      <c r="B235" t="s">
        <v>751</v>
      </c>
    </row>
    <row r="236" spans="1:2" x14ac:dyDescent="0.3">
      <c r="A236">
        <v>2014</v>
      </c>
      <c r="B236" t="s">
        <v>756</v>
      </c>
    </row>
    <row r="237" spans="1:2" x14ac:dyDescent="0.3">
      <c r="A237">
        <v>2014</v>
      </c>
      <c r="B237" t="s">
        <v>759</v>
      </c>
    </row>
    <row r="238" spans="1:2" x14ac:dyDescent="0.3">
      <c r="A238">
        <v>2014</v>
      </c>
      <c r="B238" t="s">
        <v>767</v>
      </c>
    </row>
    <row r="239" spans="1:2" x14ac:dyDescent="0.3">
      <c r="A239">
        <v>2014</v>
      </c>
      <c r="B239" t="s">
        <v>768</v>
      </c>
    </row>
    <row r="240" spans="1:2" x14ac:dyDescent="0.3">
      <c r="A240">
        <v>2014</v>
      </c>
      <c r="B240" t="s">
        <v>770</v>
      </c>
    </row>
    <row r="241" spans="1:2" x14ac:dyDescent="0.3">
      <c r="A241">
        <v>2014</v>
      </c>
      <c r="B241" t="s">
        <v>773</v>
      </c>
    </row>
    <row r="242" spans="1:2" x14ac:dyDescent="0.3">
      <c r="A242">
        <v>2014</v>
      </c>
      <c r="B242" t="s">
        <v>777</v>
      </c>
    </row>
    <row r="243" spans="1:2" x14ac:dyDescent="0.3">
      <c r="A243">
        <v>2014</v>
      </c>
      <c r="B243" t="s">
        <v>779</v>
      </c>
    </row>
    <row r="244" spans="1:2" x14ac:dyDescent="0.3">
      <c r="A244">
        <v>2014</v>
      </c>
      <c r="B244" t="s">
        <v>783</v>
      </c>
    </row>
    <row r="245" spans="1:2" x14ac:dyDescent="0.3">
      <c r="A245">
        <v>2014</v>
      </c>
      <c r="B245" t="s">
        <v>785</v>
      </c>
    </row>
    <row r="246" spans="1:2" x14ac:dyDescent="0.3">
      <c r="A246">
        <v>2014</v>
      </c>
      <c r="B246" t="s">
        <v>787</v>
      </c>
    </row>
    <row r="247" spans="1:2" x14ac:dyDescent="0.3">
      <c r="A247">
        <v>2014</v>
      </c>
      <c r="B247" t="s">
        <v>788</v>
      </c>
    </row>
    <row r="248" spans="1:2" x14ac:dyDescent="0.3">
      <c r="A248">
        <v>2014</v>
      </c>
      <c r="B248" t="s">
        <v>790</v>
      </c>
    </row>
    <row r="249" spans="1:2" x14ac:dyDescent="0.3">
      <c r="A249">
        <v>2014</v>
      </c>
      <c r="B249" t="s">
        <v>793</v>
      </c>
    </row>
    <row r="250" spans="1:2" x14ac:dyDescent="0.3">
      <c r="A250">
        <v>2014</v>
      </c>
      <c r="B250" t="s">
        <v>795</v>
      </c>
    </row>
    <row r="251" spans="1:2" x14ac:dyDescent="0.3">
      <c r="A251">
        <v>2014</v>
      </c>
      <c r="B251" t="s">
        <v>802</v>
      </c>
    </row>
    <row r="252" spans="1:2" x14ac:dyDescent="0.3">
      <c r="A252">
        <v>2014</v>
      </c>
      <c r="B252" t="s">
        <v>805</v>
      </c>
    </row>
    <row r="253" spans="1:2" x14ac:dyDescent="0.3">
      <c r="A253">
        <v>2014</v>
      </c>
      <c r="B253" t="s">
        <v>808</v>
      </c>
    </row>
    <row r="254" spans="1:2" x14ac:dyDescent="0.3">
      <c r="A254">
        <v>2014</v>
      </c>
      <c r="B254" t="s">
        <v>812</v>
      </c>
    </row>
    <row r="255" spans="1:2" x14ac:dyDescent="0.3">
      <c r="A255">
        <v>2014</v>
      </c>
      <c r="B255" t="s">
        <v>814</v>
      </c>
    </row>
    <row r="256" spans="1:2" x14ac:dyDescent="0.3">
      <c r="A256">
        <v>2014</v>
      </c>
      <c r="B256" t="s">
        <v>816</v>
      </c>
    </row>
    <row r="257" spans="1:2" x14ac:dyDescent="0.3">
      <c r="A257">
        <v>2014</v>
      </c>
      <c r="B257" t="s">
        <v>819</v>
      </c>
    </row>
    <row r="258" spans="1:2" x14ac:dyDescent="0.3">
      <c r="A258">
        <v>2014</v>
      </c>
      <c r="B258" t="s">
        <v>821</v>
      </c>
    </row>
    <row r="259" spans="1:2" x14ac:dyDescent="0.3">
      <c r="A259">
        <v>2014</v>
      </c>
      <c r="B259" t="s">
        <v>823</v>
      </c>
    </row>
    <row r="260" spans="1:2" x14ac:dyDescent="0.3">
      <c r="A260">
        <v>2014</v>
      </c>
      <c r="B260" t="s">
        <v>825</v>
      </c>
    </row>
    <row r="261" spans="1:2" x14ac:dyDescent="0.3">
      <c r="A261">
        <v>2014</v>
      </c>
      <c r="B261" t="s">
        <v>828</v>
      </c>
    </row>
    <row r="262" spans="1:2" x14ac:dyDescent="0.3">
      <c r="A262">
        <v>2014</v>
      </c>
      <c r="B262" t="s">
        <v>830</v>
      </c>
    </row>
    <row r="263" spans="1:2" x14ac:dyDescent="0.3">
      <c r="A263">
        <v>2014</v>
      </c>
      <c r="B263" t="s">
        <v>838</v>
      </c>
    </row>
    <row r="264" spans="1:2" x14ac:dyDescent="0.3">
      <c r="A264">
        <v>2014</v>
      </c>
      <c r="B264" t="s">
        <v>847</v>
      </c>
    </row>
    <row r="265" spans="1:2" x14ac:dyDescent="0.3">
      <c r="A265">
        <v>2014</v>
      </c>
      <c r="B265" t="s">
        <v>852</v>
      </c>
    </row>
    <row r="266" spans="1:2" x14ac:dyDescent="0.3">
      <c r="A266">
        <v>2014</v>
      </c>
      <c r="B266" t="s">
        <v>856</v>
      </c>
    </row>
    <row r="267" spans="1:2" x14ac:dyDescent="0.3">
      <c r="A267">
        <v>2014</v>
      </c>
      <c r="B267" t="s">
        <v>858</v>
      </c>
    </row>
    <row r="268" spans="1:2" x14ac:dyDescent="0.3">
      <c r="A268">
        <v>2014</v>
      </c>
      <c r="B268" t="s">
        <v>860</v>
      </c>
    </row>
    <row r="269" spans="1:2" x14ac:dyDescent="0.3">
      <c r="A269">
        <v>2014</v>
      </c>
      <c r="B269" t="s">
        <v>865</v>
      </c>
    </row>
    <row r="270" spans="1:2" x14ac:dyDescent="0.3">
      <c r="A270">
        <v>2014</v>
      </c>
      <c r="B270" t="s">
        <v>867</v>
      </c>
    </row>
    <row r="271" spans="1:2" x14ac:dyDescent="0.3">
      <c r="A271">
        <v>2014</v>
      </c>
      <c r="B271" t="s">
        <v>870</v>
      </c>
    </row>
    <row r="272" spans="1:2" x14ac:dyDescent="0.3">
      <c r="A272">
        <v>2014</v>
      </c>
      <c r="B272" t="s">
        <v>872</v>
      </c>
    </row>
    <row r="273" spans="1:2" x14ac:dyDescent="0.3">
      <c r="A273">
        <v>2014</v>
      </c>
      <c r="B273" t="s">
        <v>874</v>
      </c>
    </row>
    <row r="274" spans="1:2" x14ac:dyDescent="0.3">
      <c r="A274">
        <v>2014</v>
      </c>
      <c r="B274" t="s">
        <v>877</v>
      </c>
    </row>
    <row r="275" spans="1:2" x14ac:dyDescent="0.3">
      <c r="A275">
        <v>2014</v>
      </c>
      <c r="B275" t="s">
        <v>878</v>
      </c>
    </row>
    <row r="276" spans="1:2" x14ac:dyDescent="0.3">
      <c r="A276">
        <v>2014</v>
      </c>
      <c r="B276" t="s">
        <v>882</v>
      </c>
    </row>
    <row r="277" spans="1:2" x14ac:dyDescent="0.3">
      <c r="A277">
        <v>2014</v>
      </c>
      <c r="B277" t="s">
        <v>883</v>
      </c>
    </row>
    <row r="278" spans="1:2" x14ac:dyDescent="0.3">
      <c r="A278">
        <v>2014</v>
      </c>
      <c r="B278" t="s">
        <v>886</v>
      </c>
    </row>
    <row r="279" spans="1:2" x14ac:dyDescent="0.3">
      <c r="A279">
        <v>2014</v>
      </c>
      <c r="B279" t="s">
        <v>888</v>
      </c>
    </row>
    <row r="280" spans="1:2" x14ac:dyDescent="0.3">
      <c r="A280">
        <v>2014</v>
      </c>
      <c r="B280" t="s">
        <v>890</v>
      </c>
    </row>
    <row r="281" spans="1:2" x14ac:dyDescent="0.3">
      <c r="A281">
        <v>2014</v>
      </c>
      <c r="B281" t="s">
        <v>891</v>
      </c>
    </row>
    <row r="282" spans="1:2" x14ac:dyDescent="0.3">
      <c r="A282">
        <v>2014</v>
      </c>
      <c r="B282" t="s">
        <v>894</v>
      </c>
    </row>
    <row r="283" spans="1:2" x14ac:dyDescent="0.3">
      <c r="A283">
        <v>2014</v>
      </c>
      <c r="B283" t="s">
        <v>899</v>
      </c>
    </row>
    <row r="284" spans="1:2" x14ac:dyDescent="0.3">
      <c r="A284">
        <v>2014</v>
      </c>
      <c r="B284" t="s">
        <v>901</v>
      </c>
    </row>
    <row r="285" spans="1:2" x14ac:dyDescent="0.3">
      <c r="A285">
        <v>2014</v>
      </c>
      <c r="B285" t="s">
        <v>903</v>
      </c>
    </row>
    <row r="286" spans="1:2" x14ac:dyDescent="0.3">
      <c r="A286">
        <v>2014</v>
      </c>
      <c r="B286" t="s">
        <v>906</v>
      </c>
    </row>
    <row r="287" spans="1:2" x14ac:dyDescent="0.3">
      <c r="A287">
        <v>2014</v>
      </c>
      <c r="B287" t="s">
        <v>909</v>
      </c>
    </row>
    <row r="288" spans="1:2" x14ac:dyDescent="0.3">
      <c r="A288">
        <v>2014</v>
      </c>
      <c r="B288" t="s">
        <v>911</v>
      </c>
    </row>
    <row r="289" spans="1:2" x14ac:dyDescent="0.3">
      <c r="A289">
        <v>2014</v>
      </c>
      <c r="B289" t="s">
        <v>914</v>
      </c>
    </row>
    <row r="290" spans="1:2" x14ac:dyDescent="0.3">
      <c r="A290">
        <v>2014</v>
      </c>
      <c r="B290" t="s">
        <v>916</v>
      </c>
    </row>
    <row r="291" spans="1:2" x14ac:dyDescent="0.3">
      <c r="A291">
        <v>2014</v>
      </c>
      <c r="B291" t="s">
        <v>920</v>
      </c>
    </row>
    <row r="292" spans="1:2" x14ac:dyDescent="0.3">
      <c r="A292">
        <v>2014</v>
      </c>
      <c r="B292" t="s">
        <v>921</v>
      </c>
    </row>
    <row r="293" spans="1:2" x14ac:dyDescent="0.3">
      <c r="A293">
        <v>2014</v>
      </c>
      <c r="B293" t="s">
        <v>922</v>
      </c>
    </row>
    <row r="294" spans="1:2" x14ac:dyDescent="0.3">
      <c r="A294">
        <v>2014</v>
      </c>
      <c r="B294" t="s">
        <v>924</v>
      </c>
    </row>
    <row r="295" spans="1:2" x14ac:dyDescent="0.3">
      <c r="A295">
        <v>2014</v>
      </c>
      <c r="B295" t="s">
        <v>927</v>
      </c>
    </row>
    <row r="296" spans="1:2" x14ac:dyDescent="0.3">
      <c r="A296">
        <v>2014</v>
      </c>
      <c r="B296" t="s">
        <v>934</v>
      </c>
    </row>
    <row r="297" spans="1:2" x14ac:dyDescent="0.3">
      <c r="A297">
        <v>2014</v>
      </c>
      <c r="B297" t="s">
        <v>937</v>
      </c>
    </row>
    <row r="298" spans="1:2" x14ac:dyDescent="0.3">
      <c r="A298">
        <v>2014</v>
      </c>
      <c r="B298" t="s">
        <v>939</v>
      </c>
    </row>
    <row r="299" spans="1:2" x14ac:dyDescent="0.3">
      <c r="A299">
        <v>2014</v>
      </c>
      <c r="B299" t="s">
        <v>944</v>
      </c>
    </row>
    <row r="300" spans="1:2" x14ac:dyDescent="0.3">
      <c r="A300">
        <v>2014</v>
      </c>
      <c r="B300" t="s">
        <v>946</v>
      </c>
    </row>
    <row r="301" spans="1:2" x14ac:dyDescent="0.3">
      <c r="A301">
        <v>2014</v>
      </c>
      <c r="B301" t="s">
        <v>950</v>
      </c>
    </row>
    <row r="302" spans="1:2" x14ac:dyDescent="0.3">
      <c r="A302">
        <v>2014</v>
      </c>
      <c r="B302" t="s">
        <v>952</v>
      </c>
    </row>
    <row r="303" spans="1:2" x14ac:dyDescent="0.3">
      <c r="A303">
        <v>2014</v>
      </c>
      <c r="B303" t="s">
        <v>956</v>
      </c>
    </row>
    <row r="304" spans="1:2" x14ac:dyDescent="0.3">
      <c r="A304">
        <v>2014</v>
      </c>
      <c r="B304" t="s">
        <v>958</v>
      </c>
    </row>
    <row r="305" spans="1:2" x14ac:dyDescent="0.3">
      <c r="A305">
        <v>2014</v>
      </c>
      <c r="B305" t="s">
        <v>962</v>
      </c>
    </row>
    <row r="306" spans="1:2" x14ac:dyDescent="0.3">
      <c r="A306">
        <v>2014</v>
      </c>
      <c r="B306" t="s">
        <v>964</v>
      </c>
    </row>
    <row r="307" spans="1:2" x14ac:dyDescent="0.3">
      <c r="A307">
        <v>2014</v>
      </c>
      <c r="B307" t="s">
        <v>966</v>
      </c>
    </row>
    <row r="308" spans="1:2" x14ac:dyDescent="0.3">
      <c r="A308">
        <v>2014</v>
      </c>
      <c r="B308" t="s">
        <v>970</v>
      </c>
    </row>
    <row r="309" spans="1:2" x14ac:dyDescent="0.3">
      <c r="A309">
        <v>2014</v>
      </c>
      <c r="B309" t="s">
        <v>972</v>
      </c>
    </row>
    <row r="310" spans="1:2" x14ac:dyDescent="0.3">
      <c r="A310">
        <v>2014</v>
      </c>
      <c r="B310" t="s">
        <v>976</v>
      </c>
    </row>
    <row r="311" spans="1:2" x14ac:dyDescent="0.3">
      <c r="A311">
        <v>2014</v>
      </c>
      <c r="B311" t="s">
        <v>977</v>
      </c>
    </row>
    <row r="312" spans="1:2" x14ac:dyDescent="0.3">
      <c r="A312">
        <v>2014</v>
      </c>
      <c r="B312" t="s">
        <v>982</v>
      </c>
    </row>
    <row r="313" spans="1:2" x14ac:dyDescent="0.3">
      <c r="A313">
        <v>2014</v>
      </c>
      <c r="B313" t="s">
        <v>988</v>
      </c>
    </row>
    <row r="314" spans="1:2" x14ac:dyDescent="0.3">
      <c r="A314">
        <v>2014</v>
      </c>
      <c r="B314" t="s">
        <v>991</v>
      </c>
    </row>
    <row r="315" spans="1:2" x14ac:dyDescent="0.3">
      <c r="A315">
        <v>2014</v>
      </c>
      <c r="B315" t="s">
        <v>996</v>
      </c>
    </row>
    <row r="316" spans="1:2" x14ac:dyDescent="0.3">
      <c r="A316">
        <v>2014</v>
      </c>
      <c r="B316" t="s">
        <v>1002</v>
      </c>
    </row>
    <row r="317" spans="1:2" x14ac:dyDescent="0.3">
      <c r="A317">
        <v>2014</v>
      </c>
      <c r="B317" t="s">
        <v>1003</v>
      </c>
    </row>
    <row r="318" spans="1:2" x14ac:dyDescent="0.3">
      <c r="A318">
        <v>2014</v>
      </c>
      <c r="B318" t="s">
        <v>1004</v>
      </c>
    </row>
    <row r="319" spans="1:2" x14ac:dyDescent="0.3">
      <c r="A319">
        <v>2014</v>
      </c>
      <c r="B319" t="s">
        <v>1008</v>
      </c>
    </row>
    <row r="320" spans="1:2" x14ac:dyDescent="0.3">
      <c r="A320">
        <v>2014</v>
      </c>
      <c r="B320" t="s">
        <v>1011</v>
      </c>
    </row>
    <row r="321" spans="1:2" x14ac:dyDescent="0.3">
      <c r="A321">
        <v>2014</v>
      </c>
      <c r="B321" t="s">
        <v>1015</v>
      </c>
    </row>
    <row r="322" spans="1:2" x14ac:dyDescent="0.3">
      <c r="A322">
        <v>2014</v>
      </c>
      <c r="B322" t="s">
        <v>1022</v>
      </c>
    </row>
    <row r="323" spans="1:2" x14ac:dyDescent="0.3">
      <c r="A323">
        <v>2014</v>
      </c>
      <c r="B323" t="s">
        <v>1026</v>
      </c>
    </row>
    <row r="324" spans="1:2" x14ac:dyDescent="0.3">
      <c r="A324">
        <v>2014</v>
      </c>
      <c r="B324" t="s">
        <v>1032</v>
      </c>
    </row>
    <row r="325" spans="1:2" x14ac:dyDescent="0.3">
      <c r="A325">
        <v>2014</v>
      </c>
      <c r="B325" t="s">
        <v>1034</v>
      </c>
    </row>
    <row r="326" spans="1:2" x14ac:dyDescent="0.3">
      <c r="A326">
        <v>2014</v>
      </c>
      <c r="B326" t="s">
        <v>1037</v>
      </c>
    </row>
    <row r="327" spans="1:2" x14ac:dyDescent="0.3">
      <c r="A327">
        <v>2014</v>
      </c>
      <c r="B327" t="s">
        <v>1041</v>
      </c>
    </row>
    <row r="328" spans="1:2" x14ac:dyDescent="0.3">
      <c r="A328">
        <v>2014</v>
      </c>
      <c r="B328" t="s">
        <v>1043</v>
      </c>
    </row>
    <row r="329" spans="1:2" x14ac:dyDescent="0.3">
      <c r="A329">
        <v>2014</v>
      </c>
      <c r="B329" t="s">
        <v>1045</v>
      </c>
    </row>
    <row r="330" spans="1:2" x14ac:dyDescent="0.3">
      <c r="A330">
        <v>2014</v>
      </c>
      <c r="B330" t="s">
        <v>1050</v>
      </c>
    </row>
    <row r="331" spans="1:2" x14ac:dyDescent="0.3">
      <c r="A331">
        <v>2014</v>
      </c>
      <c r="B331" t="s">
        <v>1054</v>
      </c>
    </row>
    <row r="332" spans="1:2" x14ac:dyDescent="0.3">
      <c r="A332">
        <v>2014</v>
      </c>
      <c r="B332" t="s">
        <v>1063</v>
      </c>
    </row>
    <row r="333" spans="1:2" x14ac:dyDescent="0.3">
      <c r="A333">
        <v>2014</v>
      </c>
      <c r="B333" t="s">
        <v>1066</v>
      </c>
    </row>
    <row r="334" spans="1:2" x14ac:dyDescent="0.3">
      <c r="A334">
        <v>2014</v>
      </c>
      <c r="B334" t="s">
        <v>1069</v>
      </c>
    </row>
    <row r="335" spans="1:2" x14ac:dyDescent="0.3">
      <c r="A335">
        <v>2014</v>
      </c>
      <c r="B335" t="s">
        <v>1073</v>
      </c>
    </row>
    <row r="336" spans="1:2" x14ac:dyDescent="0.3">
      <c r="A336">
        <v>2014</v>
      </c>
      <c r="B336" t="s">
        <v>1075</v>
      </c>
    </row>
    <row r="337" spans="1:2" x14ac:dyDescent="0.3">
      <c r="A337">
        <v>2014</v>
      </c>
      <c r="B337" t="s">
        <v>1076</v>
      </c>
    </row>
    <row r="338" spans="1:2" x14ac:dyDescent="0.3">
      <c r="A338">
        <v>2014</v>
      </c>
      <c r="B338" t="s">
        <v>1078</v>
      </c>
    </row>
    <row r="339" spans="1:2" x14ac:dyDescent="0.3">
      <c r="A339">
        <v>2014</v>
      </c>
      <c r="B339" t="s">
        <v>1083</v>
      </c>
    </row>
    <row r="340" spans="1:2" x14ac:dyDescent="0.3">
      <c r="A340">
        <v>2014</v>
      </c>
      <c r="B340" t="s">
        <v>1087</v>
      </c>
    </row>
    <row r="341" spans="1:2" x14ac:dyDescent="0.3">
      <c r="A341">
        <v>2014</v>
      </c>
      <c r="B341" t="s">
        <v>1092</v>
      </c>
    </row>
    <row r="342" spans="1:2" x14ac:dyDescent="0.3">
      <c r="A342">
        <v>2014</v>
      </c>
      <c r="B342" t="s">
        <v>1094</v>
      </c>
    </row>
    <row r="343" spans="1:2" x14ac:dyDescent="0.3">
      <c r="A343">
        <v>2014</v>
      </c>
      <c r="B343" t="s">
        <v>1096</v>
      </c>
    </row>
    <row r="344" spans="1:2" x14ac:dyDescent="0.3">
      <c r="A344">
        <v>2014</v>
      </c>
      <c r="B344" t="s">
        <v>1098</v>
      </c>
    </row>
    <row r="345" spans="1:2" x14ac:dyDescent="0.3">
      <c r="A345">
        <v>2014</v>
      </c>
      <c r="B345" t="s">
        <v>1101</v>
      </c>
    </row>
    <row r="346" spans="1:2" x14ac:dyDescent="0.3">
      <c r="A346">
        <v>2014</v>
      </c>
      <c r="B346" t="s">
        <v>1103</v>
      </c>
    </row>
    <row r="347" spans="1:2" x14ac:dyDescent="0.3">
      <c r="A347">
        <v>2014</v>
      </c>
      <c r="B347" t="s">
        <v>1110</v>
      </c>
    </row>
    <row r="348" spans="1:2" x14ac:dyDescent="0.3">
      <c r="A348">
        <v>2014</v>
      </c>
      <c r="B348" t="s">
        <v>1112</v>
      </c>
    </row>
    <row r="349" spans="1:2" x14ac:dyDescent="0.3">
      <c r="A349">
        <v>2014</v>
      </c>
      <c r="B349" t="s">
        <v>1114</v>
      </c>
    </row>
    <row r="350" spans="1:2" x14ac:dyDescent="0.3">
      <c r="A350">
        <v>2014</v>
      </c>
      <c r="B350" t="s">
        <v>1120</v>
      </c>
    </row>
    <row r="351" spans="1:2" x14ac:dyDescent="0.3">
      <c r="A351">
        <v>2014</v>
      </c>
      <c r="B351" t="s">
        <v>1121</v>
      </c>
    </row>
    <row r="352" spans="1:2" x14ac:dyDescent="0.3">
      <c r="A352">
        <v>2014</v>
      </c>
      <c r="B352" t="s">
        <v>1128</v>
      </c>
    </row>
    <row r="353" spans="1:2" x14ac:dyDescent="0.3">
      <c r="A353">
        <v>2014</v>
      </c>
      <c r="B353" t="s">
        <v>1130</v>
      </c>
    </row>
    <row r="354" spans="1:2" x14ac:dyDescent="0.3">
      <c r="A354">
        <v>2014</v>
      </c>
      <c r="B354" t="s">
        <v>1137</v>
      </c>
    </row>
    <row r="355" spans="1:2" x14ac:dyDescent="0.3">
      <c r="A355">
        <v>2014</v>
      </c>
      <c r="B355" t="s">
        <v>1139</v>
      </c>
    </row>
    <row r="356" spans="1:2" x14ac:dyDescent="0.3">
      <c r="A356">
        <v>2014</v>
      </c>
      <c r="B356" t="s">
        <v>1142</v>
      </c>
    </row>
    <row r="357" spans="1:2" x14ac:dyDescent="0.3">
      <c r="A357">
        <v>2014</v>
      </c>
      <c r="B357" t="s">
        <v>1144</v>
      </c>
    </row>
    <row r="358" spans="1:2" x14ac:dyDescent="0.3">
      <c r="A358">
        <v>2014</v>
      </c>
      <c r="B358" t="s">
        <v>1147</v>
      </c>
    </row>
    <row r="359" spans="1:2" x14ac:dyDescent="0.3">
      <c r="A359">
        <v>2014</v>
      </c>
      <c r="B359" t="s">
        <v>1150</v>
      </c>
    </row>
    <row r="360" spans="1:2" x14ac:dyDescent="0.3">
      <c r="A360">
        <v>2014</v>
      </c>
      <c r="B360" t="s">
        <v>1151</v>
      </c>
    </row>
    <row r="361" spans="1:2" x14ac:dyDescent="0.3">
      <c r="A361">
        <v>2014</v>
      </c>
      <c r="B361" t="s">
        <v>1160</v>
      </c>
    </row>
    <row r="362" spans="1:2" x14ac:dyDescent="0.3">
      <c r="A362">
        <v>2014</v>
      </c>
      <c r="B362" t="s">
        <v>1162</v>
      </c>
    </row>
    <row r="363" spans="1:2" x14ac:dyDescent="0.3">
      <c r="A363">
        <v>2014</v>
      </c>
      <c r="B363" t="s">
        <v>1163</v>
      </c>
    </row>
    <row r="364" spans="1:2" x14ac:dyDescent="0.3">
      <c r="A364">
        <v>2014</v>
      </c>
      <c r="B364" t="s">
        <v>1166</v>
      </c>
    </row>
    <row r="365" spans="1:2" x14ac:dyDescent="0.3">
      <c r="A365">
        <v>2014</v>
      </c>
      <c r="B365" t="s">
        <v>1171</v>
      </c>
    </row>
    <row r="366" spans="1:2" x14ac:dyDescent="0.3">
      <c r="A366">
        <v>2014</v>
      </c>
      <c r="B366" t="s">
        <v>1172</v>
      </c>
    </row>
    <row r="367" spans="1:2" x14ac:dyDescent="0.3">
      <c r="A367">
        <v>2014</v>
      </c>
      <c r="B367" t="s">
        <v>1176</v>
      </c>
    </row>
    <row r="368" spans="1:2" x14ac:dyDescent="0.3">
      <c r="A368">
        <v>2014</v>
      </c>
      <c r="B368" t="s">
        <v>1177</v>
      </c>
    </row>
    <row r="369" spans="1:2" x14ac:dyDescent="0.3">
      <c r="A369">
        <v>2014</v>
      </c>
      <c r="B369" t="s">
        <v>1180</v>
      </c>
    </row>
    <row r="370" spans="1:2" x14ac:dyDescent="0.3">
      <c r="A370">
        <v>2014</v>
      </c>
      <c r="B370" t="s">
        <v>1182</v>
      </c>
    </row>
    <row r="371" spans="1:2" x14ac:dyDescent="0.3">
      <c r="A371">
        <v>2014</v>
      </c>
      <c r="B371" t="s">
        <v>1185</v>
      </c>
    </row>
    <row r="372" spans="1:2" x14ac:dyDescent="0.3">
      <c r="A372">
        <v>2014</v>
      </c>
      <c r="B372" t="s">
        <v>1189</v>
      </c>
    </row>
    <row r="373" spans="1:2" x14ac:dyDescent="0.3">
      <c r="A373">
        <v>2014</v>
      </c>
      <c r="B373" t="s">
        <v>1192</v>
      </c>
    </row>
    <row r="374" spans="1:2" x14ac:dyDescent="0.3">
      <c r="A374">
        <v>2014</v>
      </c>
      <c r="B374" t="s">
        <v>1195</v>
      </c>
    </row>
    <row r="375" spans="1:2" x14ac:dyDescent="0.3">
      <c r="A375">
        <v>2014</v>
      </c>
      <c r="B375" t="s">
        <v>1197</v>
      </c>
    </row>
    <row r="376" spans="1:2" x14ac:dyDescent="0.3">
      <c r="A376">
        <v>2014</v>
      </c>
      <c r="B376" t="s">
        <v>1199</v>
      </c>
    </row>
    <row r="377" spans="1:2" x14ac:dyDescent="0.3">
      <c r="A377">
        <v>2014</v>
      </c>
      <c r="B377" t="s">
        <v>1206</v>
      </c>
    </row>
    <row r="378" spans="1:2" x14ac:dyDescent="0.3">
      <c r="A378">
        <v>2014</v>
      </c>
      <c r="B378" t="s">
        <v>1208</v>
      </c>
    </row>
    <row r="379" spans="1:2" x14ac:dyDescent="0.3">
      <c r="A379">
        <v>2014</v>
      </c>
      <c r="B379" t="s">
        <v>1210</v>
      </c>
    </row>
    <row r="380" spans="1:2" x14ac:dyDescent="0.3">
      <c r="A380">
        <v>2014</v>
      </c>
      <c r="B380" t="s">
        <v>1211</v>
      </c>
    </row>
    <row r="381" spans="1:2" x14ac:dyDescent="0.3">
      <c r="A381">
        <v>2014</v>
      </c>
      <c r="B381" t="s">
        <v>1213</v>
      </c>
    </row>
    <row r="382" spans="1:2" x14ac:dyDescent="0.3">
      <c r="A382">
        <v>2014</v>
      </c>
      <c r="B382" t="s">
        <v>1220</v>
      </c>
    </row>
    <row r="383" spans="1:2" x14ac:dyDescent="0.3">
      <c r="A383">
        <v>2014</v>
      </c>
      <c r="B383" t="s">
        <v>1222</v>
      </c>
    </row>
    <row r="384" spans="1:2" x14ac:dyDescent="0.3">
      <c r="A384">
        <v>2014</v>
      </c>
      <c r="B384" t="s">
        <v>1229</v>
      </c>
    </row>
    <row r="385" spans="1:2" x14ac:dyDescent="0.3">
      <c r="A385">
        <v>2014</v>
      </c>
      <c r="B385" t="s">
        <v>1233</v>
      </c>
    </row>
    <row r="386" spans="1:2" x14ac:dyDescent="0.3">
      <c r="A386">
        <v>2014</v>
      </c>
      <c r="B386" t="s">
        <v>1240</v>
      </c>
    </row>
    <row r="387" spans="1:2" x14ac:dyDescent="0.3">
      <c r="A387">
        <v>2014</v>
      </c>
      <c r="B387" t="s">
        <v>1241</v>
      </c>
    </row>
    <row r="388" spans="1:2" x14ac:dyDescent="0.3">
      <c r="A388">
        <v>2014</v>
      </c>
      <c r="B388" t="s">
        <v>1248</v>
      </c>
    </row>
    <row r="389" spans="1:2" x14ac:dyDescent="0.3">
      <c r="A389">
        <v>2014</v>
      </c>
      <c r="B389" t="s">
        <v>1250</v>
      </c>
    </row>
    <row r="390" spans="1:2" x14ac:dyDescent="0.3">
      <c r="A390">
        <v>2014</v>
      </c>
      <c r="B390" t="s">
        <v>1253</v>
      </c>
    </row>
    <row r="391" spans="1:2" x14ac:dyDescent="0.3">
      <c r="A391">
        <v>2014</v>
      </c>
      <c r="B391" t="s">
        <v>1257</v>
      </c>
    </row>
    <row r="392" spans="1:2" x14ac:dyDescent="0.3">
      <c r="A392">
        <v>2014</v>
      </c>
      <c r="B392" t="s">
        <v>1259</v>
      </c>
    </row>
    <row r="393" spans="1:2" x14ac:dyDescent="0.3">
      <c r="A393">
        <v>2014</v>
      </c>
      <c r="B393" t="s">
        <v>1262</v>
      </c>
    </row>
    <row r="394" spans="1:2" x14ac:dyDescent="0.3">
      <c r="A394">
        <v>2014</v>
      </c>
      <c r="B394" t="s">
        <v>1266</v>
      </c>
    </row>
    <row r="395" spans="1:2" x14ac:dyDescent="0.3">
      <c r="A395">
        <v>2014</v>
      </c>
      <c r="B395" t="s">
        <v>1270</v>
      </c>
    </row>
    <row r="396" spans="1:2" x14ac:dyDescent="0.3">
      <c r="A396">
        <v>2014</v>
      </c>
      <c r="B396" t="s">
        <v>1272</v>
      </c>
    </row>
    <row r="397" spans="1:2" x14ac:dyDescent="0.3">
      <c r="A397">
        <v>2014</v>
      </c>
      <c r="B397" t="s">
        <v>1274</v>
      </c>
    </row>
    <row r="398" spans="1:2" x14ac:dyDescent="0.3">
      <c r="A398">
        <v>2014</v>
      </c>
      <c r="B398" t="s">
        <v>1276</v>
      </c>
    </row>
    <row r="399" spans="1:2" x14ac:dyDescent="0.3">
      <c r="A399">
        <v>2014</v>
      </c>
      <c r="B399" t="s">
        <v>1278</v>
      </c>
    </row>
    <row r="400" spans="1:2" x14ac:dyDescent="0.3">
      <c r="A400">
        <v>2014</v>
      </c>
      <c r="B400" t="s">
        <v>1281</v>
      </c>
    </row>
    <row r="401" spans="1:2" x14ac:dyDescent="0.3">
      <c r="A401">
        <v>2014</v>
      </c>
      <c r="B401" t="s">
        <v>1285</v>
      </c>
    </row>
    <row r="402" spans="1:2" x14ac:dyDescent="0.3">
      <c r="A402">
        <v>2014</v>
      </c>
      <c r="B402" t="s">
        <v>1286</v>
      </c>
    </row>
    <row r="403" spans="1:2" x14ac:dyDescent="0.3">
      <c r="A403">
        <v>2014</v>
      </c>
      <c r="B403" t="s">
        <v>1287</v>
      </c>
    </row>
    <row r="404" spans="1:2" x14ac:dyDescent="0.3">
      <c r="A404">
        <v>2014</v>
      </c>
      <c r="B404" t="s">
        <v>1288</v>
      </c>
    </row>
    <row r="405" spans="1:2" x14ac:dyDescent="0.3">
      <c r="A405">
        <v>2014</v>
      </c>
      <c r="B405" t="s">
        <v>1294</v>
      </c>
    </row>
    <row r="406" spans="1:2" x14ac:dyDescent="0.3">
      <c r="A406">
        <v>2014</v>
      </c>
      <c r="B406" t="s">
        <v>1297</v>
      </c>
    </row>
    <row r="407" spans="1:2" x14ac:dyDescent="0.3">
      <c r="A407">
        <v>2014</v>
      </c>
      <c r="B407" t="s">
        <v>1300</v>
      </c>
    </row>
    <row r="408" spans="1:2" x14ac:dyDescent="0.3">
      <c r="A408">
        <v>2014</v>
      </c>
      <c r="B408" t="s">
        <v>1302</v>
      </c>
    </row>
    <row r="409" spans="1:2" x14ac:dyDescent="0.3">
      <c r="A409">
        <v>2014</v>
      </c>
      <c r="B409" t="s">
        <v>1309</v>
      </c>
    </row>
    <row r="410" spans="1:2" x14ac:dyDescent="0.3">
      <c r="A410">
        <v>2014</v>
      </c>
      <c r="B410" t="s">
        <v>1311</v>
      </c>
    </row>
    <row r="411" spans="1:2" x14ac:dyDescent="0.3">
      <c r="A411">
        <v>2014</v>
      </c>
      <c r="B411" t="s">
        <v>1319</v>
      </c>
    </row>
    <row r="412" spans="1:2" x14ac:dyDescent="0.3">
      <c r="A412">
        <v>2014</v>
      </c>
      <c r="B412" t="s">
        <v>1326</v>
      </c>
    </row>
    <row r="413" spans="1:2" x14ac:dyDescent="0.3">
      <c r="A413">
        <v>2014</v>
      </c>
      <c r="B413" t="s">
        <v>1329</v>
      </c>
    </row>
    <row r="414" spans="1:2" x14ac:dyDescent="0.3">
      <c r="A414">
        <v>2014</v>
      </c>
      <c r="B414" t="s">
        <v>1331</v>
      </c>
    </row>
    <row r="415" spans="1:2" x14ac:dyDescent="0.3">
      <c r="A415">
        <v>2014</v>
      </c>
      <c r="B415" t="s">
        <v>1333</v>
      </c>
    </row>
    <row r="416" spans="1:2" x14ac:dyDescent="0.3">
      <c r="A416">
        <v>2014</v>
      </c>
      <c r="B416" t="s">
        <v>1334</v>
      </c>
    </row>
    <row r="417" spans="1:2" x14ac:dyDescent="0.3">
      <c r="A417">
        <v>2014</v>
      </c>
      <c r="B417" t="s">
        <v>1337</v>
      </c>
    </row>
    <row r="418" spans="1:2" x14ac:dyDescent="0.3">
      <c r="A418">
        <v>2014</v>
      </c>
      <c r="B418" t="s">
        <v>1338</v>
      </c>
    </row>
    <row r="419" spans="1:2" x14ac:dyDescent="0.3">
      <c r="A419">
        <v>2014</v>
      </c>
      <c r="B419" t="s">
        <v>1340</v>
      </c>
    </row>
    <row r="420" spans="1:2" x14ac:dyDescent="0.3">
      <c r="A420">
        <v>2014</v>
      </c>
      <c r="B420" t="s">
        <v>1342</v>
      </c>
    </row>
    <row r="421" spans="1:2" x14ac:dyDescent="0.3">
      <c r="A421">
        <v>2014</v>
      </c>
      <c r="B421" t="s">
        <v>1345</v>
      </c>
    </row>
    <row r="422" spans="1:2" x14ac:dyDescent="0.3">
      <c r="A422">
        <v>2014</v>
      </c>
      <c r="B422" t="s">
        <v>1355</v>
      </c>
    </row>
    <row r="423" spans="1:2" x14ac:dyDescent="0.3">
      <c r="A423">
        <v>2014</v>
      </c>
      <c r="B423" t="s">
        <v>1356</v>
      </c>
    </row>
    <row r="424" spans="1:2" x14ac:dyDescent="0.3">
      <c r="A424">
        <v>2014</v>
      </c>
      <c r="B424" t="s">
        <v>1358</v>
      </c>
    </row>
    <row r="425" spans="1:2" x14ac:dyDescent="0.3">
      <c r="A425">
        <v>2014</v>
      </c>
      <c r="B425" t="s">
        <v>1360</v>
      </c>
    </row>
    <row r="426" spans="1:2" x14ac:dyDescent="0.3">
      <c r="A426">
        <v>2014</v>
      </c>
      <c r="B426" t="s">
        <v>1367</v>
      </c>
    </row>
    <row r="427" spans="1:2" x14ac:dyDescent="0.3">
      <c r="A427">
        <v>2014</v>
      </c>
      <c r="B427" t="s">
        <v>1368</v>
      </c>
    </row>
    <row r="428" spans="1:2" x14ac:dyDescent="0.3">
      <c r="A428">
        <v>2014</v>
      </c>
      <c r="B428" t="s">
        <v>1370</v>
      </c>
    </row>
    <row r="429" spans="1:2" x14ac:dyDescent="0.3">
      <c r="A429">
        <v>2014</v>
      </c>
      <c r="B429" t="s">
        <v>1372</v>
      </c>
    </row>
    <row r="430" spans="1:2" x14ac:dyDescent="0.3">
      <c r="A430">
        <v>2014</v>
      </c>
      <c r="B430" t="s">
        <v>1374</v>
      </c>
    </row>
    <row r="431" spans="1:2" x14ac:dyDescent="0.3">
      <c r="A431">
        <v>2014</v>
      </c>
      <c r="B431" t="s">
        <v>1377</v>
      </c>
    </row>
    <row r="432" spans="1:2" x14ac:dyDescent="0.3">
      <c r="A432">
        <v>2014</v>
      </c>
      <c r="B432" t="s">
        <v>1380</v>
      </c>
    </row>
    <row r="433" spans="1:2" x14ac:dyDescent="0.3">
      <c r="A433">
        <v>2014</v>
      </c>
      <c r="B433" t="s">
        <v>1382</v>
      </c>
    </row>
    <row r="434" spans="1:2" x14ac:dyDescent="0.3">
      <c r="A434">
        <v>2014</v>
      </c>
      <c r="B434" t="s">
        <v>1384</v>
      </c>
    </row>
    <row r="435" spans="1:2" x14ac:dyDescent="0.3">
      <c r="A435">
        <v>2014</v>
      </c>
      <c r="B435" t="s">
        <v>1391</v>
      </c>
    </row>
    <row r="436" spans="1:2" x14ac:dyDescent="0.3">
      <c r="A436">
        <v>2014</v>
      </c>
      <c r="B436" t="s">
        <v>1392</v>
      </c>
    </row>
    <row r="437" spans="1:2" x14ac:dyDescent="0.3">
      <c r="A437">
        <v>2014</v>
      </c>
      <c r="B437" t="s">
        <v>1393</v>
      </c>
    </row>
    <row r="438" spans="1:2" x14ac:dyDescent="0.3">
      <c r="A438">
        <v>2014</v>
      </c>
      <c r="B438" t="s">
        <v>1400</v>
      </c>
    </row>
    <row r="439" spans="1:2" x14ac:dyDescent="0.3">
      <c r="A439">
        <v>2014</v>
      </c>
      <c r="B439" t="s">
        <v>1404</v>
      </c>
    </row>
    <row r="440" spans="1:2" x14ac:dyDescent="0.3">
      <c r="A440">
        <v>2014</v>
      </c>
      <c r="B440" t="s">
        <v>1407</v>
      </c>
    </row>
    <row r="441" spans="1:2" x14ac:dyDescent="0.3">
      <c r="A441">
        <v>2014</v>
      </c>
      <c r="B441" t="s">
        <v>1411</v>
      </c>
    </row>
    <row r="442" spans="1:2" x14ac:dyDescent="0.3">
      <c r="A442">
        <v>2014</v>
      </c>
      <c r="B442" t="s">
        <v>1412</v>
      </c>
    </row>
    <row r="443" spans="1:2" x14ac:dyDescent="0.3">
      <c r="A443">
        <v>2014</v>
      </c>
      <c r="B443" t="s">
        <v>1413</v>
      </c>
    </row>
    <row r="444" spans="1:2" x14ac:dyDescent="0.3">
      <c r="A444">
        <v>2014</v>
      </c>
      <c r="B444" t="s">
        <v>1416</v>
      </c>
    </row>
    <row r="445" spans="1:2" x14ac:dyDescent="0.3">
      <c r="A445">
        <v>2014</v>
      </c>
      <c r="B445" t="s">
        <v>1422</v>
      </c>
    </row>
    <row r="446" spans="1:2" x14ac:dyDescent="0.3">
      <c r="A446">
        <v>2014</v>
      </c>
      <c r="B446" t="s">
        <v>1423</v>
      </c>
    </row>
    <row r="447" spans="1:2" x14ac:dyDescent="0.3">
      <c r="A447">
        <v>2014</v>
      </c>
      <c r="B447" t="s">
        <v>1425</v>
      </c>
    </row>
    <row r="448" spans="1:2" x14ac:dyDescent="0.3">
      <c r="A448">
        <v>2014</v>
      </c>
      <c r="B448" t="s">
        <v>1428</v>
      </c>
    </row>
    <row r="449" spans="1:2" x14ac:dyDescent="0.3">
      <c r="A449">
        <v>2014</v>
      </c>
      <c r="B449" t="s">
        <v>1430</v>
      </c>
    </row>
    <row r="450" spans="1:2" x14ac:dyDescent="0.3">
      <c r="A450">
        <v>2014</v>
      </c>
      <c r="B450" t="s">
        <v>1432</v>
      </c>
    </row>
    <row r="451" spans="1:2" x14ac:dyDescent="0.3">
      <c r="A451">
        <v>2014</v>
      </c>
      <c r="B451" t="s">
        <v>1435</v>
      </c>
    </row>
    <row r="452" spans="1:2" x14ac:dyDescent="0.3">
      <c r="A452">
        <v>2014</v>
      </c>
      <c r="B452" t="s">
        <v>1437</v>
      </c>
    </row>
    <row r="453" spans="1:2" x14ac:dyDescent="0.3">
      <c r="A453">
        <v>2014</v>
      </c>
      <c r="B453" t="s">
        <v>1442</v>
      </c>
    </row>
    <row r="454" spans="1:2" x14ac:dyDescent="0.3">
      <c r="A454">
        <v>2014</v>
      </c>
      <c r="B454" t="s">
        <v>1445</v>
      </c>
    </row>
    <row r="455" spans="1:2" x14ac:dyDescent="0.3">
      <c r="A455">
        <v>2014</v>
      </c>
      <c r="B455" t="s">
        <v>1447</v>
      </c>
    </row>
    <row r="456" spans="1:2" x14ac:dyDescent="0.3">
      <c r="A456">
        <v>2014</v>
      </c>
      <c r="B456" t="s">
        <v>1451</v>
      </c>
    </row>
    <row r="457" spans="1:2" x14ac:dyDescent="0.3">
      <c r="A457">
        <v>2014</v>
      </c>
      <c r="B457" t="s">
        <v>1456</v>
      </c>
    </row>
    <row r="458" spans="1:2" x14ac:dyDescent="0.3">
      <c r="A458">
        <v>2014</v>
      </c>
      <c r="B458" t="s">
        <v>1458</v>
      </c>
    </row>
    <row r="459" spans="1:2" x14ac:dyDescent="0.3">
      <c r="A459">
        <v>2014</v>
      </c>
      <c r="B459" t="s">
        <v>1462</v>
      </c>
    </row>
    <row r="460" spans="1:2" x14ac:dyDescent="0.3">
      <c r="A460">
        <v>2014</v>
      </c>
      <c r="B460" t="s">
        <v>1465</v>
      </c>
    </row>
    <row r="461" spans="1:2" x14ac:dyDescent="0.3">
      <c r="A461">
        <v>2014</v>
      </c>
      <c r="B461" t="s">
        <v>1466</v>
      </c>
    </row>
    <row r="462" spans="1:2" x14ac:dyDescent="0.3">
      <c r="A462">
        <v>2014</v>
      </c>
      <c r="B462" t="s">
        <v>1470</v>
      </c>
    </row>
    <row r="463" spans="1:2" x14ac:dyDescent="0.3">
      <c r="A463">
        <v>2014</v>
      </c>
      <c r="B463" t="s">
        <v>1473</v>
      </c>
    </row>
    <row r="464" spans="1:2" x14ac:dyDescent="0.3">
      <c r="A464">
        <v>2014</v>
      </c>
      <c r="B464" t="s">
        <v>1474</v>
      </c>
    </row>
    <row r="465" spans="1:2" x14ac:dyDescent="0.3">
      <c r="A465">
        <v>2014</v>
      </c>
      <c r="B465" t="s">
        <v>1476</v>
      </c>
    </row>
    <row r="466" spans="1:2" x14ac:dyDescent="0.3">
      <c r="A466">
        <v>2014</v>
      </c>
      <c r="B466" t="s">
        <v>1477</v>
      </c>
    </row>
    <row r="467" spans="1:2" x14ac:dyDescent="0.3">
      <c r="A467">
        <v>2014</v>
      </c>
      <c r="B467" t="s">
        <v>1482</v>
      </c>
    </row>
    <row r="468" spans="1:2" x14ac:dyDescent="0.3">
      <c r="A468">
        <v>2014</v>
      </c>
      <c r="B468" t="s">
        <v>1484</v>
      </c>
    </row>
    <row r="469" spans="1:2" x14ac:dyDescent="0.3">
      <c r="A469">
        <v>2014</v>
      </c>
      <c r="B469" t="s">
        <v>1486</v>
      </c>
    </row>
    <row r="470" spans="1:2" x14ac:dyDescent="0.3">
      <c r="A470">
        <v>2014</v>
      </c>
      <c r="B470" t="s">
        <v>1488</v>
      </c>
    </row>
    <row r="471" spans="1:2" x14ac:dyDescent="0.3">
      <c r="A471">
        <v>2014</v>
      </c>
      <c r="B471" t="s">
        <v>1493</v>
      </c>
    </row>
    <row r="472" spans="1:2" x14ac:dyDescent="0.3">
      <c r="A472">
        <v>2014</v>
      </c>
      <c r="B472" t="s">
        <v>1494</v>
      </c>
    </row>
    <row r="473" spans="1:2" x14ac:dyDescent="0.3">
      <c r="A473">
        <v>2014</v>
      </c>
      <c r="B473" t="s">
        <v>1496</v>
      </c>
    </row>
    <row r="474" spans="1:2" x14ac:dyDescent="0.3">
      <c r="A474">
        <v>2014</v>
      </c>
      <c r="B474" t="s">
        <v>1501</v>
      </c>
    </row>
    <row r="475" spans="1:2" x14ac:dyDescent="0.3">
      <c r="A475">
        <v>2014</v>
      </c>
      <c r="B475" t="s">
        <v>1504</v>
      </c>
    </row>
    <row r="476" spans="1:2" x14ac:dyDescent="0.3">
      <c r="A476">
        <v>2014</v>
      </c>
      <c r="B476" t="s">
        <v>1506</v>
      </c>
    </row>
    <row r="477" spans="1:2" x14ac:dyDescent="0.3">
      <c r="A477">
        <v>2014</v>
      </c>
      <c r="B477" t="s">
        <v>1510</v>
      </c>
    </row>
    <row r="478" spans="1:2" x14ac:dyDescent="0.3">
      <c r="A478">
        <v>2014</v>
      </c>
      <c r="B478" t="s">
        <v>1512</v>
      </c>
    </row>
    <row r="479" spans="1:2" x14ac:dyDescent="0.3">
      <c r="A479">
        <v>2014</v>
      </c>
      <c r="B479" t="s">
        <v>1513</v>
      </c>
    </row>
    <row r="480" spans="1:2" x14ac:dyDescent="0.3">
      <c r="A480">
        <v>2014</v>
      </c>
      <c r="B480" t="s">
        <v>1516</v>
      </c>
    </row>
    <row r="481" spans="1:2" x14ac:dyDescent="0.3">
      <c r="A481">
        <v>2014</v>
      </c>
      <c r="B481" t="s">
        <v>1518</v>
      </c>
    </row>
    <row r="482" spans="1:2" x14ac:dyDescent="0.3">
      <c r="A482">
        <v>2014</v>
      </c>
      <c r="B482" t="s">
        <v>1520</v>
      </c>
    </row>
    <row r="483" spans="1:2" x14ac:dyDescent="0.3">
      <c r="A483">
        <v>2014</v>
      </c>
      <c r="B483" t="s">
        <v>1527</v>
      </c>
    </row>
    <row r="484" spans="1:2" x14ac:dyDescent="0.3">
      <c r="A484">
        <v>2014</v>
      </c>
      <c r="B484" t="s">
        <v>1533</v>
      </c>
    </row>
    <row r="485" spans="1:2" x14ac:dyDescent="0.3">
      <c r="A485">
        <v>2014</v>
      </c>
      <c r="B485" t="s">
        <v>1534</v>
      </c>
    </row>
    <row r="486" spans="1:2" x14ac:dyDescent="0.3">
      <c r="A486">
        <v>2014</v>
      </c>
      <c r="B486" t="s">
        <v>1537</v>
      </c>
    </row>
    <row r="487" spans="1:2" x14ac:dyDescent="0.3">
      <c r="A487">
        <v>2014</v>
      </c>
      <c r="B487" t="s">
        <v>1540</v>
      </c>
    </row>
    <row r="488" spans="1:2" x14ac:dyDescent="0.3">
      <c r="A488">
        <v>2014</v>
      </c>
      <c r="B488" t="s">
        <v>1543</v>
      </c>
    </row>
    <row r="489" spans="1:2" x14ac:dyDescent="0.3">
      <c r="A489">
        <v>2014</v>
      </c>
      <c r="B489" t="s">
        <v>1545</v>
      </c>
    </row>
    <row r="490" spans="1:2" x14ac:dyDescent="0.3">
      <c r="A490">
        <v>2014</v>
      </c>
      <c r="B490" t="s">
        <v>1546</v>
      </c>
    </row>
    <row r="491" spans="1:2" x14ac:dyDescent="0.3">
      <c r="A491">
        <v>2014</v>
      </c>
      <c r="B491" t="s">
        <v>1547</v>
      </c>
    </row>
    <row r="492" spans="1:2" x14ac:dyDescent="0.3">
      <c r="A492">
        <v>2014</v>
      </c>
      <c r="B492" t="s">
        <v>1549</v>
      </c>
    </row>
    <row r="493" spans="1:2" x14ac:dyDescent="0.3">
      <c r="A493">
        <v>2014</v>
      </c>
      <c r="B493" t="s">
        <v>1554</v>
      </c>
    </row>
    <row r="494" spans="1:2" x14ac:dyDescent="0.3">
      <c r="A494">
        <v>2014</v>
      </c>
      <c r="B494" t="s">
        <v>1556</v>
      </c>
    </row>
    <row r="495" spans="1:2" x14ac:dyDescent="0.3">
      <c r="A495">
        <v>2014</v>
      </c>
      <c r="B495" t="s">
        <v>1561</v>
      </c>
    </row>
    <row r="496" spans="1:2" x14ac:dyDescent="0.3">
      <c r="A496">
        <v>2014</v>
      </c>
      <c r="B496" t="s">
        <v>1562</v>
      </c>
    </row>
    <row r="497" spans="1:2" x14ac:dyDescent="0.3">
      <c r="A497">
        <v>2014</v>
      </c>
      <c r="B497" t="s">
        <v>1567</v>
      </c>
    </row>
    <row r="498" spans="1:2" x14ac:dyDescent="0.3">
      <c r="A498">
        <v>2014</v>
      </c>
      <c r="B498" t="s">
        <v>1570</v>
      </c>
    </row>
    <row r="499" spans="1:2" x14ac:dyDescent="0.3">
      <c r="A499">
        <v>2014</v>
      </c>
      <c r="B499" t="s">
        <v>1573</v>
      </c>
    </row>
    <row r="500" spans="1:2" x14ac:dyDescent="0.3">
      <c r="A500">
        <v>2014</v>
      </c>
      <c r="B500" t="s">
        <v>1575</v>
      </c>
    </row>
    <row r="501" spans="1:2" x14ac:dyDescent="0.3">
      <c r="A501">
        <v>2014</v>
      </c>
      <c r="B501" t="s">
        <v>1583</v>
      </c>
    </row>
    <row r="502" spans="1:2" x14ac:dyDescent="0.3">
      <c r="A502">
        <v>2014</v>
      </c>
      <c r="B502" t="s">
        <v>1592</v>
      </c>
    </row>
    <row r="503" spans="1:2" x14ac:dyDescent="0.3">
      <c r="A503">
        <v>2014</v>
      </c>
      <c r="B503" t="s">
        <v>1594</v>
      </c>
    </row>
    <row r="504" spans="1:2" x14ac:dyDescent="0.3">
      <c r="A504">
        <v>2014</v>
      </c>
      <c r="B504" t="s">
        <v>1597</v>
      </c>
    </row>
    <row r="505" spans="1:2" x14ac:dyDescent="0.3">
      <c r="A505">
        <v>2014</v>
      </c>
      <c r="B505" t="s">
        <v>1609</v>
      </c>
    </row>
    <row r="506" spans="1:2" x14ac:dyDescent="0.3">
      <c r="A506">
        <v>2014</v>
      </c>
      <c r="B506" t="s">
        <v>1613</v>
      </c>
    </row>
    <row r="507" spans="1:2" x14ac:dyDescent="0.3">
      <c r="A507">
        <v>2014</v>
      </c>
      <c r="B507" t="s">
        <v>1615</v>
      </c>
    </row>
    <row r="508" spans="1:2" x14ac:dyDescent="0.3">
      <c r="A508">
        <v>2014</v>
      </c>
      <c r="B508" t="s">
        <v>1616</v>
      </c>
    </row>
    <row r="509" spans="1:2" x14ac:dyDescent="0.3">
      <c r="A509">
        <v>2014</v>
      </c>
      <c r="B509" t="s">
        <v>1617</v>
      </c>
    </row>
    <row r="510" spans="1:2" x14ac:dyDescent="0.3">
      <c r="A510">
        <v>2014</v>
      </c>
      <c r="B510" t="s">
        <v>1619</v>
      </c>
    </row>
    <row r="511" spans="1:2" x14ac:dyDescent="0.3">
      <c r="A511">
        <v>2014</v>
      </c>
      <c r="B511" t="s">
        <v>1622</v>
      </c>
    </row>
    <row r="512" spans="1:2" x14ac:dyDescent="0.3">
      <c r="A512">
        <v>2014</v>
      </c>
      <c r="B512" t="s">
        <v>1624</v>
      </c>
    </row>
    <row r="513" spans="1:2" x14ac:dyDescent="0.3">
      <c r="A513">
        <v>2014</v>
      </c>
      <c r="B513" t="s">
        <v>1628</v>
      </c>
    </row>
    <row r="514" spans="1:2" x14ac:dyDescent="0.3">
      <c r="A514">
        <v>2014</v>
      </c>
      <c r="B514" t="s">
        <v>1630</v>
      </c>
    </row>
    <row r="515" spans="1:2" x14ac:dyDescent="0.3">
      <c r="A515">
        <v>2014</v>
      </c>
      <c r="B515" t="s">
        <v>1632</v>
      </c>
    </row>
    <row r="516" spans="1:2" x14ac:dyDescent="0.3">
      <c r="A516">
        <v>2014</v>
      </c>
      <c r="B516" t="s">
        <v>1634</v>
      </c>
    </row>
    <row r="517" spans="1:2" x14ac:dyDescent="0.3">
      <c r="A517">
        <v>2014</v>
      </c>
      <c r="B517" t="s">
        <v>1637</v>
      </c>
    </row>
    <row r="518" spans="1:2" x14ac:dyDescent="0.3">
      <c r="A518">
        <v>2014</v>
      </c>
      <c r="B518" t="s">
        <v>1640</v>
      </c>
    </row>
    <row r="519" spans="1:2" x14ac:dyDescent="0.3">
      <c r="A519">
        <v>2014</v>
      </c>
      <c r="B519" t="s">
        <v>1642</v>
      </c>
    </row>
    <row r="520" spans="1:2" x14ac:dyDescent="0.3">
      <c r="A520">
        <v>2014</v>
      </c>
      <c r="B520" t="s">
        <v>1647</v>
      </c>
    </row>
    <row r="521" spans="1:2" x14ac:dyDescent="0.3">
      <c r="A521">
        <v>2014</v>
      </c>
      <c r="B521" t="s">
        <v>1651</v>
      </c>
    </row>
    <row r="522" spans="1:2" x14ac:dyDescent="0.3">
      <c r="A522">
        <v>2014</v>
      </c>
      <c r="B522" t="s">
        <v>1654</v>
      </c>
    </row>
    <row r="523" spans="1:2" x14ac:dyDescent="0.3">
      <c r="A523">
        <v>2014</v>
      </c>
      <c r="B523" t="s">
        <v>1656</v>
      </c>
    </row>
    <row r="524" spans="1:2" x14ac:dyDescent="0.3">
      <c r="A524">
        <v>2014</v>
      </c>
      <c r="B524" t="s">
        <v>1660</v>
      </c>
    </row>
    <row r="525" spans="1:2" x14ac:dyDescent="0.3">
      <c r="A525">
        <v>2014</v>
      </c>
      <c r="B525" t="s">
        <v>1661</v>
      </c>
    </row>
    <row r="526" spans="1:2" x14ac:dyDescent="0.3">
      <c r="A526">
        <v>2014</v>
      </c>
      <c r="B526" t="s">
        <v>1662</v>
      </c>
    </row>
    <row r="527" spans="1:2" x14ac:dyDescent="0.3">
      <c r="A527">
        <v>2014</v>
      </c>
      <c r="B527" t="s">
        <v>1664</v>
      </c>
    </row>
    <row r="528" spans="1:2" x14ac:dyDescent="0.3">
      <c r="A528">
        <v>2014</v>
      </c>
      <c r="B528" t="s">
        <v>1668</v>
      </c>
    </row>
    <row r="529" spans="1:2" x14ac:dyDescent="0.3">
      <c r="A529">
        <v>2014</v>
      </c>
      <c r="B529" t="s">
        <v>1670</v>
      </c>
    </row>
    <row r="530" spans="1:2" x14ac:dyDescent="0.3">
      <c r="A530">
        <v>2014</v>
      </c>
      <c r="B530" t="s">
        <v>1671</v>
      </c>
    </row>
    <row r="531" spans="1:2" x14ac:dyDescent="0.3">
      <c r="A531">
        <v>2014</v>
      </c>
      <c r="B531" t="s">
        <v>1675</v>
      </c>
    </row>
    <row r="532" spans="1:2" x14ac:dyDescent="0.3">
      <c r="A532">
        <v>2014</v>
      </c>
      <c r="B532" t="s">
        <v>1676</v>
      </c>
    </row>
    <row r="533" spans="1:2" x14ac:dyDescent="0.3">
      <c r="A533">
        <v>2014</v>
      </c>
      <c r="B533" t="s">
        <v>1679</v>
      </c>
    </row>
    <row r="534" spans="1:2" x14ac:dyDescent="0.3">
      <c r="A534">
        <v>2014</v>
      </c>
      <c r="B534" t="s">
        <v>1681</v>
      </c>
    </row>
    <row r="535" spans="1:2" x14ac:dyDescent="0.3">
      <c r="A535">
        <v>2014</v>
      </c>
      <c r="B535" t="s">
        <v>1683</v>
      </c>
    </row>
    <row r="536" spans="1:2" x14ac:dyDescent="0.3">
      <c r="A536">
        <v>2014</v>
      </c>
      <c r="B536" t="s">
        <v>1686</v>
      </c>
    </row>
    <row r="537" spans="1:2" x14ac:dyDescent="0.3">
      <c r="A537">
        <v>2014</v>
      </c>
      <c r="B537" t="s">
        <v>1687</v>
      </c>
    </row>
    <row r="538" spans="1:2" x14ac:dyDescent="0.3">
      <c r="A538">
        <v>2014</v>
      </c>
      <c r="B538" t="s">
        <v>1692</v>
      </c>
    </row>
    <row r="539" spans="1:2" x14ac:dyDescent="0.3">
      <c r="A539">
        <v>2014</v>
      </c>
      <c r="B539" t="s">
        <v>1695</v>
      </c>
    </row>
    <row r="540" spans="1:2" x14ac:dyDescent="0.3">
      <c r="A540">
        <v>2014</v>
      </c>
      <c r="B540" t="s">
        <v>1698</v>
      </c>
    </row>
    <row r="541" spans="1:2" x14ac:dyDescent="0.3">
      <c r="A541">
        <v>2014</v>
      </c>
      <c r="B541" t="s">
        <v>1704</v>
      </c>
    </row>
    <row r="542" spans="1:2" x14ac:dyDescent="0.3">
      <c r="A542">
        <v>2014</v>
      </c>
      <c r="B542" t="s">
        <v>1711</v>
      </c>
    </row>
    <row r="543" spans="1:2" x14ac:dyDescent="0.3">
      <c r="A543">
        <v>2014</v>
      </c>
      <c r="B543" t="s">
        <v>1713</v>
      </c>
    </row>
    <row r="544" spans="1:2" x14ac:dyDescent="0.3">
      <c r="A544">
        <v>2014</v>
      </c>
      <c r="B544" t="s">
        <v>1718</v>
      </c>
    </row>
    <row r="545" spans="1:2" x14ac:dyDescent="0.3">
      <c r="A545">
        <v>2014</v>
      </c>
      <c r="B545" t="s">
        <v>1719</v>
      </c>
    </row>
    <row r="546" spans="1:2" x14ac:dyDescent="0.3">
      <c r="A546">
        <v>2014</v>
      </c>
      <c r="B546" t="s">
        <v>1721</v>
      </c>
    </row>
    <row r="547" spans="1:2" x14ac:dyDescent="0.3">
      <c r="A547">
        <v>2014</v>
      </c>
      <c r="B547" t="s">
        <v>1722</v>
      </c>
    </row>
    <row r="548" spans="1:2" x14ac:dyDescent="0.3">
      <c r="A548">
        <v>2014</v>
      </c>
      <c r="B548" t="s">
        <v>1726</v>
      </c>
    </row>
    <row r="549" spans="1:2" x14ac:dyDescent="0.3">
      <c r="A549">
        <v>2014</v>
      </c>
      <c r="B549" t="s">
        <v>1732</v>
      </c>
    </row>
    <row r="550" spans="1:2" x14ac:dyDescent="0.3">
      <c r="A550">
        <v>2014</v>
      </c>
      <c r="B550" t="s">
        <v>1733</v>
      </c>
    </row>
    <row r="551" spans="1:2" x14ac:dyDescent="0.3">
      <c r="A551">
        <v>2014</v>
      </c>
      <c r="B551" t="s">
        <v>1735</v>
      </c>
    </row>
    <row r="552" spans="1:2" x14ac:dyDescent="0.3">
      <c r="A552">
        <v>2014</v>
      </c>
      <c r="B552" t="s">
        <v>1737</v>
      </c>
    </row>
    <row r="553" spans="1:2" x14ac:dyDescent="0.3">
      <c r="A553">
        <v>2014</v>
      </c>
      <c r="B553" t="s">
        <v>1740</v>
      </c>
    </row>
    <row r="554" spans="1:2" x14ac:dyDescent="0.3">
      <c r="A554">
        <v>2014</v>
      </c>
      <c r="B554" t="s">
        <v>1743</v>
      </c>
    </row>
    <row r="555" spans="1:2" x14ac:dyDescent="0.3">
      <c r="A555">
        <v>2014</v>
      </c>
      <c r="B555" t="s">
        <v>1745</v>
      </c>
    </row>
    <row r="556" spans="1:2" x14ac:dyDescent="0.3">
      <c r="A556">
        <v>2014</v>
      </c>
      <c r="B556" t="s">
        <v>1746</v>
      </c>
    </row>
    <row r="557" spans="1:2" x14ac:dyDescent="0.3">
      <c r="A557">
        <v>2014</v>
      </c>
      <c r="B557" t="s">
        <v>1747</v>
      </c>
    </row>
    <row r="558" spans="1:2" x14ac:dyDescent="0.3">
      <c r="A558">
        <v>2014</v>
      </c>
      <c r="B558" t="s">
        <v>1750</v>
      </c>
    </row>
    <row r="559" spans="1:2" x14ac:dyDescent="0.3">
      <c r="A559">
        <v>2014</v>
      </c>
      <c r="B559" t="s">
        <v>1751</v>
      </c>
    </row>
    <row r="560" spans="1:2" x14ac:dyDescent="0.3">
      <c r="A560">
        <v>2014</v>
      </c>
      <c r="B560" t="s">
        <v>1757</v>
      </c>
    </row>
    <row r="561" spans="1:2" x14ac:dyDescent="0.3">
      <c r="A561">
        <v>2014</v>
      </c>
      <c r="B561" t="s">
        <v>1759</v>
      </c>
    </row>
    <row r="562" spans="1:2" x14ac:dyDescent="0.3">
      <c r="A562">
        <v>2014</v>
      </c>
      <c r="B562" t="s">
        <v>1761</v>
      </c>
    </row>
    <row r="563" spans="1:2" x14ac:dyDescent="0.3">
      <c r="A563">
        <v>2014</v>
      </c>
      <c r="B563" t="s">
        <v>1765</v>
      </c>
    </row>
    <row r="564" spans="1:2" x14ac:dyDescent="0.3">
      <c r="A564">
        <v>2014</v>
      </c>
      <c r="B564" t="s">
        <v>1770</v>
      </c>
    </row>
    <row r="565" spans="1:2" x14ac:dyDescent="0.3">
      <c r="A565">
        <v>2014</v>
      </c>
      <c r="B565" t="s">
        <v>1775</v>
      </c>
    </row>
    <row r="566" spans="1:2" x14ac:dyDescent="0.3">
      <c r="A566">
        <v>2014</v>
      </c>
      <c r="B566" t="s">
        <v>1777</v>
      </c>
    </row>
    <row r="567" spans="1:2" x14ac:dyDescent="0.3">
      <c r="A567">
        <v>2014</v>
      </c>
      <c r="B567" t="s">
        <v>1780</v>
      </c>
    </row>
    <row r="568" spans="1:2" x14ac:dyDescent="0.3">
      <c r="A568">
        <v>2014</v>
      </c>
      <c r="B568" t="s">
        <v>1782</v>
      </c>
    </row>
    <row r="569" spans="1:2" x14ac:dyDescent="0.3">
      <c r="A569">
        <v>2014</v>
      </c>
      <c r="B569" t="s">
        <v>1784</v>
      </c>
    </row>
    <row r="570" spans="1:2" x14ac:dyDescent="0.3">
      <c r="A570">
        <v>2014</v>
      </c>
      <c r="B570" t="s">
        <v>1787</v>
      </c>
    </row>
    <row r="571" spans="1:2" x14ac:dyDescent="0.3">
      <c r="A571">
        <v>2014</v>
      </c>
      <c r="B571" t="s">
        <v>1790</v>
      </c>
    </row>
    <row r="572" spans="1:2" x14ac:dyDescent="0.3">
      <c r="A572">
        <v>2014</v>
      </c>
      <c r="B572" t="s">
        <v>1792</v>
      </c>
    </row>
    <row r="573" spans="1:2" x14ac:dyDescent="0.3">
      <c r="A573">
        <v>2014</v>
      </c>
      <c r="B573" t="s">
        <v>1796</v>
      </c>
    </row>
    <row r="574" spans="1:2" x14ac:dyDescent="0.3">
      <c r="A574">
        <v>2014</v>
      </c>
      <c r="B574" t="s">
        <v>1797</v>
      </c>
    </row>
    <row r="575" spans="1:2" x14ac:dyDescent="0.3">
      <c r="A575">
        <v>2014</v>
      </c>
      <c r="B575" t="s">
        <v>1798</v>
      </c>
    </row>
    <row r="576" spans="1:2" x14ac:dyDescent="0.3">
      <c r="A576">
        <v>2014</v>
      </c>
      <c r="B576" t="s">
        <v>1799</v>
      </c>
    </row>
    <row r="577" spans="1:2" x14ac:dyDescent="0.3">
      <c r="A577">
        <v>2014</v>
      </c>
      <c r="B577" t="s">
        <v>1800</v>
      </c>
    </row>
    <row r="578" spans="1:2" x14ac:dyDescent="0.3">
      <c r="A578">
        <v>2014</v>
      </c>
      <c r="B578" t="s">
        <v>1802</v>
      </c>
    </row>
    <row r="579" spans="1:2" x14ac:dyDescent="0.3">
      <c r="A579">
        <v>2014</v>
      </c>
      <c r="B579" t="s">
        <v>1810</v>
      </c>
    </row>
    <row r="580" spans="1:2" x14ac:dyDescent="0.3">
      <c r="A580">
        <v>2014</v>
      </c>
      <c r="B580" t="s">
        <v>1812</v>
      </c>
    </row>
    <row r="581" spans="1:2" x14ac:dyDescent="0.3">
      <c r="A581">
        <v>2014</v>
      </c>
      <c r="B581" t="s">
        <v>1816</v>
      </c>
    </row>
    <row r="582" spans="1:2" x14ac:dyDescent="0.3">
      <c r="A582">
        <v>2014</v>
      </c>
      <c r="B582" t="s">
        <v>1821</v>
      </c>
    </row>
    <row r="583" spans="1:2" x14ac:dyDescent="0.3">
      <c r="A583">
        <v>2014</v>
      </c>
      <c r="B583" t="s">
        <v>1825</v>
      </c>
    </row>
    <row r="584" spans="1:2" x14ac:dyDescent="0.3">
      <c r="A584">
        <v>2014</v>
      </c>
      <c r="B584" t="s">
        <v>1827</v>
      </c>
    </row>
    <row r="585" spans="1:2" x14ac:dyDescent="0.3">
      <c r="A585">
        <v>2014</v>
      </c>
      <c r="B585" t="s">
        <v>1830</v>
      </c>
    </row>
    <row r="586" spans="1:2" x14ac:dyDescent="0.3">
      <c r="A586">
        <v>2014</v>
      </c>
      <c r="B586" t="s">
        <v>1839</v>
      </c>
    </row>
    <row r="587" spans="1:2" x14ac:dyDescent="0.3">
      <c r="A587">
        <v>2014</v>
      </c>
      <c r="B587" t="s">
        <v>1841</v>
      </c>
    </row>
    <row r="588" spans="1:2" x14ac:dyDescent="0.3">
      <c r="A588">
        <v>2014</v>
      </c>
      <c r="B588" t="s">
        <v>1845</v>
      </c>
    </row>
    <row r="589" spans="1:2" x14ac:dyDescent="0.3">
      <c r="A589">
        <v>2014</v>
      </c>
      <c r="B589" t="s">
        <v>1855</v>
      </c>
    </row>
    <row r="590" spans="1:2" x14ac:dyDescent="0.3">
      <c r="A590">
        <v>2014</v>
      </c>
      <c r="B590" t="s">
        <v>1862</v>
      </c>
    </row>
    <row r="591" spans="1:2" x14ac:dyDescent="0.3">
      <c r="A591">
        <v>2014</v>
      </c>
      <c r="B591" t="s">
        <v>1864</v>
      </c>
    </row>
    <row r="592" spans="1:2" x14ac:dyDescent="0.3">
      <c r="A592">
        <v>2014</v>
      </c>
      <c r="B592" t="s">
        <v>1865</v>
      </c>
    </row>
    <row r="593" spans="1:2" x14ac:dyDescent="0.3">
      <c r="A593">
        <v>2014</v>
      </c>
      <c r="B593" t="s">
        <v>1866</v>
      </c>
    </row>
    <row r="594" spans="1:2" x14ac:dyDescent="0.3">
      <c r="A594">
        <v>2014</v>
      </c>
      <c r="B594" t="s">
        <v>1867</v>
      </c>
    </row>
    <row r="595" spans="1:2" x14ac:dyDescent="0.3">
      <c r="A595">
        <v>2014</v>
      </c>
      <c r="B595" t="s">
        <v>1870</v>
      </c>
    </row>
    <row r="596" spans="1:2" x14ac:dyDescent="0.3">
      <c r="A596">
        <v>2014</v>
      </c>
      <c r="B596" t="s">
        <v>1876</v>
      </c>
    </row>
    <row r="597" spans="1:2" x14ac:dyDescent="0.3">
      <c r="A597">
        <v>2015</v>
      </c>
      <c r="B597" t="s">
        <v>658</v>
      </c>
    </row>
    <row r="598" spans="1:2" x14ac:dyDescent="0.3">
      <c r="A598">
        <v>2015</v>
      </c>
      <c r="B598" t="s">
        <v>1882</v>
      </c>
    </row>
    <row r="599" spans="1:2" x14ac:dyDescent="0.3">
      <c r="A599">
        <v>2015</v>
      </c>
      <c r="B599" t="s">
        <v>1501</v>
      </c>
    </row>
    <row r="600" spans="1:2" x14ac:dyDescent="0.3">
      <c r="A600">
        <v>2015</v>
      </c>
      <c r="B600" t="s">
        <v>1884</v>
      </c>
    </row>
    <row r="601" spans="1:2" x14ac:dyDescent="0.3">
      <c r="A601">
        <v>2015</v>
      </c>
      <c r="B601" t="s">
        <v>60</v>
      </c>
    </row>
    <row r="602" spans="1:2" x14ac:dyDescent="0.3">
      <c r="A602">
        <v>2015</v>
      </c>
      <c r="B602" t="s">
        <v>1885</v>
      </c>
    </row>
    <row r="603" spans="1:2" x14ac:dyDescent="0.3">
      <c r="A603">
        <v>2015</v>
      </c>
      <c r="B603" t="s">
        <v>214</v>
      </c>
    </row>
    <row r="604" spans="1:2" x14ac:dyDescent="0.3">
      <c r="A604">
        <v>2015</v>
      </c>
      <c r="B604" t="s">
        <v>656</v>
      </c>
    </row>
    <row r="605" spans="1:2" x14ac:dyDescent="0.3">
      <c r="A605">
        <v>2015</v>
      </c>
      <c r="B605" t="s">
        <v>1876</v>
      </c>
    </row>
    <row r="606" spans="1:2" x14ac:dyDescent="0.3">
      <c r="A606">
        <v>2015</v>
      </c>
      <c r="B606" t="s">
        <v>1248</v>
      </c>
    </row>
    <row r="607" spans="1:2" x14ac:dyDescent="0.3">
      <c r="A607">
        <v>2015</v>
      </c>
      <c r="B607" t="s">
        <v>365</v>
      </c>
    </row>
    <row r="608" spans="1:2" x14ac:dyDescent="0.3">
      <c r="A608">
        <v>2015</v>
      </c>
      <c r="B608" t="s">
        <v>76</v>
      </c>
    </row>
    <row r="609" spans="1:2" x14ac:dyDescent="0.3">
      <c r="A609">
        <v>2015</v>
      </c>
      <c r="B609" t="s">
        <v>1890</v>
      </c>
    </row>
    <row r="610" spans="1:2" x14ac:dyDescent="0.3">
      <c r="A610">
        <v>2015</v>
      </c>
      <c r="B610" t="s">
        <v>1891</v>
      </c>
    </row>
    <row r="611" spans="1:2" x14ac:dyDescent="0.3">
      <c r="A611">
        <v>2015</v>
      </c>
      <c r="B611" t="s">
        <v>952</v>
      </c>
    </row>
    <row r="612" spans="1:2" x14ac:dyDescent="0.3">
      <c r="A612">
        <v>2015</v>
      </c>
      <c r="B612" t="s">
        <v>1897</v>
      </c>
    </row>
    <row r="613" spans="1:2" x14ac:dyDescent="0.3">
      <c r="A613">
        <v>2015</v>
      </c>
      <c r="B613" t="s">
        <v>604</v>
      </c>
    </row>
    <row r="614" spans="1:2" x14ac:dyDescent="0.3">
      <c r="A614">
        <v>2015</v>
      </c>
      <c r="B614" t="s">
        <v>474</v>
      </c>
    </row>
    <row r="615" spans="1:2" x14ac:dyDescent="0.3">
      <c r="A615">
        <v>2015</v>
      </c>
      <c r="B615" t="s">
        <v>609</v>
      </c>
    </row>
    <row r="616" spans="1:2" x14ac:dyDescent="0.3">
      <c r="A616">
        <v>2015</v>
      </c>
      <c r="B616" t="s">
        <v>802</v>
      </c>
    </row>
    <row r="617" spans="1:2" x14ac:dyDescent="0.3">
      <c r="A617">
        <v>2015</v>
      </c>
      <c r="B617" t="s">
        <v>1899</v>
      </c>
    </row>
    <row r="618" spans="1:2" x14ac:dyDescent="0.3">
      <c r="A618">
        <v>2015</v>
      </c>
      <c r="B618" t="s">
        <v>1740</v>
      </c>
    </row>
    <row r="619" spans="1:2" x14ac:dyDescent="0.3">
      <c r="A619">
        <v>2015</v>
      </c>
      <c r="B619" t="s">
        <v>57</v>
      </c>
    </row>
    <row r="620" spans="1:2" x14ac:dyDescent="0.3">
      <c r="A620">
        <v>2015</v>
      </c>
      <c r="B620" t="s">
        <v>1798</v>
      </c>
    </row>
    <row r="621" spans="1:2" x14ac:dyDescent="0.3">
      <c r="A621">
        <v>2015</v>
      </c>
      <c r="B621" t="s">
        <v>1101</v>
      </c>
    </row>
    <row r="622" spans="1:2" x14ac:dyDescent="0.3">
      <c r="A622">
        <v>2015</v>
      </c>
      <c r="B622" t="s">
        <v>1144</v>
      </c>
    </row>
    <row r="623" spans="1:2" x14ac:dyDescent="0.3">
      <c r="A623">
        <v>2015</v>
      </c>
      <c r="B623" t="s">
        <v>977</v>
      </c>
    </row>
    <row r="624" spans="1:2" x14ac:dyDescent="0.3">
      <c r="A624">
        <v>2015</v>
      </c>
      <c r="B624" t="s">
        <v>1177</v>
      </c>
    </row>
    <row r="625" spans="1:2" x14ac:dyDescent="0.3">
      <c r="A625">
        <v>2015</v>
      </c>
      <c r="B625" t="s">
        <v>553</v>
      </c>
    </row>
    <row r="626" spans="1:2" x14ac:dyDescent="0.3">
      <c r="A626">
        <v>2015</v>
      </c>
      <c r="B626" t="s">
        <v>1906</v>
      </c>
    </row>
    <row r="627" spans="1:2" x14ac:dyDescent="0.3">
      <c r="A627">
        <v>2015</v>
      </c>
      <c r="B627" t="s">
        <v>1537</v>
      </c>
    </row>
    <row r="628" spans="1:2" x14ac:dyDescent="0.3">
      <c r="A628">
        <v>2015</v>
      </c>
      <c r="B628" t="s">
        <v>808</v>
      </c>
    </row>
    <row r="629" spans="1:2" x14ac:dyDescent="0.3">
      <c r="A629">
        <v>2015</v>
      </c>
      <c r="B629" t="s">
        <v>670</v>
      </c>
    </row>
    <row r="630" spans="1:2" x14ac:dyDescent="0.3">
      <c r="A630">
        <v>2015</v>
      </c>
      <c r="B630" t="s">
        <v>1041</v>
      </c>
    </row>
    <row r="631" spans="1:2" x14ac:dyDescent="0.3">
      <c r="A631">
        <v>2015</v>
      </c>
      <c r="B631" t="s">
        <v>1909</v>
      </c>
    </row>
    <row r="632" spans="1:2" x14ac:dyDescent="0.3">
      <c r="A632">
        <v>2015</v>
      </c>
      <c r="B632" t="s">
        <v>1911</v>
      </c>
    </row>
    <row r="633" spans="1:2" x14ac:dyDescent="0.3">
      <c r="A633">
        <v>2015</v>
      </c>
      <c r="B633" t="s">
        <v>388</v>
      </c>
    </row>
    <row r="634" spans="1:2" x14ac:dyDescent="0.3">
      <c r="A634">
        <v>2015</v>
      </c>
      <c r="B634" t="s">
        <v>1240</v>
      </c>
    </row>
    <row r="635" spans="1:2" x14ac:dyDescent="0.3">
      <c r="A635">
        <v>2015</v>
      </c>
      <c r="B635" t="s">
        <v>795</v>
      </c>
    </row>
    <row r="636" spans="1:2" x14ac:dyDescent="0.3">
      <c r="A636">
        <v>2015</v>
      </c>
      <c r="B636" t="s">
        <v>891</v>
      </c>
    </row>
    <row r="637" spans="1:2" x14ac:dyDescent="0.3">
      <c r="A637">
        <v>2015</v>
      </c>
      <c r="B637" t="s">
        <v>1326</v>
      </c>
    </row>
    <row r="638" spans="1:2" x14ac:dyDescent="0.3">
      <c r="A638">
        <v>2015</v>
      </c>
      <c r="B638" t="s">
        <v>1915</v>
      </c>
    </row>
    <row r="639" spans="1:2" x14ac:dyDescent="0.3">
      <c r="A639">
        <v>2015</v>
      </c>
      <c r="B639" t="s">
        <v>1447</v>
      </c>
    </row>
    <row r="640" spans="1:2" x14ac:dyDescent="0.3">
      <c r="A640">
        <v>2015</v>
      </c>
      <c r="B640" t="s">
        <v>1747</v>
      </c>
    </row>
    <row r="641" spans="1:2" x14ac:dyDescent="0.3">
      <c r="A641">
        <v>2015</v>
      </c>
      <c r="B641" t="s">
        <v>676</v>
      </c>
    </row>
    <row r="642" spans="1:2" x14ac:dyDescent="0.3">
      <c r="A642">
        <v>2015</v>
      </c>
      <c r="B642" t="s">
        <v>467</v>
      </c>
    </row>
    <row r="643" spans="1:2" x14ac:dyDescent="0.3">
      <c r="A643">
        <v>2015</v>
      </c>
      <c r="B643" t="s">
        <v>598</v>
      </c>
    </row>
    <row r="644" spans="1:2" x14ac:dyDescent="0.3">
      <c r="A644">
        <v>2015</v>
      </c>
      <c r="B644" t="s">
        <v>1790</v>
      </c>
    </row>
    <row r="645" spans="1:2" x14ac:dyDescent="0.3">
      <c r="A645">
        <v>2015</v>
      </c>
      <c r="B645" t="s">
        <v>436</v>
      </c>
    </row>
    <row r="646" spans="1:2" x14ac:dyDescent="0.3">
      <c r="A646">
        <v>2015</v>
      </c>
      <c r="B646" t="s">
        <v>1647</v>
      </c>
    </row>
    <row r="647" spans="1:2" x14ac:dyDescent="0.3">
      <c r="A647">
        <v>2015</v>
      </c>
      <c r="B647" t="s">
        <v>1919</v>
      </c>
    </row>
    <row r="648" spans="1:2" x14ac:dyDescent="0.3">
      <c r="A648">
        <v>2015</v>
      </c>
      <c r="B648" t="s">
        <v>877</v>
      </c>
    </row>
    <row r="649" spans="1:2" x14ac:dyDescent="0.3">
      <c r="A649">
        <v>2015</v>
      </c>
      <c r="B649" t="s">
        <v>282</v>
      </c>
    </row>
    <row r="650" spans="1:2" x14ac:dyDescent="0.3">
      <c r="A650">
        <v>2015</v>
      </c>
      <c r="B650" t="s">
        <v>1172</v>
      </c>
    </row>
    <row r="651" spans="1:2" x14ac:dyDescent="0.3">
      <c r="A651">
        <v>2015</v>
      </c>
      <c r="B651" t="s">
        <v>1642</v>
      </c>
    </row>
    <row r="652" spans="1:2" x14ac:dyDescent="0.3">
      <c r="A652">
        <v>2015</v>
      </c>
      <c r="B652" t="s">
        <v>1810</v>
      </c>
    </row>
    <row r="653" spans="1:2" x14ac:dyDescent="0.3">
      <c r="A653">
        <v>2015</v>
      </c>
      <c r="B653" t="s">
        <v>1921</v>
      </c>
    </row>
    <row r="654" spans="1:2" x14ac:dyDescent="0.3">
      <c r="A654">
        <v>2015</v>
      </c>
      <c r="B654" t="s">
        <v>1784</v>
      </c>
    </row>
    <row r="655" spans="1:2" x14ac:dyDescent="0.3">
      <c r="A655">
        <v>2015</v>
      </c>
      <c r="B655" t="s">
        <v>1516</v>
      </c>
    </row>
    <row r="656" spans="1:2" x14ac:dyDescent="0.3">
      <c r="A656">
        <v>2015</v>
      </c>
      <c r="B656" t="s">
        <v>1416</v>
      </c>
    </row>
    <row r="657" spans="1:2" x14ac:dyDescent="0.3">
      <c r="A657">
        <v>2015</v>
      </c>
      <c r="B657" t="s">
        <v>1925</v>
      </c>
    </row>
    <row r="658" spans="1:2" x14ac:dyDescent="0.3">
      <c r="A658">
        <v>2015</v>
      </c>
      <c r="B658" t="s">
        <v>1054</v>
      </c>
    </row>
    <row r="659" spans="1:2" x14ac:dyDescent="0.3">
      <c r="A659">
        <v>2015</v>
      </c>
      <c r="B659" t="s">
        <v>194</v>
      </c>
    </row>
    <row r="660" spans="1:2" x14ac:dyDescent="0.3">
      <c r="A660">
        <v>2015</v>
      </c>
      <c r="B660" t="s">
        <v>1668</v>
      </c>
    </row>
    <row r="661" spans="1:2" x14ac:dyDescent="0.3">
      <c r="A661">
        <v>2015</v>
      </c>
      <c r="B661" t="s">
        <v>711</v>
      </c>
    </row>
    <row r="662" spans="1:2" x14ac:dyDescent="0.3">
      <c r="A662">
        <v>2015</v>
      </c>
      <c r="B662" t="s">
        <v>269</v>
      </c>
    </row>
    <row r="663" spans="1:2" x14ac:dyDescent="0.3">
      <c r="A663">
        <v>2015</v>
      </c>
      <c r="B663" t="s">
        <v>1930</v>
      </c>
    </row>
    <row r="664" spans="1:2" x14ac:dyDescent="0.3">
      <c r="A664">
        <v>2015</v>
      </c>
      <c r="B664" t="s">
        <v>1932</v>
      </c>
    </row>
    <row r="665" spans="1:2" x14ac:dyDescent="0.3">
      <c r="A665">
        <v>2015</v>
      </c>
      <c r="B665" t="s">
        <v>673</v>
      </c>
    </row>
    <row r="666" spans="1:2" x14ac:dyDescent="0.3">
      <c r="A666">
        <v>2015</v>
      </c>
      <c r="B666" t="s">
        <v>1026</v>
      </c>
    </row>
    <row r="667" spans="1:2" x14ac:dyDescent="0.3">
      <c r="A667">
        <v>2015</v>
      </c>
      <c r="B667" t="s">
        <v>1827</v>
      </c>
    </row>
    <row r="668" spans="1:2" x14ac:dyDescent="0.3">
      <c r="A668">
        <v>2015</v>
      </c>
      <c r="B668" t="s">
        <v>1735</v>
      </c>
    </row>
    <row r="669" spans="1:2" x14ac:dyDescent="0.3">
      <c r="A669">
        <v>2015</v>
      </c>
      <c r="B669" t="s">
        <v>1934</v>
      </c>
    </row>
    <row r="670" spans="1:2" x14ac:dyDescent="0.3">
      <c r="A670">
        <v>2015</v>
      </c>
      <c r="B670" t="s">
        <v>150</v>
      </c>
    </row>
    <row r="671" spans="1:2" x14ac:dyDescent="0.3">
      <c r="A671">
        <v>2015</v>
      </c>
      <c r="B671" t="s">
        <v>1936</v>
      </c>
    </row>
    <row r="672" spans="1:2" x14ac:dyDescent="0.3">
      <c r="A672">
        <v>2015</v>
      </c>
      <c r="B672" t="s">
        <v>1257</v>
      </c>
    </row>
    <row r="673" spans="1:2" x14ac:dyDescent="0.3">
      <c r="A673">
        <v>2015</v>
      </c>
      <c r="B673" t="s">
        <v>1003</v>
      </c>
    </row>
    <row r="674" spans="1:2" x14ac:dyDescent="0.3">
      <c r="A674">
        <v>2015</v>
      </c>
      <c r="B674" t="s">
        <v>970</v>
      </c>
    </row>
    <row r="675" spans="1:2" x14ac:dyDescent="0.3">
      <c r="A675">
        <v>2015</v>
      </c>
      <c r="B675" t="s">
        <v>1940</v>
      </c>
    </row>
    <row r="676" spans="1:2" x14ac:dyDescent="0.3">
      <c r="A676">
        <v>2015</v>
      </c>
      <c r="B676" t="s">
        <v>890</v>
      </c>
    </row>
    <row r="677" spans="1:2" x14ac:dyDescent="0.3">
      <c r="A677">
        <v>2015</v>
      </c>
      <c r="B677" t="s">
        <v>1445</v>
      </c>
    </row>
    <row r="678" spans="1:2" x14ac:dyDescent="0.3">
      <c r="A678">
        <v>2015</v>
      </c>
      <c r="B678" t="s">
        <v>872</v>
      </c>
    </row>
    <row r="679" spans="1:2" x14ac:dyDescent="0.3">
      <c r="A679">
        <v>2015</v>
      </c>
      <c r="B679" t="s">
        <v>1944</v>
      </c>
    </row>
    <row r="680" spans="1:2" x14ac:dyDescent="0.3">
      <c r="A680">
        <v>2015</v>
      </c>
      <c r="B680" t="s">
        <v>93</v>
      </c>
    </row>
    <row r="681" spans="1:2" x14ac:dyDescent="0.3">
      <c r="A681">
        <v>2015</v>
      </c>
      <c r="B681" t="s">
        <v>451</v>
      </c>
    </row>
    <row r="682" spans="1:2" x14ac:dyDescent="0.3">
      <c r="A682">
        <v>2015</v>
      </c>
      <c r="B682" t="s">
        <v>1945</v>
      </c>
    </row>
    <row r="683" spans="1:2" x14ac:dyDescent="0.3">
      <c r="A683">
        <v>2015</v>
      </c>
      <c r="B683" t="s">
        <v>1407</v>
      </c>
    </row>
    <row r="684" spans="1:2" x14ac:dyDescent="0.3">
      <c r="A684">
        <v>2015</v>
      </c>
      <c r="B684" t="s">
        <v>1250</v>
      </c>
    </row>
    <row r="685" spans="1:2" x14ac:dyDescent="0.3">
      <c r="A685">
        <v>2015</v>
      </c>
      <c r="B685" t="s">
        <v>544</v>
      </c>
    </row>
    <row r="686" spans="1:2" x14ac:dyDescent="0.3">
      <c r="A686">
        <v>2015</v>
      </c>
      <c r="B686" t="s">
        <v>914</v>
      </c>
    </row>
    <row r="687" spans="1:2" x14ac:dyDescent="0.3">
      <c r="A687">
        <v>2015</v>
      </c>
      <c r="B687" t="s">
        <v>586</v>
      </c>
    </row>
    <row r="688" spans="1:2" x14ac:dyDescent="0.3">
      <c r="A688">
        <v>2015</v>
      </c>
      <c r="B688" t="s">
        <v>1947</v>
      </c>
    </row>
    <row r="689" spans="1:2" x14ac:dyDescent="0.3">
      <c r="A689">
        <v>2015</v>
      </c>
      <c r="B689" t="s">
        <v>1950</v>
      </c>
    </row>
    <row r="690" spans="1:2" x14ac:dyDescent="0.3">
      <c r="A690">
        <v>2015</v>
      </c>
      <c r="B690" t="s">
        <v>1309</v>
      </c>
    </row>
    <row r="691" spans="1:2" x14ac:dyDescent="0.3">
      <c r="A691">
        <v>2015</v>
      </c>
      <c r="B691" t="s">
        <v>379</v>
      </c>
    </row>
    <row r="692" spans="1:2" x14ac:dyDescent="0.3">
      <c r="A692">
        <v>2015</v>
      </c>
      <c r="B692" t="s">
        <v>1331</v>
      </c>
    </row>
    <row r="693" spans="1:2" x14ac:dyDescent="0.3">
      <c r="A693">
        <v>2015</v>
      </c>
      <c r="B693" t="s">
        <v>1687</v>
      </c>
    </row>
    <row r="694" spans="1:2" x14ac:dyDescent="0.3">
      <c r="A694">
        <v>2015</v>
      </c>
      <c r="B694" t="s">
        <v>1956</v>
      </c>
    </row>
    <row r="695" spans="1:2" x14ac:dyDescent="0.3">
      <c r="A695">
        <v>2015</v>
      </c>
      <c r="B695" t="s">
        <v>1494</v>
      </c>
    </row>
    <row r="696" spans="1:2" x14ac:dyDescent="0.3">
      <c r="A696">
        <v>2015</v>
      </c>
      <c r="B696" t="s">
        <v>1050</v>
      </c>
    </row>
    <row r="697" spans="1:2" x14ac:dyDescent="0.3">
      <c r="A697">
        <v>2015</v>
      </c>
      <c r="B697" t="s">
        <v>906</v>
      </c>
    </row>
    <row r="698" spans="1:2" x14ac:dyDescent="0.3">
      <c r="A698">
        <v>2015</v>
      </c>
      <c r="B698" t="s">
        <v>1329</v>
      </c>
    </row>
    <row r="699" spans="1:2" x14ac:dyDescent="0.3">
      <c r="A699">
        <v>2015</v>
      </c>
      <c r="B699" t="s">
        <v>184</v>
      </c>
    </row>
    <row r="700" spans="1:2" x14ac:dyDescent="0.3">
      <c r="A700">
        <v>2015</v>
      </c>
      <c r="B700" t="s">
        <v>1961</v>
      </c>
    </row>
    <row r="701" spans="1:2" x14ac:dyDescent="0.3">
      <c r="A701">
        <v>2015</v>
      </c>
      <c r="B701" t="s">
        <v>1962</v>
      </c>
    </row>
    <row r="702" spans="1:2" x14ac:dyDescent="0.3">
      <c r="A702">
        <v>2015</v>
      </c>
      <c r="B702" t="s">
        <v>1651</v>
      </c>
    </row>
    <row r="703" spans="1:2" x14ac:dyDescent="0.3">
      <c r="A703">
        <v>2015</v>
      </c>
      <c r="B703" t="s">
        <v>777</v>
      </c>
    </row>
    <row r="704" spans="1:2" x14ac:dyDescent="0.3">
      <c r="A704">
        <v>2015</v>
      </c>
      <c r="B704" t="s">
        <v>1965</v>
      </c>
    </row>
    <row r="705" spans="1:2" x14ac:dyDescent="0.3">
      <c r="A705">
        <v>2015</v>
      </c>
      <c r="B705" t="s">
        <v>1967</v>
      </c>
    </row>
    <row r="706" spans="1:2" x14ac:dyDescent="0.3">
      <c r="A706">
        <v>2015</v>
      </c>
      <c r="B706" t="s">
        <v>464</v>
      </c>
    </row>
    <row r="707" spans="1:2" x14ac:dyDescent="0.3">
      <c r="A707">
        <v>2015</v>
      </c>
      <c r="B707" t="s">
        <v>1634</v>
      </c>
    </row>
    <row r="708" spans="1:2" x14ac:dyDescent="0.3">
      <c r="A708">
        <v>2015</v>
      </c>
      <c r="B708" t="s">
        <v>1970</v>
      </c>
    </row>
    <row r="709" spans="1:2" x14ac:dyDescent="0.3">
      <c r="A709">
        <v>2015</v>
      </c>
      <c r="B709" t="s">
        <v>1855</v>
      </c>
    </row>
    <row r="710" spans="1:2" x14ac:dyDescent="0.3">
      <c r="A710">
        <v>2015</v>
      </c>
      <c r="B710" t="s">
        <v>1372</v>
      </c>
    </row>
    <row r="711" spans="1:2" x14ac:dyDescent="0.3">
      <c r="A711">
        <v>2015</v>
      </c>
      <c r="B711" t="s">
        <v>1022</v>
      </c>
    </row>
    <row r="712" spans="1:2" x14ac:dyDescent="0.3">
      <c r="A712">
        <v>2015</v>
      </c>
      <c r="B712" t="s">
        <v>787</v>
      </c>
    </row>
    <row r="713" spans="1:2" x14ac:dyDescent="0.3">
      <c r="A713">
        <v>2015</v>
      </c>
      <c r="B713" t="s">
        <v>1437</v>
      </c>
    </row>
    <row r="714" spans="1:2" x14ac:dyDescent="0.3">
      <c r="A714">
        <v>2015</v>
      </c>
      <c r="B714" t="s">
        <v>909</v>
      </c>
    </row>
    <row r="715" spans="1:2" x14ac:dyDescent="0.3">
      <c r="A715">
        <v>2015</v>
      </c>
      <c r="B715" t="s">
        <v>1973</v>
      </c>
    </row>
    <row r="716" spans="1:2" x14ac:dyDescent="0.3">
      <c r="A716">
        <v>2015</v>
      </c>
      <c r="B716" t="s">
        <v>1743</v>
      </c>
    </row>
    <row r="717" spans="1:2" x14ac:dyDescent="0.3">
      <c r="A717">
        <v>2015</v>
      </c>
      <c r="B717" t="s">
        <v>1976</v>
      </c>
    </row>
    <row r="718" spans="1:2" x14ac:dyDescent="0.3">
      <c r="A718">
        <v>2015</v>
      </c>
      <c r="B718" t="s">
        <v>1103</v>
      </c>
    </row>
    <row r="719" spans="1:2" x14ac:dyDescent="0.3">
      <c r="A719">
        <v>2015</v>
      </c>
      <c r="B719" t="s">
        <v>737</v>
      </c>
    </row>
    <row r="720" spans="1:2" x14ac:dyDescent="0.3">
      <c r="A720">
        <v>2015</v>
      </c>
      <c r="B720" t="s">
        <v>1400</v>
      </c>
    </row>
    <row r="721" spans="1:2" x14ac:dyDescent="0.3">
      <c r="A721">
        <v>2015</v>
      </c>
      <c r="B721" t="s">
        <v>106</v>
      </c>
    </row>
    <row r="722" spans="1:2" x14ac:dyDescent="0.3">
      <c r="A722">
        <v>2015</v>
      </c>
      <c r="B722" t="s">
        <v>1632</v>
      </c>
    </row>
    <row r="723" spans="1:2" x14ac:dyDescent="0.3">
      <c r="A723">
        <v>2015</v>
      </c>
      <c r="B723" t="s">
        <v>279</v>
      </c>
    </row>
    <row r="724" spans="1:2" x14ac:dyDescent="0.3">
      <c r="A724">
        <v>2015</v>
      </c>
      <c r="B724" t="s">
        <v>680</v>
      </c>
    </row>
    <row r="725" spans="1:2" x14ac:dyDescent="0.3">
      <c r="A725">
        <v>2015</v>
      </c>
      <c r="B725" t="s">
        <v>1356</v>
      </c>
    </row>
    <row r="726" spans="1:2" x14ac:dyDescent="0.3">
      <c r="A726">
        <v>2015</v>
      </c>
      <c r="B726" t="s">
        <v>1425</v>
      </c>
    </row>
    <row r="727" spans="1:2" x14ac:dyDescent="0.3">
      <c r="A727">
        <v>2015</v>
      </c>
      <c r="B727" t="s">
        <v>288</v>
      </c>
    </row>
    <row r="728" spans="1:2" x14ac:dyDescent="0.3">
      <c r="A728">
        <v>2015</v>
      </c>
      <c r="B728" t="s">
        <v>306</v>
      </c>
    </row>
    <row r="729" spans="1:2" x14ac:dyDescent="0.3">
      <c r="A729">
        <v>2015</v>
      </c>
      <c r="B729" t="s">
        <v>1985</v>
      </c>
    </row>
    <row r="730" spans="1:2" x14ac:dyDescent="0.3">
      <c r="A730">
        <v>2015</v>
      </c>
      <c r="B730" t="s">
        <v>397</v>
      </c>
    </row>
    <row r="731" spans="1:2" x14ac:dyDescent="0.3">
      <c r="A731">
        <v>2015</v>
      </c>
      <c r="B731" t="s">
        <v>921</v>
      </c>
    </row>
    <row r="732" spans="1:2" x14ac:dyDescent="0.3">
      <c r="A732">
        <v>2015</v>
      </c>
      <c r="B732" t="s">
        <v>1990</v>
      </c>
    </row>
    <row r="733" spans="1:2" x14ac:dyDescent="0.3">
      <c r="A733">
        <v>2015</v>
      </c>
      <c r="B733" t="s">
        <v>1787</v>
      </c>
    </row>
    <row r="734" spans="1:2" x14ac:dyDescent="0.3">
      <c r="A734">
        <v>2015</v>
      </c>
      <c r="B734" t="s">
        <v>1993</v>
      </c>
    </row>
    <row r="735" spans="1:2" x14ac:dyDescent="0.3">
      <c r="A735">
        <v>2015</v>
      </c>
      <c r="B735" t="s">
        <v>416</v>
      </c>
    </row>
    <row r="736" spans="1:2" x14ac:dyDescent="0.3">
      <c r="A736">
        <v>2015</v>
      </c>
      <c r="B736" t="s">
        <v>1520</v>
      </c>
    </row>
    <row r="737" spans="1:2" x14ac:dyDescent="0.3">
      <c r="A737">
        <v>2015</v>
      </c>
      <c r="B737" t="s">
        <v>785</v>
      </c>
    </row>
    <row r="738" spans="1:2" x14ac:dyDescent="0.3">
      <c r="A738">
        <v>2015</v>
      </c>
      <c r="B738" t="s">
        <v>138</v>
      </c>
    </row>
    <row r="739" spans="1:2" x14ac:dyDescent="0.3">
      <c r="A739">
        <v>2015</v>
      </c>
      <c r="B739" t="s">
        <v>828</v>
      </c>
    </row>
    <row r="740" spans="1:2" x14ac:dyDescent="0.3">
      <c r="A740">
        <v>2015</v>
      </c>
      <c r="B740" t="s">
        <v>1370</v>
      </c>
    </row>
    <row r="741" spans="1:2" x14ac:dyDescent="0.3">
      <c r="A741">
        <v>2015</v>
      </c>
      <c r="B741" t="s">
        <v>934</v>
      </c>
    </row>
    <row r="742" spans="1:2" x14ac:dyDescent="0.3">
      <c r="A742">
        <v>2015</v>
      </c>
      <c r="B742" t="s">
        <v>617</v>
      </c>
    </row>
    <row r="743" spans="1:2" x14ac:dyDescent="0.3">
      <c r="A743">
        <v>2015</v>
      </c>
      <c r="B743" t="s">
        <v>1176</v>
      </c>
    </row>
    <row r="744" spans="1:2" x14ac:dyDescent="0.3">
      <c r="A744">
        <v>2015</v>
      </c>
      <c r="B744" t="s">
        <v>504</v>
      </c>
    </row>
    <row r="745" spans="1:2" x14ac:dyDescent="0.3">
      <c r="A745">
        <v>2015</v>
      </c>
      <c r="B745" t="s">
        <v>830</v>
      </c>
    </row>
    <row r="746" spans="1:2" x14ac:dyDescent="0.3">
      <c r="A746">
        <v>2015</v>
      </c>
      <c r="B746" t="s">
        <v>1484</v>
      </c>
    </row>
    <row r="747" spans="1:2" x14ac:dyDescent="0.3">
      <c r="A747">
        <v>2015</v>
      </c>
      <c r="B747" t="s">
        <v>1413</v>
      </c>
    </row>
    <row r="748" spans="1:2" x14ac:dyDescent="0.3">
      <c r="A748">
        <v>2015</v>
      </c>
      <c r="B748" t="s">
        <v>1493</v>
      </c>
    </row>
    <row r="749" spans="1:2" x14ac:dyDescent="0.3">
      <c r="A749">
        <v>2015</v>
      </c>
      <c r="B749" t="s">
        <v>508</v>
      </c>
    </row>
    <row r="750" spans="1:2" x14ac:dyDescent="0.3">
      <c r="A750">
        <v>2015</v>
      </c>
      <c r="B750" t="s">
        <v>1211</v>
      </c>
    </row>
    <row r="751" spans="1:2" x14ac:dyDescent="0.3">
      <c r="A751">
        <v>2015</v>
      </c>
      <c r="B751" t="s">
        <v>1704</v>
      </c>
    </row>
    <row r="752" spans="1:2" x14ac:dyDescent="0.3">
      <c r="A752">
        <v>2015</v>
      </c>
      <c r="B752" t="s">
        <v>2010</v>
      </c>
    </row>
    <row r="753" spans="1:2" x14ac:dyDescent="0.3">
      <c r="A753">
        <v>2015</v>
      </c>
      <c r="B753" t="s">
        <v>1458</v>
      </c>
    </row>
    <row r="754" spans="1:2" x14ac:dyDescent="0.3">
      <c r="A754">
        <v>2015</v>
      </c>
      <c r="B754" t="s">
        <v>2011</v>
      </c>
    </row>
    <row r="755" spans="1:2" x14ac:dyDescent="0.3">
      <c r="A755">
        <v>2015</v>
      </c>
      <c r="B755" t="s">
        <v>2012</v>
      </c>
    </row>
    <row r="756" spans="1:2" x14ac:dyDescent="0.3">
      <c r="A756">
        <v>2015</v>
      </c>
      <c r="B756" t="s">
        <v>1066</v>
      </c>
    </row>
    <row r="757" spans="1:2" x14ac:dyDescent="0.3">
      <c r="A757">
        <v>2015</v>
      </c>
      <c r="B757" t="s">
        <v>2016</v>
      </c>
    </row>
    <row r="758" spans="1:2" x14ac:dyDescent="0.3">
      <c r="A758">
        <v>2015</v>
      </c>
      <c r="B758" t="s">
        <v>1391</v>
      </c>
    </row>
    <row r="759" spans="1:2" x14ac:dyDescent="0.3">
      <c r="A759">
        <v>2015</v>
      </c>
      <c r="B759" t="s">
        <v>1757</v>
      </c>
    </row>
    <row r="760" spans="1:2" x14ac:dyDescent="0.3">
      <c r="A760">
        <v>2015</v>
      </c>
      <c r="B760" t="s">
        <v>2020</v>
      </c>
    </row>
    <row r="761" spans="1:2" x14ac:dyDescent="0.3">
      <c r="A761">
        <v>2015</v>
      </c>
      <c r="B761" t="s">
        <v>559</v>
      </c>
    </row>
    <row r="762" spans="1:2" x14ac:dyDescent="0.3">
      <c r="A762">
        <v>2015</v>
      </c>
      <c r="B762" t="s">
        <v>1276</v>
      </c>
    </row>
    <row r="763" spans="1:2" x14ac:dyDescent="0.3">
      <c r="A763">
        <v>2015</v>
      </c>
      <c r="B763" t="s">
        <v>1340</v>
      </c>
    </row>
    <row r="764" spans="1:2" x14ac:dyDescent="0.3">
      <c r="A764">
        <v>2015</v>
      </c>
      <c r="B764" t="s">
        <v>589</v>
      </c>
    </row>
    <row r="765" spans="1:2" x14ac:dyDescent="0.3">
      <c r="A765">
        <v>2015</v>
      </c>
      <c r="B765" t="s">
        <v>1554</v>
      </c>
    </row>
    <row r="766" spans="1:2" x14ac:dyDescent="0.3">
      <c r="A766">
        <v>2015</v>
      </c>
      <c r="B766" t="s">
        <v>679</v>
      </c>
    </row>
    <row r="767" spans="1:2" x14ac:dyDescent="0.3">
      <c r="A767">
        <v>2015</v>
      </c>
      <c r="B767" t="s">
        <v>1287</v>
      </c>
    </row>
    <row r="768" spans="1:2" x14ac:dyDescent="0.3">
      <c r="A768">
        <v>2015</v>
      </c>
      <c r="B768" t="s">
        <v>8</v>
      </c>
    </row>
    <row r="769" spans="1:2" x14ac:dyDescent="0.3">
      <c r="A769">
        <v>2015</v>
      </c>
      <c r="B769" t="s">
        <v>1411</v>
      </c>
    </row>
    <row r="770" spans="1:2" x14ac:dyDescent="0.3">
      <c r="A770">
        <v>2015</v>
      </c>
      <c r="B770" t="s">
        <v>1075</v>
      </c>
    </row>
    <row r="771" spans="1:2" x14ac:dyDescent="0.3">
      <c r="A771">
        <v>2015</v>
      </c>
      <c r="B771" t="s">
        <v>1142</v>
      </c>
    </row>
    <row r="772" spans="1:2" x14ac:dyDescent="0.3">
      <c r="A772">
        <v>2015</v>
      </c>
      <c r="B772" t="s">
        <v>606</v>
      </c>
    </row>
    <row r="773" spans="1:2" x14ac:dyDescent="0.3">
      <c r="A773">
        <v>2015</v>
      </c>
      <c r="B773" t="s">
        <v>2032</v>
      </c>
    </row>
    <row r="774" spans="1:2" x14ac:dyDescent="0.3">
      <c r="A774">
        <v>2015</v>
      </c>
      <c r="B774" t="s">
        <v>634</v>
      </c>
    </row>
    <row r="775" spans="1:2" x14ac:dyDescent="0.3">
      <c r="A775">
        <v>2015</v>
      </c>
      <c r="B775" t="s">
        <v>1334</v>
      </c>
    </row>
    <row r="776" spans="1:2" x14ac:dyDescent="0.3">
      <c r="A776">
        <v>2015</v>
      </c>
      <c r="B776" t="s">
        <v>2036</v>
      </c>
    </row>
    <row r="777" spans="1:2" x14ac:dyDescent="0.3">
      <c r="A777">
        <v>2015</v>
      </c>
      <c r="B777" t="s">
        <v>2038</v>
      </c>
    </row>
    <row r="778" spans="1:2" x14ac:dyDescent="0.3">
      <c r="A778">
        <v>2015</v>
      </c>
      <c r="B778" t="s">
        <v>324</v>
      </c>
    </row>
    <row r="779" spans="1:2" x14ac:dyDescent="0.3">
      <c r="A779">
        <v>2015</v>
      </c>
      <c r="B779" t="s">
        <v>166</v>
      </c>
    </row>
    <row r="780" spans="1:2" x14ac:dyDescent="0.3">
      <c r="A780">
        <v>2015</v>
      </c>
      <c r="B780" t="s">
        <v>248</v>
      </c>
    </row>
    <row r="781" spans="1:2" x14ac:dyDescent="0.3">
      <c r="A781">
        <v>2015</v>
      </c>
      <c r="B781" t="s">
        <v>2041</v>
      </c>
    </row>
    <row r="782" spans="1:2" x14ac:dyDescent="0.3">
      <c r="A782">
        <v>2015</v>
      </c>
      <c r="B782" t="s">
        <v>856</v>
      </c>
    </row>
    <row r="783" spans="1:2" x14ac:dyDescent="0.3">
      <c r="A783">
        <v>2015</v>
      </c>
      <c r="B783" t="s">
        <v>217</v>
      </c>
    </row>
    <row r="784" spans="1:2" x14ac:dyDescent="0.3">
      <c r="A784">
        <v>2015</v>
      </c>
      <c r="B784" t="s">
        <v>708</v>
      </c>
    </row>
    <row r="785" spans="1:2" x14ac:dyDescent="0.3">
      <c r="A785">
        <v>2015</v>
      </c>
      <c r="B785" t="s">
        <v>1675</v>
      </c>
    </row>
    <row r="786" spans="1:2" x14ac:dyDescent="0.3">
      <c r="A786">
        <v>2015</v>
      </c>
      <c r="B786" t="s">
        <v>888</v>
      </c>
    </row>
    <row r="787" spans="1:2" x14ac:dyDescent="0.3">
      <c r="A787">
        <v>2015</v>
      </c>
      <c r="B787" t="s">
        <v>130</v>
      </c>
    </row>
    <row r="788" spans="1:2" x14ac:dyDescent="0.3">
      <c r="A788">
        <v>2015</v>
      </c>
      <c r="B788" t="s">
        <v>532</v>
      </c>
    </row>
    <row r="789" spans="1:2" x14ac:dyDescent="0.3">
      <c r="A789">
        <v>2015</v>
      </c>
      <c r="B789" t="s">
        <v>551</v>
      </c>
    </row>
    <row r="790" spans="1:2" x14ac:dyDescent="0.3">
      <c r="A790">
        <v>2015</v>
      </c>
      <c r="B790" t="s">
        <v>2047</v>
      </c>
    </row>
    <row r="791" spans="1:2" x14ac:dyDescent="0.3">
      <c r="A791">
        <v>2015</v>
      </c>
      <c r="B791" t="s">
        <v>1294</v>
      </c>
    </row>
    <row r="792" spans="1:2" x14ac:dyDescent="0.3">
      <c r="A792">
        <v>2015</v>
      </c>
      <c r="B792" t="s">
        <v>2052</v>
      </c>
    </row>
    <row r="793" spans="1:2" x14ac:dyDescent="0.3">
      <c r="A793">
        <v>2015</v>
      </c>
      <c r="B793" t="s">
        <v>1545</v>
      </c>
    </row>
    <row r="794" spans="1:2" x14ac:dyDescent="0.3">
      <c r="A794">
        <v>2015</v>
      </c>
      <c r="B794" t="s">
        <v>1518</v>
      </c>
    </row>
    <row r="795" spans="1:2" x14ac:dyDescent="0.3">
      <c r="A795">
        <v>2015</v>
      </c>
      <c r="B795" t="s">
        <v>2056</v>
      </c>
    </row>
    <row r="796" spans="1:2" x14ac:dyDescent="0.3">
      <c r="A796">
        <v>2015</v>
      </c>
      <c r="B796" t="s">
        <v>522</v>
      </c>
    </row>
    <row r="797" spans="1:2" x14ac:dyDescent="0.3">
      <c r="A797">
        <v>2015</v>
      </c>
      <c r="B797" t="s">
        <v>2059</v>
      </c>
    </row>
    <row r="798" spans="1:2" x14ac:dyDescent="0.3">
      <c r="A798">
        <v>2015</v>
      </c>
      <c r="B798" t="s">
        <v>1477</v>
      </c>
    </row>
    <row r="799" spans="1:2" x14ac:dyDescent="0.3">
      <c r="A799">
        <v>2015</v>
      </c>
      <c r="B799" t="s">
        <v>592</v>
      </c>
    </row>
    <row r="800" spans="1:2" x14ac:dyDescent="0.3">
      <c r="A800">
        <v>2015</v>
      </c>
      <c r="B800" t="s">
        <v>442</v>
      </c>
    </row>
    <row r="801" spans="1:2" x14ac:dyDescent="0.3">
      <c r="A801">
        <v>2015</v>
      </c>
      <c r="B801" t="s">
        <v>2063</v>
      </c>
    </row>
    <row r="802" spans="1:2" x14ac:dyDescent="0.3">
      <c r="A802">
        <v>2015</v>
      </c>
      <c r="B802" t="s">
        <v>2064</v>
      </c>
    </row>
    <row r="803" spans="1:2" x14ac:dyDescent="0.3">
      <c r="A803">
        <v>2015</v>
      </c>
      <c r="B803" t="s">
        <v>1270</v>
      </c>
    </row>
    <row r="804" spans="1:2" x14ac:dyDescent="0.3">
      <c r="A804">
        <v>2015</v>
      </c>
      <c r="B804" t="s">
        <v>1266</v>
      </c>
    </row>
    <row r="805" spans="1:2" x14ac:dyDescent="0.3">
      <c r="A805">
        <v>2015</v>
      </c>
      <c r="B805" t="s">
        <v>1002</v>
      </c>
    </row>
    <row r="806" spans="1:2" x14ac:dyDescent="0.3">
      <c r="A806">
        <v>2015</v>
      </c>
      <c r="B806" t="s">
        <v>847</v>
      </c>
    </row>
    <row r="807" spans="1:2" x14ac:dyDescent="0.3">
      <c r="A807">
        <v>2015</v>
      </c>
      <c r="B807" t="s">
        <v>944</v>
      </c>
    </row>
    <row r="808" spans="1:2" x14ac:dyDescent="0.3">
      <c r="A808">
        <v>2015</v>
      </c>
      <c r="B808" t="s">
        <v>391</v>
      </c>
    </row>
    <row r="809" spans="1:2" x14ac:dyDescent="0.3">
      <c r="A809">
        <v>2015</v>
      </c>
      <c r="B809" t="s">
        <v>1199</v>
      </c>
    </row>
    <row r="810" spans="1:2" x14ac:dyDescent="0.3">
      <c r="A810">
        <v>2015</v>
      </c>
      <c r="B810" t="s">
        <v>2070</v>
      </c>
    </row>
    <row r="811" spans="1:2" x14ac:dyDescent="0.3">
      <c r="A811">
        <v>2015</v>
      </c>
      <c r="B811" t="s">
        <v>741</v>
      </c>
    </row>
    <row r="812" spans="1:2" x14ac:dyDescent="0.3">
      <c r="A812">
        <v>2015</v>
      </c>
      <c r="B812" t="s">
        <v>529</v>
      </c>
    </row>
    <row r="813" spans="1:2" x14ac:dyDescent="0.3">
      <c r="A813">
        <v>2015</v>
      </c>
      <c r="B813" t="s">
        <v>1466</v>
      </c>
    </row>
    <row r="814" spans="1:2" x14ac:dyDescent="0.3">
      <c r="A814">
        <v>2015</v>
      </c>
      <c r="B814" t="s">
        <v>455</v>
      </c>
    </row>
    <row r="815" spans="1:2" x14ac:dyDescent="0.3">
      <c r="A815">
        <v>2015</v>
      </c>
      <c r="B815" t="s">
        <v>1288</v>
      </c>
    </row>
    <row r="816" spans="1:2" x14ac:dyDescent="0.3">
      <c r="A816">
        <v>2015</v>
      </c>
      <c r="B816" t="s">
        <v>858</v>
      </c>
    </row>
    <row r="817" spans="1:2" x14ac:dyDescent="0.3">
      <c r="A817">
        <v>2015</v>
      </c>
      <c r="B817" t="s">
        <v>53</v>
      </c>
    </row>
    <row r="818" spans="1:2" x14ac:dyDescent="0.3">
      <c r="A818">
        <v>2015</v>
      </c>
      <c r="B818" t="s">
        <v>988</v>
      </c>
    </row>
    <row r="819" spans="1:2" x14ac:dyDescent="0.3">
      <c r="A819">
        <v>2015</v>
      </c>
      <c r="B819" t="s">
        <v>1342</v>
      </c>
    </row>
    <row r="820" spans="1:2" x14ac:dyDescent="0.3">
      <c r="A820">
        <v>2015</v>
      </c>
      <c r="B820" t="s">
        <v>1286</v>
      </c>
    </row>
    <row r="821" spans="1:2" x14ac:dyDescent="0.3">
      <c r="A821">
        <v>2015</v>
      </c>
      <c r="B821" t="s">
        <v>621</v>
      </c>
    </row>
    <row r="822" spans="1:2" x14ac:dyDescent="0.3">
      <c r="A822">
        <v>2015</v>
      </c>
      <c r="B822" t="s">
        <v>356</v>
      </c>
    </row>
    <row r="823" spans="1:2" x14ac:dyDescent="0.3">
      <c r="A823">
        <v>2015</v>
      </c>
      <c r="B823" t="s">
        <v>179</v>
      </c>
    </row>
    <row r="824" spans="1:2" x14ac:dyDescent="0.3">
      <c r="A824">
        <v>2015</v>
      </c>
      <c r="B824" t="s">
        <v>45</v>
      </c>
    </row>
    <row r="825" spans="1:2" x14ac:dyDescent="0.3">
      <c r="A825">
        <v>2015</v>
      </c>
      <c r="B825" t="s">
        <v>2078</v>
      </c>
    </row>
    <row r="826" spans="1:2" x14ac:dyDescent="0.3">
      <c r="A826">
        <v>2015</v>
      </c>
      <c r="B826" t="s">
        <v>267</v>
      </c>
    </row>
    <row r="827" spans="1:2" x14ac:dyDescent="0.3">
      <c r="A827">
        <v>2015</v>
      </c>
      <c r="B827" t="s">
        <v>1775</v>
      </c>
    </row>
    <row r="828" spans="1:2" x14ac:dyDescent="0.3">
      <c r="A828">
        <v>2015</v>
      </c>
      <c r="B828" t="s">
        <v>118</v>
      </c>
    </row>
    <row r="829" spans="1:2" x14ac:dyDescent="0.3">
      <c r="A829">
        <v>2015</v>
      </c>
      <c r="B829" t="s">
        <v>819</v>
      </c>
    </row>
    <row r="830" spans="1:2" x14ac:dyDescent="0.3">
      <c r="A830">
        <v>2015</v>
      </c>
      <c r="B830" t="s">
        <v>2082</v>
      </c>
    </row>
    <row r="831" spans="1:2" x14ac:dyDescent="0.3">
      <c r="A831">
        <v>2015</v>
      </c>
      <c r="B831" t="s">
        <v>901</v>
      </c>
    </row>
    <row r="832" spans="1:2" x14ac:dyDescent="0.3">
      <c r="A832">
        <v>2015</v>
      </c>
      <c r="B832" t="s">
        <v>1076</v>
      </c>
    </row>
    <row r="833" spans="1:2" x14ac:dyDescent="0.3">
      <c r="A833">
        <v>2015</v>
      </c>
      <c r="B833" t="s">
        <v>1213</v>
      </c>
    </row>
    <row r="834" spans="1:2" x14ac:dyDescent="0.3">
      <c r="A834">
        <v>2015</v>
      </c>
      <c r="B834" t="s">
        <v>1792</v>
      </c>
    </row>
    <row r="835" spans="1:2" x14ac:dyDescent="0.3">
      <c r="A835">
        <v>2015</v>
      </c>
      <c r="B835" t="s">
        <v>2087</v>
      </c>
    </row>
    <row r="836" spans="1:2" x14ac:dyDescent="0.3">
      <c r="A836">
        <v>2015</v>
      </c>
      <c r="B836" t="s">
        <v>2090</v>
      </c>
    </row>
    <row r="837" spans="1:2" x14ac:dyDescent="0.3">
      <c r="A837">
        <v>2015</v>
      </c>
      <c r="B837" t="s">
        <v>535</v>
      </c>
    </row>
    <row r="838" spans="1:2" x14ac:dyDescent="0.3">
      <c r="A838">
        <v>2015</v>
      </c>
      <c r="B838" t="s">
        <v>342</v>
      </c>
    </row>
    <row r="839" spans="1:2" x14ac:dyDescent="0.3">
      <c r="A839">
        <v>2015</v>
      </c>
      <c r="B839" t="s">
        <v>216</v>
      </c>
    </row>
    <row r="840" spans="1:2" x14ac:dyDescent="0.3">
      <c r="A840">
        <v>2015</v>
      </c>
      <c r="B840" t="s">
        <v>2093</v>
      </c>
    </row>
    <row r="841" spans="1:2" x14ac:dyDescent="0.3">
      <c r="A841">
        <v>2015</v>
      </c>
      <c r="B841" t="s">
        <v>2094</v>
      </c>
    </row>
    <row r="842" spans="1:2" x14ac:dyDescent="0.3">
      <c r="A842">
        <v>2015</v>
      </c>
      <c r="B842" t="s">
        <v>1166</v>
      </c>
    </row>
    <row r="843" spans="1:2" x14ac:dyDescent="0.3">
      <c r="A843">
        <v>2015</v>
      </c>
      <c r="B843" t="s">
        <v>444</v>
      </c>
    </row>
    <row r="844" spans="1:2" x14ac:dyDescent="0.3">
      <c r="A844">
        <v>2015</v>
      </c>
      <c r="B844" t="s">
        <v>243</v>
      </c>
    </row>
    <row r="845" spans="1:2" x14ac:dyDescent="0.3">
      <c r="A845">
        <v>2015</v>
      </c>
      <c r="B845" t="s">
        <v>2099</v>
      </c>
    </row>
    <row r="846" spans="1:2" x14ac:dyDescent="0.3">
      <c r="A846">
        <v>2015</v>
      </c>
      <c r="B846" t="s">
        <v>1556</v>
      </c>
    </row>
    <row r="847" spans="1:2" x14ac:dyDescent="0.3">
      <c r="A847">
        <v>2015</v>
      </c>
      <c r="B847" t="s">
        <v>2100</v>
      </c>
    </row>
    <row r="848" spans="1:2" x14ac:dyDescent="0.3">
      <c r="A848">
        <v>2015</v>
      </c>
      <c r="B848" t="s">
        <v>2102</v>
      </c>
    </row>
    <row r="849" spans="1:2" x14ac:dyDescent="0.3">
      <c r="A849">
        <v>2015</v>
      </c>
      <c r="B849" t="s">
        <v>2103</v>
      </c>
    </row>
    <row r="850" spans="1:2" x14ac:dyDescent="0.3">
      <c r="A850">
        <v>2015</v>
      </c>
      <c r="B850" t="s">
        <v>660</v>
      </c>
    </row>
    <row r="851" spans="1:2" x14ac:dyDescent="0.3">
      <c r="A851">
        <v>2015</v>
      </c>
      <c r="B851" t="s">
        <v>1841</v>
      </c>
    </row>
    <row r="852" spans="1:2" x14ac:dyDescent="0.3">
      <c r="A852">
        <v>2015</v>
      </c>
      <c r="B852" t="s">
        <v>1311</v>
      </c>
    </row>
    <row r="853" spans="1:2" x14ac:dyDescent="0.3">
      <c r="A853">
        <v>2015</v>
      </c>
      <c r="B853" t="s">
        <v>428</v>
      </c>
    </row>
    <row r="854" spans="1:2" x14ac:dyDescent="0.3">
      <c r="A854">
        <v>2015</v>
      </c>
      <c r="B854" t="s">
        <v>2106</v>
      </c>
    </row>
    <row r="855" spans="1:2" x14ac:dyDescent="0.3">
      <c r="A855">
        <v>2015</v>
      </c>
      <c r="B855" t="s">
        <v>71</v>
      </c>
    </row>
    <row r="856" spans="1:2" x14ac:dyDescent="0.3">
      <c r="A856">
        <v>2015</v>
      </c>
      <c r="B856" t="s">
        <v>1465</v>
      </c>
    </row>
    <row r="857" spans="1:2" x14ac:dyDescent="0.3">
      <c r="A857">
        <v>2015</v>
      </c>
      <c r="B857" t="s">
        <v>2110</v>
      </c>
    </row>
    <row r="858" spans="1:2" x14ac:dyDescent="0.3">
      <c r="A858">
        <v>2015</v>
      </c>
      <c r="B858" t="s">
        <v>731</v>
      </c>
    </row>
    <row r="859" spans="1:2" x14ac:dyDescent="0.3">
      <c r="A859">
        <v>2015</v>
      </c>
      <c r="B859" t="s">
        <v>2111</v>
      </c>
    </row>
    <row r="860" spans="1:2" x14ac:dyDescent="0.3">
      <c r="A860">
        <v>2015</v>
      </c>
      <c r="B860" t="s">
        <v>1222</v>
      </c>
    </row>
    <row r="861" spans="1:2" x14ac:dyDescent="0.3">
      <c r="A861">
        <v>2015</v>
      </c>
      <c r="B861" t="s">
        <v>958</v>
      </c>
    </row>
    <row r="862" spans="1:2" x14ac:dyDescent="0.3">
      <c r="A862">
        <v>2015</v>
      </c>
      <c r="B862" t="s">
        <v>2114</v>
      </c>
    </row>
    <row r="863" spans="1:2" x14ac:dyDescent="0.3">
      <c r="A863">
        <v>2015</v>
      </c>
      <c r="B863" t="s">
        <v>1664</v>
      </c>
    </row>
    <row r="864" spans="1:2" x14ac:dyDescent="0.3">
      <c r="A864">
        <v>2015</v>
      </c>
      <c r="B864" t="s">
        <v>1533</v>
      </c>
    </row>
    <row r="865" spans="1:2" x14ac:dyDescent="0.3">
      <c r="A865">
        <v>2015</v>
      </c>
      <c r="B865" t="s">
        <v>874</v>
      </c>
    </row>
    <row r="866" spans="1:2" x14ac:dyDescent="0.3">
      <c r="A866">
        <v>2015</v>
      </c>
      <c r="B866" t="s">
        <v>25</v>
      </c>
    </row>
    <row r="867" spans="1:2" x14ac:dyDescent="0.3">
      <c r="A867">
        <v>2015</v>
      </c>
      <c r="B867" t="s">
        <v>566</v>
      </c>
    </row>
    <row r="868" spans="1:2" x14ac:dyDescent="0.3">
      <c r="A868">
        <v>2015</v>
      </c>
      <c r="B868" t="s">
        <v>2116</v>
      </c>
    </row>
    <row r="869" spans="1:2" x14ac:dyDescent="0.3">
      <c r="A869">
        <v>2015</v>
      </c>
      <c r="B869" t="s">
        <v>375</v>
      </c>
    </row>
    <row r="870" spans="1:2" x14ac:dyDescent="0.3">
      <c r="A870">
        <v>2015</v>
      </c>
      <c r="B870" t="s">
        <v>1120</v>
      </c>
    </row>
    <row r="871" spans="1:2" x14ac:dyDescent="0.3">
      <c r="A871">
        <v>2015</v>
      </c>
      <c r="B871" t="s">
        <v>1777</v>
      </c>
    </row>
    <row r="872" spans="1:2" x14ac:dyDescent="0.3">
      <c r="A872">
        <v>2015</v>
      </c>
      <c r="B872" t="s">
        <v>31</v>
      </c>
    </row>
    <row r="873" spans="1:2" x14ac:dyDescent="0.3">
      <c r="A873">
        <v>2015</v>
      </c>
      <c r="B873" t="s">
        <v>972</v>
      </c>
    </row>
    <row r="874" spans="1:2" x14ac:dyDescent="0.3">
      <c r="A874">
        <v>2015</v>
      </c>
      <c r="B874" t="s">
        <v>1180</v>
      </c>
    </row>
    <row r="875" spans="1:2" x14ac:dyDescent="0.3">
      <c r="A875">
        <v>2015</v>
      </c>
      <c r="B875" t="s">
        <v>2123</v>
      </c>
    </row>
    <row r="876" spans="1:2" x14ac:dyDescent="0.3">
      <c r="A876">
        <v>2015</v>
      </c>
      <c r="B876" t="s">
        <v>916</v>
      </c>
    </row>
    <row r="877" spans="1:2" x14ac:dyDescent="0.3">
      <c r="A877">
        <v>2015</v>
      </c>
      <c r="B877" t="s">
        <v>1011</v>
      </c>
    </row>
    <row r="878" spans="1:2" x14ac:dyDescent="0.3">
      <c r="A878">
        <v>2015</v>
      </c>
      <c r="B878" t="s">
        <v>219</v>
      </c>
    </row>
    <row r="879" spans="1:2" x14ac:dyDescent="0.3">
      <c r="A879">
        <v>2015</v>
      </c>
      <c r="B879" t="s">
        <v>2125</v>
      </c>
    </row>
    <row r="880" spans="1:2" x14ac:dyDescent="0.3">
      <c r="A880">
        <v>2015</v>
      </c>
      <c r="B880" t="s">
        <v>793</v>
      </c>
    </row>
    <row r="881" spans="1:2" x14ac:dyDescent="0.3">
      <c r="A881">
        <v>2015</v>
      </c>
      <c r="B881" t="s">
        <v>1121</v>
      </c>
    </row>
    <row r="882" spans="1:2" x14ac:dyDescent="0.3">
      <c r="A882">
        <v>2015</v>
      </c>
      <c r="B882" t="s">
        <v>683</v>
      </c>
    </row>
    <row r="883" spans="1:2" x14ac:dyDescent="0.3">
      <c r="A883">
        <v>2015</v>
      </c>
      <c r="B883" t="s">
        <v>2130</v>
      </c>
    </row>
    <row r="884" spans="1:2" x14ac:dyDescent="0.3">
      <c r="A884">
        <v>2015</v>
      </c>
      <c r="B884" t="s">
        <v>1662</v>
      </c>
    </row>
    <row r="885" spans="1:2" x14ac:dyDescent="0.3">
      <c r="A885">
        <v>2015</v>
      </c>
      <c r="B885" t="s">
        <v>1162</v>
      </c>
    </row>
    <row r="886" spans="1:2" x14ac:dyDescent="0.3">
      <c r="A886">
        <v>2015</v>
      </c>
      <c r="B886" t="s">
        <v>412</v>
      </c>
    </row>
    <row r="887" spans="1:2" x14ac:dyDescent="0.3">
      <c r="A887">
        <v>2015</v>
      </c>
      <c r="B887" t="s">
        <v>767</v>
      </c>
    </row>
    <row r="888" spans="1:2" x14ac:dyDescent="0.3">
      <c r="A888">
        <v>2015</v>
      </c>
      <c r="B888" t="s">
        <v>513</v>
      </c>
    </row>
    <row r="889" spans="1:2" x14ac:dyDescent="0.3">
      <c r="A889">
        <v>2015</v>
      </c>
      <c r="B889" t="s">
        <v>304</v>
      </c>
    </row>
    <row r="890" spans="1:2" x14ac:dyDescent="0.3">
      <c r="A890">
        <v>2015</v>
      </c>
      <c r="B890" t="s">
        <v>2136</v>
      </c>
    </row>
    <row r="891" spans="1:2" x14ac:dyDescent="0.3">
      <c r="A891">
        <v>2015</v>
      </c>
      <c r="B891" t="s">
        <v>2137</v>
      </c>
    </row>
    <row r="892" spans="1:2" x14ac:dyDescent="0.3">
      <c r="A892">
        <v>2015</v>
      </c>
      <c r="B892" t="s">
        <v>1543</v>
      </c>
    </row>
    <row r="893" spans="1:2" x14ac:dyDescent="0.3">
      <c r="A893">
        <v>2015</v>
      </c>
      <c r="B893" t="s">
        <v>1802</v>
      </c>
    </row>
    <row r="894" spans="1:2" x14ac:dyDescent="0.3">
      <c r="A894">
        <v>2015</v>
      </c>
      <c r="B894" t="s">
        <v>1368</v>
      </c>
    </row>
    <row r="895" spans="1:2" x14ac:dyDescent="0.3">
      <c r="A895">
        <v>2015</v>
      </c>
      <c r="B895" t="s">
        <v>2144</v>
      </c>
    </row>
    <row r="896" spans="1:2" x14ac:dyDescent="0.3">
      <c r="A896">
        <v>2015</v>
      </c>
      <c r="B896" t="s">
        <v>1171</v>
      </c>
    </row>
    <row r="897" spans="1:2" x14ac:dyDescent="0.3">
      <c r="A897">
        <v>2015</v>
      </c>
      <c r="B897" t="s">
        <v>489</v>
      </c>
    </row>
    <row r="898" spans="1:2" x14ac:dyDescent="0.3">
      <c r="A898">
        <v>2015</v>
      </c>
      <c r="B898" t="s">
        <v>2146</v>
      </c>
    </row>
    <row r="899" spans="1:2" x14ac:dyDescent="0.3">
      <c r="A899">
        <v>2015</v>
      </c>
      <c r="B899" t="s">
        <v>1302</v>
      </c>
    </row>
    <row r="900" spans="1:2" x14ac:dyDescent="0.3">
      <c r="A900">
        <v>2015</v>
      </c>
      <c r="B900" t="s">
        <v>1718</v>
      </c>
    </row>
    <row r="901" spans="1:2" x14ac:dyDescent="0.3">
      <c r="A901">
        <v>2015</v>
      </c>
      <c r="B901" t="s">
        <v>1737</v>
      </c>
    </row>
    <row r="902" spans="1:2" x14ac:dyDescent="0.3">
      <c r="A902">
        <v>2015</v>
      </c>
      <c r="B902" t="s">
        <v>518</v>
      </c>
    </row>
    <row r="903" spans="1:2" x14ac:dyDescent="0.3">
      <c r="A903">
        <v>2015</v>
      </c>
      <c r="B903" t="s">
        <v>899</v>
      </c>
    </row>
    <row r="904" spans="1:2" x14ac:dyDescent="0.3">
      <c r="A904">
        <v>2015</v>
      </c>
      <c r="B904" t="s">
        <v>1839</v>
      </c>
    </row>
    <row r="905" spans="1:2" x14ac:dyDescent="0.3">
      <c r="A905">
        <v>2015</v>
      </c>
      <c r="B905" t="s">
        <v>232</v>
      </c>
    </row>
    <row r="906" spans="1:2" x14ac:dyDescent="0.3">
      <c r="A906">
        <v>2015</v>
      </c>
      <c r="B906" t="s">
        <v>1513</v>
      </c>
    </row>
    <row r="907" spans="1:2" x14ac:dyDescent="0.3">
      <c r="A907">
        <v>2015</v>
      </c>
      <c r="B907" t="s">
        <v>1750</v>
      </c>
    </row>
    <row r="908" spans="1:2" x14ac:dyDescent="0.3">
      <c r="A908">
        <v>2015</v>
      </c>
      <c r="B908" t="s">
        <v>2155</v>
      </c>
    </row>
    <row r="909" spans="1:2" x14ac:dyDescent="0.3">
      <c r="A909">
        <v>2015</v>
      </c>
      <c r="B909" t="s">
        <v>68</v>
      </c>
    </row>
    <row r="910" spans="1:2" x14ac:dyDescent="0.3">
      <c r="A910">
        <v>2015</v>
      </c>
      <c r="B910" t="s">
        <v>170</v>
      </c>
    </row>
    <row r="911" spans="1:2" x14ac:dyDescent="0.3">
      <c r="A911">
        <v>2015</v>
      </c>
      <c r="B911" t="s">
        <v>1862</v>
      </c>
    </row>
    <row r="912" spans="1:2" x14ac:dyDescent="0.3">
      <c r="A912">
        <v>2015</v>
      </c>
      <c r="B912" t="s">
        <v>2161</v>
      </c>
    </row>
    <row r="913" spans="1:2" x14ac:dyDescent="0.3">
      <c r="A913">
        <v>2015</v>
      </c>
      <c r="B913" t="s">
        <v>1241</v>
      </c>
    </row>
    <row r="914" spans="1:2" x14ac:dyDescent="0.3">
      <c r="A914">
        <v>2015</v>
      </c>
      <c r="B914" t="s">
        <v>486</v>
      </c>
    </row>
    <row r="915" spans="1:2" x14ac:dyDescent="0.3">
      <c r="A915">
        <v>2015</v>
      </c>
      <c r="B915" t="s">
        <v>2163</v>
      </c>
    </row>
    <row r="916" spans="1:2" x14ac:dyDescent="0.3">
      <c r="A916">
        <v>2015</v>
      </c>
      <c r="B916" t="s">
        <v>2165</v>
      </c>
    </row>
    <row r="917" spans="1:2" x14ac:dyDescent="0.3">
      <c r="A917">
        <v>2015</v>
      </c>
      <c r="B917" t="s">
        <v>49</v>
      </c>
    </row>
    <row r="918" spans="1:2" x14ac:dyDescent="0.3">
      <c r="A918">
        <v>2015</v>
      </c>
      <c r="B918" t="s">
        <v>956</v>
      </c>
    </row>
    <row r="919" spans="1:2" x14ac:dyDescent="0.3">
      <c r="A919">
        <v>2015</v>
      </c>
      <c r="B919" t="s">
        <v>768</v>
      </c>
    </row>
    <row r="920" spans="1:2" x14ac:dyDescent="0.3">
      <c r="A920">
        <v>2015</v>
      </c>
      <c r="B920" t="s">
        <v>920</v>
      </c>
    </row>
    <row r="921" spans="1:2" x14ac:dyDescent="0.3">
      <c r="A921">
        <v>2015</v>
      </c>
      <c r="B921" t="s">
        <v>1428</v>
      </c>
    </row>
    <row r="922" spans="1:2" x14ac:dyDescent="0.3">
      <c r="A922">
        <v>2015</v>
      </c>
      <c r="B922" t="s">
        <v>878</v>
      </c>
    </row>
    <row r="923" spans="1:2" x14ac:dyDescent="0.3">
      <c r="A923">
        <v>2015</v>
      </c>
      <c r="B923" t="s">
        <v>1451</v>
      </c>
    </row>
    <row r="924" spans="1:2" x14ac:dyDescent="0.3">
      <c r="A924">
        <v>2015</v>
      </c>
      <c r="B924" t="s">
        <v>175</v>
      </c>
    </row>
    <row r="925" spans="1:2" x14ac:dyDescent="0.3">
      <c r="A925">
        <v>2015</v>
      </c>
      <c r="B925" t="s">
        <v>1185</v>
      </c>
    </row>
    <row r="926" spans="1:2" x14ac:dyDescent="0.3">
      <c r="A926">
        <v>2015</v>
      </c>
      <c r="B926" t="s">
        <v>924</v>
      </c>
    </row>
    <row r="927" spans="1:2" x14ac:dyDescent="0.3">
      <c r="A927">
        <v>2015</v>
      </c>
      <c r="B927" t="s">
        <v>1147</v>
      </c>
    </row>
    <row r="928" spans="1:2" x14ac:dyDescent="0.3">
      <c r="A928">
        <v>2015</v>
      </c>
      <c r="B928" t="s">
        <v>1423</v>
      </c>
    </row>
    <row r="929" spans="1:2" x14ac:dyDescent="0.3">
      <c r="A929">
        <v>2015</v>
      </c>
      <c r="B929" t="s">
        <v>1796</v>
      </c>
    </row>
    <row r="930" spans="1:2" x14ac:dyDescent="0.3">
      <c r="A930">
        <v>2015</v>
      </c>
      <c r="B930" t="s">
        <v>499</v>
      </c>
    </row>
    <row r="931" spans="1:2" x14ac:dyDescent="0.3">
      <c r="A931">
        <v>2015</v>
      </c>
      <c r="B931" t="s">
        <v>838</v>
      </c>
    </row>
    <row r="932" spans="1:2" x14ac:dyDescent="0.3">
      <c r="A932">
        <v>2015</v>
      </c>
      <c r="B932" t="s">
        <v>2173</v>
      </c>
    </row>
    <row r="933" spans="1:2" x14ac:dyDescent="0.3">
      <c r="A933">
        <v>2015</v>
      </c>
      <c r="B933" t="s">
        <v>1692</v>
      </c>
    </row>
    <row r="934" spans="1:2" x14ac:dyDescent="0.3">
      <c r="A934">
        <v>2015</v>
      </c>
      <c r="B934" t="s">
        <v>1488</v>
      </c>
    </row>
    <row r="935" spans="1:2" x14ac:dyDescent="0.3">
      <c r="A935">
        <v>2015</v>
      </c>
      <c r="B935" t="s">
        <v>2175</v>
      </c>
    </row>
    <row r="936" spans="1:2" x14ac:dyDescent="0.3">
      <c r="A936">
        <v>2015</v>
      </c>
      <c r="B936" t="s">
        <v>748</v>
      </c>
    </row>
    <row r="937" spans="1:2" x14ac:dyDescent="0.3">
      <c r="A937">
        <v>2015</v>
      </c>
      <c r="B937" t="s">
        <v>2178</v>
      </c>
    </row>
    <row r="938" spans="1:2" x14ac:dyDescent="0.3">
      <c r="A938">
        <v>2015</v>
      </c>
      <c r="B938" t="s">
        <v>2182</v>
      </c>
    </row>
    <row r="939" spans="1:2" x14ac:dyDescent="0.3">
      <c r="A939">
        <v>2015</v>
      </c>
      <c r="B939" t="s">
        <v>588</v>
      </c>
    </row>
    <row r="940" spans="1:2" x14ac:dyDescent="0.3">
      <c r="A940">
        <v>2015</v>
      </c>
      <c r="B940" t="s">
        <v>666</v>
      </c>
    </row>
    <row r="941" spans="1:2" x14ac:dyDescent="0.3">
      <c r="A941">
        <v>2015</v>
      </c>
      <c r="B941" t="s">
        <v>497</v>
      </c>
    </row>
    <row r="942" spans="1:2" x14ac:dyDescent="0.3">
      <c r="A942">
        <v>2015</v>
      </c>
      <c r="B942" t="s">
        <v>227</v>
      </c>
    </row>
    <row r="943" spans="1:2" x14ac:dyDescent="0.3">
      <c r="A943">
        <v>2015</v>
      </c>
      <c r="B943" t="s">
        <v>1546</v>
      </c>
    </row>
    <row r="944" spans="1:2" x14ac:dyDescent="0.3">
      <c r="A944">
        <v>2015</v>
      </c>
      <c r="B944" t="s">
        <v>1562</v>
      </c>
    </row>
    <row r="945" spans="1:2" x14ac:dyDescent="0.3">
      <c r="A945">
        <v>2015</v>
      </c>
      <c r="B945" t="s">
        <v>716</v>
      </c>
    </row>
    <row r="946" spans="1:2" x14ac:dyDescent="0.3">
      <c r="A946">
        <v>2015</v>
      </c>
      <c r="B946" t="s">
        <v>2187</v>
      </c>
    </row>
    <row r="947" spans="1:2" x14ac:dyDescent="0.3">
      <c r="A947">
        <v>2015</v>
      </c>
      <c r="B947" t="s">
        <v>1780</v>
      </c>
    </row>
    <row r="948" spans="1:2" x14ac:dyDescent="0.3">
      <c r="A948">
        <v>2015</v>
      </c>
      <c r="B948" t="s">
        <v>142</v>
      </c>
    </row>
    <row r="949" spans="1:2" x14ac:dyDescent="0.3">
      <c r="A949">
        <v>2015</v>
      </c>
      <c r="B949" t="s">
        <v>1272</v>
      </c>
    </row>
    <row r="950" spans="1:2" x14ac:dyDescent="0.3">
      <c r="A950">
        <v>2015</v>
      </c>
      <c r="B950" t="s">
        <v>2189</v>
      </c>
    </row>
    <row r="951" spans="1:2" x14ac:dyDescent="0.3">
      <c r="A951">
        <v>2015</v>
      </c>
      <c r="B951" t="s">
        <v>770</v>
      </c>
    </row>
    <row r="952" spans="1:2" x14ac:dyDescent="0.3">
      <c r="A952">
        <v>2015</v>
      </c>
      <c r="B952" t="s">
        <v>1660</v>
      </c>
    </row>
    <row r="953" spans="1:2" x14ac:dyDescent="0.3">
      <c r="A953">
        <v>2015</v>
      </c>
      <c r="B953" t="s">
        <v>2196</v>
      </c>
    </row>
    <row r="954" spans="1:2" x14ac:dyDescent="0.3">
      <c r="A954">
        <v>2015</v>
      </c>
      <c r="B954" t="s">
        <v>2198</v>
      </c>
    </row>
    <row r="955" spans="1:2" x14ac:dyDescent="0.3">
      <c r="A955">
        <v>2015</v>
      </c>
      <c r="B955" t="s">
        <v>1045</v>
      </c>
    </row>
    <row r="956" spans="1:2" x14ac:dyDescent="0.3">
      <c r="A956">
        <v>2015</v>
      </c>
      <c r="B956" t="s">
        <v>335</v>
      </c>
    </row>
    <row r="957" spans="1:2" x14ac:dyDescent="0.3">
      <c r="A957">
        <v>2015</v>
      </c>
      <c r="B957" t="s">
        <v>2204</v>
      </c>
    </row>
    <row r="958" spans="1:2" x14ac:dyDescent="0.3">
      <c r="A958">
        <v>2015</v>
      </c>
      <c r="B958" t="s">
        <v>2205</v>
      </c>
    </row>
    <row r="959" spans="1:2" x14ac:dyDescent="0.3">
      <c r="A959">
        <v>2015</v>
      </c>
      <c r="B959" t="s">
        <v>682</v>
      </c>
    </row>
    <row r="960" spans="1:2" x14ac:dyDescent="0.3">
      <c r="A960">
        <v>2015</v>
      </c>
      <c r="B960" t="s">
        <v>2208</v>
      </c>
    </row>
    <row r="961" spans="1:2" x14ac:dyDescent="0.3">
      <c r="A961">
        <v>2015</v>
      </c>
      <c r="B961" t="s">
        <v>351</v>
      </c>
    </row>
    <row r="962" spans="1:2" x14ac:dyDescent="0.3">
      <c r="A962">
        <v>2015</v>
      </c>
      <c r="B962" t="s">
        <v>2211</v>
      </c>
    </row>
    <row r="963" spans="1:2" x14ac:dyDescent="0.3">
      <c r="A963">
        <v>2015</v>
      </c>
      <c r="B963" t="s">
        <v>1534</v>
      </c>
    </row>
    <row r="964" spans="1:2" x14ac:dyDescent="0.3">
      <c r="A964">
        <v>2015</v>
      </c>
      <c r="B964" t="s">
        <v>1192</v>
      </c>
    </row>
    <row r="965" spans="1:2" x14ac:dyDescent="0.3">
      <c r="A965">
        <v>2015</v>
      </c>
      <c r="B965" t="s">
        <v>1333</v>
      </c>
    </row>
    <row r="966" spans="1:2" x14ac:dyDescent="0.3">
      <c r="A966">
        <v>2015</v>
      </c>
      <c r="B966" t="s">
        <v>600</v>
      </c>
    </row>
    <row r="967" spans="1:2" x14ac:dyDescent="0.3">
      <c r="A967">
        <v>2015</v>
      </c>
      <c r="B967" t="s">
        <v>1628</v>
      </c>
    </row>
    <row r="968" spans="1:2" x14ac:dyDescent="0.3">
      <c r="A968">
        <v>2015</v>
      </c>
      <c r="B968" t="s">
        <v>1412</v>
      </c>
    </row>
    <row r="969" spans="1:2" x14ac:dyDescent="0.3">
      <c r="A969">
        <v>2015</v>
      </c>
      <c r="B969" t="s">
        <v>1654</v>
      </c>
    </row>
    <row r="970" spans="1:2" x14ac:dyDescent="0.3">
      <c r="A970">
        <v>2015</v>
      </c>
      <c r="B970" t="s">
        <v>402</v>
      </c>
    </row>
    <row r="971" spans="1:2" x14ac:dyDescent="0.3">
      <c r="A971">
        <v>2015</v>
      </c>
      <c r="B971" t="s">
        <v>1043</v>
      </c>
    </row>
    <row r="972" spans="1:2" x14ac:dyDescent="0.3">
      <c r="A972">
        <v>2015</v>
      </c>
      <c r="B972" t="s">
        <v>1004</v>
      </c>
    </row>
    <row r="973" spans="1:2" x14ac:dyDescent="0.3">
      <c r="A973">
        <v>2015</v>
      </c>
      <c r="B973" t="s">
        <v>2221</v>
      </c>
    </row>
    <row r="974" spans="1:2" x14ac:dyDescent="0.3">
      <c r="A974">
        <v>2015</v>
      </c>
      <c r="B974" t="s">
        <v>1825</v>
      </c>
    </row>
    <row r="975" spans="1:2" x14ac:dyDescent="0.3">
      <c r="A975">
        <v>2015</v>
      </c>
      <c r="B975" t="s">
        <v>568</v>
      </c>
    </row>
    <row r="976" spans="1:2" x14ac:dyDescent="0.3">
      <c r="A976">
        <v>2015</v>
      </c>
      <c r="B976" t="s">
        <v>2224</v>
      </c>
    </row>
    <row r="977" spans="1:2" x14ac:dyDescent="0.3">
      <c r="A977">
        <v>2015</v>
      </c>
      <c r="B977" t="s">
        <v>1698</v>
      </c>
    </row>
    <row r="978" spans="1:2" x14ac:dyDescent="0.3">
      <c r="A978">
        <v>2015</v>
      </c>
      <c r="B978" t="s">
        <v>80</v>
      </c>
    </row>
    <row r="979" spans="1:2" x14ac:dyDescent="0.3">
      <c r="A979">
        <v>2015</v>
      </c>
      <c r="B979" t="s">
        <v>1094</v>
      </c>
    </row>
    <row r="980" spans="1:2" x14ac:dyDescent="0.3">
      <c r="A980">
        <v>2015</v>
      </c>
      <c r="B980" t="s">
        <v>1229</v>
      </c>
    </row>
    <row r="981" spans="1:2" x14ac:dyDescent="0.3">
      <c r="A981">
        <v>2015</v>
      </c>
      <c r="B981" t="s">
        <v>1442</v>
      </c>
    </row>
    <row r="982" spans="1:2" x14ac:dyDescent="0.3">
      <c r="A982">
        <v>2015</v>
      </c>
      <c r="B982" t="s">
        <v>2229</v>
      </c>
    </row>
    <row r="983" spans="1:2" x14ac:dyDescent="0.3">
      <c r="A983">
        <v>2015</v>
      </c>
      <c r="B983" t="s">
        <v>258</v>
      </c>
    </row>
    <row r="984" spans="1:2" x14ac:dyDescent="0.3">
      <c r="A984">
        <v>2015</v>
      </c>
      <c r="B984" t="s">
        <v>524</v>
      </c>
    </row>
    <row r="985" spans="1:2" x14ac:dyDescent="0.3">
      <c r="A985">
        <v>2015</v>
      </c>
      <c r="B985" t="s">
        <v>2231</v>
      </c>
    </row>
    <row r="986" spans="1:2" x14ac:dyDescent="0.3">
      <c r="A986">
        <v>2015</v>
      </c>
      <c r="B986" t="s">
        <v>1867</v>
      </c>
    </row>
    <row r="987" spans="1:2" x14ac:dyDescent="0.3">
      <c r="A987">
        <v>2015</v>
      </c>
      <c r="B987" t="s">
        <v>636</v>
      </c>
    </row>
    <row r="988" spans="1:2" x14ac:dyDescent="0.3">
      <c r="A988">
        <v>2015</v>
      </c>
      <c r="B988" t="s">
        <v>911</v>
      </c>
    </row>
    <row r="989" spans="1:2" x14ac:dyDescent="0.3">
      <c r="A989">
        <v>2015</v>
      </c>
      <c r="B989" t="s">
        <v>582</v>
      </c>
    </row>
    <row r="990" spans="1:2" x14ac:dyDescent="0.3">
      <c r="A990">
        <v>2015</v>
      </c>
      <c r="B990" t="s">
        <v>650</v>
      </c>
    </row>
    <row r="991" spans="1:2" x14ac:dyDescent="0.3">
      <c r="A991">
        <v>2015</v>
      </c>
      <c r="B991" t="s">
        <v>1830</v>
      </c>
    </row>
    <row r="992" spans="1:2" x14ac:dyDescent="0.3">
      <c r="A992">
        <v>2015</v>
      </c>
      <c r="B992" t="s">
        <v>591</v>
      </c>
    </row>
    <row r="993" spans="1:2" x14ac:dyDescent="0.3">
      <c r="A993">
        <v>2015</v>
      </c>
      <c r="B993" t="s">
        <v>1527</v>
      </c>
    </row>
    <row r="994" spans="1:2" x14ac:dyDescent="0.3">
      <c r="A994">
        <v>2015</v>
      </c>
      <c r="B994" t="s">
        <v>2241</v>
      </c>
    </row>
    <row r="995" spans="1:2" x14ac:dyDescent="0.3">
      <c r="A995">
        <v>2015</v>
      </c>
      <c r="B995" t="s">
        <v>382</v>
      </c>
    </row>
    <row r="996" spans="1:2" x14ac:dyDescent="0.3">
      <c r="A996">
        <v>2015</v>
      </c>
      <c r="B996" t="s">
        <v>1695</v>
      </c>
    </row>
    <row r="997" spans="1:2" x14ac:dyDescent="0.3">
      <c r="A997">
        <v>2015</v>
      </c>
      <c r="B997" t="s">
        <v>629</v>
      </c>
    </row>
    <row r="998" spans="1:2" x14ac:dyDescent="0.3">
      <c r="A998">
        <v>2015</v>
      </c>
      <c r="B998" t="s">
        <v>2243</v>
      </c>
    </row>
    <row r="999" spans="1:2" x14ac:dyDescent="0.3">
      <c r="A999">
        <v>2015</v>
      </c>
      <c r="B999" t="s">
        <v>2245</v>
      </c>
    </row>
    <row r="1000" spans="1:2" x14ac:dyDescent="0.3">
      <c r="A1000">
        <v>2015</v>
      </c>
      <c r="B1000" t="s">
        <v>155</v>
      </c>
    </row>
    <row r="1001" spans="1:2" x14ac:dyDescent="0.3">
      <c r="A1001">
        <v>2015</v>
      </c>
      <c r="B1001" t="s">
        <v>1476</v>
      </c>
    </row>
    <row r="1002" spans="1:2" x14ac:dyDescent="0.3">
      <c r="A1002">
        <v>2015</v>
      </c>
      <c r="B1002" t="s">
        <v>2247</v>
      </c>
    </row>
    <row r="1003" spans="1:2" x14ac:dyDescent="0.3">
      <c r="A1003">
        <v>2015</v>
      </c>
      <c r="B1003" t="s">
        <v>1496</v>
      </c>
    </row>
    <row r="1004" spans="1:2" x14ac:dyDescent="0.3">
      <c r="A1004">
        <v>2015</v>
      </c>
      <c r="B1004" t="s">
        <v>2251</v>
      </c>
    </row>
    <row r="1005" spans="1:2" x14ac:dyDescent="0.3">
      <c r="A1005">
        <v>2015</v>
      </c>
      <c r="B1005" t="s">
        <v>2252</v>
      </c>
    </row>
    <row r="1006" spans="1:2" x14ac:dyDescent="0.3">
      <c r="A1006">
        <v>2015</v>
      </c>
      <c r="B1006" t="s">
        <v>2253</v>
      </c>
    </row>
    <row r="1007" spans="1:2" x14ac:dyDescent="0.3">
      <c r="A1007">
        <v>2015</v>
      </c>
      <c r="B1007" t="s">
        <v>240</v>
      </c>
    </row>
    <row r="1008" spans="1:2" x14ac:dyDescent="0.3">
      <c r="A1008">
        <v>2015</v>
      </c>
      <c r="B1008" t="s">
        <v>236</v>
      </c>
    </row>
    <row r="1009" spans="1:2" x14ac:dyDescent="0.3">
      <c r="A1009">
        <v>2015</v>
      </c>
      <c r="B1009" t="s">
        <v>575</v>
      </c>
    </row>
    <row r="1010" spans="1:2" x14ac:dyDescent="0.3">
      <c r="A1010">
        <v>2015</v>
      </c>
      <c r="B1010" t="s">
        <v>663</v>
      </c>
    </row>
    <row r="1011" spans="1:2" x14ac:dyDescent="0.3">
      <c r="A1011">
        <v>2015</v>
      </c>
      <c r="B1011" t="s">
        <v>1575</v>
      </c>
    </row>
    <row r="1012" spans="1:2" x14ac:dyDescent="0.3">
      <c r="A1012">
        <v>2015</v>
      </c>
      <c r="B1012" t="s">
        <v>1573</v>
      </c>
    </row>
    <row r="1013" spans="1:2" x14ac:dyDescent="0.3">
      <c r="A1013">
        <v>2015</v>
      </c>
      <c r="B1013" t="s">
        <v>1063</v>
      </c>
    </row>
    <row r="1014" spans="1:2" x14ac:dyDescent="0.3">
      <c r="A1014">
        <v>2015</v>
      </c>
      <c r="B1014" t="s">
        <v>158</v>
      </c>
    </row>
    <row r="1015" spans="1:2" x14ac:dyDescent="0.3">
      <c r="A1015">
        <v>2015</v>
      </c>
      <c r="B1015" t="s">
        <v>1114</v>
      </c>
    </row>
    <row r="1016" spans="1:2" x14ac:dyDescent="0.3">
      <c r="A1016">
        <v>2015</v>
      </c>
      <c r="B1016" t="s">
        <v>2258</v>
      </c>
    </row>
    <row r="1017" spans="1:2" x14ac:dyDescent="0.3">
      <c r="A1017">
        <v>2015</v>
      </c>
      <c r="B1017" t="s">
        <v>1671</v>
      </c>
    </row>
    <row r="1018" spans="1:2" x14ac:dyDescent="0.3">
      <c r="A1018">
        <v>2015</v>
      </c>
      <c r="B1018" t="s">
        <v>2261</v>
      </c>
    </row>
    <row r="1019" spans="1:2" x14ac:dyDescent="0.3">
      <c r="A1019">
        <v>2015</v>
      </c>
      <c r="B1019" t="s">
        <v>404</v>
      </c>
    </row>
    <row r="1020" spans="1:2" x14ac:dyDescent="0.3">
      <c r="A1020">
        <v>2015</v>
      </c>
      <c r="B1020" t="s">
        <v>1083</v>
      </c>
    </row>
    <row r="1021" spans="1:2" x14ac:dyDescent="0.3">
      <c r="A1021">
        <v>2015</v>
      </c>
      <c r="B1021" t="s">
        <v>1622</v>
      </c>
    </row>
    <row r="1022" spans="1:2" x14ac:dyDescent="0.3">
      <c r="A1022">
        <v>2015</v>
      </c>
      <c r="B1022" t="s">
        <v>13</v>
      </c>
    </row>
    <row r="1023" spans="1:2" x14ac:dyDescent="0.3">
      <c r="A1023">
        <v>2015</v>
      </c>
      <c r="B1023" t="s">
        <v>2264</v>
      </c>
    </row>
    <row r="1024" spans="1:2" x14ac:dyDescent="0.3">
      <c r="A1024">
        <v>2015</v>
      </c>
      <c r="B1024" t="s">
        <v>82</v>
      </c>
    </row>
    <row r="1025" spans="1:2" x14ac:dyDescent="0.3">
      <c r="A1025">
        <v>2015</v>
      </c>
      <c r="B1025" t="s">
        <v>1770</v>
      </c>
    </row>
    <row r="1026" spans="1:2" x14ac:dyDescent="0.3">
      <c r="A1026">
        <v>2015</v>
      </c>
      <c r="B1026" t="s">
        <v>196</v>
      </c>
    </row>
    <row r="1027" spans="1:2" x14ac:dyDescent="0.3">
      <c r="A1027">
        <v>2015</v>
      </c>
      <c r="B1027" t="s">
        <v>790</v>
      </c>
    </row>
    <row r="1028" spans="1:2" x14ac:dyDescent="0.3">
      <c r="A1028">
        <v>2015</v>
      </c>
      <c r="B1028" t="s">
        <v>2269</v>
      </c>
    </row>
    <row r="1029" spans="1:2" x14ac:dyDescent="0.3">
      <c r="A1029">
        <v>2015</v>
      </c>
      <c r="B1029" t="s">
        <v>2270</v>
      </c>
    </row>
    <row r="1030" spans="1:2" x14ac:dyDescent="0.3">
      <c r="A1030">
        <v>2015</v>
      </c>
      <c r="B1030" t="s">
        <v>937</v>
      </c>
    </row>
    <row r="1031" spans="1:2" x14ac:dyDescent="0.3">
      <c r="A1031">
        <v>2015</v>
      </c>
      <c r="B1031" t="s">
        <v>1679</v>
      </c>
    </row>
    <row r="1032" spans="1:2" x14ac:dyDescent="0.3">
      <c r="A1032">
        <v>2015</v>
      </c>
      <c r="B1032" t="s">
        <v>1619</v>
      </c>
    </row>
    <row r="1033" spans="1:2" x14ac:dyDescent="0.3">
      <c r="A1033">
        <v>2015</v>
      </c>
      <c r="B1033" t="s">
        <v>2275</v>
      </c>
    </row>
    <row r="1034" spans="1:2" x14ac:dyDescent="0.3">
      <c r="A1034">
        <v>2015</v>
      </c>
      <c r="B1034" t="s">
        <v>1160</v>
      </c>
    </row>
    <row r="1035" spans="1:2" x14ac:dyDescent="0.3">
      <c r="A1035">
        <v>2015</v>
      </c>
      <c r="B1035" t="s">
        <v>1382</v>
      </c>
    </row>
    <row r="1036" spans="1:2" x14ac:dyDescent="0.3">
      <c r="A1036">
        <v>2015</v>
      </c>
      <c r="B1036" t="s">
        <v>2276</v>
      </c>
    </row>
    <row r="1037" spans="1:2" x14ac:dyDescent="0.3">
      <c r="A1037">
        <v>2015</v>
      </c>
      <c r="B1037" t="s">
        <v>449</v>
      </c>
    </row>
    <row r="1038" spans="1:2" x14ac:dyDescent="0.3">
      <c r="A1038">
        <v>2015</v>
      </c>
      <c r="B1038" t="s">
        <v>674</v>
      </c>
    </row>
    <row r="1039" spans="1:2" x14ac:dyDescent="0.3">
      <c r="A1039">
        <v>2015</v>
      </c>
      <c r="B1039" t="s">
        <v>1765</v>
      </c>
    </row>
    <row r="1040" spans="1:2" x14ac:dyDescent="0.3">
      <c r="A1040">
        <v>2015</v>
      </c>
      <c r="B1040" t="s">
        <v>418</v>
      </c>
    </row>
    <row r="1041" spans="1:2" x14ac:dyDescent="0.3">
      <c r="A1041">
        <v>2015</v>
      </c>
      <c r="B1041" t="s">
        <v>2279</v>
      </c>
    </row>
    <row r="1042" spans="1:2" x14ac:dyDescent="0.3">
      <c r="A1042">
        <v>2015</v>
      </c>
      <c r="B1042" t="s">
        <v>1486</v>
      </c>
    </row>
    <row r="1043" spans="1:2" x14ac:dyDescent="0.3">
      <c r="A1043">
        <v>2015</v>
      </c>
      <c r="B1043" t="s">
        <v>2281</v>
      </c>
    </row>
    <row r="1044" spans="1:2" x14ac:dyDescent="0.3">
      <c r="A1044">
        <v>2015</v>
      </c>
      <c r="B1044" t="s">
        <v>1761</v>
      </c>
    </row>
    <row r="1045" spans="1:2" x14ac:dyDescent="0.3">
      <c r="A1045">
        <v>2015</v>
      </c>
      <c r="B1045" t="s">
        <v>922</v>
      </c>
    </row>
    <row r="1046" spans="1:2" x14ac:dyDescent="0.3">
      <c r="A1046">
        <v>2015</v>
      </c>
      <c r="B1046" t="s">
        <v>821</v>
      </c>
    </row>
    <row r="1047" spans="1:2" x14ac:dyDescent="0.3">
      <c r="A1047">
        <v>2015</v>
      </c>
      <c r="B1047" t="s">
        <v>1732</v>
      </c>
    </row>
    <row r="1048" spans="1:2" x14ac:dyDescent="0.3">
      <c r="A1048">
        <v>2015</v>
      </c>
      <c r="B1048" t="s">
        <v>2283</v>
      </c>
    </row>
    <row r="1049" spans="1:2" x14ac:dyDescent="0.3">
      <c r="A1049">
        <v>2015</v>
      </c>
      <c r="B1049" t="s">
        <v>1547</v>
      </c>
    </row>
    <row r="1050" spans="1:2" x14ac:dyDescent="0.3">
      <c r="A1050">
        <v>2015</v>
      </c>
      <c r="B1050" t="s">
        <v>642</v>
      </c>
    </row>
    <row r="1051" spans="1:2" x14ac:dyDescent="0.3">
      <c r="A1051">
        <v>2015</v>
      </c>
      <c r="B1051" t="s">
        <v>2285</v>
      </c>
    </row>
    <row r="1052" spans="1:2" x14ac:dyDescent="0.3">
      <c r="A1052">
        <v>2015</v>
      </c>
      <c r="B1052" t="s">
        <v>238</v>
      </c>
    </row>
    <row r="1053" spans="1:2" x14ac:dyDescent="0.3">
      <c r="A1053">
        <v>2015</v>
      </c>
      <c r="B1053" t="s">
        <v>1300</v>
      </c>
    </row>
    <row r="1054" spans="1:2" x14ac:dyDescent="0.3">
      <c r="A1054">
        <v>2015</v>
      </c>
      <c r="B1054" t="s">
        <v>601</v>
      </c>
    </row>
    <row r="1055" spans="1:2" x14ac:dyDescent="0.3">
      <c r="A1055">
        <v>2015</v>
      </c>
      <c r="B1055" t="s">
        <v>759</v>
      </c>
    </row>
    <row r="1056" spans="1:2" x14ac:dyDescent="0.3">
      <c r="A1056">
        <v>2015</v>
      </c>
      <c r="B1056" t="s">
        <v>2293</v>
      </c>
    </row>
    <row r="1057" spans="1:2" x14ac:dyDescent="0.3">
      <c r="A1057">
        <v>2015</v>
      </c>
      <c r="B1057" t="s">
        <v>1374</v>
      </c>
    </row>
    <row r="1058" spans="1:2" x14ac:dyDescent="0.3">
      <c r="A1058">
        <v>2015</v>
      </c>
      <c r="B1058" t="s">
        <v>812</v>
      </c>
    </row>
    <row r="1059" spans="1:2" x14ac:dyDescent="0.3">
      <c r="A1059">
        <v>2015</v>
      </c>
      <c r="B1059" t="s">
        <v>2297</v>
      </c>
    </row>
    <row r="1060" spans="1:2" x14ac:dyDescent="0.3">
      <c r="A1060">
        <v>2015</v>
      </c>
      <c r="B1060" t="s">
        <v>201</v>
      </c>
    </row>
    <row r="1061" spans="1:2" x14ac:dyDescent="0.3">
      <c r="A1061">
        <v>2015</v>
      </c>
      <c r="B1061" t="s">
        <v>625</v>
      </c>
    </row>
    <row r="1062" spans="1:2" x14ac:dyDescent="0.3">
      <c r="A1062">
        <v>2015</v>
      </c>
      <c r="B1062" t="s">
        <v>276</v>
      </c>
    </row>
    <row r="1063" spans="1:2" x14ac:dyDescent="0.3">
      <c r="A1063">
        <v>2015</v>
      </c>
      <c r="B1063" t="s">
        <v>2305</v>
      </c>
    </row>
    <row r="1064" spans="1:2" x14ac:dyDescent="0.3">
      <c r="A1064">
        <v>2015</v>
      </c>
      <c r="B1064" t="s">
        <v>491</v>
      </c>
    </row>
    <row r="1065" spans="1:2" x14ac:dyDescent="0.3">
      <c r="A1065">
        <v>2015</v>
      </c>
      <c r="B1065" t="s">
        <v>333</v>
      </c>
    </row>
    <row r="1066" spans="1:2" x14ac:dyDescent="0.3">
      <c r="A1066">
        <v>2015</v>
      </c>
      <c r="B1066" t="s">
        <v>1561</v>
      </c>
    </row>
    <row r="1067" spans="1:2" x14ac:dyDescent="0.3">
      <c r="A1067">
        <v>2015</v>
      </c>
      <c r="B1067" t="s">
        <v>421</v>
      </c>
    </row>
    <row r="1068" spans="1:2" x14ac:dyDescent="0.3">
      <c r="A1068">
        <v>2015</v>
      </c>
      <c r="B1068" t="s">
        <v>2307</v>
      </c>
    </row>
    <row r="1069" spans="1:2" x14ac:dyDescent="0.3">
      <c r="A1069">
        <v>2015</v>
      </c>
      <c r="B1069" t="s">
        <v>976</v>
      </c>
    </row>
    <row r="1070" spans="1:2" x14ac:dyDescent="0.3">
      <c r="A1070">
        <v>2015</v>
      </c>
      <c r="B1070" t="s">
        <v>1096</v>
      </c>
    </row>
    <row r="1071" spans="1:2" x14ac:dyDescent="0.3">
      <c r="A1071">
        <v>2015</v>
      </c>
      <c r="B1071" t="s">
        <v>1034</v>
      </c>
    </row>
    <row r="1072" spans="1:2" x14ac:dyDescent="0.3">
      <c r="A1072">
        <v>2015</v>
      </c>
      <c r="B1072" t="s">
        <v>2312</v>
      </c>
    </row>
    <row r="1073" spans="1:2" x14ac:dyDescent="0.3">
      <c r="A1073">
        <v>2015</v>
      </c>
      <c r="B1073" t="s">
        <v>779</v>
      </c>
    </row>
    <row r="1074" spans="1:2" x14ac:dyDescent="0.3">
      <c r="A1074">
        <v>2015</v>
      </c>
      <c r="B1074" t="s">
        <v>1686</v>
      </c>
    </row>
    <row r="1075" spans="1:2" x14ac:dyDescent="0.3">
      <c r="A1075">
        <v>2015</v>
      </c>
      <c r="B1075" t="s">
        <v>2317</v>
      </c>
    </row>
    <row r="1076" spans="1:2" x14ac:dyDescent="0.3">
      <c r="A1076">
        <v>2015</v>
      </c>
      <c r="B1076" t="s">
        <v>2318</v>
      </c>
    </row>
    <row r="1077" spans="1:2" x14ac:dyDescent="0.3">
      <c r="A1077">
        <v>2015</v>
      </c>
      <c r="B1077" t="s">
        <v>426</v>
      </c>
    </row>
    <row r="1078" spans="1:2" x14ac:dyDescent="0.3">
      <c r="A1078">
        <v>2015</v>
      </c>
      <c r="B1078" t="s">
        <v>318</v>
      </c>
    </row>
    <row r="1079" spans="1:2" x14ac:dyDescent="0.3">
      <c r="A1079">
        <v>2015</v>
      </c>
      <c r="B1079" t="s">
        <v>2322</v>
      </c>
    </row>
    <row r="1080" spans="1:2" x14ac:dyDescent="0.3">
      <c r="A1080">
        <v>2015</v>
      </c>
      <c r="B1080" t="s">
        <v>1816</v>
      </c>
    </row>
    <row r="1081" spans="1:2" x14ac:dyDescent="0.3">
      <c r="A1081">
        <v>2015</v>
      </c>
      <c r="B1081" t="s">
        <v>886</v>
      </c>
    </row>
    <row r="1082" spans="1:2" x14ac:dyDescent="0.3">
      <c r="A1082">
        <v>2015</v>
      </c>
      <c r="B1082" t="s">
        <v>2325</v>
      </c>
    </row>
    <row r="1083" spans="1:2" x14ac:dyDescent="0.3">
      <c r="A1083">
        <v>2015</v>
      </c>
      <c r="B1083" t="s">
        <v>192</v>
      </c>
    </row>
    <row r="1084" spans="1:2" x14ac:dyDescent="0.3">
      <c r="A1084">
        <v>2015</v>
      </c>
      <c r="B1084" t="s">
        <v>823</v>
      </c>
    </row>
    <row r="1085" spans="1:2" x14ac:dyDescent="0.3">
      <c r="A1085">
        <v>2015</v>
      </c>
      <c r="B1085" t="s">
        <v>1393</v>
      </c>
    </row>
    <row r="1086" spans="1:2" x14ac:dyDescent="0.3">
      <c r="A1086">
        <v>2015</v>
      </c>
      <c r="B1086" t="s">
        <v>1360</v>
      </c>
    </row>
    <row r="1087" spans="1:2" x14ac:dyDescent="0.3">
      <c r="A1087">
        <v>2015</v>
      </c>
      <c r="B1087" t="s">
        <v>723</v>
      </c>
    </row>
    <row r="1088" spans="1:2" x14ac:dyDescent="0.3">
      <c r="A1088">
        <v>2015</v>
      </c>
      <c r="B1088" t="s">
        <v>1722</v>
      </c>
    </row>
    <row r="1089" spans="1:2" x14ac:dyDescent="0.3">
      <c r="A1089">
        <v>2015</v>
      </c>
      <c r="B1089" t="s">
        <v>251</v>
      </c>
    </row>
    <row r="1090" spans="1:2" x14ac:dyDescent="0.3">
      <c r="A1090">
        <v>2015</v>
      </c>
      <c r="B1090" t="s">
        <v>1637</v>
      </c>
    </row>
    <row r="1091" spans="1:2" x14ac:dyDescent="0.3">
      <c r="A1091">
        <v>2015</v>
      </c>
      <c r="B1091" t="s">
        <v>950</v>
      </c>
    </row>
    <row r="1092" spans="1:2" x14ac:dyDescent="0.3">
      <c r="A1092">
        <v>2015</v>
      </c>
      <c r="B1092" t="s">
        <v>733</v>
      </c>
    </row>
    <row r="1093" spans="1:2" x14ac:dyDescent="0.3">
      <c r="A1093">
        <v>2015</v>
      </c>
      <c r="B1093" t="s">
        <v>1504</v>
      </c>
    </row>
    <row r="1094" spans="1:2" x14ac:dyDescent="0.3">
      <c r="A1094">
        <v>2015</v>
      </c>
      <c r="B1094" t="s">
        <v>1073</v>
      </c>
    </row>
    <row r="1095" spans="1:2" x14ac:dyDescent="0.3">
      <c r="A1095">
        <v>2015</v>
      </c>
      <c r="B1095" t="s">
        <v>290</v>
      </c>
    </row>
    <row r="1096" spans="1:2" x14ac:dyDescent="0.3">
      <c r="A1096">
        <v>2015</v>
      </c>
      <c r="B1096" t="s">
        <v>726</v>
      </c>
    </row>
    <row r="1097" spans="1:2" x14ac:dyDescent="0.3">
      <c r="A1097">
        <v>2015</v>
      </c>
      <c r="B1097" t="s">
        <v>400</v>
      </c>
    </row>
    <row r="1098" spans="1:2" x14ac:dyDescent="0.3">
      <c r="A1098">
        <v>2015</v>
      </c>
      <c r="B1098" t="s">
        <v>345</v>
      </c>
    </row>
    <row r="1099" spans="1:2" x14ac:dyDescent="0.3">
      <c r="A1099">
        <v>2015</v>
      </c>
      <c r="B1099" t="s">
        <v>461</v>
      </c>
    </row>
    <row r="1100" spans="1:2" x14ac:dyDescent="0.3">
      <c r="A1100">
        <v>2015</v>
      </c>
      <c r="B1100" t="s">
        <v>2342</v>
      </c>
    </row>
    <row r="1101" spans="1:2" x14ac:dyDescent="0.3">
      <c r="A1101">
        <v>2015</v>
      </c>
      <c r="B1101" t="s">
        <v>865</v>
      </c>
    </row>
    <row r="1102" spans="1:2" x14ac:dyDescent="0.3">
      <c r="A1102">
        <v>2015</v>
      </c>
      <c r="B1102" t="s">
        <v>860</v>
      </c>
    </row>
    <row r="1103" spans="1:2" x14ac:dyDescent="0.3">
      <c r="A1103">
        <v>2015</v>
      </c>
      <c r="B1103" t="s">
        <v>572</v>
      </c>
    </row>
    <row r="1104" spans="1:2" x14ac:dyDescent="0.3">
      <c r="A1104">
        <v>2015</v>
      </c>
      <c r="B1104" t="s">
        <v>1206</v>
      </c>
    </row>
    <row r="1105" spans="1:2" x14ac:dyDescent="0.3">
      <c r="A1105">
        <v>2015</v>
      </c>
      <c r="B1105" t="s">
        <v>883</v>
      </c>
    </row>
    <row r="1106" spans="1:2" x14ac:dyDescent="0.3">
      <c r="A1106">
        <v>2015</v>
      </c>
      <c r="B1106" t="s">
        <v>2345</v>
      </c>
    </row>
    <row r="1107" spans="1:2" x14ac:dyDescent="0.3">
      <c r="A1107">
        <v>2015</v>
      </c>
      <c r="B1107" t="s">
        <v>2346</v>
      </c>
    </row>
    <row r="1108" spans="1:2" x14ac:dyDescent="0.3">
      <c r="A1108">
        <v>2015</v>
      </c>
      <c r="B1108" t="s">
        <v>867</v>
      </c>
    </row>
    <row r="1109" spans="1:2" x14ac:dyDescent="0.3">
      <c r="A1109">
        <v>2015</v>
      </c>
      <c r="B1109" t="s">
        <v>739</v>
      </c>
    </row>
    <row r="1110" spans="1:2" x14ac:dyDescent="0.3">
      <c r="A1110">
        <v>2015</v>
      </c>
      <c r="B1110" t="s">
        <v>245</v>
      </c>
    </row>
    <row r="1111" spans="1:2" x14ac:dyDescent="0.3">
      <c r="A1111">
        <v>2015</v>
      </c>
      <c r="B1111" t="s">
        <v>1195</v>
      </c>
    </row>
    <row r="1112" spans="1:2" x14ac:dyDescent="0.3">
      <c r="A1112">
        <v>2015</v>
      </c>
      <c r="B1112" t="s">
        <v>469</v>
      </c>
    </row>
    <row r="1113" spans="1:2" x14ac:dyDescent="0.3">
      <c r="A1113">
        <v>2015</v>
      </c>
      <c r="B1113" t="s">
        <v>1797</v>
      </c>
    </row>
    <row r="1114" spans="1:2" x14ac:dyDescent="0.3">
      <c r="A1114">
        <v>2015</v>
      </c>
      <c r="B1114" t="s">
        <v>377</v>
      </c>
    </row>
    <row r="1115" spans="1:2" x14ac:dyDescent="0.3">
      <c r="A1115">
        <v>2015</v>
      </c>
      <c r="B1115" t="s">
        <v>1845</v>
      </c>
    </row>
    <row r="1116" spans="1:2" x14ac:dyDescent="0.3">
      <c r="A1116">
        <v>2015</v>
      </c>
      <c r="B1116" t="s">
        <v>627</v>
      </c>
    </row>
    <row r="1117" spans="1:2" x14ac:dyDescent="0.3">
      <c r="A1117">
        <v>2015</v>
      </c>
      <c r="B1117" t="s">
        <v>1087</v>
      </c>
    </row>
    <row r="1118" spans="1:2" x14ac:dyDescent="0.3">
      <c r="A1118">
        <v>2015</v>
      </c>
      <c r="B1118" t="s">
        <v>2364</v>
      </c>
    </row>
    <row r="1119" spans="1:2" x14ac:dyDescent="0.3">
      <c r="A1119">
        <v>2015</v>
      </c>
      <c r="B1119" t="s">
        <v>747</v>
      </c>
    </row>
    <row r="1120" spans="1:2" x14ac:dyDescent="0.3">
      <c r="A1120">
        <v>2015</v>
      </c>
      <c r="B1120" t="s">
        <v>1337</v>
      </c>
    </row>
    <row r="1121" spans="1:2" x14ac:dyDescent="0.3">
      <c r="A1121">
        <v>2015</v>
      </c>
      <c r="B1121" t="s">
        <v>340</v>
      </c>
    </row>
    <row r="1122" spans="1:2" x14ac:dyDescent="0.3">
      <c r="A1122">
        <v>2015</v>
      </c>
      <c r="B1122" t="s">
        <v>654</v>
      </c>
    </row>
    <row r="1123" spans="1:2" x14ac:dyDescent="0.3">
      <c r="A1123">
        <v>2015</v>
      </c>
      <c r="B1123" t="s">
        <v>713</v>
      </c>
    </row>
    <row r="1124" spans="1:2" x14ac:dyDescent="0.3">
      <c r="A1124">
        <v>2015</v>
      </c>
      <c r="B1124" t="s">
        <v>1078</v>
      </c>
    </row>
    <row r="1125" spans="1:2" x14ac:dyDescent="0.3">
      <c r="A1125">
        <v>2015</v>
      </c>
      <c r="B1125" t="s">
        <v>1262</v>
      </c>
    </row>
    <row r="1126" spans="1:2" x14ac:dyDescent="0.3">
      <c r="A1126">
        <v>2015</v>
      </c>
      <c r="B1126" t="s">
        <v>1721</v>
      </c>
    </row>
    <row r="1127" spans="1:2" x14ac:dyDescent="0.3">
      <c r="A1127">
        <v>2015</v>
      </c>
      <c r="B1127" t="s">
        <v>1345</v>
      </c>
    </row>
    <row r="1128" spans="1:2" x14ac:dyDescent="0.3">
      <c r="A1128">
        <v>2015</v>
      </c>
      <c r="B1128" t="s">
        <v>2377</v>
      </c>
    </row>
    <row r="1129" spans="1:2" x14ac:dyDescent="0.3">
      <c r="A1129">
        <v>2015</v>
      </c>
      <c r="B1129" t="s">
        <v>991</v>
      </c>
    </row>
    <row r="1130" spans="1:2" x14ac:dyDescent="0.3">
      <c r="A1130">
        <v>2015</v>
      </c>
      <c r="B1130" t="s">
        <v>1594</v>
      </c>
    </row>
    <row r="1131" spans="1:2" x14ac:dyDescent="0.3">
      <c r="A1131">
        <v>2015</v>
      </c>
      <c r="B1131" t="s">
        <v>2379</v>
      </c>
    </row>
    <row r="1132" spans="1:2" x14ac:dyDescent="0.3">
      <c r="A1132">
        <v>2015</v>
      </c>
      <c r="B1132" t="s">
        <v>2380</v>
      </c>
    </row>
    <row r="1133" spans="1:2" x14ac:dyDescent="0.3">
      <c r="A1133">
        <v>2015</v>
      </c>
      <c r="B1133" t="s">
        <v>1435</v>
      </c>
    </row>
    <row r="1134" spans="1:2" x14ac:dyDescent="0.3">
      <c r="A1134">
        <v>2015</v>
      </c>
      <c r="B1134" t="s">
        <v>1259</v>
      </c>
    </row>
    <row r="1135" spans="1:2" x14ac:dyDescent="0.3">
      <c r="A1135">
        <v>2015</v>
      </c>
      <c r="B1135" t="s">
        <v>825</v>
      </c>
    </row>
    <row r="1136" spans="1:2" x14ac:dyDescent="0.3">
      <c r="A1136">
        <v>2015</v>
      </c>
      <c r="B1136" t="s">
        <v>1220</v>
      </c>
    </row>
    <row r="1137" spans="1:2" x14ac:dyDescent="0.3">
      <c r="A1137">
        <v>2015</v>
      </c>
      <c r="B1137" t="s">
        <v>127</v>
      </c>
    </row>
    <row r="1138" spans="1:2" x14ac:dyDescent="0.3">
      <c r="A1138">
        <v>2015</v>
      </c>
      <c r="B1138" t="s">
        <v>2382</v>
      </c>
    </row>
    <row r="1139" spans="1:2" x14ac:dyDescent="0.3">
      <c r="A1139">
        <v>2015</v>
      </c>
      <c r="B1139" t="s">
        <v>2384</v>
      </c>
    </row>
    <row r="1140" spans="1:2" x14ac:dyDescent="0.3">
      <c r="A1140">
        <v>2015</v>
      </c>
      <c r="B1140" t="s">
        <v>1865</v>
      </c>
    </row>
    <row r="1141" spans="1:2" x14ac:dyDescent="0.3">
      <c r="A1141">
        <v>2015</v>
      </c>
      <c r="B1141" t="s">
        <v>1821</v>
      </c>
    </row>
    <row r="1142" spans="1:2" x14ac:dyDescent="0.3">
      <c r="A1142">
        <v>2015</v>
      </c>
      <c r="B1142" t="s">
        <v>2387</v>
      </c>
    </row>
    <row r="1143" spans="1:2" x14ac:dyDescent="0.3">
      <c r="A1143">
        <v>2015</v>
      </c>
      <c r="B1143" t="s">
        <v>1751</v>
      </c>
    </row>
    <row r="1144" spans="1:2" x14ac:dyDescent="0.3">
      <c r="A1144">
        <v>2015</v>
      </c>
      <c r="B1144" t="s">
        <v>108</v>
      </c>
    </row>
    <row r="1145" spans="1:2" x14ac:dyDescent="0.3">
      <c r="A1145">
        <v>2015</v>
      </c>
      <c r="B1145" t="s">
        <v>386</v>
      </c>
    </row>
    <row r="1146" spans="1:2" x14ac:dyDescent="0.3">
      <c r="A1146">
        <v>2015</v>
      </c>
      <c r="B1146" t="s">
        <v>1597</v>
      </c>
    </row>
    <row r="1147" spans="1:2" x14ac:dyDescent="0.3">
      <c r="A1147">
        <v>2015</v>
      </c>
      <c r="B1147" t="s">
        <v>2395</v>
      </c>
    </row>
    <row r="1148" spans="1:2" x14ac:dyDescent="0.3">
      <c r="A1148">
        <v>2015</v>
      </c>
      <c r="B1148" t="s">
        <v>1613</v>
      </c>
    </row>
    <row r="1149" spans="1:2" x14ac:dyDescent="0.3">
      <c r="A1149">
        <v>2015</v>
      </c>
      <c r="B1149" t="s">
        <v>181</v>
      </c>
    </row>
    <row r="1150" spans="1:2" x14ac:dyDescent="0.3">
      <c r="A1150">
        <v>2015</v>
      </c>
      <c r="B1150" t="s">
        <v>536</v>
      </c>
    </row>
    <row r="1151" spans="1:2" x14ac:dyDescent="0.3">
      <c r="A1151">
        <v>2015</v>
      </c>
      <c r="B1151" t="s">
        <v>1656</v>
      </c>
    </row>
    <row r="1152" spans="1:2" x14ac:dyDescent="0.3">
      <c r="A1152">
        <v>2015</v>
      </c>
      <c r="B1152" t="s">
        <v>1150</v>
      </c>
    </row>
    <row r="1153" spans="1:2" x14ac:dyDescent="0.3">
      <c r="A1153">
        <v>2015</v>
      </c>
      <c r="B1153" t="s">
        <v>2404</v>
      </c>
    </row>
    <row r="1154" spans="1:2" x14ac:dyDescent="0.3">
      <c r="A1154">
        <v>2015</v>
      </c>
      <c r="B1154" t="s">
        <v>2405</v>
      </c>
    </row>
    <row r="1155" spans="1:2" x14ac:dyDescent="0.3">
      <c r="A1155">
        <v>2015</v>
      </c>
      <c r="B1155" t="s">
        <v>502</v>
      </c>
    </row>
    <row r="1156" spans="1:2" x14ac:dyDescent="0.3">
      <c r="A1156">
        <v>2015</v>
      </c>
      <c r="B1156" t="s">
        <v>2406</v>
      </c>
    </row>
    <row r="1157" spans="1:2" x14ac:dyDescent="0.3">
      <c r="A1157">
        <v>2015</v>
      </c>
      <c r="B1157" t="s">
        <v>1474</v>
      </c>
    </row>
    <row r="1158" spans="1:2" x14ac:dyDescent="0.3">
      <c r="A1158">
        <v>2015</v>
      </c>
      <c r="B1158" t="s">
        <v>982</v>
      </c>
    </row>
    <row r="1159" spans="1:2" x14ac:dyDescent="0.3">
      <c r="A1159">
        <v>2015</v>
      </c>
      <c r="B1159" t="s">
        <v>1630</v>
      </c>
    </row>
    <row r="1160" spans="1:2" x14ac:dyDescent="0.3">
      <c r="A1160">
        <v>2015</v>
      </c>
      <c r="B1160" t="s">
        <v>2410</v>
      </c>
    </row>
    <row r="1161" spans="1:2" x14ac:dyDescent="0.3">
      <c r="A1161">
        <v>2015</v>
      </c>
      <c r="B1161" t="s">
        <v>1253</v>
      </c>
    </row>
    <row r="1162" spans="1:2" x14ac:dyDescent="0.3">
      <c r="A1162">
        <v>2015</v>
      </c>
      <c r="B1162" t="s">
        <v>2411</v>
      </c>
    </row>
    <row r="1163" spans="1:2" x14ac:dyDescent="0.3">
      <c r="A1163">
        <v>2015</v>
      </c>
      <c r="B1163" t="s">
        <v>1137</v>
      </c>
    </row>
    <row r="1164" spans="1:2" x14ac:dyDescent="0.3">
      <c r="A1164">
        <v>2015</v>
      </c>
      <c r="B1164" t="s">
        <v>1430</v>
      </c>
    </row>
    <row r="1165" spans="1:2" x14ac:dyDescent="0.3">
      <c r="A1165">
        <v>2015</v>
      </c>
      <c r="B1165" t="s">
        <v>1570</v>
      </c>
    </row>
    <row r="1166" spans="1:2" x14ac:dyDescent="0.3">
      <c r="A1166">
        <v>2015</v>
      </c>
      <c r="B1166" t="s">
        <v>2415</v>
      </c>
    </row>
    <row r="1167" spans="1:2" x14ac:dyDescent="0.3">
      <c r="A1167">
        <v>2015</v>
      </c>
      <c r="B1167" t="s">
        <v>557</v>
      </c>
    </row>
    <row r="1168" spans="1:2" x14ac:dyDescent="0.3">
      <c r="A1168">
        <v>2015</v>
      </c>
      <c r="B1168" t="s">
        <v>1609</v>
      </c>
    </row>
    <row r="1169" spans="1:2" x14ac:dyDescent="0.3">
      <c r="A1169">
        <v>2015</v>
      </c>
      <c r="B1169" t="s">
        <v>255</v>
      </c>
    </row>
    <row r="1170" spans="1:2" x14ac:dyDescent="0.3">
      <c r="A1170">
        <v>2016</v>
      </c>
      <c r="B1170" t="s">
        <v>2243</v>
      </c>
    </row>
    <row r="1171" spans="1:2" x14ac:dyDescent="0.3">
      <c r="A1171">
        <v>2016</v>
      </c>
      <c r="B1171" t="s">
        <v>1078</v>
      </c>
    </row>
    <row r="1172" spans="1:2" x14ac:dyDescent="0.3">
      <c r="A1172">
        <v>2016</v>
      </c>
      <c r="B1172" t="s">
        <v>966</v>
      </c>
    </row>
    <row r="1173" spans="1:2" x14ac:dyDescent="0.3">
      <c r="A1173">
        <v>2016</v>
      </c>
      <c r="B1173" t="s">
        <v>2422</v>
      </c>
    </row>
    <row r="1174" spans="1:2" x14ac:dyDescent="0.3">
      <c r="A1174">
        <v>2016</v>
      </c>
      <c r="B1174" t="s">
        <v>2423</v>
      </c>
    </row>
    <row r="1175" spans="1:2" x14ac:dyDescent="0.3">
      <c r="A1175">
        <v>2016</v>
      </c>
      <c r="B1175" t="s">
        <v>1973</v>
      </c>
    </row>
    <row r="1176" spans="1:2" x14ac:dyDescent="0.3">
      <c r="A1176">
        <v>2016</v>
      </c>
      <c r="B1176" t="s">
        <v>668</v>
      </c>
    </row>
    <row r="1177" spans="1:2" x14ac:dyDescent="0.3">
      <c r="A1177">
        <v>2016</v>
      </c>
      <c r="B1177" t="s">
        <v>751</v>
      </c>
    </row>
    <row r="1178" spans="1:2" x14ac:dyDescent="0.3">
      <c r="A1178">
        <v>2016</v>
      </c>
      <c r="B1178" t="s">
        <v>2229</v>
      </c>
    </row>
    <row r="1179" spans="1:2" x14ac:dyDescent="0.3">
      <c r="A1179">
        <v>2016</v>
      </c>
      <c r="B1179" t="s">
        <v>28</v>
      </c>
    </row>
    <row r="1180" spans="1:2" x14ac:dyDescent="0.3">
      <c r="A1180">
        <v>2016</v>
      </c>
      <c r="B1180" t="s">
        <v>45</v>
      </c>
    </row>
    <row r="1181" spans="1:2" x14ac:dyDescent="0.3">
      <c r="A1181">
        <v>2016</v>
      </c>
      <c r="B1181" t="s">
        <v>592</v>
      </c>
    </row>
    <row r="1182" spans="1:2" x14ac:dyDescent="0.3">
      <c r="A1182">
        <v>2016</v>
      </c>
      <c r="B1182" t="s">
        <v>1866</v>
      </c>
    </row>
    <row r="1183" spans="1:2" x14ac:dyDescent="0.3">
      <c r="A1183">
        <v>2016</v>
      </c>
      <c r="B1183" t="s">
        <v>451</v>
      </c>
    </row>
    <row r="1184" spans="1:2" x14ac:dyDescent="0.3">
      <c r="A1184">
        <v>2016</v>
      </c>
      <c r="B1184" t="s">
        <v>2428</v>
      </c>
    </row>
    <row r="1185" spans="1:2" x14ac:dyDescent="0.3">
      <c r="A1185">
        <v>2016</v>
      </c>
      <c r="B1185" t="s">
        <v>1142</v>
      </c>
    </row>
    <row r="1186" spans="1:2" x14ac:dyDescent="0.3">
      <c r="A1186">
        <v>2016</v>
      </c>
      <c r="B1186" t="s">
        <v>412</v>
      </c>
    </row>
    <row r="1187" spans="1:2" x14ac:dyDescent="0.3">
      <c r="A1187">
        <v>2016</v>
      </c>
      <c r="B1187" t="s">
        <v>2064</v>
      </c>
    </row>
    <row r="1188" spans="1:2" x14ac:dyDescent="0.3">
      <c r="A1188">
        <v>2016</v>
      </c>
      <c r="B1188" t="s">
        <v>723</v>
      </c>
    </row>
    <row r="1189" spans="1:2" x14ac:dyDescent="0.3">
      <c r="A1189">
        <v>2016</v>
      </c>
      <c r="B1189" t="s">
        <v>1746</v>
      </c>
    </row>
    <row r="1190" spans="1:2" x14ac:dyDescent="0.3">
      <c r="A1190">
        <v>2016</v>
      </c>
      <c r="B1190" t="s">
        <v>1562</v>
      </c>
    </row>
    <row r="1191" spans="1:2" x14ac:dyDescent="0.3">
      <c r="A1191">
        <v>2016</v>
      </c>
      <c r="B1191" t="s">
        <v>2431</v>
      </c>
    </row>
    <row r="1192" spans="1:2" x14ac:dyDescent="0.3">
      <c r="A1192">
        <v>2016</v>
      </c>
      <c r="B1192" t="s">
        <v>899</v>
      </c>
    </row>
    <row r="1193" spans="1:2" x14ac:dyDescent="0.3">
      <c r="A1193">
        <v>2016</v>
      </c>
      <c r="B1193" t="s">
        <v>2224</v>
      </c>
    </row>
    <row r="1194" spans="1:2" x14ac:dyDescent="0.3">
      <c r="A1194">
        <v>2016</v>
      </c>
      <c r="B1194" t="s">
        <v>2411</v>
      </c>
    </row>
    <row r="1195" spans="1:2" x14ac:dyDescent="0.3">
      <c r="A1195">
        <v>2016</v>
      </c>
      <c r="B1195" t="s">
        <v>682</v>
      </c>
    </row>
    <row r="1196" spans="1:2" x14ac:dyDescent="0.3">
      <c r="A1196">
        <v>2016</v>
      </c>
      <c r="B1196" t="s">
        <v>650</v>
      </c>
    </row>
    <row r="1197" spans="1:2" x14ac:dyDescent="0.3">
      <c r="A1197">
        <v>2016</v>
      </c>
      <c r="B1197" t="s">
        <v>2261</v>
      </c>
    </row>
    <row r="1198" spans="1:2" x14ac:dyDescent="0.3">
      <c r="A1198">
        <v>2016</v>
      </c>
      <c r="B1198" t="s">
        <v>1250</v>
      </c>
    </row>
    <row r="1199" spans="1:2" x14ac:dyDescent="0.3">
      <c r="A1199">
        <v>2016</v>
      </c>
      <c r="B1199" t="s">
        <v>1757</v>
      </c>
    </row>
    <row r="1200" spans="1:2" x14ac:dyDescent="0.3">
      <c r="A1200">
        <v>2016</v>
      </c>
      <c r="B1200" t="s">
        <v>694</v>
      </c>
    </row>
    <row r="1201" spans="1:2" x14ac:dyDescent="0.3">
      <c r="A1201">
        <v>2016</v>
      </c>
      <c r="B1201" t="s">
        <v>852</v>
      </c>
    </row>
    <row r="1202" spans="1:2" x14ac:dyDescent="0.3">
      <c r="A1202">
        <v>2016</v>
      </c>
      <c r="B1202" t="s">
        <v>2317</v>
      </c>
    </row>
    <row r="1203" spans="1:2" x14ac:dyDescent="0.3">
      <c r="A1203">
        <v>2016</v>
      </c>
      <c r="B1203" t="s">
        <v>1882</v>
      </c>
    </row>
    <row r="1204" spans="1:2" x14ac:dyDescent="0.3">
      <c r="A1204">
        <v>2016</v>
      </c>
      <c r="B1204" t="s">
        <v>1342</v>
      </c>
    </row>
    <row r="1205" spans="1:2" x14ac:dyDescent="0.3">
      <c r="A1205">
        <v>2016</v>
      </c>
      <c r="B1205" t="s">
        <v>2434</v>
      </c>
    </row>
    <row r="1206" spans="1:2" x14ac:dyDescent="0.3">
      <c r="A1206">
        <v>2016</v>
      </c>
      <c r="B1206" t="s">
        <v>386</v>
      </c>
    </row>
    <row r="1207" spans="1:2" x14ac:dyDescent="0.3">
      <c r="A1207">
        <v>2016</v>
      </c>
      <c r="B1207" t="s">
        <v>1486</v>
      </c>
    </row>
    <row r="1208" spans="1:2" x14ac:dyDescent="0.3">
      <c r="A1208">
        <v>2016</v>
      </c>
      <c r="B1208" t="s">
        <v>767</v>
      </c>
    </row>
    <row r="1209" spans="1:2" x14ac:dyDescent="0.3">
      <c r="A1209">
        <v>2016</v>
      </c>
      <c r="B1209" t="s">
        <v>1761</v>
      </c>
    </row>
    <row r="1210" spans="1:2" x14ac:dyDescent="0.3">
      <c r="A1210">
        <v>2016</v>
      </c>
      <c r="B1210" t="s">
        <v>2438</v>
      </c>
    </row>
    <row r="1211" spans="1:2" x14ac:dyDescent="0.3">
      <c r="A1211">
        <v>2016</v>
      </c>
      <c r="B1211" t="s">
        <v>1430</v>
      </c>
    </row>
    <row r="1212" spans="1:2" x14ac:dyDescent="0.3">
      <c r="A1212">
        <v>2016</v>
      </c>
      <c r="B1212" t="s">
        <v>342</v>
      </c>
    </row>
    <row r="1213" spans="1:2" x14ac:dyDescent="0.3">
      <c r="A1213">
        <v>2016</v>
      </c>
      <c r="B1213" t="s">
        <v>258</v>
      </c>
    </row>
    <row r="1214" spans="1:2" x14ac:dyDescent="0.3">
      <c r="A1214">
        <v>2016</v>
      </c>
      <c r="B1214" t="s">
        <v>1670</v>
      </c>
    </row>
    <row r="1215" spans="1:2" x14ac:dyDescent="0.3">
      <c r="A1215">
        <v>2016</v>
      </c>
      <c r="B1215" t="s">
        <v>529</v>
      </c>
    </row>
    <row r="1216" spans="1:2" x14ac:dyDescent="0.3">
      <c r="A1216">
        <v>2016</v>
      </c>
      <c r="B1216" t="s">
        <v>175</v>
      </c>
    </row>
    <row r="1217" spans="1:2" x14ac:dyDescent="0.3">
      <c r="A1217">
        <v>2016</v>
      </c>
      <c r="B1217" t="s">
        <v>1400</v>
      </c>
    </row>
    <row r="1218" spans="1:2" x14ac:dyDescent="0.3">
      <c r="A1218">
        <v>2016</v>
      </c>
      <c r="B1218" t="s">
        <v>1816</v>
      </c>
    </row>
    <row r="1219" spans="1:2" x14ac:dyDescent="0.3">
      <c r="A1219">
        <v>2016</v>
      </c>
      <c r="B1219" t="s">
        <v>508</v>
      </c>
    </row>
    <row r="1220" spans="1:2" x14ac:dyDescent="0.3">
      <c r="A1220">
        <v>2016</v>
      </c>
      <c r="B1220" t="s">
        <v>872</v>
      </c>
    </row>
    <row r="1221" spans="1:2" x14ac:dyDescent="0.3">
      <c r="A1221">
        <v>2016</v>
      </c>
      <c r="B1221" t="s">
        <v>153</v>
      </c>
    </row>
    <row r="1222" spans="1:2" x14ac:dyDescent="0.3">
      <c r="A1222">
        <v>2016</v>
      </c>
      <c r="B1222" t="s">
        <v>1476</v>
      </c>
    </row>
    <row r="1223" spans="1:2" x14ac:dyDescent="0.3">
      <c r="A1223">
        <v>2016</v>
      </c>
      <c r="B1223" t="s">
        <v>1257</v>
      </c>
    </row>
    <row r="1224" spans="1:2" x14ac:dyDescent="0.3">
      <c r="A1224">
        <v>2016</v>
      </c>
      <c r="B1224" t="s">
        <v>1294</v>
      </c>
    </row>
    <row r="1225" spans="1:2" x14ac:dyDescent="0.3">
      <c r="A1225">
        <v>2016</v>
      </c>
      <c r="B1225" t="s">
        <v>1180</v>
      </c>
    </row>
    <row r="1226" spans="1:2" x14ac:dyDescent="0.3">
      <c r="A1226">
        <v>2016</v>
      </c>
      <c r="B1226" t="s">
        <v>324</v>
      </c>
    </row>
    <row r="1227" spans="1:2" x14ac:dyDescent="0.3">
      <c r="A1227">
        <v>2016</v>
      </c>
      <c r="B1227" t="s">
        <v>426</v>
      </c>
    </row>
    <row r="1228" spans="1:2" x14ac:dyDescent="0.3">
      <c r="A1228">
        <v>2016</v>
      </c>
      <c r="B1228" t="s">
        <v>382</v>
      </c>
    </row>
    <row r="1229" spans="1:2" x14ac:dyDescent="0.3">
      <c r="A1229">
        <v>2016</v>
      </c>
      <c r="B1229" t="s">
        <v>2443</v>
      </c>
    </row>
    <row r="1230" spans="1:2" x14ac:dyDescent="0.3">
      <c r="A1230">
        <v>2016</v>
      </c>
      <c r="B1230" t="s">
        <v>2130</v>
      </c>
    </row>
    <row r="1231" spans="1:2" x14ac:dyDescent="0.3">
      <c r="A1231">
        <v>2016</v>
      </c>
      <c r="B1231" t="s">
        <v>169</v>
      </c>
    </row>
    <row r="1232" spans="1:2" x14ac:dyDescent="0.3">
      <c r="A1232">
        <v>2016</v>
      </c>
      <c r="B1232" t="s">
        <v>2251</v>
      </c>
    </row>
    <row r="1233" spans="1:2" x14ac:dyDescent="0.3">
      <c r="A1233">
        <v>2016</v>
      </c>
      <c r="B1233" t="s">
        <v>1681</v>
      </c>
    </row>
    <row r="1234" spans="1:2" x14ac:dyDescent="0.3">
      <c r="A1234">
        <v>2016</v>
      </c>
      <c r="B1234" t="s">
        <v>502</v>
      </c>
    </row>
    <row r="1235" spans="1:2" x14ac:dyDescent="0.3">
      <c r="A1235">
        <v>2016</v>
      </c>
      <c r="B1235" t="s">
        <v>1512</v>
      </c>
    </row>
    <row r="1236" spans="1:2" x14ac:dyDescent="0.3">
      <c r="A1236">
        <v>2016</v>
      </c>
      <c r="B1236" t="s">
        <v>1932</v>
      </c>
    </row>
    <row r="1237" spans="1:2" x14ac:dyDescent="0.3">
      <c r="A1237">
        <v>2016</v>
      </c>
      <c r="B1237" t="s">
        <v>2155</v>
      </c>
    </row>
    <row r="1238" spans="1:2" x14ac:dyDescent="0.3">
      <c r="A1238">
        <v>2016</v>
      </c>
      <c r="B1238" t="s">
        <v>634</v>
      </c>
    </row>
    <row r="1239" spans="1:2" x14ac:dyDescent="0.3">
      <c r="A1239">
        <v>2016</v>
      </c>
      <c r="B1239" t="s">
        <v>1286</v>
      </c>
    </row>
    <row r="1240" spans="1:2" x14ac:dyDescent="0.3">
      <c r="A1240">
        <v>2016</v>
      </c>
      <c r="B1240" t="s">
        <v>1993</v>
      </c>
    </row>
    <row r="1241" spans="1:2" x14ac:dyDescent="0.3">
      <c r="A1241">
        <v>2016</v>
      </c>
      <c r="B1241" t="s">
        <v>236</v>
      </c>
    </row>
    <row r="1242" spans="1:2" x14ac:dyDescent="0.3">
      <c r="A1242">
        <v>2016</v>
      </c>
      <c r="B1242" t="s">
        <v>1447</v>
      </c>
    </row>
    <row r="1243" spans="1:2" x14ac:dyDescent="0.3">
      <c r="A1243">
        <v>2016</v>
      </c>
      <c r="B1243" t="s">
        <v>708</v>
      </c>
    </row>
    <row r="1244" spans="1:2" x14ac:dyDescent="0.3">
      <c r="A1244">
        <v>2016</v>
      </c>
      <c r="B1244" t="s">
        <v>1722</v>
      </c>
    </row>
    <row r="1245" spans="1:2" x14ac:dyDescent="0.3">
      <c r="A1245">
        <v>2016</v>
      </c>
      <c r="B1245" t="s">
        <v>1719</v>
      </c>
    </row>
    <row r="1246" spans="1:2" x14ac:dyDescent="0.3">
      <c r="A1246">
        <v>2016</v>
      </c>
      <c r="B1246" t="s">
        <v>1976</v>
      </c>
    </row>
    <row r="1247" spans="1:2" x14ac:dyDescent="0.3">
      <c r="A1247">
        <v>2016</v>
      </c>
      <c r="B1247" t="s">
        <v>1921</v>
      </c>
    </row>
    <row r="1248" spans="1:2" x14ac:dyDescent="0.3">
      <c r="A1248">
        <v>2016</v>
      </c>
      <c r="B1248" t="s">
        <v>946</v>
      </c>
    </row>
    <row r="1249" spans="1:2" x14ac:dyDescent="0.3">
      <c r="A1249">
        <v>2016</v>
      </c>
      <c r="B1249" t="s">
        <v>1594</v>
      </c>
    </row>
    <row r="1250" spans="1:2" x14ac:dyDescent="0.3">
      <c r="A1250">
        <v>2016</v>
      </c>
      <c r="B1250" t="s">
        <v>939</v>
      </c>
    </row>
    <row r="1251" spans="1:2" x14ac:dyDescent="0.3">
      <c r="A1251">
        <v>2016</v>
      </c>
      <c r="B1251" t="s">
        <v>2137</v>
      </c>
    </row>
    <row r="1252" spans="1:2" x14ac:dyDescent="0.3">
      <c r="A1252">
        <v>2016</v>
      </c>
      <c r="B1252" t="s">
        <v>883</v>
      </c>
    </row>
    <row r="1253" spans="1:2" x14ac:dyDescent="0.3">
      <c r="A1253">
        <v>2016</v>
      </c>
      <c r="B1253" t="s">
        <v>160</v>
      </c>
    </row>
    <row r="1254" spans="1:2" x14ac:dyDescent="0.3">
      <c r="A1254">
        <v>2016</v>
      </c>
      <c r="B1254" t="s">
        <v>2446</v>
      </c>
    </row>
    <row r="1255" spans="1:2" x14ac:dyDescent="0.3">
      <c r="A1255">
        <v>2016</v>
      </c>
      <c r="B1255" t="s">
        <v>1259</v>
      </c>
    </row>
    <row r="1256" spans="1:2" x14ac:dyDescent="0.3">
      <c r="A1256">
        <v>2016</v>
      </c>
      <c r="B1256" t="s">
        <v>2059</v>
      </c>
    </row>
    <row r="1257" spans="1:2" x14ac:dyDescent="0.3">
      <c r="A1257">
        <v>2016</v>
      </c>
      <c r="B1257" t="s">
        <v>1597</v>
      </c>
    </row>
    <row r="1258" spans="1:2" x14ac:dyDescent="0.3">
      <c r="A1258">
        <v>2016</v>
      </c>
      <c r="B1258" t="s">
        <v>1288</v>
      </c>
    </row>
    <row r="1259" spans="1:2" x14ac:dyDescent="0.3">
      <c r="A1259">
        <v>2016</v>
      </c>
      <c r="B1259" t="s">
        <v>795</v>
      </c>
    </row>
    <row r="1260" spans="1:2" x14ac:dyDescent="0.3">
      <c r="A1260">
        <v>2016</v>
      </c>
      <c r="B1260" t="s">
        <v>2449</v>
      </c>
    </row>
    <row r="1261" spans="1:2" x14ac:dyDescent="0.3">
      <c r="A1261">
        <v>2016</v>
      </c>
      <c r="B1261" t="s">
        <v>1830</v>
      </c>
    </row>
    <row r="1262" spans="1:2" x14ac:dyDescent="0.3">
      <c r="A1262">
        <v>2016</v>
      </c>
      <c r="B1262" t="s">
        <v>1270</v>
      </c>
    </row>
    <row r="1263" spans="1:2" x14ac:dyDescent="0.3">
      <c r="A1263">
        <v>2016</v>
      </c>
      <c r="B1263" t="s">
        <v>559</v>
      </c>
    </row>
    <row r="1264" spans="1:2" x14ac:dyDescent="0.3">
      <c r="A1264">
        <v>2016</v>
      </c>
      <c r="B1264" t="s">
        <v>418</v>
      </c>
    </row>
    <row r="1265" spans="1:2" x14ac:dyDescent="0.3">
      <c r="A1265">
        <v>2016</v>
      </c>
      <c r="B1265" t="s">
        <v>1862</v>
      </c>
    </row>
    <row r="1266" spans="1:2" x14ac:dyDescent="0.3">
      <c r="A1266">
        <v>2016</v>
      </c>
      <c r="B1266" t="s">
        <v>683</v>
      </c>
    </row>
    <row r="1267" spans="1:2" x14ac:dyDescent="0.3">
      <c r="A1267">
        <v>2016</v>
      </c>
      <c r="B1267" t="s">
        <v>793</v>
      </c>
    </row>
    <row r="1268" spans="1:2" x14ac:dyDescent="0.3">
      <c r="A1268">
        <v>2016</v>
      </c>
      <c r="B1268" t="s">
        <v>2103</v>
      </c>
    </row>
    <row r="1269" spans="1:2" x14ac:dyDescent="0.3">
      <c r="A1269">
        <v>2016</v>
      </c>
      <c r="B1269" t="s">
        <v>882</v>
      </c>
    </row>
    <row r="1270" spans="1:2" x14ac:dyDescent="0.3">
      <c r="A1270">
        <v>2016</v>
      </c>
      <c r="B1270" t="s">
        <v>2056</v>
      </c>
    </row>
    <row r="1271" spans="1:2" x14ac:dyDescent="0.3">
      <c r="A1271">
        <v>2016</v>
      </c>
      <c r="B1271" t="s">
        <v>921</v>
      </c>
    </row>
    <row r="1272" spans="1:2" x14ac:dyDescent="0.3">
      <c r="A1272">
        <v>2016</v>
      </c>
      <c r="B1272" t="s">
        <v>1458</v>
      </c>
    </row>
    <row r="1273" spans="1:2" x14ac:dyDescent="0.3">
      <c r="A1273">
        <v>2016</v>
      </c>
      <c r="B1273" t="s">
        <v>894</v>
      </c>
    </row>
    <row r="1274" spans="1:2" x14ac:dyDescent="0.3">
      <c r="A1274">
        <v>2016</v>
      </c>
      <c r="B1274" t="s">
        <v>2110</v>
      </c>
    </row>
    <row r="1275" spans="1:2" x14ac:dyDescent="0.3">
      <c r="A1275">
        <v>2016</v>
      </c>
      <c r="B1275" t="s">
        <v>2258</v>
      </c>
    </row>
    <row r="1276" spans="1:2" x14ac:dyDescent="0.3">
      <c r="A1276">
        <v>2016</v>
      </c>
      <c r="B1276" t="s">
        <v>535</v>
      </c>
    </row>
    <row r="1277" spans="1:2" x14ac:dyDescent="0.3">
      <c r="A1277">
        <v>2016</v>
      </c>
      <c r="B1277" t="s">
        <v>300</v>
      </c>
    </row>
    <row r="1278" spans="1:2" x14ac:dyDescent="0.3">
      <c r="A1278">
        <v>2016</v>
      </c>
      <c r="B1278" t="s">
        <v>819</v>
      </c>
    </row>
    <row r="1279" spans="1:2" x14ac:dyDescent="0.3">
      <c r="A1279">
        <v>2016</v>
      </c>
      <c r="B1279" t="s">
        <v>2454</v>
      </c>
    </row>
    <row r="1280" spans="1:2" x14ac:dyDescent="0.3">
      <c r="A1280">
        <v>2016</v>
      </c>
      <c r="B1280" t="s">
        <v>2455</v>
      </c>
    </row>
    <row r="1281" spans="1:2" x14ac:dyDescent="0.3">
      <c r="A1281">
        <v>2016</v>
      </c>
      <c r="B1281" t="s">
        <v>1384</v>
      </c>
    </row>
    <row r="1282" spans="1:2" x14ac:dyDescent="0.3">
      <c r="A1282">
        <v>2016</v>
      </c>
      <c r="B1282" t="s">
        <v>1628</v>
      </c>
    </row>
    <row r="1283" spans="1:2" x14ac:dyDescent="0.3">
      <c r="A1283">
        <v>2016</v>
      </c>
      <c r="B1283" t="s">
        <v>726</v>
      </c>
    </row>
    <row r="1284" spans="1:2" x14ac:dyDescent="0.3">
      <c r="A1284">
        <v>2016</v>
      </c>
      <c r="B1284" t="s">
        <v>21</v>
      </c>
    </row>
    <row r="1285" spans="1:2" x14ac:dyDescent="0.3">
      <c r="A1285">
        <v>2016</v>
      </c>
      <c r="B1285" t="s">
        <v>1368</v>
      </c>
    </row>
    <row r="1286" spans="1:2" x14ac:dyDescent="0.3">
      <c r="A1286">
        <v>2016</v>
      </c>
      <c r="B1286" t="s">
        <v>2415</v>
      </c>
    </row>
    <row r="1287" spans="1:2" x14ac:dyDescent="0.3">
      <c r="A1287">
        <v>2016</v>
      </c>
      <c r="B1287" t="s">
        <v>1329</v>
      </c>
    </row>
    <row r="1288" spans="1:2" x14ac:dyDescent="0.3">
      <c r="A1288">
        <v>2016</v>
      </c>
      <c r="B1288" t="s">
        <v>1839</v>
      </c>
    </row>
    <row r="1289" spans="1:2" x14ac:dyDescent="0.3">
      <c r="A1289">
        <v>2016</v>
      </c>
      <c r="B1289" t="s">
        <v>290</v>
      </c>
    </row>
    <row r="1290" spans="1:2" x14ac:dyDescent="0.3">
      <c r="A1290">
        <v>2016</v>
      </c>
      <c r="B1290" t="s">
        <v>976</v>
      </c>
    </row>
    <row r="1291" spans="1:2" x14ac:dyDescent="0.3">
      <c r="A1291">
        <v>2016</v>
      </c>
      <c r="B1291" t="s">
        <v>1825</v>
      </c>
    </row>
    <row r="1292" spans="1:2" x14ac:dyDescent="0.3">
      <c r="A1292">
        <v>2016</v>
      </c>
      <c r="B1292" t="s">
        <v>759</v>
      </c>
    </row>
    <row r="1293" spans="1:2" x14ac:dyDescent="0.3">
      <c r="A1293">
        <v>2016</v>
      </c>
      <c r="B1293" t="s">
        <v>2252</v>
      </c>
    </row>
    <row r="1294" spans="1:2" x14ac:dyDescent="0.3">
      <c r="A1294">
        <v>2016</v>
      </c>
      <c r="B1294" t="s">
        <v>524</v>
      </c>
    </row>
    <row r="1295" spans="1:2" x14ac:dyDescent="0.3">
      <c r="A1295">
        <v>2016</v>
      </c>
      <c r="B1295" t="s">
        <v>2123</v>
      </c>
    </row>
    <row r="1296" spans="1:2" x14ac:dyDescent="0.3">
      <c r="A1296">
        <v>2016</v>
      </c>
      <c r="B1296" t="s">
        <v>1662</v>
      </c>
    </row>
    <row r="1297" spans="1:2" x14ac:dyDescent="0.3">
      <c r="A1297">
        <v>2016</v>
      </c>
      <c r="B1297" t="s">
        <v>2462</v>
      </c>
    </row>
    <row r="1298" spans="1:2" x14ac:dyDescent="0.3">
      <c r="A1298">
        <v>2016</v>
      </c>
      <c r="B1298" t="s">
        <v>118</v>
      </c>
    </row>
    <row r="1299" spans="1:2" x14ac:dyDescent="0.3">
      <c r="A1299">
        <v>2016</v>
      </c>
      <c r="B1299" t="s">
        <v>1462</v>
      </c>
    </row>
    <row r="1300" spans="1:2" x14ac:dyDescent="0.3">
      <c r="A1300">
        <v>2016</v>
      </c>
      <c r="B1300" t="s">
        <v>1540</v>
      </c>
    </row>
    <row r="1301" spans="1:2" x14ac:dyDescent="0.3">
      <c r="A1301">
        <v>2016</v>
      </c>
      <c r="B1301" t="s">
        <v>1445</v>
      </c>
    </row>
    <row r="1302" spans="1:2" x14ac:dyDescent="0.3">
      <c r="A1302">
        <v>2016</v>
      </c>
      <c r="B1302" t="s">
        <v>577</v>
      </c>
    </row>
    <row r="1303" spans="1:2" x14ac:dyDescent="0.3">
      <c r="A1303">
        <v>2016</v>
      </c>
      <c r="B1303" t="s">
        <v>1121</v>
      </c>
    </row>
    <row r="1304" spans="1:2" x14ac:dyDescent="0.3">
      <c r="A1304">
        <v>2016</v>
      </c>
      <c r="B1304" t="s">
        <v>371</v>
      </c>
    </row>
    <row r="1305" spans="1:2" x14ac:dyDescent="0.3">
      <c r="A1305">
        <v>2016</v>
      </c>
      <c r="B1305" t="s">
        <v>1073</v>
      </c>
    </row>
    <row r="1306" spans="1:2" x14ac:dyDescent="0.3">
      <c r="A1306">
        <v>2016</v>
      </c>
      <c r="B1306" t="s">
        <v>1473</v>
      </c>
    </row>
    <row r="1307" spans="1:2" x14ac:dyDescent="0.3">
      <c r="A1307">
        <v>2016</v>
      </c>
      <c r="B1307" t="s">
        <v>2070</v>
      </c>
    </row>
    <row r="1308" spans="1:2" x14ac:dyDescent="0.3">
      <c r="A1308">
        <v>2016</v>
      </c>
      <c r="B1308" t="s">
        <v>226</v>
      </c>
    </row>
    <row r="1309" spans="1:2" x14ac:dyDescent="0.3">
      <c r="A1309">
        <v>2016</v>
      </c>
      <c r="B1309" t="s">
        <v>773</v>
      </c>
    </row>
    <row r="1310" spans="1:2" x14ac:dyDescent="0.3">
      <c r="A1310">
        <v>2016</v>
      </c>
      <c r="B1310" t="s">
        <v>2465</v>
      </c>
    </row>
    <row r="1311" spans="1:2" x14ac:dyDescent="0.3">
      <c r="A1311">
        <v>2016</v>
      </c>
      <c r="B1311" t="s">
        <v>1185</v>
      </c>
    </row>
    <row r="1312" spans="1:2" x14ac:dyDescent="0.3">
      <c r="A1312">
        <v>2016</v>
      </c>
      <c r="B1312" t="s">
        <v>1624</v>
      </c>
    </row>
    <row r="1313" spans="1:2" x14ac:dyDescent="0.3">
      <c r="A1313">
        <v>2016</v>
      </c>
      <c r="B1313" t="s">
        <v>2010</v>
      </c>
    </row>
    <row r="1314" spans="1:2" x14ac:dyDescent="0.3">
      <c r="A1314">
        <v>2016</v>
      </c>
      <c r="B1314" t="s">
        <v>557</v>
      </c>
    </row>
    <row r="1315" spans="1:2" x14ac:dyDescent="0.3">
      <c r="A1315">
        <v>2016</v>
      </c>
      <c r="B1315" t="s">
        <v>1253</v>
      </c>
    </row>
    <row r="1316" spans="1:2" x14ac:dyDescent="0.3">
      <c r="A1316">
        <v>2016</v>
      </c>
      <c r="B1316" t="s">
        <v>1413</v>
      </c>
    </row>
    <row r="1317" spans="1:2" x14ac:dyDescent="0.3">
      <c r="A1317">
        <v>2016</v>
      </c>
      <c r="B1317" t="s">
        <v>1150</v>
      </c>
    </row>
    <row r="1318" spans="1:2" x14ac:dyDescent="0.3">
      <c r="A1318">
        <v>2016</v>
      </c>
      <c r="B1318" t="s">
        <v>2264</v>
      </c>
    </row>
    <row r="1319" spans="1:2" x14ac:dyDescent="0.3">
      <c r="A1319">
        <v>2016</v>
      </c>
      <c r="B1319" t="s">
        <v>1358</v>
      </c>
    </row>
    <row r="1320" spans="1:2" x14ac:dyDescent="0.3">
      <c r="A1320">
        <v>2016</v>
      </c>
      <c r="B1320" t="s">
        <v>906</v>
      </c>
    </row>
    <row r="1321" spans="1:2" x14ac:dyDescent="0.3">
      <c r="A1321">
        <v>2016</v>
      </c>
      <c r="B1321" t="s">
        <v>388</v>
      </c>
    </row>
    <row r="1322" spans="1:2" x14ac:dyDescent="0.3">
      <c r="A1322">
        <v>2016</v>
      </c>
      <c r="B1322" t="s">
        <v>1967</v>
      </c>
    </row>
    <row r="1323" spans="1:2" x14ac:dyDescent="0.3">
      <c r="A1323">
        <v>2016</v>
      </c>
      <c r="B1323" t="s">
        <v>106</v>
      </c>
    </row>
    <row r="1324" spans="1:2" x14ac:dyDescent="0.3">
      <c r="A1324">
        <v>2016</v>
      </c>
      <c r="B1324" t="s">
        <v>588</v>
      </c>
    </row>
    <row r="1325" spans="1:2" x14ac:dyDescent="0.3">
      <c r="A1325">
        <v>2016</v>
      </c>
      <c r="B1325" t="s">
        <v>1032</v>
      </c>
    </row>
    <row r="1326" spans="1:2" x14ac:dyDescent="0.3">
      <c r="A1326">
        <v>2016</v>
      </c>
      <c r="B1326" t="s">
        <v>31</v>
      </c>
    </row>
    <row r="1327" spans="1:2" x14ac:dyDescent="0.3">
      <c r="A1327">
        <v>2016</v>
      </c>
      <c r="B1327" t="s">
        <v>2471</v>
      </c>
    </row>
    <row r="1328" spans="1:2" x14ac:dyDescent="0.3">
      <c r="A1328">
        <v>2016</v>
      </c>
      <c r="B1328" t="s">
        <v>207</v>
      </c>
    </row>
    <row r="1329" spans="1:2" x14ac:dyDescent="0.3">
      <c r="A1329">
        <v>2016</v>
      </c>
      <c r="B1329" t="s">
        <v>1743</v>
      </c>
    </row>
    <row r="1330" spans="1:2" x14ac:dyDescent="0.3">
      <c r="A1330">
        <v>2016</v>
      </c>
      <c r="B1330" t="s">
        <v>790</v>
      </c>
    </row>
    <row r="1331" spans="1:2" x14ac:dyDescent="0.3">
      <c r="A1331">
        <v>2016</v>
      </c>
      <c r="B1331" t="s">
        <v>82</v>
      </c>
    </row>
    <row r="1332" spans="1:2" x14ac:dyDescent="0.3">
      <c r="A1332">
        <v>2016</v>
      </c>
      <c r="B1332" t="s">
        <v>2473</v>
      </c>
    </row>
    <row r="1333" spans="1:2" x14ac:dyDescent="0.3">
      <c r="A1333">
        <v>2016</v>
      </c>
      <c r="B1333" t="s">
        <v>1034</v>
      </c>
    </row>
    <row r="1334" spans="1:2" x14ac:dyDescent="0.3">
      <c r="A1334">
        <v>2016</v>
      </c>
      <c r="B1334" t="s">
        <v>1759</v>
      </c>
    </row>
    <row r="1335" spans="1:2" x14ac:dyDescent="0.3">
      <c r="A1335">
        <v>2016</v>
      </c>
      <c r="B1335" t="s">
        <v>1506</v>
      </c>
    </row>
    <row r="1336" spans="1:2" x14ac:dyDescent="0.3">
      <c r="A1336">
        <v>2016</v>
      </c>
      <c r="B1336" t="s">
        <v>1765</v>
      </c>
    </row>
    <row r="1337" spans="1:2" x14ac:dyDescent="0.3">
      <c r="A1337">
        <v>2016</v>
      </c>
      <c r="B1337" t="s">
        <v>1182</v>
      </c>
    </row>
    <row r="1338" spans="1:2" x14ac:dyDescent="0.3">
      <c r="A1338">
        <v>2016</v>
      </c>
      <c r="B1338" t="s">
        <v>214</v>
      </c>
    </row>
    <row r="1339" spans="1:2" x14ac:dyDescent="0.3">
      <c r="A1339">
        <v>2016</v>
      </c>
      <c r="B1339" t="s">
        <v>701</v>
      </c>
    </row>
    <row r="1340" spans="1:2" x14ac:dyDescent="0.3">
      <c r="A1340">
        <v>2016</v>
      </c>
      <c r="B1340" t="s">
        <v>916</v>
      </c>
    </row>
    <row r="1341" spans="1:2" x14ac:dyDescent="0.3">
      <c r="A1341">
        <v>2016</v>
      </c>
      <c r="B1341" t="s">
        <v>511</v>
      </c>
    </row>
    <row r="1342" spans="1:2" x14ac:dyDescent="0.3">
      <c r="A1342">
        <v>2016</v>
      </c>
      <c r="B1342" t="s">
        <v>2078</v>
      </c>
    </row>
    <row r="1343" spans="1:2" x14ac:dyDescent="0.3">
      <c r="A1343">
        <v>2016</v>
      </c>
      <c r="B1343" t="s">
        <v>491</v>
      </c>
    </row>
    <row r="1344" spans="1:2" x14ac:dyDescent="0.3">
      <c r="A1344">
        <v>2016</v>
      </c>
      <c r="B1344" t="s">
        <v>1637</v>
      </c>
    </row>
    <row r="1345" spans="1:2" x14ac:dyDescent="0.3">
      <c r="A1345">
        <v>2016</v>
      </c>
      <c r="B1345" t="s">
        <v>406</v>
      </c>
    </row>
    <row r="1346" spans="1:2" x14ac:dyDescent="0.3">
      <c r="A1346">
        <v>2016</v>
      </c>
      <c r="B1346" t="s">
        <v>1827</v>
      </c>
    </row>
    <row r="1347" spans="1:2" x14ac:dyDescent="0.3">
      <c r="A1347">
        <v>2016</v>
      </c>
      <c r="B1347" t="s">
        <v>1416</v>
      </c>
    </row>
    <row r="1348" spans="1:2" x14ac:dyDescent="0.3">
      <c r="A1348">
        <v>2016</v>
      </c>
      <c r="B1348" t="s">
        <v>306</v>
      </c>
    </row>
    <row r="1349" spans="1:2" x14ac:dyDescent="0.3">
      <c r="A1349">
        <v>2016</v>
      </c>
      <c r="B1349" t="s">
        <v>1616</v>
      </c>
    </row>
    <row r="1350" spans="1:2" x14ac:dyDescent="0.3">
      <c r="A1350">
        <v>2016</v>
      </c>
      <c r="B1350" t="s">
        <v>1262</v>
      </c>
    </row>
    <row r="1351" spans="1:2" x14ac:dyDescent="0.3">
      <c r="A1351">
        <v>2016</v>
      </c>
      <c r="B1351" t="s">
        <v>1493</v>
      </c>
    </row>
    <row r="1352" spans="1:2" x14ac:dyDescent="0.3">
      <c r="A1352">
        <v>2016</v>
      </c>
      <c r="B1352" t="s">
        <v>654</v>
      </c>
    </row>
    <row r="1353" spans="1:2" x14ac:dyDescent="0.3">
      <c r="A1353">
        <v>2016</v>
      </c>
      <c r="B1353" t="s">
        <v>292</v>
      </c>
    </row>
    <row r="1354" spans="1:2" x14ac:dyDescent="0.3">
      <c r="A1354">
        <v>2016</v>
      </c>
      <c r="B1354" t="s">
        <v>1945</v>
      </c>
    </row>
    <row r="1355" spans="1:2" x14ac:dyDescent="0.3">
      <c r="A1355">
        <v>2016</v>
      </c>
      <c r="B1355" t="s">
        <v>2481</v>
      </c>
    </row>
    <row r="1356" spans="1:2" x14ac:dyDescent="0.3">
      <c r="A1356">
        <v>2016</v>
      </c>
      <c r="B1356" t="s">
        <v>721</v>
      </c>
    </row>
    <row r="1357" spans="1:2" x14ac:dyDescent="0.3">
      <c r="A1357">
        <v>2016</v>
      </c>
      <c r="B1357" t="s">
        <v>284</v>
      </c>
    </row>
    <row r="1358" spans="1:2" x14ac:dyDescent="0.3">
      <c r="A1358">
        <v>2016</v>
      </c>
      <c r="B1358" t="s">
        <v>1718</v>
      </c>
    </row>
    <row r="1359" spans="1:2" x14ac:dyDescent="0.3">
      <c r="A1359">
        <v>2016</v>
      </c>
      <c r="B1359" t="s">
        <v>333</v>
      </c>
    </row>
    <row r="1360" spans="1:2" x14ac:dyDescent="0.3">
      <c r="A1360">
        <v>2016</v>
      </c>
      <c r="B1360" t="s">
        <v>71</v>
      </c>
    </row>
    <row r="1361" spans="1:2" x14ac:dyDescent="0.3">
      <c r="A1361">
        <v>2016</v>
      </c>
      <c r="B1361" t="s">
        <v>1422</v>
      </c>
    </row>
    <row r="1362" spans="1:2" x14ac:dyDescent="0.3">
      <c r="A1362">
        <v>2016</v>
      </c>
      <c r="B1362" t="s">
        <v>294</v>
      </c>
    </row>
    <row r="1363" spans="1:2" x14ac:dyDescent="0.3">
      <c r="A1363">
        <v>2016</v>
      </c>
      <c r="B1363" t="s">
        <v>1676</v>
      </c>
    </row>
    <row r="1364" spans="1:2" x14ac:dyDescent="0.3">
      <c r="A1364">
        <v>2016</v>
      </c>
      <c r="B1364" t="s">
        <v>952</v>
      </c>
    </row>
    <row r="1365" spans="1:2" x14ac:dyDescent="0.3">
      <c r="A1365">
        <v>2016</v>
      </c>
      <c r="B1365" t="s">
        <v>121</v>
      </c>
    </row>
    <row r="1366" spans="1:2" x14ac:dyDescent="0.3">
      <c r="A1366">
        <v>2016</v>
      </c>
      <c r="B1366" t="s">
        <v>2485</v>
      </c>
    </row>
    <row r="1367" spans="1:2" x14ac:dyDescent="0.3">
      <c r="A1367">
        <v>2016</v>
      </c>
      <c r="B1367" t="s">
        <v>768</v>
      </c>
    </row>
    <row r="1368" spans="1:2" x14ac:dyDescent="0.3">
      <c r="A1368">
        <v>2016</v>
      </c>
      <c r="B1368" t="s">
        <v>2093</v>
      </c>
    </row>
    <row r="1369" spans="1:2" x14ac:dyDescent="0.3">
      <c r="A1369">
        <v>2016</v>
      </c>
      <c r="B1369" t="s">
        <v>1546</v>
      </c>
    </row>
    <row r="1370" spans="1:2" x14ac:dyDescent="0.3">
      <c r="A1370">
        <v>2016</v>
      </c>
      <c r="B1370" t="s">
        <v>1151</v>
      </c>
    </row>
    <row r="1371" spans="1:2" x14ac:dyDescent="0.3">
      <c r="A1371">
        <v>2016</v>
      </c>
      <c r="B1371" t="s">
        <v>614</v>
      </c>
    </row>
    <row r="1372" spans="1:2" x14ac:dyDescent="0.3">
      <c r="A1372">
        <v>2016</v>
      </c>
      <c r="B1372" t="s">
        <v>777</v>
      </c>
    </row>
    <row r="1373" spans="1:2" x14ac:dyDescent="0.3">
      <c r="A1373">
        <v>2016</v>
      </c>
      <c r="B1373" t="s">
        <v>1592</v>
      </c>
    </row>
    <row r="1374" spans="1:2" x14ac:dyDescent="0.3">
      <c r="A1374">
        <v>2016</v>
      </c>
      <c r="B1374" t="s">
        <v>1287</v>
      </c>
    </row>
    <row r="1375" spans="1:2" x14ac:dyDescent="0.3">
      <c r="A1375">
        <v>2016</v>
      </c>
      <c r="B1375" t="s">
        <v>1110</v>
      </c>
    </row>
    <row r="1376" spans="1:2" x14ac:dyDescent="0.3">
      <c r="A1376">
        <v>2016</v>
      </c>
      <c r="B1376" t="s">
        <v>2495</v>
      </c>
    </row>
    <row r="1377" spans="1:2" x14ac:dyDescent="0.3">
      <c r="A1377">
        <v>2016</v>
      </c>
      <c r="B1377" t="s">
        <v>1609</v>
      </c>
    </row>
    <row r="1378" spans="1:2" x14ac:dyDescent="0.3">
      <c r="A1378">
        <v>2016</v>
      </c>
      <c r="B1378" t="s">
        <v>1367</v>
      </c>
    </row>
    <row r="1379" spans="1:2" x14ac:dyDescent="0.3">
      <c r="A1379">
        <v>2016</v>
      </c>
      <c r="B1379" t="s">
        <v>1891</v>
      </c>
    </row>
    <row r="1380" spans="1:2" x14ac:dyDescent="0.3">
      <c r="A1380">
        <v>2016</v>
      </c>
      <c r="B1380" t="s">
        <v>421</v>
      </c>
    </row>
    <row r="1381" spans="1:2" x14ac:dyDescent="0.3">
      <c r="A1381">
        <v>2016</v>
      </c>
      <c r="B1381" t="s">
        <v>404</v>
      </c>
    </row>
    <row r="1382" spans="1:2" x14ac:dyDescent="0.3">
      <c r="A1382">
        <v>2016</v>
      </c>
      <c r="B1382" t="s">
        <v>1338</v>
      </c>
    </row>
    <row r="1383" spans="1:2" x14ac:dyDescent="0.3">
      <c r="A1383">
        <v>2016</v>
      </c>
      <c r="B1383" t="s">
        <v>1442</v>
      </c>
    </row>
    <row r="1384" spans="1:2" x14ac:dyDescent="0.3">
      <c r="A1384">
        <v>2016</v>
      </c>
      <c r="B1384" t="s">
        <v>2497</v>
      </c>
    </row>
    <row r="1385" spans="1:2" x14ac:dyDescent="0.3">
      <c r="A1385">
        <v>2016</v>
      </c>
      <c r="B1385" t="s">
        <v>2384</v>
      </c>
    </row>
    <row r="1386" spans="1:2" x14ac:dyDescent="0.3">
      <c r="A1386">
        <v>2016</v>
      </c>
      <c r="B1386" t="s">
        <v>76</v>
      </c>
    </row>
    <row r="1387" spans="1:2" x14ac:dyDescent="0.3">
      <c r="A1387">
        <v>2016</v>
      </c>
      <c r="B1387" t="s">
        <v>874</v>
      </c>
    </row>
    <row r="1388" spans="1:2" x14ac:dyDescent="0.3">
      <c r="A1388">
        <v>2016</v>
      </c>
      <c r="B1388" t="s">
        <v>812</v>
      </c>
    </row>
    <row r="1389" spans="1:2" x14ac:dyDescent="0.3">
      <c r="A1389">
        <v>2016</v>
      </c>
      <c r="B1389" t="s">
        <v>2106</v>
      </c>
    </row>
    <row r="1390" spans="1:2" x14ac:dyDescent="0.3">
      <c r="A1390">
        <v>2016</v>
      </c>
      <c r="B1390" t="s">
        <v>2382</v>
      </c>
    </row>
    <row r="1391" spans="1:2" x14ac:dyDescent="0.3">
      <c r="A1391">
        <v>2016</v>
      </c>
      <c r="B1391" t="s">
        <v>2221</v>
      </c>
    </row>
    <row r="1392" spans="1:2" x14ac:dyDescent="0.3">
      <c r="A1392">
        <v>2016</v>
      </c>
      <c r="B1392" t="s">
        <v>964</v>
      </c>
    </row>
    <row r="1393" spans="1:2" x14ac:dyDescent="0.3">
      <c r="A1393">
        <v>2016</v>
      </c>
      <c r="B1393" t="s">
        <v>2500</v>
      </c>
    </row>
    <row r="1394" spans="1:2" x14ac:dyDescent="0.3">
      <c r="A1394">
        <v>2016</v>
      </c>
      <c r="B1394" t="s">
        <v>1003</v>
      </c>
    </row>
    <row r="1395" spans="1:2" x14ac:dyDescent="0.3">
      <c r="A1395">
        <v>2016</v>
      </c>
      <c r="B1395" t="s">
        <v>1747</v>
      </c>
    </row>
    <row r="1396" spans="1:2" x14ac:dyDescent="0.3">
      <c r="A1396">
        <v>2016</v>
      </c>
      <c r="B1396" t="s">
        <v>664</v>
      </c>
    </row>
    <row r="1397" spans="1:2" x14ac:dyDescent="0.3">
      <c r="A1397">
        <v>2016</v>
      </c>
      <c r="B1397" t="s">
        <v>2502</v>
      </c>
    </row>
    <row r="1398" spans="1:2" x14ac:dyDescent="0.3">
      <c r="A1398">
        <v>2016</v>
      </c>
      <c r="B1398" t="s">
        <v>536</v>
      </c>
    </row>
    <row r="1399" spans="1:2" x14ac:dyDescent="0.3">
      <c r="A1399">
        <v>2016</v>
      </c>
      <c r="B1399" t="s">
        <v>2241</v>
      </c>
    </row>
    <row r="1400" spans="1:2" x14ac:dyDescent="0.3">
      <c r="A1400">
        <v>2016</v>
      </c>
      <c r="B1400" t="s">
        <v>2503</v>
      </c>
    </row>
    <row r="1401" spans="1:2" x14ac:dyDescent="0.3">
      <c r="A1401">
        <v>2016</v>
      </c>
      <c r="B1401" t="s">
        <v>671</v>
      </c>
    </row>
    <row r="1402" spans="1:2" x14ac:dyDescent="0.3">
      <c r="A1402">
        <v>2016</v>
      </c>
      <c r="B1402" t="s">
        <v>1360</v>
      </c>
    </row>
    <row r="1403" spans="1:2" x14ac:dyDescent="0.3">
      <c r="A1403">
        <v>2016</v>
      </c>
      <c r="B1403" t="s">
        <v>788</v>
      </c>
    </row>
    <row r="1404" spans="1:2" x14ac:dyDescent="0.3">
      <c r="A1404">
        <v>2016</v>
      </c>
      <c r="B1404" t="s">
        <v>2506</v>
      </c>
    </row>
    <row r="1405" spans="1:2" x14ac:dyDescent="0.3">
      <c r="A1405">
        <v>2016</v>
      </c>
      <c r="B1405" t="s">
        <v>68</v>
      </c>
    </row>
    <row r="1406" spans="1:2" x14ac:dyDescent="0.3">
      <c r="A1406">
        <v>2016</v>
      </c>
      <c r="B1406" t="s">
        <v>733</v>
      </c>
    </row>
    <row r="1407" spans="1:2" x14ac:dyDescent="0.3">
      <c r="A1407">
        <v>2016</v>
      </c>
      <c r="B1407" t="s">
        <v>1377</v>
      </c>
    </row>
    <row r="1408" spans="1:2" x14ac:dyDescent="0.3">
      <c r="A1408">
        <v>2016</v>
      </c>
      <c r="B1408" t="s">
        <v>1302</v>
      </c>
    </row>
    <row r="1409" spans="1:2" x14ac:dyDescent="0.3">
      <c r="A1409">
        <v>2016</v>
      </c>
      <c r="B1409" t="s">
        <v>1884</v>
      </c>
    </row>
    <row r="1410" spans="1:2" x14ac:dyDescent="0.3">
      <c r="A1410">
        <v>2016</v>
      </c>
      <c r="B1410" t="s">
        <v>2509</v>
      </c>
    </row>
    <row r="1411" spans="1:2" x14ac:dyDescent="0.3">
      <c r="A1411">
        <v>2016</v>
      </c>
      <c r="B1411" t="s">
        <v>2173</v>
      </c>
    </row>
    <row r="1412" spans="1:2" x14ac:dyDescent="0.3">
      <c r="A1412">
        <v>2016</v>
      </c>
      <c r="B1412" t="s">
        <v>1103</v>
      </c>
    </row>
    <row r="1413" spans="1:2" x14ac:dyDescent="0.3">
      <c r="A1413">
        <v>2016</v>
      </c>
      <c r="B1413" t="s">
        <v>582</v>
      </c>
    </row>
    <row r="1414" spans="1:2" x14ac:dyDescent="0.3">
      <c r="A1414">
        <v>2016</v>
      </c>
      <c r="B1414" t="s">
        <v>255</v>
      </c>
    </row>
    <row r="1415" spans="1:2" x14ac:dyDescent="0.3">
      <c r="A1415">
        <v>2016</v>
      </c>
      <c r="B1415" t="s">
        <v>1076</v>
      </c>
    </row>
    <row r="1416" spans="1:2" x14ac:dyDescent="0.3">
      <c r="A1416">
        <v>2016</v>
      </c>
      <c r="B1416" t="s">
        <v>1066</v>
      </c>
    </row>
    <row r="1417" spans="1:2" x14ac:dyDescent="0.3">
      <c r="A1417">
        <v>2016</v>
      </c>
      <c r="B1417" t="s">
        <v>1965</v>
      </c>
    </row>
    <row r="1418" spans="1:2" x14ac:dyDescent="0.3">
      <c r="A1418">
        <v>2016</v>
      </c>
      <c r="B1418" t="s">
        <v>532</v>
      </c>
    </row>
    <row r="1419" spans="1:2" x14ac:dyDescent="0.3">
      <c r="A1419">
        <v>2016</v>
      </c>
      <c r="B1419" t="s">
        <v>1069</v>
      </c>
    </row>
    <row r="1420" spans="1:2" x14ac:dyDescent="0.3">
      <c r="A1420">
        <v>2016</v>
      </c>
      <c r="B1420" t="s">
        <v>1391</v>
      </c>
    </row>
    <row r="1421" spans="1:2" x14ac:dyDescent="0.3">
      <c r="A1421">
        <v>2016</v>
      </c>
      <c r="B1421" t="s">
        <v>2517</v>
      </c>
    </row>
    <row r="1422" spans="1:2" x14ac:dyDescent="0.3">
      <c r="A1422">
        <v>2016</v>
      </c>
      <c r="B1422" t="s">
        <v>982</v>
      </c>
    </row>
    <row r="1423" spans="1:2" x14ac:dyDescent="0.3">
      <c r="A1423">
        <v>2016</v>
      </c>
      <c r="B1423" t="s">
        <v>1382</v>
      </c>
    </row>
    <row r="1424" spans="1:2" x14ac:dyDescent="0.3">
      <c r="A1424">
        <v>2016</v>
      </c>
      <c r="B1424" t="s">
        <v>676</v>
      </c>
    </row>
    <row r="1425" spans="1:2" x14ac:dyDescent="0.3">
      <c r="A1425">
        <v>2016</v>
      </c>
      <c r="B1425" t="s">
        <v>991</v>
      </c>
    </row>
    <row r="1426" spans="1:2" x14ac:dyDescent="0.3">
      <c r="A1426">
        <v>2016</v>
      </c>
      <c r="B1426" t="s">
        <v>1777</v>
      </c>
    </row>
    <row r="1427" spans="1:2" x14ac:dyDescent="0.3">
      <c r="A1427">
        <v>2016</v>
      </c>
      <c r="B1427" t="s">
        <v>1656</v>
      </c>
    </row>
    <row r="1428" spans="1:2" x14ac:dyDescent="0.3">
      <c r="A1428">
        <v>2016</v>
      </c>
      <c r="B1428" t="s">
        <v>1567</v>
      </c>
    </row>
    <row r="1429" spans="1:2" x14ac:dyDescent="0.3">
      <c r="A1429">
        <v>2016</v>
      </c>
      <c r="B1429" t="s">
        <v>627</v>
      </c>
    </row>
    <row r="1430" spans="1:2" x14ac:dyDescent="0.3">
      <c r="A1430">
        <v>2016</v>
      </c>
      <c r="B1430" t="s">
        <v>1370</v>
      </c>
    </row>
    <row r="1431" spans="1:2" x14ac:dyDescent="0.3">
      <c r="A1431">
        <v>2016</v>
      </c>
      <c r="B1431" t="s">
        <v>8</v>
      </c>
    </row>
    <row r="1432" spans="1:2" x14ac:dyDescent="0.3">
      <c r="A1432">
        <v>2016</v>
      </c>
      <c r="B1432" t="s">
        <v>203</v>
      </c>
    </row>
    <row r="1433" spans="1:2" x14ac:dyDescent="0.3">
      <c r="A1433">
        <v>2016</v>
      </c>
      <c r="B1433" t="s">
        <v>2410</v>
      </c>
    </row>
    <row r="1434" spans="1:2" x14ac:dyDescent="0.3">
      <c r="A1434">
        <v>2016</v>
      </c>
      <c r="B1434" t="s">
        <v>1425</v>
      </c>
    </row>
    <row r="1435" spans="1:2" x14ac:dyDescent="0.3">
      <c r="A1435">
        <v>2016</v>
      </c>
      <c r="B1435" t="s">
        <v>192</v>
      </c>
    </row>
    <row r="1436" spans="1:2" x14ac:dyDescent="0.3">
      <c r="A1436">
        <v>2016</v>
      </c>
      <c r="B1436" t="s">
        <v>467</v>
      </c>
    </row>
    <row r="1437" spans="1:2" x14ac:dyDescent="0.3">
      <c r="A1437">
        <v>2016</v>
      </c>
      <c r="B1437" t="s">
        <v>1004</v>
      </c>
    </row>
    <row r="1438" spans="1:2" x14ac:dyDescent="0.3">
      <c r="A1438">
        <v>2016</v>
      </c>
      <c r="B1438" t="s">
        <v>1285</v>
      </c>
    </row>
    <row r="1439" spans="1:2" x14ac:dyDescent="0.3">
      <c r="A1439">
        <v>2016</v>
      </c>
      <c r="B1439" t="s">
        <v>731</v>
      </c>
    </row>
    <row r="1440" spans="1:2" x14ac:dyDescent="0.3">
      <c r="A1440">
        <v>2016</v>
      </c>
      <c r="B1440" t="s">
        <v>313</v>
      </c>
    </row>
    <row r="1441" spans="1:2" x14ac:dyDescent="0.3">
      <c r="A1441">
        <v>2016</v>
      </c>
      <c r="B1441" t="s">
        <v>1516</v>
      </c>
    </row>
    <row r="1442" spans="1:2" x14ac:dyDescent="0.3">
      <c r="A1442">
        <v>2016</v>
      </c>
      <c r="B1442" t="s">
        <v>442</v>
      </c>
    </row>
    <row r="1443" spans="1:2" x14ac:dyDescent="0.3">
      <c r="A1443">
        <v>2016</v>
      </c>
      <c r="B1443" t="s">
        <v>1651</v>
      </c>
    </row>
    <row r="1444" spans="1:2" x14ac:dyDescent="0.3">
      <c r="A1444">
        <v>2016</v>
      </c>
      <c r="B1444" t="s">
        <v>211</v>
      </c>
    </row>
    <row r="1445" spans="1:2" x14ac:dyDescent="0.3">
      <c r="A1445">
        <v>2016</v>
      </c>
      <c r="B1445" t="s">
        <v>318</v>
      </c>
    </row>
    <row r="1446" spans="1:2" x14ac:dyDescent="0.3">
      <c r="A1446">
        <v>2016</v>
      </c>
      <c r="B1446" t="s">
        <v>2525</v>
      </c>
    </row>
    <row r="1447" spans="1:2" x14ac:dyDescent="0.3">
      <c r="A1447">
        <v>2016</v>
      </c>
      <c r="B1447" t="s">
        <v>1770</v>
      </c>
    </row>
    <row r="1448" spans="1:2" x14ac:dyDescent="0.3">
      <c r="A1448">
        <v>2016</v>
      </c>
      <c r="B1448" t="s">
        <v>1465</v>
      </c>
    </row>
    <row r="1449" spans="1:2" x14ac:dyDescent="0.3">
      <c r="A1449">
        <v>2016</v>
      </c>
      <c r="B1449" t="s">
        <v>1404</v>
      </c>
    </row>
    <row r="1450" spans="1:2" x14ac:dyDescent="0.3">
      <c r="A1450">
        <v>2016</v>
      </c>
      <c r="B1450" t="s">
        <v>1011</v>
      </c>
    </row>
    <row r="1451" spans="1:2" x14ac:dyDescent="0.3">
      <c r="A1451">
        <v>2016</v>
      </c>
      <c r="B1451" t="s">
        <v>245</v>
      </c>
    </row>
    <row r="1452" spans="1:2" x14ac:dyDescent="0.3">
      <c r="A1452">
        <v>2016</v>
      </c>
      <c r="B1452" t="s">
        <v>2527</v>
      </c>
    </row>
    <row r="1453" spans="1:2" x14ac:dyDescent="0.3">
      <c r="A1453">
        <v>2016</v>
      </c>
      <c r="B1453" t="s">
        <v>909</v>
      </c>
    </row>
    <row r="1454" spans="1:2" x14ac:dyDescent="0.3">
      <c r="A1454">
        <v>2016</v>
      </c>
      <c r="B1454" t="s">
        <v>379</v>
      </c>
    </row>
    <row r="1455" spans="1:2" x14ac:dyDescent="0.3">
      <c r="A1455">
        <v>2016</v>
      </c>
      <c r="B1455" t="s">
        <v>522</v>
      </c>
    </row>
    <row r="1456" spans="1:2" x14ac:dyDescent="0.3">
      <c r="A1456">
        <v>2016</v>
      </c>
      <c r="B1456" t="s">
        <v>865</v>
      </c>
    </row>
    <row r="1457" spans="1:2" x14ac:dyDescent="0.3">
      <c r="A1457">
        <v>2016</v>
      </c>
      <c r="B1457" t="s">
        <v>1474</v>
      </c>
    </row>
    <row r="1458" spans="1:2" x14ac:dyDescent="0.3">
      <c r="A1458">
        <v>2016</v>
      </c>
      <c r="B1458" t="s">
        <v>1054</v>
      </c>
    </row>
    <row r="1459" spans="1:2" x14ac:dyDescent="0.3">
      <c r="A1459">
        <v>2016</v>
      </c>
      <c r="B1459" t="s">
        <v>1782</v>
      </c>
    </row>
    <row r="1460" spans="1:2" x14ac:dyDescent="0.3">
      <c r="A1460">
        <v>2016</v>
      </c>
      <c r="B1460" t="s">
        <v>1750</v>
      </c>
    </row>
    <row r="1461" spans="1:2" x14ac:dyDescent="0.3">
      <c r="A1461">
        <v>2016</v>
      </c>
      <c r="B1461" t="s">
        <v>2297</v>
      </c>
    </row>
    <row r="1462" spans="1:2" x14ac:dyDescent="0.3">
      <c r="A1462">
        <v>2016</v>
      </c>
      <c r="B1462" t="s">
        <v>2533</v>
      </c>
    </row>
    <row r="1463" spans="1:2" x14ac:dyDescent="0.3">
      <c r="A1463">
        <v>2016</v>
      </c>
      <c r="B1463" t="s">
        <v>656</v>
      </c>
    </row>
    <row r="1464" spans="1:2" x14ac:dyDescent="0.3">
      <c r="A1464">
        <v>2016</v>
      </c>
      <c r="B1464" t="s">
        <v>598</v>
      </c>
    </row>
    <row r="1465" spans="1:2" x14ac:dyDescent="0.3">
      <c r="A1465">
        <v>2016</v>
      </c>
      <c r="B1465" t="s">
        <v>1534</v>
      </c>
    </row>
    <row r="1466" spans="1:2" x14ac:dyDescent="0.3">
      <c r="A1466">
        <v>2016</v>
      </c>
      <c r="B1466" t="s">
        <v>970</v>
      </c>
    </row>
    <row r="1467" spans="1:2" x14ac:dyDescent="0.3">
      <c r="A1467">
        <v>2016</v>
      </c>
      <c r="B1467" t="s">
        <v>1195</v>
      </c>
    </row>
    <row r="1468" spans="1:2" x14ac:dyDescent="0.3">
      <c r="A1468">
        <v>2016</v>
      </c>
      <c r="B1468" t="s">
        <v>1241</v>
      </c>
    </row>
    <row r="1469" spans="1:2" x14ac:dyDescent="0.3">
      <c r="A1469">
        <v>2016</v>
      </c>
      <c r="B1469" t="s">
        <v>2087</v>
      </c>
    </row>
    <row r="1470" spans="1:2" x14ac:dyDescent="0.3">
      <c r="A1470">
        <v>2016</v>
      </c>
      <c r="B1470" t="s">
        <v>604</v>
      </c>
    </row>
    <row r="1471" spans="1:2" x14ac:dyDescent="0.3">
      <c r="A1471">
        <v>2016</v>
      </c>
      <c r="B1471" t="s">
        <v>713</v>
      </c>
    </row>
    <row r="1472" spans="1:2" x14ac:dyDescent="0.3">
      <c r="A1472">
        <v>2016</v>
      </c>
      <c r="B1472" t="s">
        <v>279</v>
      </c>
    </row>
    <row r="1473" spans="1:2" x14ac:dyDescent="0.3">
      <c r="A1473">
        <v>2016</v>
      </c>
      <c r="B1473" t="s">
        <v>1865</v>
      </c>
    </row>
    <row r="1474" spans="1:2" x14ac:dyDescent="0.3">
      <c r="A1474">
        <v>2016</v>
      </c>
      <c r="B1474" t="s">
        <v>2536</v>
      </c>
    </row>
    <row r="1475" spans="1:2" x14ac:dyDescent="0.3">
      <c r="A1475">
        <v>2016</v>
      </c>
      <c r="B1475" t="s">
        <v>2539</v>
      </c>
    </row>
    <row r="1476" spans="1:2" x14ac:dyDescent="0.3">
      <c r="A1476">
        <v>2016</v>
      </c>
      <c r="B1476" t="s">
        <v>1176</v>
      </c>
    </row>
    <row r="1477" spans="1:2" x14ac:dyDescent="0.3">
      <c r="A1477">
        <v>2016</v>
      </c>
      <c r="B1477" t="s">
        <v>2540</v>
      </c>
    </row>
    <row r="1478" spans="1:2" x14ac:dyDescent="0.3">
      <c r="A1478">
        <v>2016</v>
      </c>
      <c r="B1478" t="s">
        <v>645</v>
      </c>
    </row>
    <row r="1479" spans="1:2" x14ac:dyDescent="0.3">
      <c r="A1479">
        <v>2016</v>
      </c>
      <c r="B1479" t="s">
        <v>1470</v>
      </c>
    </row>
    <row r="1480" spans="1:2" x14ac:dyDescent="0.3">
      <c r="A1480">
        <v>2016</v>
      </c>
      <c r="B1480" t="s">
        <v>1583</v>
      </c>
    </row>
    <row r="1481" spans="1:2" x14ac:dyDescent="0.3">
      <c r="A1481">
        <v>2016</v>
      </c>
      <c r="B1481" t="s">
        <v>2036</v>
      </c>
    </row>
    <row r="1482" spans="1:2" x14ac:dyDescent="0.3">
      <c r="A1482">
        <v>2016</v>
      </c>
      <c r="B1482" t="s">
        <v>449</v>
      </c>
    </row>
    <row r="1483" spans="1:2" x14ac:dyDescent="0.3">
      <c r="A1483">
        <v>2016</v>
      </c>
      <c r="B1483" t="s">
        <v>1334</v>
      </c>
    </row>
    <row r="1484" spans="1:2" x14ac:dyDescent="0.3">
      <c r="A1484">
        <v>2016</v>
      </c>
      <c r="B1484" t="s">
        <v>57</v>
      </c>
    </row>
    <row r="1485" spans="1:2" x14ac:dyDescent="0.3">
      <c r="A1485">
        <v>2016</v>
      </c>
      <c r="B1485" t="s">
        <v>2543</v>
      </c>
    </row>
    <row r="1486" spans="1:2" x14ac:dyDescent="0.3">
      <c r="A1486">
        <v>2016</v>
      </c>
      <c r="B1486" t="s">
        <v>2187</v>
      </c>
    </row>
    <row r="1487" spans="1:2" x14ac:dyDescent="0.3">
      <c r="A1487">
        <v>2016</v>
      </c>
      <c r="B1487" t="s">
        <v>1139</v>
      </c>
    </row>
    <row r="1488" spans="1:2" x14ac:dyDescent="0.3">
      <c r="A1488">
        <v>2016</v>
      </c>
      <c r="B1488" t="s">
        <v>950</v>
      </c>
    </row>
    <row r="1489" spans="1:2" x14ac:dyDescent="0.3">
      <c r="A1489">
        <v>2016</v>
      </c>
      <c r="B1489" t="s">
        <v>575</v>
      </c>
    </row>
    <row r="1490" spans="1:2" x14ac:dyDescent="0.3">
      <c r="A1490">
        <v>2016</v>
      </c>
      <c r="B1490" t="s">
        <v>2547</v>
      </c>
    </row>
    <row r="1491" spans="1:2" x14ac:dyDescent="0.3">
      <c r="A1491">
        <v>2016</v>
      </c>
      <c r="B1491" t="s">
        <v>890</v>
      </c>
    </row>
    <row r="1492" spans="1:2" x14ac:dyDescent="0.3">
      <c r="A1492">
        <v>2016</v>
      </c>
      <c r="B1492" t="s">
        <v>1876</v>
      </c>
    </row>
    <row r="1493" spans="1:2" x14ac:dyDescent="0.3">
      <c r="A1493">
        <v>2016</v>
      </c>
      <c r="B1493" t="s">
        <v>1936</v>
      </c>
    </row>
    <row r="1494" spans="1:2" x14ac:dyDescent="0.3">
      <c r="A1494">
        <v>2016</v>
      </c>
      <c r="B1494" t="s">
        <v>2549</v>
      </c>
    </row>
    <row r="1495" spans="1:2" x14ac:dyDescent="0.3">
      <c r="A1495">
        <v>2016</v>
      </c>
      <c r="B1495" t="s">
        <v>1484</v>
      </c>
    </row>
    <row r="1496" spans="1:2" x14ac:dyDescent="0.3">
      <c r="A1496">
        <v>2016</v>
      </c>
      <c r="B1496" t="s">
        <v>150</v>
      </c>
    </row>
    <row r="1497" spans="1:2" x14ac:dyDescent="0.3">
      <c r="A1497">
        <v>2016</v>
      </c>
      <c r="B1497" t="s">
        <v>566</v>
      </c>
    </row>
    <row r="1498" spans="1:2" x14ac:dyDescent="0.3">
      <c r="A1498">
        <v>2016</v>
      </c>
      <c r="B1498" t="s">
        <v>1554</v>
      </c>
    </row>
    <row r="1499" spans="1:2" x14ac:dyDescent="0.3">
      <c r="A1499">
        <v>2016</v>
      </c>
      <c r="B1499" t="s">
        <v>1137</v>
      </c>
    </row>
    <row r="1500" spans="1:2" x14ac:dyDescent="0.3">
      <c r="A1500">
        <v>2016</v>
      </c>
      <c r="B1500" t="s">
        <v>2204</v>
      </c>
    </row>
    <row r="1501" spans="1:2" x14ac:dyDescent="0.3">
      <c r="A1501">
        <v>2016</v>
      </c>
      <c r="B1501" t="s">
        <v>2099</v>
      </c>
    </row>
    <row r="1502" spans="1:2" x14ac:dyDescent="0.3">
      <c r="A1502">
        <v>2016</v>
      </c>
      <c r="B1502" t="s">
        <v>1802</v>
      </c>
    </row>
    <row r="1503" spans="1:2" x14ac:dyDescent="0.3">
      <c r="A1503">
        <v>2016</v>
      </c>
      <c r="B1503" t="s">
        <v>1841</v>
      </c>
    </row>
    <row r="1504" spans="1:2" x14ac:dyDescent="0.3">
      <c r="A1504">
        <v>2016</v>
      </c>
      <c r="B1504" t="s">
        <v>464</v>
      </c>
    </row>
    <row r="1505" spans="1:2" x14ac:dyDescent="0.3">
      <c r="A1505">
        <v>2016</v>
      </c>
      <c r="B1505" t="s">
        <v>1683</v>
      </c>
    </row>
    <row r="1506" spans="1:2" x14ac:dyDescent="0.3">
      <c r="A1506">
        <v>2016</v>
      </c>
      <c r="B1506" t="s">
        <v>99</v>
      </c>
    </row>
    <row r="1507" spans="1:2" x14ac:dyDescent="0.3">
      <c r="A1507">
        <v>2016</v>
      </c>
      <c r="B1507" t="s">
        <v>1668</v>
      </c>
    </row>
    <row r="1508" spans="1:2" x14ac:dyDescent="0.3">
      <c r="A1508">
        <v>2016</v>
      </c>
      <c r="B1508" t="s">
        <v>461</v>
      </c>
    </row>
    <row r="1509" spans="1:2" x14ac:dyDescent="0.3">
      <c r="A1509">
        <v>2016</v>
      </c>
      <c r="B1509" t="s">
        <v>1002</v>
      </c>
    </row>
    <row r="1510" spans="1:2" x14ac:dyDescent="0.3">
      <c r="A1510">
        <v>2016</v>
      </c>
      <c r="B1510" t="s">
        <v>2555</v>
      </c>
    </row>
    <row r="1511" spans="1:2" x14ac:dyDescent="0.3">
      <c r="A1511">
        <v>2016</v>
      </c>
      <c r="B1511" t="s">
        <v>2116</v>
      </c>
    </row>
    <row r="1512" spans="1:2" x14ac:dyDescent="0.3">
      <c r="A1512">
        <v>2016</v>
      </c>
      <c r="B1512" t="s">
        <v>1630</v>
      </c>
    </row>
    <row r="1513" spans="1:2" x14ac:dyDescent="0.3">
      <c r="A1513">
        <v>2016</v>
      </c>
      <c r="B1513" t="s">
        <v>1213</v>
      </c>
    </row>
    <row r="1514" spans="1:2" x14ac:dyDescent="0.3">
      <c r="A1514">
        <v>2016</v>
      </c>
      <c r="B1514" t="s">
        <v>2557</v>
      </c>
    </row>
    <row r="1515" spans="1:2" x14ac:dyDescent="0.3">
      <c r="A1515">
        <v>2016</v>
      </c>
      <c r="B1515" t="s">
        <v>432</v>
      </c>
    </row>
    <row r="1516" spans="1:2" x14ac:dyDescent="0.3">
      <c r="A1516">
        <v>2016</v>
      </c>
      <c r="B1516" t="s">
        <v>1075</v>
      </c>
    </row>
    <row r="1517" spans="1:2" x14ac:dyDescent="0.3">
      <c r="A1517">
        <v>2016</v>
      </c>
      <c r="B1517" t="s">
        <v>60</v>
      </c>
    </row>
    <row r="1518" spans="1:2" x14ac:dyDescent="0.3">
      <c r="A1518">
        <v>2016</v>
      </c>
      <c r="B1518" t="s">
        <v>2100</v>
      </c>
    </row>
    <row r="1519" spans="1:2" x14ac:dyDescent="0.3">
      <c r="A1519">
        <v>2016</v>
      </c>
      <c r="B1519" t="s">
        <v>838</v>
      </c>
    </row>
    <row r="1520" spans="1:2" x14ac:dyDescent="0.3">
      <c r="A1520">
        <v>2016</v>
      </c>
      <c r="B1520" t="s">
        <v>1333</v>
      </c>
    </row>
    <row r="1521" spans="1:2" x14ac:dyDescent="0.3">
      <c r="A1521">
        <v>2016</v>
      </c>
      <c r="B1521" t="s">
        <v>962</v>
      </c>
    </row>
    <row r="1522" spans="1:2" x14ac:dyDescent="0.3">
      <c r="A1522">
        <v>2016</v>
      </c>
      <c r="B1522" t="s">
        <v>2293</v>
      </c>
    </row>
    <row r="1523" spans="1:2" x14ac:dyDescent="0.3">
      <c r="A1523">
        <v>2016</v>
      </c>
      <c r="B1523" t="s">
        <v>2380</v>
      </c>
    </row>
    <row r="1524" spans="1:2" x14ac:dyDescent="0.3">
      <c r="A1524">
        <v>2016</v>
      </c>
      <c r="B1524" t="s">
        <v>1045</v>
      </c>
    </row>
    <row r="1525" spans="1:2" x14ac:dyDescent="0.3">
      <c r="A1525">
        <v>2016</v>
      </c>
      <c r="B1525" t="s">
        <v>595</v>
      </c>
    </row>
    <row r="1526" spans="1:2" x14ac:dyDescent="0.3">
      <c r="A1526">
        <v>2016</v>
      </c>
      <c r="B1526" t="s">
        <v>1919</v>
      </c>
    </row>
    <row r="1527" spans="1:2" x14ac:dyDescent="0.3">
      <c r="A1527">
        <v>2016</v>
      </c>
      <c r="B1527" t="s">
        <v>860</v>
      </c>
    </row>
    <row r="1528" spans="1:2" x14ac:dyDescent="0.3">
      <c r="A1528">
        <v>2016</v>
      </c>
      <c r="B1528" t="s">
        <v>1796</v>
      </c>
    </row>
    <row r="1529" spans="1:2" x14ac:dyDescent="0.3">
      <c r="A1529">
        <v>2016</v>
      </c>
      <c r="B1529" t="s">
        <v>201</v>
      </c>
    </row>
    <row r="1530" spans="1:2" x14ac:dyDescent="0.3">
      <c r="A1530">
        <v>2016</v>
      </c>
      <c r="B1530" t="s">
        <v>1792</v>
      </c>
    </row>
    <row r="1531" spans="1:2" x14ac:dyDescent="0.3">
      <c r="A1531">
        <v>2016</v>
      </c>
      <c r="B1531" t="s">
        <v>1172</v>
      </c>
    </row>
    <row r="1532" spans="1:2" x14ac:dyDescent="0.3">
      <c r="A1532">
        <v>2016</v>
      </c>
      <c r="B1532" t="s">
        <v>553</v>
      </c>
    </row>
    <row r="1533" spans="1:2" x14ac:dyDescent="0.3">
      <c r="A1533">
        <v>2016</v>
      </c>
      <c r="B1533" t="s">
        <v>356</v>
      </c>
    </row>
    <row r="1534" spans="1:2" x14ac:dyDescent="0.3">
      <c r="A1534">
        <v>2016</v>
      </c>
      <c r="B1534" t="s">
        <v>2020</v>
      </c>
    </row>
    <row r="1535" spans="1:2" x14ac:dyDescent="0.3">
      <c r="A1535">
        <v>2016</v>
      </c>
      <c r="B1535" t="s">
        <v>1549</v>
      </c>
    </row>
    <row r="1536" spans="1:2" x14ac:dyDescent="0.3">
      <c r="A1536">
        <v>2016</v>
      </c>
      <c r="B1536" t="s">
        <v>2136</v>
      </c>
    </row>
    <row r="1537" spans="1:2" x14ac:dyDescent="0.3">
      <c r="A1537">
        <v>2016</v>
      </c>
      <c r="B1537" t="s">
        <v>770</v>
      </c>
    </row>
    <row r="1538" spans="1:2" x14ac:dyDescent="0.3">
      <c r="A1538">
        <v>2016</v>
      </c>
      <c r="B1538" t="s">
        <v>2563</v>
      </c>
    </row>
    <row r="1539" spans="1:2" x14ac:dyDescent="0.3">
      <c r="A1539">
        <v>2016</v>
      </c>
      <c r="B1539" t="s">
        <v>747</v>
      </c>
    </row>
    <row r="1540" spans="1:2" x14ac:dyDescent="0.3">
      <c r="A1540">
        <v>2016</v>
      </c>
      <c r="B1540" t="s">
        <v>1437</v>
      </c>
    </row>
    <row r="1541" spans="1:2" x14ac:dyDescent="0.3">
      <c r="A1541">
        <v>2016</v>
      </c>
      <c r="B1541" t="s">
        <v>497</v>
      </c>
    </row>
    <row r="1542" spans="1:2" x14ac:dyDescent="0.3">
      <c r="A1542">
        <v>2016</v>
      </c>
      <c r="B1542" t="s">
        <v>688</v>
      </c>
    </row>
    <row r="1543" spans="1:2" x14ac:dyDescent="0.3">
      <c r="A1543">
        <v>2016</v>
      </c>
      <c r="B1543" t="s">
        <v>611</v>
      </c>
    </row>
    <row r="1544" spans="1:2" x14ac:dyDescent="0.3">
      <c r="A1544">
        <v>2016</v>
      </c>
      <c r="B1544" t="s">
        <v>1220</v>
      </c>
    </row>
    <row r="1545" spans="1:2" x14ac:dyDescent="0.3">
      <c r="A1545">
        <v>2016</v>
      </c>
      <c r="B1545" t="s">
        <v>2041</v>
      </c>
    </row>
    <row r="1546" spans="1:2" x14ac:dyDescent="0.3">
      <c r="A1546">
        <v>2016</v>
      </c>
      <c r="B1546" t="s">
        <v>1160</v>
      </c>
    </row>
    <row r="1547" spans="1:2" x14ac:dyDescent="0.3">
      <c r="A1547">
        <v>2016</v>
      </c>
      <c r="B1547" t="s">
        <v>1925</v>
      </c>
    </row>
    <row r="1548" spans="1:2" x14ac:dyDescent="0.3">
      <c r="A1548">
        <v>2016</v>
      </c>
      <c r="B1548" t="s">
        <v>2082</v>
      </c>
    </row>
    <row r="1549" spans="1:2" x14ac:dyDescent="0.3">
      <c r="A1549">
        <v>2016</v>
      </c>
      <c r="B1549" t="s">
        <v>224</v>
      </c>
    </row>
    <row r="1550" spans="1:2" x14ac:dyDescent="0.3">
      <c r="A1550">
        <v>2016</v>
      </c>
      <c r="B1550" t="s">
        <v>1556</v>
      </c>
    </row>
    <row r="1551" spans="1:2" x14ac:dyDescent="0.3">
      <c r="A1551">
        <v>2016</v>
      </c>
      <c r="B1551" t="s">
        <v>486</v>
      </c>
    </row>
    <row r="1552" spans="1:2" x14ac:dyDescent="0.3">
      <c r="A1552">
        <v>2016</v>
      </c>
      <c r="B1552" t="s">
        <v>238</v>
      </c>
    </row>
    <row r="1553" spans="1:2" x14ac:dyDescent="0.3">
      <c r="A1553">
        <v>2016</v>
      </c>
      <c r="B1553" t="s">
        <v>304</v>
      </c>
    </row>
    <row r="1554" spans="1:2" x14ac:dyDescent="0.3">
      <c r="A1554">
        <v>2016</v>
      </c>
      <c r="B1554" t="s">
        <v>1041</v>
      </c>
    </row>
    <row r="1555" spans="1:2" x14ac:dyDescent="0.3">
      <c r="A1555">
        <v>2016</v>
      </c>
      <c r="B1555" t="s">
        <v>1613</v>
      </c>
    </row>
    <row r="1556" spans="1:2" x14ac:dyDescent="0.3">
      <c r="A1556">
        <v>2016</v>
      </c>
      <c r="B1556" t="s">
        <v>741</v>
      </c>
    </row>
    <row r="1557" spans="1:2" x14ac:dyDescent="0.3">
      <c r="A1557">
        <v>2016</v>
      </c>
      <c r="B1557" t="s">
        <v>2572</v>
      </c>
    </row>
    <row r="1558" spans="1:2" x14ac:dyDescent="0.3">
      <c r="A1558">
        <v>2016</v>
      </c>
      <c r="B1558" t="s">
        <v>1537</v>
      </c>
    </row>
    <row r="1559" spans="1:2" x14ac:dyDescent="0.3">
      <c r="A1559">
        <v>2016</v>
      </c>
      <c r="B1559" t="s">
        <v>2318</v>
      </c>
    </row>
    <row r="1560" spans="1:2" x14ac:dyDescent="0.3">
      <c r="A1560">
        <v>2016</v>
      </c>
      <c r="B1560" t="s">
        <v>972</v>
      </c>
    </row>
    <row r="1561" spans="1:2" x14ac:dyDescent="0.3">
      <c r="A1561">
        <v>2016</v>
      </c>
      <c r="B1561" t="s">
        <v>1671</v>
      </c>
    </row>
    <row r="1562" spans="1:2" x14ac:dyDescent="0.3">
      <c r="A1562">
        <v>2016</v>
      </c>
      <c r="B1562" t="s">
        <v>1821</v>
      </c>
    </row>
    <row r="1563" spans="1:2" x14ac:dyDescent="0.3">
      <c r="A1563">
        <v>2016</v>
      </c>
      <c r="B1563" t="s">
        <v>1642</v>
      </c>
    </row>
    <row r="1564" spans="1:2" x14ac:dyDescent="0.3">
      <c r="A1564">
        <v>2016</v>
      </c>
      <c r="B1564" t="s">
        <v>2377</v>
      </c>
    </row>
    <row r="1565" spans="1:2" x14ac:dyDescent="0.3">
      <c r="A1565">
        <v>2016</v>
      </c>
      <c r="B1565" t="s">
        <v>1496</v>
      </c>
    </row>
    <row r="1566" spans="1:2" x14ac:dyDescent="0.3">
      <c r="A1566">
        <v>2016</v>
      </c>
      <c r="B1566" t="s">
        <v>409</v>
      </c>
    </row>
    <row r="1567" spans="1:2" x14ac:dyDescent="0.3">
      <c r="A1567">
        <v>2016</v>
      </c>
      <c r="B1567" t="s">
        <v>354</v>
      </c>
    </row>
    <row r="1568" spans="1:2" x14ac:dyDescent="0.3">
      <c r="A1568">
        <v>2016</v>
      </c>
      <c r="B1568" t="s">
        <v>2577</v>
      </c>
    </row>
    <row r="1569" spans="1:2" x14ac:dyDescent="0.3">
      <c r="A1569">
        <v>2016</v>
      </c>
      <c r="B1569" t="s">
        <v>2579</v>
      </c>
    </row>
    <row r="1570" spans="1:2" x14ac:dyDescent="0.3">
      <c r="A1570">
        <v>2016</v>
      </c>
      <c r="B1570" t="s">
        <v>1780</v>
      </c>
    </row>
    <row r="1571" spans="1:2" x14ac:dyDescent="0.3">
      <c r="A1571">
        <v>2016</v>
      </c>
      <c r="B1571" t="s">
        <v>1092</v>
      </c>
    </row>
    <row r="1572" spans="1:2" x14ac:dyDescent="0.3">
      <c r="A1572">
        <v>2016</v>
      </c>
      <c r="B1572" t="s">
        <v>877</v>
      </c>
    </row>
    <row r="1573" spans="1:2" x14ac:dyDescent="0.3">
      <c r="A1573">
        <v>2016</v>
      </c>
      <c r="B1573" t="s">
        <v>1162</v>
      </c>
    </row>
    <row r="1574" spans="1:2" x14ac:dyDescent="0.3">
      <c r="A1574">
        <v>2016</v>
      </c>
      <c r="B1574" t="s">
        <v>1961</v>
      </c>
    </row>
    <row r="1575" spans="1:2" x14ac:dyDescent="0.3">
      <c r="A1575">
        <v>2016</v>
      </c>
      <c r="B1575" t="s">
        <v>977</v>
      </c>
    </row>
    <row r="1576" spans="1:2" x14ac:dyDescent="0.3">
      <c r="A1576">
        <v>2016</v>
      </c>
      <c r="B1576" t="s">
        <v>1451</v>
      </c>
    </row>
    <row r="1577" spans="1:2" x14ac:dyDescent="0.3">
      <c r="A1577">
        <v>2016</v>
      </c>
      <c r="B1577" t="s">
        <v>924</v>
      </c>
    </row>
    <row r="1578" spans="1:2" x14ac:dyDescent="0.3">
      <c r="A1578">
        <v>2016</v>
      </c>
      <c r="B1578" t="s">
        <v>1374</v>
      </c>
    </row>
    <row r="1579" spans="1:2" x14ac:dyDescent="0.3">
      <c r="A1579">
        <v>2016</v>
      </c>
      <c r="B1579" t="s">
        <v>1210</v>
      </c>
    </row>
    <row r="1580" spans="1:2" x14ac:dyDescent="0.3">
      <c r="A1580">
        <v>2016</v>
      </c>
      <c r="B1580" t="s">
        <v>166</v>
      </c>
    </row>
    <row r="1581" spans="1:2" x14ac:dyDescent="0.3">
      <c r="A1581">
        <v>2016</v>
      </c>
      <c r="B1581" t="s">
        <v>996</v>
      </c>
    </row>
    <row r="1582" spans="1:2" x14ac:dyDescent="0.3">
      <c r="A1582">
        <v>2016</v>
      </c>
      <c r="B1582" t="s">
        <v>1466</v>
      </c>
    </row>
    <row r="1583" spans="1:2" x14ac:dyDescent="0.3">
      <c r="A1583">
        <v>2016</v>
      </c>
      <c r="B1583" t="s">
        <v>629</v>
      </c>
    </row>
    <row r="1584" spans="1:2" x14ac:dyDescent="0.3">
      <c r="A1584">
        <v>2016</v>
      </c>
      <c r="B1584" t="s">
        <v>1726</v>
      </c>
    </row>
    <row r="1585" spans="1:2" x14ac:dyDescent="0.3">
      <c r="A1585">
        <v>2016</v>
      </c>
      <c r="B1585" t="s">
        <v>944</v>
      </c>
    </row>
    <row r="1586" spans="1:2" x14ac:dyDescent="0.3">
      <c r="A1586">
        <v>2016</v>
      </c>
      <c r="B1586" t="s">
        <v>1775</v>
      </c>
    </row>
    <row r="1587" spans="1:2" x14ac:dyDescent="0.3">
      <c r="A1587">
        <v>2016</v>
      </c>
      <c r="B1587" t="s">
        <v>1300</v>
      </c>
    </row>
    <row r="1588" spans="1:2" x14ac:dyDescent="0.3">
      <c r="A1588">
        <v>2016</v>
      </c>
      <c r="B1588" t="s">
        <v>2583</v>
      </c>
    </row>
    <row r="1589" spans="1:2" x14ac:dyDescent="0.3">
      <c r="A1589">
        <v>2016</v>
      </c>
      <c r="B1589" t="s">
        <v>1144</v>
      </c>
    </row>
    <row r="1590" spans="1:2" x14ac:dyDescent="0.3">
      <c r="A1590">
        <v>2016</v>
      </c>
      <c r="B1590" t="s">
        <v>2270</v>
      </c>
    </row>
    <row r="1591" spans="1:2" x14ac:dyDescent="0.3">
      <c r="A1591">
        <v>2016</v>
      </c>
      <c r="B1591" t="s">
        <v>1520</v>
      </c>
    </row>
    <row r="1592" spans="1:2" x14ac:dyDescent="0.3">
      <c r="A1592">
        <v>2016</v>
      </c>
      <c r="B1592" t="s">
        <v>181</v>
      </c>
    </row>
    <row r="1593" spans="1:2" x14ac:dyDescent="0.3">
      <c r="A1593">
        <v>2016</v>
      </c>
      <c r="B1593" t="s">
        <v>1087</v>
      </c>
    </row>
    <row r="1594" spans="1:2" x14ac:dyDescent="0.3">
      <c r="A1594">
        <v>2016</v>
      </c>
      <c r="B1594" t="s">
        <v>711</v>
      </c>
    </row>
    <row r="1595" spans="1:2" x14ac:dyDescent="0.3">
      <c r="A1595">
        <v>2016</v>
      </c>
      <c r="B1595" t="s">
        <v>1488</v>
      </c>
    </row>
    <row r="1596" spans="1:2" x14ac:dyDescent="0.3">
      <c r="A1596">
        <v>2016</v>
      </c>
      <c r="B1596" t="s">
        <v>504</v>
      </c>
    </row>
    <row r="1597" spans="1:2" x14ac:dyDescent="0.3">
      <c r="A1597">
        <v>2016</v>
      </c>
      <c r="B1597" t="s">
        <v>423</v>
      </c>
    </row>
    <row r="1598" spans="1:2" x14ac:dyDescent="0.3">
      <c r="A1598">
        <v>2016</v>
      </c>
      <c r="B1598" t="s">
        <v>1022</v>
      </c>
    </row>
    <row r="1599" spans="1:2" x14ac:dyDescent="0.3">
      <c r="A1599">
        <v>2016</v>
      </c>
      <c r="B1599" t="s">
        <v>1543</v>
      </c>
    </row>
    <row r="1600" spans="1:2" x14ac:dyDescent="0.3">
      <c r="A1600">
        <v>2016</v>
      </c>
      <c r="B1600" t="s">
        <v>1675</v>
      </c>
    </row>
    <row r="1601" spans="1:2" x14ac:dyDescent="0.3">
      <c r="A1601">
        <v>2016</v>
      </c>
      <c r="B1601" t="s">
        <v>670</v>
      </c>
    </row>
    <row r="1602" spans="1:2" x14ac:dyDescent="0.3">
      <c r="A1602">
        <v>2016</v>
      </c>
      <c r="B1602" t="s">
        <v>2584</v>
      </c>
    </row>
    <row r="1603" spans="1:2" x14ac:dyDescent="0.3">
      <c r="A1603">
        <v>2016</v>
      </c>
      <c r="B1603" t="s">
        <v>901</v>
      </c>
    </row>
    <row r="1604" spans="1:2" x14ac:dyDescent="0.3">
      <c r="A1604">
        <v>2016</v>
      </c>
      <c r="B1604" t="s">
        <v>1130</v>
      </c>
    </row>
    <row r="1605" spans="1:2" x14ac:dyDescent="0.3">
      <c r="A1605">
        <v>2016</v>
      </c>
      <c r="B1605" t="s">
        <v>1037</v>
      </c>
    </row>
    <row r="1606" spans="1:2" x14ac:dyDescent="0.3">
      <c r="A1606">
        <v>2016</v>
      </c>
      <c r="B1606" t="s">
        <v>956</v>
      </c>
    </row>
    <row r="1607" spans="1:2" x14ac:dyDescent="0.3">
      <c r="A1607">
        <v>2016</v>
      </c>
      <c r="B1607" t="s">
        <v>108</v>
      </c>
    </row>
    <row r="1608" spans="1:2" x14ac:dyDescent="0.3">
      <c r="A1608">
        <v>2016</v>
      </c>
      <c r="B1608" t="s">
        <v>2063</v>
      </c>
    </row>
    <row r="1609" spans="1:2" x14ac:dyDescent="0.3">
      <c r="A1609">
        <v>2016</v>
      </c>
      <c r="B1609" t="s">
        <v>1784</v>
      </c>
    </row>
    <row r="1610" spans="1:2" x14ac:dyDescent="0.3">
      <c r="A1610">
        <v>2016</v>
      </c>
      <c r="B1610" t="s">
        <v>1740</v>
      </c>
    </row>
    <row r="1611" spans="1:2" x14ac:dyDescent="0.3">
      <c r="A1611">
        <v>2016</v>
      </c>
      <c r="B1611" t="s">
        <v>1063</v>
      </c>
    </row>
    <row r="1612" spans="1:2" x14ac:dyDescent="0.3">
      <c r="A1612">
        <v>2016</v>
      </c>
      <c r="B1612" t="s">
        <v>2364</v>
      </c>
    </row>
    <row r="1613" spans="1:2" x14ac:dyDescent="0.3">
      <c r="A1613">
        <v>2016</v>
      </c>
      <c r="B1613" t="s">
        <v>2247</v>
      </c>
    </row>
    <row r="1614" spans="1:2" x14ac:dyDescent="0.3">
      <c r="A1614">
        <v>2016</v>
      </c>
      <c r="B1614" t="s">
        <v>1545</v>
      </c>
    </row>
    <row r="1615" spans="1:2" x14ac:dyDescent="0.3">
      <c r="A1615">
        <v>2016</v>
      </c>
      <c r="B1615" t="s">
        <v>375</v>
      </c>
    </row>
    <row r="1616" spans="1:2" x14ac:dyDescent="0.3">
      <c r="A1616">
        <v>2016</v>
      </c>
      <c r="B1616" t="s">
        <v>1319</v>
      </c>
    </row>
    <row r="1617" spans="1:2" x14ac:dyDescent="0.3">
      <c r="A1617">
        <v>2016</v>
      </c>
      <c r="B1617" t="s">
        <v>561</v>
      </c>
    </row>
    <row r="1618" spans="1:2" x14ac:dyDescent="0.3">
      <c r="A1618">
        <v>2016</v>
      </c>
      <c r="B1618" t="s">
        <v>1222</v>
      </c>
    </row>
    <row r="1619" spans="1:2" x14ac:dyDescent="0.3">
      <c r="A1619">
        <v>2016</v>
      </c>
      <c r="B1619" t="s">
        <v>1281</v>
      </c>
    </row>
    <row r="1620" spans="1:2" x14ac:dyDescent="0.3">
      <c r="A1620">
        <v>2016</v>
      </c>
      <c r="B1620" t="s">
        <v>1944</v>
      </c>
    </row>
    <row r="1621" spans="1:2" x14ac:dyDescent="0.3">
      <c r="A1621">
        <v>2016</v>
      </c>
      <c r="B1621" t="s">
        <v>1233</v>
      </c>
    </row>
    <row r="1622" spans="1:2" x14ac:dyDescent="0.3">
      <c r="A1622">
        <v>2016</v>
      </c>
      <c r="B1622" t="s">
        <v>445</v>
      </c>
    </row>
    <row r="1623" spans="1:2" x14ac:dyDescent="0.3">
      <c r="A1623">
        <v>2016</v>
      </c>
      <c r="B1623" t="s">
        <v>2379</v>
      </c>
    </row>
    <row r="1624" spans="1:2" x14ac:dyDescent="0.3">
      <c r="A1624">
        <v>2016</v>
      </c>
      <c r="B1624" t="s">
        <v>393</v>
      </c>
    </row>
    <row r="1625" spans="1:2" x14ac:dyDescent="0.3">
      <c r="A1625">
        <v>2016</v>
      </c>
      <c r="B1625" t="s">
        <v>84</v>
      </c>
    </row>
    <row r="1626" spans="1:2" x14ac:dyDescent="0.3">
      <c r="A1626">
        <v>2016</v>
      </c>
      <c r="B1626" t="s">
        <v>124</v>
      </c>
    </row>
    <row r="1627" spans="1:2" x14ac:dyDescent="0.3">
      <c r="A1627">
        <v>2016</v>
      </c>
      <c r="B1627" t="s">
        <v>196</v>
      </c>
    </row>
    <row r="1628" spans="1:2" x14ac:dyDescent="0.3">
      <c r="A1628">
        <v>2016</v>
      </c>
      <c r="B1628" t="s">
        <v>147</v>
      </c>
    </row>
    <row r="1629" spans="1:2" x14ac:dyDescent="0.3">
      <c r="A1629">
        <v>2016</v>
      </c>
      <c r="B1629" t="s">
        <v>1101</v>
      </c>
    </row>
    <row r="1630" spans="1:2" x14ac:dyDescent="0.3">
      <c r="A1630">
        <v>2016</v>
      </c>
      <c r="B1630" t="s">
        <v>911</v>
      </c>
    </row>
    <row r="1631" spans="1:2" x14ac:dyDescent="0.3">
      <c r="A1631">
        <v>2016</v>
      </c>
      <c r="B1631" t="s">
        <v>1278</v>
      </c>
    </row>
    <row r="1632" spans="1:2" x14ac:dyDescent="0.3">
      <c r="A1632">
        <v>2016</v>
      </c>
      <c r="B1632" t="s">
        <v>1570</v>
      </c>
    </row>
    <row r="1633" spans="1:2" x14ac:dyDescent="0.3">
      <c r="A1633">
        <v>2016</v>
      </c>
      <c r="B1633" t="s">
        <v>1970</v>
      </c>
    </row>
    <row r="1634" spans="1:2" x14ac:dyDescent="0.3">
      <c r="A1634">
        <v>2016</v>
      </c>
      <c r="B1634" t="s">
        <v>2406</v>
      </c>
    </row>
    <row r="1635" spans="1:2" x14ac:dyDescent="0.3">
      <c r="A1635">
        <v>2016</v>
      </c>
      <c r="B1635" t="s">
        <v>1713</v>
      </c>
    </row>
    <row r="1636" spans="1:2" x14ac:dyDescent="0.3">
      <c r="A1636">
        <v>2016</v>
      </c>
      <c r="B1636" t="s">
        <v>1177</v>
      </c>
    </row>
    <row r="1637" spans="1:2" x14ac:dyDescent="0.3">
      <c r="A1637">
        <v>2016</v>
      </c>
      <c r="B1637" t="s">
        <v>219</v>
      </c>
    </row>
    <row r="1638" spans="1:2" x14ac:dyDescent="0.3">
      <c r="A1638">
        <v>2016</v>
      </c>
      <c r="B1638" t="s">
        <v>1128</v>
      </c>
    </row>
    <row r="1639" spans="1:2" x14ac:dyDescent="0.3">
      <c r="A1639">
        <v>2016</v>
      </c>
      <c r="B1639" t="s">
        <v>2175</v>
      </c>
    </row>
    <row r="1640" spans="1:2" x14ac:dyDescent="0.3">
      <c r="A1640">
        <v>2016</v>
      </c>
      <c r="B1640" t="s">
        <v>276</v>
      </c>
    </row>
    <row r="1641" spans="1:2" x14ac:dyDescent="0.3">
      <c r="A1641">
        <v>2016</v>
      </c>
      <c r="B1641" t="s">
        <v>858</v>
      </c>
    </row>
    <row r="1642" spans="1:2" x14ac:dyDescent="0.3">
      <c r="A1642">
        <v>2016</v>
      </c>
      <c r="B1642" t="s">
        <v>2307</v>
      </c>
    </row>
    <row r="1643" spans="1:2" x14ac:dyDescent="0.3">
      <c r="A1643">
        <v>2016</v>
      </c>
      <c r="B1643" t="s">
        <v>623</v>
      </c>
    </row>
    <row r="1644" spans="1:2" x14ac:dyDescent="0.3">
      <c r="A1644">
        <v>2016</v>
      </c>
      <c r="B1644" t="s">
        <v>2016</v>
      </c>
    </row>
    <row r="1645" spans="1:2" x14ac:dyDescent="0.3">
      <c r="A1645">
        <v>2016</v>
      </c>
      <c r="B1645" t="s">
        <v>1163</v>
      </c>
    </row>
    <row r="1646" spans="1:2" x14ac:dyDescent="0.3">
      <c r="A1646">
        <v>2016</v>
      </c>
      <c r="B1646" t="s">
        <v>663</v>
      </c>
    </row>
    <row r="1647" spans="1:2" x14ac:dyDescent="0.3">
      <c r="A1647">
        <v>2016</v>
      </c>
      <c r="B1647" t="s">
        <v>1634</v>
      </c>
    </row>
    <row r="1648" spans="1:2" x14ac:dyDescent="0.3">
      <c r="A1648">
        <v>2016</v>
      </c>
      <c r="B1648" t="s">
        <v>1510</v>
      </c>
    </row>
    <row r="1649" spans="1:2" x14ac:dyDescent="0.3">
      <c r="A1649">
        <v>2016</v>
      </c>
      <c r="B1649" t="s">
        <v>1393</v>
      </c>
    </row>
    <row r="1650" spans="1:2" x14ac:dyDescent="0.3">
      <c r="A1650">
        <v>2016</v>
      </c>
      <c r="B1650" t="s">
        <v>756</v>
      </c>
    </row>
    <row r="1651" spans="1:2" x14ac:dyDescent="0.3">
      <c r="A1651">
        <v>2016</v>
      </c>
      <c r="B1651" t="s">
        <v>391</v>
      </c>
    </row>
    <row r="1652" spans="1:2" x14ac:dyDescent="0.3">
      <c r="A1652">
        <v>2016</v>
      </c>
      <c r="B1652" t="s">
        <v>80</v>
      </c>
    </row>
    <row r="1653" spans="1:2" x14ac:dyDescent="0.3">
      <c r="A1653">
        <v>2016</v>
      </c>
      <c r="B1653" t="s">
        <v>372</v>
      </c>
    </row>
    <row r="1654" spans="1:2" x14ac:dyDescent="0.3">
      <c r="A1654">
        <v>2016</v>
      </c>
      <c r="B1654" t="s">
        <v>2276</v>
      </c>
    </row>
    <row r="1655" spans="1:2" x14ac:dyDescent="0.3">
      <c r="A1655">
        <v>2016</v>
      </c>
      <c r="B1655" t="s">
        <v>1527</v>
      </c>
    </row>
    <row r="1656" spans="1:2" x14ac:dyDescent="0.3">
      <c r="A1656">
        <v>2016</v>
      </c>
      <c r="B1656" t="s">
        <v>735</v>
      </c>
    </row>
    <row r="1657" spans="1:2" x14ac:dyDescent="0.3">
      <c r="A1657">
        <v>2016</v>
      </c>
      <c r="B1657" t="s">
        <v>2047</v>
      </c>
    </row>
    <row r="1658" spans="1:2" x14ac:dyDescent="0.3">
      <c r="A1658">
        <v>2016</v>
      </c>
      <c r="B1658" t="s">
        <v>130</v>
      </c>
    </row>
    <row r="1659" spans="1:2" x14ac:dyDescent="0.3">
      <c r="A1659">
        <v>2016</v>
      </c>
      <c r="B1659" t="s">
        <v>482</v>
      </c>
    </row>
    <row r="1660" spans="1:2" x14ac:dyDescent="0.3">
      <c r="A1660">
        <v>2016</v>
      </c>
      <c r="B1660" t="s">
        <v>457</v>
      </c>
    </row>
    <row r="1661" spans="1:2" x14ac:dyDescent="0.3">
      <c r="A1661">
        <v>2016</v>
      </c>
      <c r="B1661" t="s">
        <v>886</v>
      </c>
    </row>
    <row r="1662" spans="1:2" x14ac:dyDescent="0.3">
      <c r="A1662">
        <v>2016</v>
      </c>
      <c r="B1662" t="s">
        <v>2012</v>
      </c>
    </row>
    <row r="1663" spans="1:2" x14ac:dyDescent="0.3">
      <c r="A1663">
        <v>2016</v>
      </c>
      <c r="B1663" t="s">
        <v>1533</v>
      </c>
    </row>
    <row r="1664" spans="1:2" x14ac:dyDescent="0.3">
      <c r="A1664">
        <v>2016</v>
      </c>
      <c r="B1664" t="s">
        <v>1043</v>
      </c>
    </row>
    <row r="1665" spans="1:2" x14ac:dyDescent="0.3">
      <c r="A1665">
        <v>2016</v>
      </c>
      <c r="B1665" t="s">
        <v>267</v>
      </c>
    </row>
    <row r="1666" spans="1:2" x14ac:dyDescent="0.3">
      <c r="A1666">
        <v>2016</v>
      </c>
      <c r="B1666" t="s">
        <v>816</v>
      </c>
    </row>
    <row r="1667" spans="1:2" x14ac:dyDescent="0.3">
      <c r="A1667">
        <v>2016</v>
      </c>
      <c r="B1667" t="s">
        <v>888</v>
      </c>
    </row>
    <row r="1668" spans="1:2" x14ac:dyDescent="0.3">
      <c r="A1668">
        <v>2016</v>
      </c>
      <c r="B1668" t="s">
        <v>1617</v>
      </c>
    </row>
    <row r="1669" spans="1:2" x14ac:dyDescent="0.3">
      <c r="A1669">
        <v>2016</v>
      </c>
      <c r="B1669" t="s">
        <v>551</v>
      </c>
    </row>
    <row r="1670" spans="1:2" x14ac:dyDescent="0.3">
      <c r="A1670">
        <v>2016</v>
      </c>
      <c r="B1670" t="s">
        <v>240</v>
      </c>
    </row>
    <row r="1671" spans="1:2" x14ac:dyDescent="0.3">
      <c r="A1671">
        <v>2016</v>
      </c>
      <c r="B1671" t="s">
        <v>444</v>
      </c>
    </row>
    <row r="1672" spans="1:2" x14ac:dyDescent="0.3">
      <c r="A1672">
        <v>2016</v>
      </c>
      <c r="B1672" t="s">
        <v>1812</v>
      </c>
    </row>
    <row r="1673" spans="1:2" x14ac:dyDescent="0.3">
      <c r="A1673">
        <v>2016</v>
      </c>
      <c r="B1673" t="s">
        <v>805</v>
      </c>
    </row>
    <row r="1674" spans="1:2" x14ac:dyDescent="0.3">
      <c r="A1674">
        <v>2016</v>
      </c>
      <c r="B1674" t="s">
        <v>232</v>
      </c>
    </row>
    <row r="1675" spans="1:2" x14ac:dyDescent="0.3">
      <c r="A1675">
        <v>2016</v>
      </c>
      <c r="B1675" t="s">
        <v>1229</v>
      </c>
    </row>
    <row r="1676" spans="1:2" x14ac:dyDescent="0.3">
      <c r="A1676">
        <v>2016</v>
      </c>
      <c r="B1676" t="s">
        <v>922</v>
      </c>
    </row>
    <row r="1677" spans="1:2" x14ac:dyDescent="0.3">
      <c r="A1677">
        <v>2016</v>
      </c>
      <c r="B1677" t="s">
        <v>2125</v>
      </c>
    </row>
    <row r="1678" spans="1:2" x14ac:dyDescent="0.3">
      <c r="A1678">
        <v>2016</v>
      </c>
      <c r="B1678" t="s">
        <v>1704</v>
      </c>
    </row>
    <row r="1679" spans="1:2" x14ac:dyDescent="0.3">
      <c r="A1679">
        <v>2016</v>
      </c>
      <c r="B1679" t="s">
        <v>1615</v>
      </c>
    </row>
    <row r="1680" spans="1:2" x14ac:dyDescent="0.3">
      <c r="A1680">
        <v>2016</v>
      </c>
      <c r="B1680" t="s">
        <v>1915</v>
      </c>
    </row>
    <row r="1681" spans="1:2" x14ac:dyDescent="0.3">
      <c r="A1681">
        <v>2016</v>
      </c>
      <c r="B1681" t="s">
        <v>937</v>
      </c>
    </row>
    <row r="1682" spans="1:2" x14ac:dyDescent="0.3">
      <c r="A1682">
        <v>2016</v>
      </c>
      <c r="B1682" t="s">
        <v>2189</v>
      </c>
    </row>
    <row r="1683" spans="1:2" x14ac:dyDescent="0.3">
      <c r="A1683">
        <v>2016</v>
      </c>
      <c r="B1683" t="s">
        <v>1575</v>
      </c>
    </row>
    <row r="1684" spans="1:2" x14ac:dyDescent="0.3">
      <c r="A1684">
        <v>2016</v>
      </c>
      <c r="B1684" t="s">
        <v>621</v>
      </c>
    </row>
    <row r="1685" spans="1:2" x14ac:dyDescent="0.3">
      <c r="A1685">
        <v>2016</v>
      </c>
      <c r="B1685" t="s">
        <v>1930</v>
      </c>
    </row>
    <row r="1686" spans="1:2" x14ac:dyDescent="0.3">
      <c r="A1686">
        <v>2016</v>
      </c>
      <c r="B1686" t="s">
        <v>397</v>
      </c>
    </row>
    <row r="1687" spans="1:2" x14ac:dyDescent="0.3">
      <c r="A1687">
        <v>2016</v>
      </c>
      <c r="B1687" t="s">
        <v>49</v>
      </c>
    </row>
    <row r="1688" spans="1:2" x14ac:dyDescent="0.3">
      <c r="A1688">
        <v>2016</v>
      </c>
      <c r="B1688" t="s">
        <v>2111</v>
      </c>
    </row>
    <row r="1689" spans="1:2" x14ac:dyDescent="0.3">
      <c r="A1689">
        <v>2016</v>
      </c>
      <c r="B1689" t="s">
        <v>830</v>
      </c>
    </row>
    <row r="1690" spans="1:2" x14ac:dyDescent="0.3">
      <c r="A1690">
        <v>2016</v>
      </c>
      <c r="B1690" t="s">
        <v>1962</v>
      </c>
    </row>
    <row r="1691" spans="1:2" x14ac:dyDescent="0.3">
      <c r="A1691">
        <v>2016</v>
      </c>
      <c r="B1691" t="s">
        <v>856</v>
      </c>
    </row>
    <row r="1692" spans="1:2" x14ac:dyDescent="0.3">
      <c r="A1692">
        <v>2016</v>
      </c>
      <c r="B1692" t="s">
        <v>2404</v>
      </c>
    </row>
    <row r="1693" spans="1:2" x14ac:dyDescent="0.3">
      <c r="A1693">
        <v>2016</v>
      </c>
      <c r="B1693" t="s">
        <v>1412</v>
      </c>
    </row>
    <row r="1694" spans="1:2" x14ac:dyDescent="0.3">
      <c r="A1694">
        <v>2016</v>
      </c>
      <c r="B1694" t="s">
        <v>2032</v>
      </c>
    </row>
    <row r="1695" spans="1:2" x14ac:dyDescent="0.3">
      <c r="A1695">
        <v>2016</v>
      </c>
      <c r="B1695" t="s">
        <v>2325</v>
      </c>
    </row>
    <row r="1696" spans="1:2" x14ac:dyDescent="0.3">
      <c r="A1696">
        <v>2016</v>
      </c>
      <c r="B1696" t="s">
        <v>914</v>
      </c>
    </row>
    <row r="1697" spans="1:2" x14ac:dyDescent="0.3">
      <c r="A1697">
        <v>2016</v>
      </c>
      <c r="B1697" t="s">
        <v>1518</v>
      </c>
    </row>
    <row r="1698" spans="1:2" x14ac:dyDescent="0.3">
      <c r="A1698">
        <v>2016</v>
      </c>
      <c r="B1698" t="s">
        <v>606</v>
      </c>
    </row>
    <row r="1699" spans="1:2" x14ac:dyDescent="0.3">
      <c r="A1699">
        <v>2016</v>
      </c>
      <c r="B1699" t="s">
        <v>2345</v>
      </c>
    </row>
    <row r="1700" spans="1:2" x14ac:dyDescent="0.3">
      <c r="A1700">
        <v>2016</v>
      </c>
      <c r="B1700" t="s">
        <v>158</v>
      </c>
    </row>
    <row r="1701" spans="1:2" x14ac:dyDescent="0.3">
      <c r="A1701">
        <v>2016</v>
      </c>
      <c r="B1701" t="s">
        <v>2114</v>
      </c>
    </row>
    <row r="1702" spans="1:2" x14ac:dyDescent="0.3">
      <c r="A1702">
        <v>2016</v>
      </c>
      <c r="B1702" t="s">
        <v>1026</v>
      </c>
    </row>
    <row r="1703" spans="1:2" x14ac:dyDescent="0.3">
      <c r="A1703">
        <v>2016</v>
      </c>
      <c r="B1703" t="s">
        <v>1885</v>
      </c>
    </row>
    <row r="1704" spans="1:2" x14ac:dyDescent="0.3">
      <c r="A1704">
        <v>2016</v>
      </c>
      <c r="B1704" t="s">
        <v>2613</v>
      </c>
    </row>
    <row r="1705" spans="1:2" x14ac:dyDescent="0.3">
      <c r="A1705">
        <v>2016</v>
      </c>
      <c r="B1705" t="s">
        <v>658</v>
      </c>
    </row>
    <row r="1706" spans="1:2" x14ac:dyDescent="0.3">
      <c r="A1706">
        <v>2016</v>
      </c>
      <c r="B1706" t="s">
        <v>1561</v>
      </c>
    </row>
    <row r="1707" spans="1:2" x14ac:dyDescent="0.3">
      <c r="A1707">
        <v>2016</v>
      </c>
      <c r="B1707" t="s">
        <v>1096</v>
      </c>
    </row>
    <row r="1708" spans="1:2" x14ac:dyDescent="0.3">
      <c r="A1708">
        <v>2016</v>
      </c>
      <c r="B1708" t="s">
        <v>248</v>
      </c>
    </row>
    <row r="1709" spans="1:2" x14ac:dyDescent="0.3">
      <c r="A1709">
        <v>2016</v>
      </c>
      <c r="B1709" t="s">
        <v>1950</v>
      </c>
    </row>
    <row r="1710" spans="1:2" x14ac:dyDescent="0.3">
      <c r="A1710">
        <v>2016</v>
      </c>
      <c r="B1710" t="s">
        <v>787</v>
      </c>
    </row>
    <row r="1711" spans="1:2" x14ac:dyDescent="0.3">
      <c r="A1711">
        <v>2016</v>
      </c>
      <c r="B1711" t="s">
        <v>1112</v>
      </c>
    </row>
    <row r="1712" spans="1:2" x14ac:dyDescent="0.3">
      <c r="A1712">
        <v>2016</v>
      </c>
      <c r="B1712" t="s">
        <v>673</v>
      </c>
    </row>
    <row r="1713" spans="1:2" x14ac:dyDescent="0.3">
      <c r="A1713">
        <v>2016</v>
      </c>
      <c r="B1713" t="s">
        <v>867</v>
      </c>
    </row>
    <row r="1714" spans="1:2" x14ac:dyDescent="0.3">
      <c r="A1714">
        <v>2016</v>
      </c>
      <c r="B1714" t="s">
        <v>2161</v>
      </c>
    </row>
    <row r="1715" spans="1:2" x14ac:dyDescent="0.3">
      <c r="A1715">
        <v>2016</v>
      </c>
      <c r="B1715" t="s">
        <v>494</v>
      </c>
    </row>
    <row r="1716" spans="1:2" x14ac:dyDescent="0.3">
      <c r="A1716">
        <v>2016</v>
      </c>
      <c r="B1716" t="s">
        <v>2211</v>
      </c>
    </row>
    <row r="1717" spans="1:2" x14ac:dyDescent="0.3">
      <c r="A1717">
        <v>2016</v>
      </c>
      <c r="B1717" t="s">
        <v>808</v>
      </c>
    </row>
    <row r="1718" spans="1:2" x14ac:dyDescent="0.3">
      <c r="A1718">
        <v>2016</v>
      </c>
      <c r="B1718" t="s">
        <v>1501</v>
      </c>
    </row>
    <row r="1719" spans="1:2" x14ac:dyDescent="0.3">
      <c r="A1719">
        <v>2016</v>
      </c>
      <c r="B1719" t="s">
        <v>847</v>
      </c>
    </row>
    <row r="1720" spans="1:2" x14ac:dyDescent="0.3">
      <c r="A1720">
        <v>2016</v>
      </c>
      <c r="B1720" t="s">
        <v>1240</v>
      </c>
    </row>
    <row r="1721" spans="1:2" x14ac:dyDescent="0.3">
      <c r="A1721">
        <v>2016</v>
      </c>
      <c r="B1721" t="s">
        <v>802</v>
      </c>
    </row>
    <row r="1722" spans="1:2" x14ac:dyDescent="0.3">
      <c r="A1722">
        <v>2016</v>
      </c>
      <c r="B1722" t="s">
        <v>1337</v>
      </c>
    </row>
    <row r="1723" spans="1:2" x14ac:dyDescent="0.3">
      <c r="A1723">
        <v>2016</v>
      </c>
      <c r="B1723" t="s">
        <v>1407</v>
      </c>
    </row>
    <row r="1724" spans="1:2" x14ac:dyDescent="0.3">
      <c r="A1724">
        <v>2016</v>
      </c>
      <c r="B1724" t="s">
        <v>1274</v>
      </c>
    </row>
    <row r="1725" spans="1:2" x14ac:dyDescent="0.3">
      <c r="A1725">
        <v>2016</v>
      </c>
      <c r="B1725" t="s">
        <v>2178</v>
      </c>
    </row>
    <row r="1726" spans="1:2" x14ac:dyDescent="0.3">
      <c r="A1726">
        <v>2016</v>
      </c>
      <c r="B1726" t="s">
        <v>1810</v>
      </c>
    </row>
    <row r="1727" spans="1:2" x14ac:dyDescent="0.3">
      <c r="A1727">
        <v>2016</v>
      </c>
      <c r="B1727" t="s">
        <v>903</v>
      </c>
    </row>
    <row r="1728" spans="1:2" x14ac:dyDescent="0.3">
      <c r="A1728">
        <v>2016</v>
      </c>
      <c r="B1728" t="s">
        <v>2285</v>
      </c>
    </row>
    <row r="1729" spans="1:2" x14ac:dyDescent="0.3">
      <c r="A1729">
        <v>2016</v>
      </c>
      <c r="B1729" t="s">
        <v>1870</v>
      </c>
    </row>
    <row r="1730" spans="1:2" x14ac:dyDescent="0.3">
      <c r="A1730">
        <v>2016</v>
      </c>
      <c r="B1730" t="s">
        <v>1855</v>
      </c>
    </row>
    <row r="1731" spans="1:2" x14ac:dyDescent="0.3">
      <c r="A1731">
        <v>2016</v>
      </c>
      <c r="B1731" t="s">
        <v>642</v>
      </c>
    </row>
    <row r="1732" spans="1:2" x14ac:dyDescent="0.3">
      <c r="A1732">
        <v>2016</v>
      </c>
      <c r="B1732" t="s">
        <v>2146</v>
      </c>
    </row>
    <row r="1733" spans="1:2" x14ac:dyDescent="0.3">
      <c r="A1733">
        <v>2016</v>
      </c>
      <c r="B1733" t="s">
        <v>586</v>
      </c>
    </row>
    <row r="1734" spans="1:2" x14ac:dyDescent="0.3">
      <c r="A1734">
        <v>2016</v>
      </c>
      <c r="B1734" t="s">
        <v>209</v>
      </c>
    </row>
    <row r="1735" spans="1:2" x14ac:dyDescent="0.3">
      <c r="A1735">
        <v>2016</v>
      </c>
      <c r="B1735" t="s">
        <v>274</v>
      </c>
    </row>
    <row r="1736" spans="1:2" x14ac:dyDescent="0.3">
      <c r="A1736">
        <v>2016</v>
      </c>
      <c r="B1736" t="s">
        <v>2102</v>
      </c>
    </row>
    <row r="1737" spans="1:2" x14ac:dyDescent="0.3">
      <c r="A1737">
        <v>2016</v>
      </c>
      <c r="B1737" t="s">
        <v>1050</v>
      </c>
    </row>
    <row r="1738" spans="1:2" x14ac:dyDescent="0.3">
      <c r="A1738">
        <v>2016</v>
      </c>
      <c r="B1738" t="s">
        <v>870</v>
      </c>
    </row>
    <row r="1739" spans="1:2" x14ac:dyDescent="0.3">
      <c r="A1739">
        <v>2016</v>
      </c>
      <c r="B1739" t="s">
        <v>2623</v>
      </c>
    </row>
    <row r="1740" spans="1:2" x14ac:dyDescent="0.3">
      <c r="A1740">
        <v>2016</v>
      </c>
      <c r="B1740" t="s">
        <v>2624</v>
      </c>
    </row>
    <row r="1741" spans="1:2" x14ac:dyDescent="0.3">
      <c r="A1741">
        <v>2016</v>
      </c>
      <c r="B1741" t="s">
        <v>2626</v>
      </c>
    </row>
    <row r="1742" spans="1:2" x14ac:dyDescent="0.3">
      <c r="A1742">
        <v>2016</v>
      </c>
      <c r="B1742" t="s">
        <v>1083</v>
      </c>
    </row>
    <row r="1743" spans="1:2" x14ac:dyDescent="0.3">
      <c r="A1743">
        <v>2016</v>
      </c>
      <c r="B1743" t="s">
        <v>1573</v>
      </c>
    </row>
    <row r="1744" spans="1:2" x14ac:dyDescent="0.3">
      <c r="A1744">
        <v>2016</v>
      </c>
      <c r="B1744" t="s">
        <v>636</v>
      </c>
    </row>
    <row r="1745" spans="1:2" x14ac:dyDescent="0.3">
      <c r="A1745">
        <v>2016</v>
      </c>
      <c r="B1745" t="s">
        <v>243</v>
      </c>
    </row>
    <row r="1746" spans="1:2" x14ac:dyDescent="0.3">
      <c r="A1746">
        <v>2016</v>
      </c>
      <c r="B1746" t="s">
        <v>2395</v>
      </c>
    </row>
    <row r="1747" spans="1:2" x14ac:dyDescent="0.3">
      <c r="A1747">
        <v>2016</v>
      </c>
      <c r="B1747" t="s">
        <v>1166</v>
      </c>
    </row>
    <row r="1748" spans="1:2" x14ac:dyDescent="0.3">
      <c r="A1748">
        <v>2016</v>
      </c>
      <c r="B1748" t="s">
        <v>546</v>
      </c>
    </row>
    <row r="1749" spans="1:2" x14ac:dyDescent="0.3">
      <c r="A1749">
        <v>2016</v>
      </c>
      <c r="B1749" t="s">
        <v>89</v>
      </c>
    </row>
    <row r="1750" spans="1:2" x14ac:dyDescent="0.3">
      <c r="A1750">
        <v>2016</v>
      </c>
      <c r="B1750" t="s">
        <v>958</v>
      </c>
    </row>
    <row r="1751" spans="1:2" x14ac:dyDescent="0.3">
      <c r="A1751">
        <v>2016</v>
      </c>
      <c r="B1751" t="s">
        <v>345</v>
      </c>
    </row>
    <row r="1752" spans="1:2" x14ac:dyDescent="0.3">
      <c r="A1752">
        <v>2016</v>
      </c>
      <c r="B1752" t="s">
        <v>1197</v>
      </c>
    </row>
    <row r="1753" spans="1:2" x14ac:dyDescent="0.3">
      <c r="A1753">
        <v>2016</v>
      </c>
      <c r="B1753" t="s">
        <v>1326</v>
      </c>
    </row>
    <row r="1754" spans="1:2" x14ac:dyDescent="0.3">
      <c r="A1754">
        <v>2016</v>
      </c>
      <c r="B1754" t="s">
        <v>436</v>
      </c>
    </row>
    <row r="1755" spans="1:2" x14ac:dyDescent="0.3">
      <c r="A1755">
        <v>2016</v>
      </c>
      <c r="B1755" t="s">
        <v>1482</v>
      </c>
    </row>
    <row r="1756" spans="1:2" x14ac:dyDescent="0.3">
      <c r="A1756">
        <v>2016</v>
      </c>
      <c r="B1756" t="s">
        <v>1098</v>
      </c>
    </row>
    <row r="1757" spans="1:2" x14ac:dyDescent="0.3">
      <c r="A1757">
        <v>2016</v>
      </c>
      <c r="B1757" t="s">
        <v>416</v>
      </c>
    </row>
    <row r="1758" spans="1:2" x14ac:dyDescent="0.3">
      <c r="A1758">
        <v>2016</v>
      </c>
      <c r="B1758" t="s">
        <v>1698</v>
      </c>
    </row>
    <row r="1759" spans="1:2" x14ac:dyDescent="0.3">
      <c r="A1759">
        <v>2016</v>
      </c>
      <c r="B1759" t="s">
        <v>2630</v>
      </c>
    </row>
    <row r="1760" spans="1:2" x14ac:dyDescent="0.3">
      <c r="A1760">
        <v>2016</v>
      </c>
      <c r="B1760" t="s">
        <v>2631</v>
      </c>
    </row>
    <row r="1761" spans="1:2" x14ac:dyDescent="0.3">
      <c r="A1761">
        <v>2016</v>
      </c>
      <c r="B1761" t="s">
        <v>679</v>
      </c>
    </row>
    <row r="1762" spans="1:2" x14ac:dyDescent="0.3">
      <c r="A1762">
        <v>2016</v>
      </c>
      <c r="B1762" t="s">
        <v>1790</v>
      </c>
    </row>
    <row r="1763" spans="1:2" x14ac:dyDescent="0.3">
      <c r="A1763">
        <v>2016</v>
      </c>
      <c r="B1763" t="s">
        <v>1456</v>
      </c>
    </row>
    <row r="1764" spans="1:2" x14ac:dyDescent="0.3">
      <c r="A1764">
        <v>2016</v>
      </c>
      <c r="B1764" t="s">
        <v>934</v>
      </c>
    </row>
    <row r="1765" spans="1:2" x14ac:dyDescent="0.3">
      <c r="A1765">
        <v>2016</v>
      </c>
      <c r="B1765" t="s">
        <v>351</v>
      </c>
    </row>
    <row r="1766" spans="1:2" x14ac:dyDescent="0.3">
      <c r="A1766">
        <v>2016</v>
      </c>
      <c r="B1766" t="s">
        <v>2638</v>
      </c>
    </row>
    <row r="1767" spans="1:2" x14ac:dyDescent="0.3">
      <c r="A1767">
        <v>2016</v>
      </c>
      <c r="B1767" t="s">
        <v>53</v>
      </c>
    </row>
    <row r="1768" spans="1:2" x14ac:dyDescent="0.3">
      <c r="A1768">
        <v>2016</v>
      </c>
      <c r="B1768" t="s">
        <v>1008</v>
      </c>
    </row>
    <row r="1769" spans="1:2" x14ac:dyDescent="0.3">
      <c r="A1769">
        <v>2016</v>
      </c>
      <c r="B1769" t="s">
        <v>674</v>
      </c>
    </row>
    <row r="1770" spans="1:2" x14ac:dyDescent="0.3">
      <c r="A1770">
        <v>2016</v>
      </c>
      <c r="B1770" t="s">
        <v>1015</v>
      </c>
    </row>
    <row r="1771" spans="1:2" x14ac:dyDescent="0.3">
      <c r="A1771">
        <v>2016</v>
      </c>
      <c r="B1771" t="s">
        <v>1660</v>
      </c>
    </row>
    <row r="1772" spans="1:2" x14ac:dyDescent="0.3">
      <c r="A1772">
        <v>2016</v>
      </c>
      <c r="B1772" t="s">
        <v>253</v>
      </c>
    </row>
    <row r="1773" spans="1:2" x14ac:dyDescent="0.3">
      <c r="A1773">
        <v>2016</v>
      </c>
      <c r="B1773" t="s">
        <v>1494</v>
      </c>
    </row>
    <row r="1774" spans="1:2" x14ac:dyDescent="0.3">
      <c r="A1774">
        <v>2016</v>
      </c>
      <c r="B1774" t="s">
        <v>1800</v>
      </c>
    </row>
    <row r="1775" spans="1:2" x14ac:dyDescent="0.3">
      <c r="A1775">
        <v>2016</v>
      </c>
      <c r="B1775" t="s">
        <v>1622</v>
      </c>
    </row>
    <row r="1776" spans="1:2" x14ac:dyDescent="0.3">
      <c r="A1776">
        <v>2016</v>
      </c>
      <c r="B1776" t="s">
        <v>1477</v>
      </c>
    </row>
    <row r="1777" spans="1:2" x14ac:dyDescent="0.3">
      <c r="A1777">
        <v>2016</v>
      </c>
      <c r="B1777" t="s">
        <v>2312</v>
      </c>
    </row>
    <row r="1778" spans="1:2" x14ac:dyDescent="0.3">
      <c r="A1778">
        <v>2016</v>
      </c>
      <c r="B1778" t="s">
        <v>362</v>
      </c>
    </row>
    <row r="1779" spans="1:2" x14ac:dyDescent="0.3">
      <c r="A1779">
        <v>2016</v>
      </c>
      <c r="B1779" t="s">
        <v>737</v>
      </c>
    </row>
    <row r="1780" spans="1:2" x14ac:dyDescent="0.3">
      <c r="A1780">
        <v>2016</v>
      </c>
      <c r="B1780" t="s">
        <v>2640</v>
      </c>
    </row>
    <row r="1781" spans="1:2" x14ac:dyDescent="0.3">
      <c r="A1781">
        <v>2016</v>
      </c>
      <c r="B1781" t="s">
        <v>572</v>
      </c>
    </row>
    <row r="1782" spans="1:2" x14ac:dyDescent="0.3">
      <c r="A1782">
        <v>2016</v>
      </c>
      <c r="B1782" t="s">
        <v>400</v>
      </c>
    </row>
    <row r="1783" spans="1:2" x14ac:dyDescent="0.3">
      <c r="A1783">
        <v>2016</v>
      </c>
      <c r="B1783" t="s">
        <v>2281</v>
      </c>
    </row>
    <row r="1784" spans="1:2" x14ac:dyDescent="0.3">
      <c r="A1784">
        <v>2016</v>
      </c>
      <c r="B1784" t="s">
        <v>1248</v>
      </c>
    </row>
    <row r="1785" spans="1:2" x14ac:dyDescent="0.3">
      <c r="A1785">
        <v>2016</v>
      </c>
      <c r="B1785" t="s">
        <v>609</v>
      </c>
    </row>
    <row r="1786" spans="1:2" x14ac:dyDescent="0.3">
      <c r="A1786">
        <v>2016</v>
      </c>
      <c r="B1786" t="s">
        <v>1356</v>
      </c>
    </row>
    <row r="1787" spans="1:2" x14ac:dyDescent="0.3">
      <c r="A1787">
        <v>2016</v>
      </c>
      <c r="B1787" t="s">
        <v>878</v>
      </c>
    </row>
    <row r="1788" spans="1:2" x14ac:dyDescent="0.3">
      <c r="A1788">
        <v>2016</v>
      </c>
      <c r="B1788" t="s">
        <v>1799</v>
      </c>
    </row>
    <row r="1789" spans="1:2" x14ac:dyDescent="0.3">
      <c r="A1789">
        <v>2016</v>
      </c>
      <c r="B1789" t="s">
        <v>1547</v>
      </c>
    </row>
    <row r="1790" spans="1:2" x14ac:dyDescent="0.3">
      <c r="A1790">
        <v>2016</v>
      </c>
      <c r="B1790" t="s">
        <v>1272</v>
      </c>
    </row>
    <row r="1791" spans="1:2" x14ac:dyDescent="0.3">
      <c r="A1791">
        <v>2016</v>
      </c>
      <c r="B1791" t="s">
        <v>1934</v>
      </c>
    </row>
    <row r="1792" spans="1:2" x14ac:dyDescent="0.3">
      <c r="A1792">
        <v>2016</v>
      </c>
      <c r="B1792" t="s">
        <v>477</v>
      </c>
    </row>
    <row r="1793" spans="1:2" x14ac:dyDescent="0.3">
      <c r="A1793">
        <v>2016</v>
      </c>
      <c r="B1793" t="s">
        <v>2387</v>
      </c>
    </row>
    <row r="1794" spans="1:2" x14ac:dyDescent="0.3">
      <c r="A1794">
        <v>2016</v>
      </c>
      <c r="B1794" t="s">
        <v>1737</v>
      </c>
    </row>
    <row r="1795" spans="1:2" x14ac:dyDescent="0.3">
      <c r="A1795">
        <v>2016</v>
      </c>
      <c r="B1795" t="s">
        <v>217</v>
      </c>
    </row>
    <row r="1796" spans="1:2" x14ac:dyDescent="0.3">
      <c r="A1796">
        <v>2016</v>
      </c>
      <c r="B1796" t="s">
        <v>138</v>
      </c>
    </row>
    <row r="1797" spans="1:2" x14ac:dyDescent="0.3">
      <c r="A1797">
        <v>2016</v>
      </c>
      <c r="B1797" t="s">
        <v>1798</v>
      </c>
    </row>
    <row r="1798" spans="1:2" x14ac:dyDescent="0.3">
      <c r="A1798">
        <v>2016</v>
      </c>
      <c r="B1798" t="s">
        <v>1679</v>
      </c>
    </row>
    <row r="1799" spans="1:2" x14ac:dyDescent="0.3">
      <c r="A1799">
        <v>2016</v>
      </c>
      <c r="B1799" t="s">
        <v>742</v>
      </c>
    </row>
    <row r="1800" spans="1:2" x14ac:dyDescent="0.3">
      <c r="A1800">
        <v>2016</v>
      </c>
      <c r="B1800" t="s">
        <v>1909</v>
      </c>
    </row>
    <row r="1801" spans="1:2" x14ac:dyDescent="0.3">
      <c r="A1801">
        <v>2016</v>
      </c>
      <c r="B1801" t="s">
        <v>600</v>
      </c>
    </row>
    <row r="1802" spans="1:2" x14ac:dyDescent="0.3">
      <c r="A1802">
        <v>2016</v>
      </c>
      <c r="B1802" t="s">
        <v>1171</v>
      </c>
    </row>
    <row r="1803" spans="1:2" x14ac:dyDescent="0.3">
      <c r="A1803">
        <v>2016</v>
      </c>
      <c r="B1803" t="s">
        <v>2196</v>
      </c>
    </row>
    <row r="1804" spans="1:2" x14ac:dyDescent="0.3">
      <c r="A1804">
        <v>2016</v>
      </c>
      <c r="B1804" t="s">
        <v>282</v>
      </c>
    </row>
    <row r="1805" spans="1:2" x14ac:dyDescent="0.3">
      <c r="A1805">
        <v>2016</v>
      </c>
      <c r="B1805" t="s">
        <v>377</v>
      </c>
    </row>
    <row r="1806" spans="1:2" x14ac:dyDescent="0.3">
      <c r="A1806">
        <v>2016</v>
      </c>
      <c r="B1806" t="s">
        <v>2650</v>
      </c>
    </row>
    <row r="1807" spans="1:2" x14ac:dyDescent="0.3">
      <c r="A1807">
        <v>2016</v>
      </c>
      <c r="B1807" t="s">
        <v>823</v>
      </c>
    </row>
    <row r="1808" spans="1:2" x14ac:dyDescent="0.3">
      <c r="A1808">
        <v>2017</v>
      </c>
      <c r="B1808" t="s">
        <v>184</v>
      </c>
    </row>
    <row r="1809" spans="1:2" x14ac:dyDescent="0.3">
      <c r="A1809">
        <v>2017</v>
      </c>
      <c r="B1809" t="s">
        <v>767</v>
      </c>
    </row>
    <row r="1810" spans="1:2" x14ac:dyDescent="0.3">
      <c r="A1810">
        <v>2017</v>
      </c>
      <c r="B1810" t="s">
        <v>909</v>
      </c>
    </row>
    <row r="1811" spans="1:2" x14ac:dyDescent="0.3">
      <c r="A1811">
        <v>2017</v>
      </c>
      <c r="B1811" t="s">
        <v>2471</v>
      </c>
    </row>
    <row r="1812" spans="1:2" x14ac:dyDescent="0.3">
      <c r="A1812">
        <v>2017</v>
      </c>
      <c r="B1812" t="s">
        <v>1032</v>
      </c>
    </row>
    <row r="1813" spans="1:2" x14ac:dyDescent="0.3">
      <c r="A1813">
        <v>2017</v>
      </c>
      <c r="B1813" t="s">
        <v>1909</v>
      </c>
    </row>
    <row r="1814" spans="1:2" x14ac:dyDescent="0.3">
      <c r="A1814">
        <v>2017</v>
      </c>
      <c r="B1814" t="s">
        <v>1970</v>
      </c>
    </row>
    <row r="1815" spans="1:2" x14ac:dyDescent="0.3">
      <c r="A1815">
        <v>2017</v>
      </c>
      <c r="B1815" t="s">
        <v>84</v>
      </c>
    </row>
    <row r="1816" spans="1:2" x14ac:dyDescent="0.3">
      <c r="A1816">
        <v>2017</v>
      </c>
      <c r="B1816" t="s">
        <v>1947</v>
      </c>
    </row>
    <row r="1817" spans="1:2" x14ac:dyDescent="0.3">
      <c r="A1817">
        <v>2017</v>
      </c>
      <c r="B1817" t="s">
        <v>1962</v>
      </c>
    </row>
    <row r="1818" spans="1:2" x14ac:dyDescent="0.3">
      <c r="A1818">
        <v>2017</v>
      </c>
      <c r="B1818" t="s">
        <v>2163</v>
      </c>
    </row>
    <row r="1819" spans="1:2" x14ac:dyDescent="0.3">
      <c r="A1819">
        <v>2017</v>
      </c>
      <c r="B1819" t="s">
        <v>1622</v>
      </c>
    </row>
    <row r="1820" spans="1:2" x14ac:dyDescent="0.3">
      <c r="A1820">
        <v>2017</v>
      </c>
      <c r="B1820" t="s">
        <v>1069</v>
      </c>
    </row>
    <row r="1821" spans="1:2" x14ac:dyDescent="0.3">
      <c r="A1821">
        <v>2017</v>
      </c>
      <c r="B1821" t="s">
        <v>1422</v>
      </c>
    </row>
    <row r="1822" spans="1:2" x14ac:dyDescent="0.3">
      <c r="A1822">
        <v>2017</v>
      </c>
      <c r="B1822" t="s">
        <v>563</v>
      </c>
    </row>
    <row r="1823" spans="1:2" x14ac:dyDescent="0.3">
      <c r="A1823">
        <v>2017</v>
      </c>
      <c r="B1823" t="s">
        <v>2041</v>
      </c>
    </row>
    <row r="1824" spans="1:2" x14ac:dyDescent="0.3">
      <c r="A1824">
        <v>2017</v>
      </c>
      <c r="B1824" t="s">
        <v>2052</v>
      </c>
    </row>
    <row r="1825" spans="1:2" x14ac:dyDescent="0.3">
      <c r="A1825">
        <v>2017</v>
      </c>
      <c r="B1825" t="s">
        <v>1743</v>
      </c>
    </row>
    <row r="1826" spans="1:2" x14ac:dyDescent="0.3">
      <c r="A1826">
        <v>2017</v>
      </c>
      <c r="B1826" t="s">
        <v>2502</v>
      </c>
    </row>
    <row r="1827" spans="1:2" x14ac:dyDescent="0.3">
      <c r="A1827">
        <v>2017</v>
      </c>
      <c r="B1827" t="s">
        <v>1930</v>
      </c>
    </row>
    <row r="1828" spans="1:2" x14ac:dyDescent="0.3">
      <c r="A1828">
        <v>2017</v>
      </c>
      <c r="B1828" t="s">
        <v>795</v>
      </c>
    </row>
    <row r="1829" spans="1:2" x14ac:dyDescent="0.3">
      <c r="A1829">
        <v>2017</v>
      </c>
      <c r="B1829" t="s">
        <v>2283</v>
      </c>
    </row>
    <row r="1830" spans="1:2" x14ac:dyDescent="0.3">
      <c r="A1830">
        <v>2017</v>
      </c>
      <c r="B1830" t="s">
        <v>227</v>
      </c>
    </row>
    <row r="1831" spans="1:2" x14ac:dyDescent="0.3">
      <c r="A1831">
        <v>2017</v>
      </c>
      <c r="B1831" t="s">
        <v>2533</v>
      </c>
    </row>
    <row r="1832" spans="1:2" x14ac:dyDescent="0.3">
      <c r="A1832">
        <v>2017</v>
      </c>
      <c r="B1832" t="s">
        <v>192</v>
      </c>
    </row>
    <row r="1833" spans="1:2" x14ac:dyDescent="0.3">
      <c r="A1833">
        <v>2017</v>
      </c>
      <c r="B1833" t="s">
        <v>2384</v>
      </c>
    </row>
    <row r="1834" spans="1:2" x14ac:dyDescent="0.3">
      <c r="A1834">
        <v>2017</v>
      </c>
      <c r="B1834" t="s">
        <v>1761</v>
      </c>
    </row>
    <row r="1835" spans="1:2" x14ac:dyDescent="0.3">
      <c r="A1835">
        <v>2017</v>
      </c>
      <c r="B1835" t="s">
        <v>28</v>
      </c>
    </row>
    <row r="1836" spans="1:2" x14ac:dyDescent="0.3">
      <c r="A1836">
        <v>2017</v>
      </c>
      <c r="B1836" t="s">
        <v>1704</v>
      </c>
    </row>
    <row r="1837" spans="1:2" x14ac:dyDescent="0.3">
      <c r="A1837">
        <v>2017</v>
      </c>
      <c r="B1837" t="s">
        <v>883</v>
      </c>
    </row>
    <row r="1838" spans="1:2" x14ac:dyDescent="0.3">
      <c r="A1838">
        <v>2017</v>
      </c>
      <c r="B1838" t="s">
        <v>2630</v>
      </c>
    </row>
    <row r="1839" spans="1:2" x14ac:dyDescent="0.3">
      <c r="A1839">
        <v>2017</v>
      </c>
      <c r="B1839" t="s">
        <v>654</v>
      </c>
    </row>
    <row r="1840" spans="1:2" x14ac:dyDescent="0.3">
      <c r="A1840">
        <v>2017</v>
      </c>
      <c r="B1840" t="s">
        <v>2517</v>
      </c>
    </row>
    <row r="1841" spans="1:2" x14ac:dyDescent="0.3">
      <c r="A1841">
        <v>2017</v>
      </c>
      <c r="B1841" t="s">
        <v>1391</v>
      </c>
    </row>
    <row r="1842" spans="1:2" x14ac:dyDescent="0.3">
      <c r="A1842">
        <v>2017</v>
      </c>
      <c r="B1842" t="s">
        <v>216</v>
      </c>
    </row>
    <row r="1843" spans="1:2" x14ac:dyDescent="0.3">
      <c r="A1843">
        <v>2017</v>
      </c>
      <c r="B1843" t="s">
        <v>1486</v>
      </c>
    </row>
    <row r="1844" spans="1:2" x14ac:dyDescent="0.3">
      <c r="A1844">
        <v>2017</v>
      </c>
      <c r="B1844" t="s">
        <v>1615</v>
      </c>
    </row>
    <row r="1845" spans="1:2" x14ac:dyDescent="0.3">
      <c r="A1845">
        <v>2017</v>
      </c>
      <c r="B1845" t="s">
        <v>927</v>
      </c>
    </row>
    <row r="1846" spans="1:2" x14ac:dyDescent="0.3">
      <c r="A1846">
        <v>2017</v>
      </c>
      <c r="B1846" t="s">
        <v>1810</v>
      </c>
    </row>
    <row r="1847" spans="1:2" x14ac:dyDescent="0.3">
      <c r="A1847">
        <v>2017</v>
      </c>
      <c r="B1847" t="s">
        <v>2584</v>
      </c>
    </row>
    <row r="1848" spans="1:2" x14ac:dyDescent="0.3">
      <c r="A1848">
        <v>2017</v>
      </c>
      <c r="B1848" t="s">
        <v>2443</v>
      </c>
    </row>
    <row r="1849" spans="1:2" x14ac:dyDescent="0.3">
      <c r="A1849">
        <v>2017</v>
      </c>
      <c r="B1849" t="s">
        <v>1664</v>
      </c>
    </row>
    <row r="1850" spans="1:2" x14ac:dyDescent="0.3">
      <c r="A1850">
        <v>2017</v>
      </c>
      <c r="B1850" t="s">
        <v>524</v>
      </c>
    </row>
    <row r="1851" spans="1:2" x14ac:dyDescent="0.3">
      <c r="A1851">
        <v>2017</v>
      </c>
      <c r="B1851" t="s">
        <v>345</v>
      </c>
    </row>
    <row r="1852" spans="1:2" x14ac:dyDescent="0.3">
      <c r="A1852">
        <v>2017</v>
      </c>
      <c r="B1852" t="s">
        <v>60</v>
      </c>
    </row>
    <row r="1853" spans="1:2" x14ac:dyDescent="0.3">
      <c r="A1853">
        <v>2017</v>
      </c>
      <c r="B1853" t="s">
        <v>625</v>
      </c>
    </row>
    <row r="1854" spans="1:2" x14ac:dyDescent="0.3">
      <c r="A1854">
        <v>2017</v>
      </c>
      <c r="B1854" t="s">
        <v>2020</v>
      </c>
    </row>
    <row r="1855" spans="1:2" x14ac:dyDescent="0.3">
      <c r="A1855">
        <v>2017</v>
      </c>
      <c r="B1855" t="s">
        <v>1393</v>
      </c>
    </row>
    <row r="1856" spans="1:2" x14ac:dyDescent="0.3">
      <c r="A1856">
        <v>2017</v>
      </c>
      <c r="B1856" t="s">
        <v>138</v>
      </c>
    </row>
    <row r="1857" spans="1:2" x14ac:dyDescent="0.3">
      <c r="A1857">
        <v>2017</v>
      </c>
      <c r="B1857" t="s">
        <v>2285</v>
      </c>
    </row>
    <row r="1858" spans="1:2" x14ac:dyDescent="0.3">
      <c r="A1858">
        <v>2017</v>
      </c>
      <c r="B1858" t="s">
        <v>2454</v>
      </c>
    </row>
    <row r="1859" spans="1:2" x14ac:dyDescent="0.3">
      <c r="A1859">
        <v>2017</v>
      </c>
      <c r="B1859" t="s">
        <v>155</v>
      </c>
    </row>
    <row r="1860" spans="1:2" x14ac:dyDescent="0.3">
      <c r="A1860">
        <v>2017</v>
      </c>
      <c r="B1860" t="s">
        <v>680</v>
      </c>
    </row>
    <row r="1861" spans="1:2" x14ac:dyDescent="0.3">
      <c r="A1861">
        <v>2017</v>
      </c>
      <c r="B1861" t="s">
        <v>1944</v>
      </c>
    </row>
    <row r="1862" spans="1:2" x14ac:dyDescent="0.3">
      <c r="A1862">
        <v>2017</v>
      </c>
      <c r="B1862" t="s">
        <v>568</v>
      </c>
    </row>
    <row r="1863" spans="1:2" x14ac:dyDescent="0.3">
      <c r="A1863">
        <v>2017</v>
      </c>
      <c r="B1863" t="s">
        <v>2110</v>
      </c>
    </row>
    <row r="1864" spans="1:2" x14ac:dyDescent="0.3">
      <c r="A1864">
        <v>2017</v>
      </c>
      <c r="B1864" t="s">
        <v>2500</v>
      </c>
    </row>
    <row r="1865" spans="1:2" x14ac:dyDescent="0.3">
      <c r="A1865">
        <v>2017</v>
      </c>
      <c r="B1865" t="s">
        <v>1839</v>
      </c>
    </row>
    <row r="1866" spans="1:2" x14ac:dyDescent="0.3">
      <c r="A1866">
        <v>2017</v>
      </c>
      <c r="B1866" t="s">
        <v>1092</v>
      </c>
    </row>
    <row r="1867" spans="1:2" x14ac:dyDescent="0.3">
      <c r="A1867">
        <v>2017</v>
      </c>
      <c r="B1867" t="s">
        <v>436</v>
      </c>
    </row>
    <row r="1868" spans="1:2" x14ac:dyDescent="0.3">
      <c r="A1868">
        <v>2017</v>
      </c>
      <c r="B1868" t="s">
        <v>2455</v>
      </c>
    </row>
    <row r="1869" spans="1:2" x14ac:dyDescent="0.3">
      <c r="A1869">
        <v>2017</v>
      </c>
      <c r="B1869" t="s">
        <v>1976</v>
      </c>
    </row>
    <row r="1870" spans="1:2" x14ac:dyDescent="0.3">
      <c r="A1870">
        <v>2017</v>
      </c>
      <c r="B1870" t="s">
        <v>76</v>
      </c>
    </row>
    <row r="1871" spans="1:2" x14ac:dyDescent="0.3">
      <c r="A1871">
        <v>2017</v>
      </c>
      <c r="B1871" t="s">
        <v>1493</v>
      </c>
    </row>
    <row r="1872" spans="1:2" x14ac:dyDescent="0.3">
      <c r="A1872">
        <v>2017</v>
      </c>
      <c r="B1872" t="s">
        <v>621</v>
      </c>
    </row>
    <row r="1873" spans="1:2" x14ac:dyDescent="0.3">
      <c r="A1873">
        <v>2017</v>
      </c>
      <c r="B1873" t="s">
        <v>2539</v>
      </c>
    </row>
    <row r="1874" spans="1:2" x14ac:dyDescent="0.3">
      <c r="A1874">
        <v>2017</v>
      </c>
      <c r="B1874" t="s">
        <v>1222</v>
      </c>
    </row>
    <row r="1875" spans="1:2" x14ac:dyDescent="0.3">
      <c r="A1875">
        <v>2017</v>
      </c>
      <c r="B1875" t="s">
        <v>1162</v>
      </c>
    </row>
    <row r="1876" spans="1:2" x14ac:dyDescent="0.3">
      <c r="A1876">
        <v>2017</v>
      </c>
      <c r="B1876" t="s">
        <v>536</v>
      </c>
    </row>
    <row r="1877" spans="1:2" x14ac:dyDescent="0.3">
      <c r="A1877">
        <v>2017</v>
      </c>
      <c r="B1877" t="s">
        <v>2422</v>
      </c>
    </row>
    <row r="1878" spans="1:2" x14ac:dyDescent="0.3">
      <c r="A1878">
        <v>2017</v>
      </c>
      <c r="B1878" t="s">
        <v>1737</v>
      </c>
    </row>
    <row r="1879" spans="1:2" x14ac:dyDescent="0.3">
      <c r="A1879">
        <v>2017</v>
      </c>
      <c r="B1879" t="s">
        <v>232</v>
      </c>
    </row>
    <row r="1880" spans="1:2" x14ac:dyDescent="0.3">
      <c r="A1880">
        <v>2017</v>
      </c>
      <c r="B1880" t="s">
        <v>1512</v>
      </c>
    </row>
    <row r="1881" spans="1:2" x14ac:dyDescent="0.3">
      <c r="A1881">
        <v>2017</v>
      </c>
      <c r="B1881" t="s">
        <v>2293</v>
      </c>
    </row>
    <row r="1882" spans="1:2" x14ac:dyDescent="0.3">
      <c r="A1882">
        <v>2017</v>
      </c>
      <c r="B1882" t="s">
        <v>351</v>
      </c>
    </row>
    <row r="1883" spans="1:2" x14ac:dyDescent="0.3">
      <c r="A1883">
        <v>2017</v>
      </c>
      <c r="B1883" t="s">
        <v>1445</v>
      </c>
    </row>
    <row r="1884" spans="1:2" x14ac:dyDescent="0.3">
      <c r="A1884">
        <v>2017</v>
      </c>
      <c r="B1884" t="s">
        <v>106</v>
      </c>
    </row>
    <row r="1885" spans="1:2" x14ac:dyDescent="0.3">
      <c r="A1885">
        <v>2017</v>
      </c>
      <c r="B1885" t="s">
        <v>1462</v>
      </c>
    </row>
    <row r="1886" spans="1:2" x14ac:dyDescent="0.3">
      <c r="A1886">
        <v>2017</v>
      </c>
      <c r="B1886" t="s">
        <v>2116</v>
      </c>
    </row>
    <row r="1887" spans="1:2" x14ac:dyDescent="0.3">
      <c r="A1887">
        <v>2017</v>
      </c>
      <c r="B1887" t="s">
        <v>2364</v>
      </c>
    </row>
    <row r="1888" spans="1:2" x14ac:dyDescent="0.3">
      <c r="A1888">
        <v>2017</v>
      </c>
      <c r="B1888" t="s">
        <v>196</v>
      </c>
    </row>
    <row r="1889" spans="1:2" x14ac:dyDescent="0.3">
      <c r="A1889">
        <v>2017</v>
      </c>
      <c r="B1889" t="s">
        <v>783</v>
      </c>
    </row>
    <row r="1890" spans="1:2" x14ac:dyDescent="0.3">
      <c r="A1890">
        <v>2017</v>
      </c>
      <c r="B1890" t="s">
        <v>400</v>
      </c>
    </row>
    <row r="1891" spans="1:2" x14ac:dyDescent="0.3">
      <c r="A1891">
        <v>2017</v>
      </c>
      <c r="B1891" t="s">
        <v>203</v>
      </c>
    </row>
    <row r="1892" spans="1:2" x14ac:dyDescent="0.3">
      <c r="A1892">
        <v>2017</v>
      </c>
      <c r="B1892" t="s">
        <v>658</v>
      </c>
    </row>
    <row r="1893" spans="1:2" x14ac:dyDescent="0.3">
      <c r="A1893">
        <v>2017</v>
      </c>
      <c r="B1893" t="s">
        <v>1787</v>
      </c>
    </row>
    <row r="1894" spans="1:2" x14ac:dyDescent="0.3">
      <c r="A1894">
        <v>2017</v>
      </c>
      <c r="B1894" t="s">
        <v>1130</v>
      </c>
    </row>
    <row r="1895" spans="1:2" x14ac:dyDescent="0.3">
      <c r="A1895">
        <v>2017</v>
      </c>
      <c r="B1895" t="s">
        <v>735</v>
      </c>
    </row>
    <row r="1896" spans="1:2" x14ac:dyDescent="0.3">
      <c r="A1896">
        <v>2017</v>
      </c>
      <c r="B1896" t="s">
        <v>2208</v>
      </c>
    </row>
    <row r="1897" spans="1:2" x14ac:dyDescent="0.3">
      <c r="A1897">
        <v>2017</v>
      </c>
      <c r="B1897" t="s">
        <v>522</v>
      </c>
    </row>
    <row r="1898" spans="1:2" x14ac:dyDescent="0.3">
      <c r="A1898">
        <v>2017</v>
      </c>
      <c r="B1898" t="s">
        <v>1160</v>
      </c>
    </row>
    <row r="1899" spans="1:2" x14ac:dyDescent="0.3">
      <c r="A1899">
        <v>2017</v>
      </c>
      <c r="B1899" t="s">
        <v>934</v>
      </c>
    </row>
    <row r="1900" spans="1:2" x14ac:dyDescent="0.3">
      <c r="A1900">
        <v>2017</v>
      </c>
      <c r="B1900" t="s">
        <v>1026</v>
      </c>
    </row>
    <row r="1901" spans="1:2" x14ac:dyDescent="0.3">
      <c r="A1901">
        <v>2017</v>
      </c>
      <c r="B1901" t="s">
        <v>1695</v>
      </c>
    </row>
    <row r="1902" spans="1:2" x14ac:dyDescent="0.3">
      <c r="A1902">
        <v>2017</v>
      </c>
      <c r="B1902" t="s">
        <v>224</v>
      </c>
    </row>
    <row r="1903" spans="1:2" x14ac:dyDescent="0.3">
      <c r="A1903">
        <v>2017</v>
      </c>
      <c r="B1903" t="s">
        <v>1546</v>
      </c>
    </row>
    <row r="1904" spans="1:2" x14ac:dyDescent="0.3">
      <c r="A1904">
        <v>2017</v>
      </c>
      <c r="B1904" t="s">
        <v>589</v>
      </c>
    </row>
    <row r="1905" spans="1:2" x14ac:dyDescent="0.3">
      <c r="A1905">
        <v>2017</v>
      </c>
      <c r="B1905" t="s">
        <v>924</v>
      </c>
    </row>
    <row r="1906" spans="1:2" x14ac:dyDescent="0.3">
      <c r="A1906">
        <v>2017</v>
      </c>
      <c r="B1906" t="s">
        <v>1899</v>
      </c>
    </row>
    <row r="1907" spans="1:2" x14ac:dyDescent="0.3">
      <c r="A1907">
        <v>2017</v>
      </c>
      <c r="B1907" t="s">
        <v>292</v>
      </c>
    </row>
    <row r="1908" spans="1:2" x14ac:dyDescent="0.3">
      <c r="A1908">
        <v>2017</v>
      </c>
      <c r="B1908" t="s">
        <v>240</v>
      </c>
    </row>
    <row r="1909" spans="1:2" x14ac:dyDescent="0.3">
      <c r="A1909">
        <v>2017</v>
      </c>
      <c r="B1909" t="s">
        <v>944</v>
      </c>
    </row>
    <row r="1910" spans="1:2" x14ac:dyDescent="0.3">
      <c r="A1910">
        <v>2017</v>
      </c>
      <c r="B1910" t="s">
        <v>1096</v>
      </c>
    </row>
    <row r="1911" spans="1:2" x14ac:dyDescent="0.3">
      <c r="A1911">
        <v>2017</v>
      </c>
      <c r="B1911" t="s">
        <v>2270</v>
      </c>
    </row>
    <row r="1912" spans="1:2" x14ac:dyDescent="0.3">
      <c r="A1912">
        <v>2017</v>
      </c>
      <c r="B1912" t="s">
        <v>1368</v>
      </c>
    </row>
    <row r="1913" spans="1:2" x14ac:dyDescent="0.3">
      <c r="A1913">
        <v>2017</v>
      </c>
      <c r="B1913" t="s">
        <v>787</v>
      </c>
    </row>
    <row r="1914" spans="1:2" x14ac:dyDescent="0.3">
      <c r="A1914">
        <v>2017</v>
      </c>
      <c r="B1914" t="s">
        <v>972</v>
      </c>
    </row>
    <row r="1915" spans="1:2" x14ac:dyDescent="0.3">
      <c r="A1915">
        <v>2017</v>
      </c>
      <c r="B1915" t="s">
        <v>1932</v>
      </c>
    </row>
    <row r="1916" spans="1:2" x14ac:dyDescent="0.3">
      <c r="A1916">
        <v>2017</v>
      </c>
      <c r="B1916" t="s">
        <v>2245</v>
      </c>
    </row>
    <row r="1917" spans="1:2" x14ac:dyDescent="0.3">
      <c r="A1917">
        <v>2017</v>
      </c>
      <c r="B1917" t="s">
        <v>2317</v>
      </c>
    </row>
    <row r="1918" spans="1:2" x14ac:dyDescent="0.3">
      <c r="A1918">
        <v>2017</v>
      </c>
      <c r="B1918" t="s">
        <v>1416</v>
      </c>
    </row>
    <row r="1919" spans="1:2" x14ac:dyDescent="0.3">
      <c r="A1919">
        <v>2017</v>
      </c>
      <c r="B1919" t="s">
        <v>920</v>
      </c>
    </row>
    <row r="1920" spans="1:2" x14ac:dyDescent="0.3">
      <c r="A1920">
        <v>2017</v>
      </c>
      <c r="B1920" t="s">
        <v>976</v>
      </c>
    </row>
    <row r="1921" spans="1:2" x14ac:dyDescent="0.3">
      <c r="A1921">
        <v>2017</v>
      </c>
      <c r="B1921" t="s">
        <v>694</v>
      </c>
    </row>
    <row r="1922" spans="1:2" x14ac:dyDescent="0.3">
      <c r="A1922">
        <v>2017</v>
      </c>
      <c r="B1922" t="s">
        <v>1233</v>
      </c>
    </row>
    <row r="1923" spans="1:2" x14ac:dyDescent="0.3">
      <c r="A1923">
        <v>2017</v>
      </c>
      <c r="B1923" t="s">
        <v>226</v>
      </c>
    </row>
    <row r="1924" spans="1:2" x14ac:dyDescent="0.3">
      <c r="A1924">
        <v>2017</v>
      </c>
      <c r="B1924" t="s">
        <v>823</v>
      </c>
    </row>
    <row r="1925" spans="1:2" x14ac:dyDescent="0.3">
      <c r="A1925">
        <v>2017</v>
      </c>
      <c r="B1925" t="s">
        <v>2123</v>
      </c>
    </row>
    <row r="1926" spans="1:2" x14ac:dyDescent="0.3">
      <c r="A1926">
        <v>2017</v>
      </c>
      <c r="B1926" t="s">
        <v>2297</v>
      </c>
    </row>
    <row r="1927" spans="1:2" x14ac:dyDescent="0.3">
      <c r="A1927">
        <v>2017</v>
      </c>
      <c r="B1927" t="s">
        <v>555</v>
      </c>
    </row>
    <row r="1928" spans="1:2" x14ac:dyDescent="0.3">
      <c r="A1928">
        <v>2017</v>
      </c>
      <c r="B1928" t="s">
        <v>1319</v>
      </c>
    </row>
    <row r="1929" spans="1:2" x14ac:dyDescent="0.3">
      <c r="A1929">
        <v>2017</v>
      </c>
      <c r="B1929" t="s">
        <v>2241</v>
      </c>
    </row>
    <row r="1930" spans="1:2" x14ac:dyDescent="0.3">
      <c r="A1930">
        <v>2017</v>
      </c>
      <c r="B1930" t="s">
        <v>489</v>
      </c>
    </row>
    <row r="1931" spans="1:2" x14ac:dyDescent="0.3">
      <c r="A1931">
        <v>2017</v>
      </c>
      <c r="B1931" t="s">
        <v>770</v>
      </c>
    </row>
    <row r="1932" spans="1:2" x14ac:dyDescent="0.3">
      <c r="A1932">
        <v>2017</v>
      </c>
      <c r="B1932" t="s">
        <v>914</v>
      </c>
    </row>
    <row r="1933" spans="1:2" x14ac:dyDescent="0.3">
      <c r="A1933">
        <v>2017</v>
      </c>
      <c r="B1933" t="s">
        <v>142</v>
      </c>
    </row>
    <row r="1934" spans="1:2" x14ac:dyDescent="0.3">
      <c r="A1934">
        <v>2017</v>
      </c>
      <c r="B1934" t="s">
        <v>1516</v>
      </c>
    </row>
    <row r="1935" spans="1:2" x14ac:dyDescent="0.3">
      <c r="A1935">
        <v>2017</v>
      </c>
      <c r="B1935" t="s">
        <v>1790</v>
      </c>
    </row>
    <row r="1936" spans="1:2" x14ac:dyDescent="0.3">
      <c r="A1936">
        <v>2017</v>
      </c>
      <c r="B1936" t="s">
        <v>8</v>
      </c>
    </row>
    <row r="1937" spans="1:2" x14ac:dyDescent="0.3">
      <c r="A1937">
        <v>2017</v>
      </c>
      <c r="B1937" t="s">
        <v>1592</v>
      </c>
    </row>
    <row r="1938" spans="1:2" x14ac:dyDescent="0.3">
      <c r="A1938">
        <v>2017</v>
      </c>
      <c r="B1938" t="s">
        <v>1372</v>
      </c>
    </row>
    <row r="1939" spans="1:2" x14ac:dyDescent="0.3">
      <c r="A1939">
        <v>2017</v>
      </c>
      <c r="B1939" t="s">
        <v>1882</v>
      </c>
    </row>
    <row r="1940" spans="1:2" x14ac:dyDescent="0.3">
      <c r="A1940">
        <v>2017</v>
      </c>
      <c r="B1940" t="s">
        <v>2656</v>
      </c>
    </row>
    <row r="1941" spans="1:2" x14ac:dyDescent="0.3">
      <c r="A1941">
        <v>2017</v>
      </c>
      <c r="B1941" t="s">
        <v>529</v>
      </c>
    </row>
    <row r="1942" spans="1:2" x14ac:dyDescent="0.3">
      <c r="A1942">
        <v>2017</v>
      </c>
      <c r="B1942" t="s">
        <v>1770</v>
      </c>
    </row>
    <row r="1943" spans="1:2" x14ac:dyDescent="0.3">
      <c r="A1943">
        <v>2017</v>
      </c>
      <c r="B1943" t="s">
        <v>2114</v>
      </c>
    </row>
    <row r="1944" spans="1:2" x14ac:dyDescent="0.3">
      <c r="A1944">
        <v>2017</v>
      </c>
      <c r="B1944" t="s">
        <v>2446</v>
      </c>
    </row>
    <row r="1945" spans="1:2" x14ac:dyDescent="0.3">
      <c r="A1945">
        <v>2017</v>
      </c>
      <c r="B1945" t="s">
        <v>1862</v>
      </c>
    </row>
    <row r="1946" spans="1:2" x14ac:dyDescent="0.3">
      <c r="A1946">
        <v>2017</v>
      </c>
      <c r="B1946" t="s">
        <v>1547</v>
      </c>
    </row>
    <row r="1947" spans="1:2" x14ac:dyDescent="0.3">
      <c r="A1947">
        <v>2017</v>
      </c>
      <c r="B1947" t="s">
        <v>2161</v>
      </c>
    </row>
    <row r="1948" spans="1:2" x14ac:dyDescent="0.3">
      <c r="A1948">
        <v>2017</v>
      </c>
      <c r="B1948" t="s">
        <v>1722</v>
      </c>
    </row>
    <row r="1949" spans="1:2" x14ac:dyDescent="0.3">
      <c r="A1949">
        <v>2017</v>
      </c>
      <c r="B1949" t="s">
        <v>2509</v>
      </c>
    </row>
    <row r="1950" spans="1:2" x14ac:dyDescent="0.3">
      <c r="A1950">
        <v>2017</v>
      </c>
      <c r="B1950" t="s">
        <v>1177</v>
      </c>
    </row>
    <row r="1951" spans="1:2" x14ac:dyDescent="0.3">
      <c r="A1951">
        <v>2017</v>
      </c>
      <c r="B1951" t="s">
        <v>1897</v>
      </c>
    </row>
    <row r="1952" spans="1:2" x14ac:dyDescent="0.3">
      <c r="A1952">
        <v>2017</v>
      </c>
      <c r="B1952" t="s">
        <v>1617</v>
      </c>
    </row>
    <row r="1953" spans="1:2" x14ac:dyDescent="0.3">
      <c r="A1953">
        <v>2017</v>
      </c>
      <c r="B1953" t="s">
        <v>1570</v>
      </c>
    </row>
    <row r="1954" spans="1:2" x14ac:dyDescent="0.3">
      <c r="A1954">
        <v>2017</v>
      </c>
      <c r="B1954" t="s">
        <v>2106</v>
      </c>
    </row>
    <row r="1955" spans="1:2" x14ac:dyDescent="0.3">
      <c r="A1955">
        <v>2017</v>
      </c>
      <c r="B1955" t="s">
        <v>575</v>
      </c>
    </row>
    <row r="1956" spans="1:2" x14ac:dyDescent="0.3">
      <c r="A1956">
        <v>2017</v>
      </c>
      <c r="B1956" t="s">
        <v>946</v>
      </c>
    </row>
    <row r="1957" spans="1:2" x14ac:dyDescent="0.3">
      <c r="A1957">
        <v>2017</v>
      </c>
      <c r="B1957" t="s">
        <v>451</v>
      </c>
    </row>
    <row r="1958" spans="1:2" x14ac:dyDescent="0.3">
      <c r="A1958">
        <v>2017</v>
      </c>
      <c r="B1958" t="s">
        <v>1721</v>
      </c>
    </row>
    <row r="1959" spans="1:2" x14ac:dyDescent="0.3">
      <c r="A1959">
        <v>2017</v>
      </c>
      <c r="B1959" t="s">
        <v>1384</v>
      </c>
    </row>
    <row r="1960" spans="1:2" x14ac:dyDescent="0.3">
      <c r="A1960">
        <v>2017</v>
      </c>
      <c r="B1960" t="s">
        <v>1583</v>
      </c>
    </row>
    <row r="1961" spans="1:2" x14ac:dyDescent="0.3">
      <c r="A1961">
        <v>2017</v>
      </c>
      <c r="B1961" t="s">
        <v>508</v>
      </c>
    </row>
    <row r="1962" spans="1:2" x14ac:dyDescent="0.3">
      <c r="A1962">
        <v>2017</v>
      </c>
      <c r="B1962" t="s">
        <v>2380</v>
      </c>
    </row>
    <row r="1963" spans="1:2" x14ac:dyDescent="0.3">
      <c r="A1963">
        <v>2017</v>
      </c>
      <c r="B1963" t="s">
        <v>2428</v>
      </c>
    </row>
    <row r="1964" spans="1:2" x14ac:dyDescent="0.3">
      <c r="A1964">
        <v>2017</v>
      </c>
      <c r="B1964" t="s">
        <v>2318</v>
      </c>
    </row>
    <row r="1965" spans="1:2" x14ac:dyDescent="0.3">
      <c r="A1965">
        <v>2017</v>
      </c>
      <c r="B1965" t="s">
        <v>482</v>
      </c>
    </row>
    <row r="1966" spans="1:2" x14ac:dyDescent="0.3">
      <c r="A1966">
        <v>2017</v>
      </c>
      <c r="B1966" t="s">
        <v>1276</v>
      </c>
    </row>
    <row r="1967" spans="1:2" x14ac:dyDescent="0.3">
      <c r="A1967">
        <v>2017</v>
      </c>
      <c r="B1967" t="s">
        <v>491</v>
      </c>
    </row>
    <row r="1968" spans="1:2" x14ac:dyDescent="0.3">
      <c r="A1968">
        <v>2017</v>
      </c>
      <c r="B1968" t="s">
        <v>1098</v>
      </c>
    </row>
    <row r="1969" spans="1:2" x14ac:dyDescent="0.3">
      <c r="A1969">
        <v>2017</v>
      </c>
      <c r="B1969" t="s">
        <v>1676</v>
      </c>
    </row>
    <row r="1970" spans="1:2" x14ac:dyDescent="0.3">
      <c r="A1970">
        <v>2017</v>
      </c>
      <c r="B1970" t="s">
        <v>255</v>
      </c>
    </row>
    <row r="1971" spans="1:2" x14ac:dyDescent="0.3">
      <c r="A1971">
        <v>2017</v>
      </c>
      <c r="B1971" t="s">
        <v>2182</v>
      </c>
    </row>
    <row r="1972" spans="1:2" x14ac:dyDescent="0.3">
      <c r="A1972">
        <v>2017</v>
      </c>
      <c r="B1972" t="s">
        <v>2187</v>
      </c>
    </row>
    <row r="1973" spans="1:2" x14ac:dyDescent="0.3">
      <c r="A1973">
        <v>2017</v>
      </c>
      <c r="B1973" t="s">
        <v>1043</v>
      </c>
    </row>
    <row r="1974" spans="1:2" x14ac:dyDescent="0.3">
      <c r="A1974">
        <v>2017</v>
      </c>
      <c r="B1974" t="s">
        <v>2631</v>
      </c>
    </row>
    <row r="1975" spans="1:2" x14ac:dyDescent="0.3">
      <c r="A1975">
        <v>2017</v>
      </c>
      <c r="B1975" t="s">
        <v>2087</v>
      </c>
    </row>
    <row r="1976" spans="1:2" x14ac:dyDescent="0.3">
      <c r="A1976">
        <v>2017</v>
      </c>
      <c r="B1976" t="s">
        <v>274</v>
      </c>
    </row>
    <row r="1977" spans="1:2" x14ac:dyDescent="0.3">
      <c r="A1977">
        <v>2017</v>
      </c>
      <c r="B1977" t="s">
        <v>1370</v>
      </c>
    </row>
    <row r="1978" spans="1:2" x14ac:dyDescent="0.3">
      <c r="A1978">
        <v>2017</v>
      </c>
      <c r="B1978" t="s">
        <v>1456</v>
      </c>
    </row>
    <row r="1979" spans="1:2" x14ac:dyDescent="0.3">
      <c r="A1979">
        <v>2017</v>
      </c>
      <c r="B1979" t="s">
        <v>1670</v>
      </c>
    </row>
    <row r="1980" spans="1:2" x14ac:dyDescent="0.3">
      <c r="A1980">
        <v>2017</v>
      </c>
      <c r="B1980" t="s">
        <v>2099</v>
      </c>
    </row>
    <row r="1981" spans="1:2" x14ac:dyDescent="0.3">
      <c r="A1981">
        <v>2017</v>
      </c>
      <c r="B1981" t="s">
        <v>68</v>
      </c>
    </row>
    <row r="1982" spans="1:2" x14ac:dyDescent="0.3">
      <c r="A1982">
        <v>2017</v>
      </c>
      <c r="B1982" t="s">
        <v>217</v>
      </c>
    </row>
    <row r="1983" spans="1:2" x14ac:dyDescent="0.3">
      <c r="A1983">
        <v>2017</v>
      </c>
      <c r="B1983" t="s">
        <v>1392</v>
      </c>
    </row>
    <row r="1984" spans="1:2" x14ac:dyDescent="0.3">
      <c r="A1984">
        <v>2017</v>
      </c>
      <c r="B1984" t="s">
        <v>1358</v>
      </c>
    </row>
    <row r="1985" spans="1:2" x14ac:dyDescent="0.3">
      <c r="A1985">
        <v>2017</v>
      </c>
      <c r="B1985" t="s">
        <v>207</v>
      </c>
    </row>
    <row r="1986" spans="1:2" x14ac:dyDescent="0.3">
      <c r="A1986">
        <v>2017</v>
      </c>
      <c r="B1986" t="s">
        <v>982</v>
      </c>
    </row>
    <row r="1987" spans="1:2" x14ac:dyDescent="0.3">
      <c r="A1987">
        <v>2017</v>
      </c>
      <c r="B1987" t="s">
        <v>591</v>
      </c>
    </row>
    <row r="1988" spans="1:2" x14ac:dyDescent="0.3">
      <c r="A1988">
        <v>2017</v>
      </c>
      <c r="B1988" t="s">
        <v>670</v>
      </c>
    </row>
    <row r="1989" spans="1:2" x14ac:dyDescent="0.3">
      <c r="A1989">
        <v>2017</v>
      </c>
      <c r="B1989" t="s">
        <v>2549</v>
      </c>
    </row>
    <row r="1990" spans="1:2" x14ac:dyDescent="0.3">
      <c r="A1990">
        <v>2017</v>
      </c>
      <c r="B1990" t="s">
        <v>532</v>
      </c>
    </row>
    <row r="1991" spans="1:2" x14ac:dyDescent="0.3">
      <c r="A1991">
        <v>2017</v>
      </c>
      <c r="B1991" t="s">
        <v>2431</v>
      </c>
    </row>
    <row r="1992" spans="1:2" x14ac:dyDescent="0.3">
      <c r="A1992">
        <v>2017</v>
      </c>
      <c r="B1992" t="s">
        <v>1473</v>
      </c>
    </row>
    <row r="1993" spans="1:2" x14ac:dyDescent="0.3">
      <c r="A1993">
        <v>2017</v>
      </c>
      <c r="B1993" t="s">
        <v>1799</v>
      </c>
    </row>
    <row r="1994" spans="1:2" x14ac:dyDescent="0.3">
      <c r="A1994">
        <v>2017</v>
      </c>
      <c r="B1994" t="s">
        <v>449</v>
      </c>
    </row>
    <row r="1995" spans="1:2" x14ac:dyDescent="0.3">
      <c r="A1995">
        <v>2017</v>
      </c>
      <c r="B1995" t="s">
        <v>2258</v>
      </c>
    </row>
    <row r="1996" spans="1:2" x14ac:dyDescent="0.3">
      <c r="A1996">
        <v>2017</v>
      </c>
      <c r="B1996" t="s">
        <v>2473</v>
      </c>
    </row>
    <row r="1997" spans="1:2" x14ac:dyDescent="0.3">
      <c r="A1997">
        <v>2017</v>
      </c>
      <c r="B1997" t="s">
        <v>922</v>
      </c>
    </row>
    <row r="1998" spans="1:2" x14ac:dyDescent="0.3">
      <c r="A1998">
        <v>2017</v>
      </c>
      <c r="B1998" t="s">
        <v>1687</v>
      </c>
    </row>
    <row r="1999" spans="1:2" x14ac:dyDescent="0.3">
      <c r="A1999">
        <v>2017</v>
      </c>
      <c r="B1999" t="s">
        <v>1300</v>
      </c>
    </row>
    <row r="2000" spans="1:2" x14ac:dyDescent="0.3">
      <c r="A2000">
        <v>2017</v>
      </c>
      <c r="B2000" t="s">
        <v>393</v>
      </c>
    </row>
    <row r="2001" spans="1:2" x14ac:dyDescent="0.3">
      <c r="A2001">
        <v>2017</v>
      </c>
      <c r="B2001" t="s">
        <v>1634</v>
      </c>
    </row>
    <row r="2002" spans="1:2" x14ac:dyDescent="0.3">
      <c r="A2002">
        <v>2017</v>
      </c>
      <c r="B2002" t="s">
        <v>284</v>
      </c>
    </row>
    <row r="2003" spans="1:2" x14ac:dyDescent="0.3">
      <c r="A2003">
        <v>2017</v>
      </c>
      <c r="B2003" t="s">
        <v>362</v>
      </c>
    </row>
    <row r="2004" spans="1:2" x14ac:dyDescent="0.3">
      <c r="A2004">
        <v>2017</v>
      </c>
      <c r="B2004" t="s">
        <v>2325</v>
      </c>
    </row>
    <row r="2005" spans="1:2" x14ac:dyDescent="0.3">
      <c r="A2005">
        <v>2017</v>
      </c>
      <c r="B2005" t="s">
        <v>2660</v>
      </c>
    </row>
    <row r="2006" spans="1:2" x14ac:dyDescent="0.3">
      <c r="A2006">
        <v>2017</v>
      </c>
      <c r="B2006" t="s">
        <v>2405</v>
      </c>
    </row>
    <row r="2007" spans="1:2" x14ac:dyDescent="0.3">
      <c r="A2007">
        <v>2017</v>
      </c>
      <c r="B2007" t="s">
        <v>812</v>
      </c>
    </row>
    <row r="2008" spans="1:2" x14ac:dyDescent="0.3">
      <c r="A2008">
        <v>2017</v>
      </c>
      <c r="B2008" t="s">
        <v>663</v>
      </c>
    </row>
    <row r="2009" spans="1:2" x14ac:dyDescent="0.3">
      <c r="A2009">
        <v>2017</v>
      </c>
      <c r="B2009" t="s">
        <v>2090</v>
      </c>
    </row>
    <row r="2010" spans="1:2" x14ac:dyDescent="0.3">
      <c r="A2010">
        <v>2017</v>
      </c>
      <c r="B2010" t="s">
        <v>2059</v>
      </c>
    </row>
    <row r="2011" spans="1:2" x14ac:dyDescent="0.3">
      <c r="A2011">
        <v>2017</v>
      </c>
      <c r="B2011" t="s">
        <v>175</v>
      </c>
    </row>
    <row r="2012" spans="1:2" x14ac:dyDescent="0.3">
      <c r="A2012">
        <v>2017</v>
      </c>
      <c r="B2012" t="s">
        <v>1668</v>
      </c>
    </row>
    <row r="2013" spans="1:2" x14ac:dyDescent="0.3">
      <c r="A2013">
        <v>2017</v>
      </c>
      <c r="B2013" t="s">
        <v>2664</v>
      </c>
    </row>
    <row r="2014" spans="1:2" x14ac:dyDescent="0.3">
      <c r="A2014">
        <v>2017</v>
      </c>
      <c r="B2014" t="s">
        <v>2100</v>
      </c>
    </row>
    <row r="2015" spans="1:2" x14ac:dyDescent="0.3">
      <c r="A2015">
        <v>2017</v>
      </c>
      <c r="B2015" t="s">
        <v>31</v>
      </c>
    </row>
    <row r="2016" spans="1:2" x14ac:dyDescent="0.3">
      <c r="A2016">
        <v>2017</v>
      </c>
      <c r="B2016" t="s">
        <v>121</v>
      </c>
    </row>
    <row r="2017" spans="1:2" x14ac:dyDescent="0.3">
      <c r="A2017">
        <v>2017</v>
      </c>
      <c r="B2017" t="s">
        <v>1632</v>
      </c>
    </row>
    <row r="2018" spans="1:2" x14ac:dyDescent="0.3">
      <c r="A2018">
        <v>2017</v>
      </c>
      <c r="B2018" t="s">
        <v>588</v>
      </c>
    </row>
    <row r="2019" spans="1:2" x14ac:dyDescent="0.3">
      <c r="A2019">
        <v>2017</v>
      </c>
      <c r="B2019" t="s">
        <v>1985</v>
      </c>
    </row>
    <row r="2020" spans="1:2" x14ac:dyDescent="0.3">
      <c r="A2020">
        <v>2017</v>
      </c>
      <c r="B2020" t="s">
        <v>1425</v>
      </c>
    </row>
    <row r="2021" spans="1:2" x14ac:dyDescent="0.3">
      <c r="A2021">
        <v>2017</v>
      </c>
      <c r="B2021" t="s">
        <v>1506</v>
      </c>
    </row>
    <row r="2022" spans="1:2" x14ac:dyDescent="0.3">
      <c r="A2022">
        <v>2017</v>
      </c>
      <c r="B2022" t="s">
        <v>2312</v>
      </c>
    </row>
    <row r="2023" spans="1:2" x14ac:dyDescent="0.3">
      <c r="A2023">
        <v>2017</v>
      </c>
      <c r="B2023" t="s">
        <v>1465</v>
      </c>
    </row>
    <row r="2024" spans="1:2" x14ac:dyDescent="0.3">
      <c r="A2024">
        <v>2017</v>
      </c>
      <c r="B2024" t="s">
        <v>474</v>
      </c>
    </row>
    <row r="2025" spans="1:2" x14ac:dyDescent="0.3">
      <c r="A2025">
        <v>2017</v>
      </c>
      <c r="B2025" t="s">
        <v>1342</v>
      </c>
    </row>
    <row r="2026" spans="1:2" x14ac:dyDescent="0.3">
      <c r="A2026">
        <v>2017</v>
      </c>
      <c r="B2026" t="s">
        <v>1360</v>
      </c>
    </row>
    <row r="2027" spans="1:2" x14ac:dyDescent="0.3">
      <c r="A2027">
        <v>2017</v>
      </c>
      <c r="B2027" t="s">
        <v>1257</v>
      </c>
    </row>
    <row r="2028" spans="1:2" x14ac:dyDescent="0.3">
      <c r="A2028">
        <v>2017</v>
      </c>
      <c r="B2028" t="s">
        <v>1008</v>
      </c>
    </row>
    <row r="2029" spans="1:2" x14ac:dyDescent="0.3">
      <c r="A2029">
        <v>2017</v>
      </c>
      <c r="B2029" t="s">
        <v>201</v>
      </c>
    </row>
    <row r="2030" spans="1:2" x14ac:dyDescent="0.3">
      <c r="A2030">
        <v>2017</v>
      </c>
      <c r="B2030" t="s">
        <v>582</v>
      </c>
    </row>
    <row r="2031" spans="1:2" x14ac:dyDescent="0.3">
      <c r="A2031">
        <v>2017</v>
      </c>
      <c r="B2031" t="s">
        <v>1675</v>
      </c>
    </row>
    <row r="2032" spans="1:2" x14ac:dyDescent="0.3">
      <c r="A2032">
        <v>2017</v>
      </c>
      <c r="B2032" t="s">
        <v>1698</v>
      </c>
    </row>
    <row r="2033" spans="1:2" x14ac:dyDescent="0.3">
      <c r="A2033">
        <v>2017</v>
      </c>
      <c r="B2033" t="s">
        <v>1884</v>
      </c>
    </row>
    <row r="2034" spans="1:2" x14ac:dyDescent="0.3">
      <c r="A2034">
        <v>2017</v>
      </c>
      <c r="B2034" t="s">
        <v>595</v>
      </c>
    </row>
    <row r="2035" spans="1:2" x14ac:dyDescent="0.3">
      <c r="A2035">
        <v>2017</v>
      </c>
      <c r="B2035" t="s">
        <v>1527</v>
      </c>
    </row>
    <row r="2036" spans="1:2" x14ac:dyDescent="0.3">
      <c r="A2036">
        <v>2017</v>
      </c>
      <c r="B2036" t="s">
        <v>1281</v>
      </c>
    </row>
    <row r="2037" spans="1:2" x14ac:dyDescent="0.3">
      <c r="A2037">
        <v>2017</v>
      </c>
      <c r="B2037" t="s">
        <v>2579</v>
      </c>
    </row>
    <row r="2038" spans="1:2" x14ac:dyDescent="0.3">
      <c r="A2038">
        <v>2017</v>
      </c>
      <c r="B2038" t="s">
        <v>1110</v>
      </c>
    </row>
    <row r="2039" spans="1:2" x14ac:dyDescent="0.3">
      <c r="A2039">
        <v>2017</v>
      </c>
      <c r="B2039" t="s">
        <v>1382</v>
      </c>
    </row>
    <row r="2040" spans="1:2" x14ac:dyDescent="0.3">
      <c r="A2040">
        <v>2017</v>
      </c>
      <c r="B2040" t="s">
        <v>1554</v>
      </c>
    </row>
    <row r="2041" spans="1:2" x14ac:dyDescent="0.3">
      <c r="A2041">
        <v>2017</v>
      </c>
      <c r="B2041" t="s">
        <v>962</v>
      </c>
    </row>
    <row r="2042" spans="1:2" x14ac:dyDescent="0.3">
      <c r="A2042">
        <v>2017</v>
      </c>
      <c r="B2042" t="s">
        <v>2269</v>
      </c>
    </row>
    <row r="2043" spans="1:2" x14ac:dyDescent="0.3">
      <c r="A2043">
        <v>2017</v>
      </c>
      <c r="B2043" t="s">
        <v>1011</v>
      </c>
    </row>
    <row r="2044" spans="1:2" x14ac:dyDescent="0.3">
      <c r="A2044">
        <v>2017</v>
      </c>
      <c r="B2044" t="s">
        <v>1518</v>
      </c>
    </row>
    <row r="2045" spans="1:2" x14ac:dyDescent="0.3">
      <c r="A2045">
        <v>2017</v>
      </c>
      <c r="B2045" t="s">
        <v>1428</v>
      </c>
    </row>
    <row r="2046" spans="1:2" x14ac:dyDescent="0.3">
      <c r="A2046">
        <v>2017</v>
      </c>
      <c r="B2046" t="s">
        <v>2668</v>
      </c>
    </row>
    <row r="2047" spans="1:2" x14ac:dyDescent="0.3">
      <c r="A2047">
        <v>2017</v>
      </c>
      <c r="B2047" t="s">
        <v>1662</v>
      </c>
    </row>
    <row r="2048" spans="1:2" x14ac:dyDescent="0.3">
      <c r="A2048">
        <v>2017</v>
      </c>
      <c r="B2048" t="s">
        <v>674</v>
      </c>
    </row>
    <row r="2049" spans="1:2" x14ac:dyDescent="0.3">
      <c r="A2049">
        <v>2017</v>
      </c>
      <c r="B2049" t="s">
        <v>1285</v>
      </c>
    </row>
    <row r="2050" spans="1:2" x14ac:dyDescent="0.3">
      <c r="A2050">
        <v>2017</v>
      </c>
      <c r="B2050" t="s">
        <v>342</v>
      </c>
    </row>
    <row r="2051" spans="1:2" x14ac:dyDescent="0.3">
      <c r="A2051">
        <v>2017</v>
      </c>
      <c r="B2051" t="s">
        <v>964</v>
      </c>
    </row>
    <row r="2052" spans="1:2" x14ac:dyDescent="0.3">
      <c r="A2052">
        <v>2017</v>
      </c>
      <c r="B2052" t="s">
        <v>2276</v>
      </c>
    </row>
    <row r="2053" spans="1:2" x14ac:dyDescent="0.3">
      <c r="A2053">
        <v>2017</v>
      </c>
      <c r="B2053" t="s">
        <v>2093</v>
      </c>
    </row>
    <row r="2054" spans="1:2" x14ac:dyDescent="0.3">
      <c r="A2054">
        <v>2017</v>
      </c>
      <c r="B2054" t="s">
        <v>882</v>
      </c>
    </row>
    <row r="2055" spans="1:2" x14ac:dyDescent="0.3">
      <c r="A2055">
        <v>2017</v>
      </c>
      <c r="B2055" t="s">
        <v>1890</v>
      </c>
    </row>
    <row r="2056" spans="1:2" x14ac:dyDescent="0.3">
      <c r="A2056">
        <v>2017</v>
      </c>
      <c r="B2056" t="s">
        <v>2204</v>
      </c>
    </row>
    <row r="2057" spans="1:2" x14ac:dyDescent="0.3">
      <c r="A2057">
        <v>2017</v>
      </c>
      <c r="B2057" t="s">
        <v>1121</v>
      </c>
    </row>
    <row r="2058" spans="1:2" x14ac:dyDescent="0.3">
      <c r="A2058">
        <v>2017</v>
      </c>
      <c r="B2058" t="s">
        <v>991</v>
      </c>
    </row>
    <row r="2059" spans="1:2" x14ac:dyDescent="0.3">
      <c r="A2059">
        <v>2017</v>
      </c>
      <c r="B2059" t="s">
        <v>611</v>
      </c>
    </row>
    <row r="2060" spans="1:2" x14ac:dyDescent="0.3">
      <c r="A2060">
        <v>2017</v>
      </c>
      <c r="B2060" t="s">
        <v>1630</v>
      </c>
    </row>
    <row r="2061" spans="1:2" x14ac:dyDescent="0.3">
      <c r="A2061">
        <v>2017</v>
      </c>
      <c r="B2061" t="s">
        <v>872</v>
      </c>
    </row>
    <row r="2062" spans="1:2" x14ac:dyDescent="0.3">
      <c r="A2062">
        <v>2017</v>
      </c>
      <c r="B2062" t="s">
        <v>130</v>
      </c>
    </row>
    <row r="2063" spans="1:2" x14ac:dyDescent="0.3">
      <c r="A2063">
        <v>2017</v>
      </c>
      <c r="B2063" t="s">
        <v>1540</v>
      </c>
    </row>
    <row r="2064" spans="1:2" x14ac:dyDescent="0.3">
      <c r="A2064">
        <v>2017</v>
      </c>
      <c r="B2064" t="s">
        <v>1609</v>
      </c>
    </row>
    <row r="2065" spans="1:2" x14ac:dyDescent="0.3">
      <c r="A2065">
        <v>2017</v>
      </c>
      <c r="B2065" t="s">
        <v>856</v>
      </c>
    </row>
    <row r="2066" spans="1:2" x14ac:dyDescent="0.3">
      <c r="A2066">
        <v>2017</v>
      </c>
      <c r="B2066" t="s">
        <v>1945</v>
      </c>
    </row>
    <row r="2067" spans="1:2" x14ac:dyDescent="0.3">
      <c r="A2067">
        <v>2017</v>
      </c>
      <c r="B2067" t="s">
        <v>1956</v>
      </c>
    </row>
    <row r="2068" spans="1:2" x14ac:dyDescent="0.3">
      <c r="A2068">
        <v>2017</v>
      </c>
      <c r="B2068" t="s">
        <v>814</v>
      </c>
    </row>
    <row r="2069" spans="1:2" x14ac:dyDescent="0.3">
      <c r="A2069">
        <v>2017</v>
      </c>
      <c r="B2069" t="s">
        <v>375</v>
      </c>
    </row>
    <row r="2070" spans="1:2" x14ac:dyDescent="0.3">
      <c r="A2070">
        <v>2017</v>
      </c>
      <c r="B2070" t="s">
        <v>819</v>
      </c>
    </row>
    <row r="2071" spans="1:2" x14ac:dyDescent="0.3">
      <c r="A2071">
        <v>2017</v>
      </c>
      <c r="B2071" t="s">
        <v>2243</v>
      </c>
    </row>
    <row r="2072" spans="1:2" x14ac:dyDescent="0.3">
      <c r="A2072">
        <v>2017</v>
      </c>
      <c r="B2072" t="s">
        <v>1915</v>
      </c>
    </row>
    <row r="2073" spans="1:2" x14ac:dyDescent="0.3">
      <c r="A2073">
        <v>2017</v>
      </c>
      <c r="B2073" t="s">
        <v>2173</v>
      </c>
    </row>
    <row r="2074" spans="1:2" x14ac:dyDescent="0.3">
      <c r="A2074">
        <v>2017</v>
      </c>
      <c r="B2074" t="s">
        <v>1197</v>
      </c>
    </row>
    <row r="2075" spans="1:2" x14ac:dyDescent="0.3">
      <c r="A2075">
        <v>2017</v>
      </c>
      <c r="B2075" t="s">
        <v>711</v>
      </c>
    </row>
    <row r="2076" spans="1:2" x14ac:dyDescent="0.3">
      <c r="A2076">
        <v>2017</v>
      </c>
      <c r="B2076" t="s">
        <v>2196</v>
      </c>
    </row>
    <row r="2077" spans="1:2" x14ac:dyDescent="0.3">
      <c r="A2077">
        <v>2017</v>
      </c>
      <c r="B2077" t="s">
        <v>1735</v>
      </c>
    </row>
    <row r="2078" spans="1:2" x14ac:dyDescent="0.3">
      <c r="A2078">
        <v>2017</v>
      </c>
      <c r="B2078" t="s">
        <v>2247</v>
      </c>
    </row>
    <row r="2079" spans="1:2" x14ac:dyDescent="0.3">
      <c r="A2079">
        <v>2017</v>
      </c>
      <c r="B2079" t="s">
        <v>2137</v>
      </c>
    </row>
    <row r="2080" spans="1:2" x14ac:dyDescent="0.3">
      <c r="A2080">
        <v>2017</v>
      </c>
      <c r="B2080" t="s">
        <v>2638</v>
      </c>
    </row>
    <row r="2081" spans="1:2" x14ac:dyDescent="0.3">
      <c r="A2081">
        <v>2017</v>
      </c>
      <c r="B2081" t="s">
        <v>1798</v>
      </c>
    </row>
    <row r="2082" spans="1:2" x14ac:dyDescent="0.3">
      <c r="A2082">
        <v>2017</v>
      </c>
      <c r="B2082" t="s">
        <v>682</v>
      </c>
    </row>
    <row r="2083" spans="1:2" x14ac:dyDescent="0.3">
      <c r="A2083">
        <v>2017</v>
      </c>
      <c r="B2083" t="s">
        <v>1520</v>
      </c>
    </row>
    <row r="2084" spans="1:2" x14ac:dyDescent="0.3">
      <c r="A2084">
        <v>2017</v>
      </c>
      <c r="B2084" t="s">
        <v>2175</v>
      </c>
    </row>
    <row r="2085" spans="1:2" x14ac:dyDescent="0.3">
      <c r="A2085">
        <v>2017</v>
      </c>
      <c r="B2085" t="s">
        <v>388</v>
      </c>
    </row>
    <row r="2086" spans="1:2" x14ac:dyDescent="0.3">
      <c r="A2086">
        <v>2017</v>
      </c>
      <c r="B2086" t="s">
        <v>318</v>
      </c>
    </row>
    <row r="2087" spans="1:2" x14ac:dyDescent="0.3">
      <c r="A2087">
        <v>2017</v>
      </c>
      <c r="B2087" t="s">
        <v>2465</v>
      </c>
    </row>
    <row r="2088" spans="1:2" x14ac:dyDescent="0.3">
      <c r="A2088">
        <v>2017</v>
      </c>
      <c r="B2088" t="s">
        <v>2382</v>
      </c>
    </row>
    <row r="2089" spans="1:2" x14ac:dyDescent="0.3">
      <c r="A2089">
        <v>2017</v>
      </c>
      <c r="B2089" t="s">
        <v>21</v>
      </c>
    </row>
    <row r="2090" spans="1:2" x14ac:dyDescent="0.3">
      <c r="A2090">
        <v>2017</v>
      </c>
      <c r="B2090" t="s">
        <v>1355</v>
      </c>
    </row>
    <row r="2091" spans="1:2" x14ac:dyDescent="0.3">
      <c r="A2091">
        <v>2017</v>
      </c>
      <c r="B2091" t="s">
        <v>127</v>
      </c>
    </row>
    <row r="2092" spans="1:2" x14ac:dyDescent="0.3">
      <c r="A2092">
        <v>2017</v>
      </c>
      <c r="B2092" t="s">
        <v>1750</v>
      </c>
    </row>
    <row r="2093" spans="1:2" x14ac:dyDescent="0.3">
      <c r="A2093">
        <v>2017</v>
      </c>
      <c r="B2093" t="s">
        <v>2572</v>
      </c>
    </row>
    <row r="2094" spans="1:2" x14ac:dyDescent="0.3">
      <c r="A2094">
        <v>2017</v>
      </c>
      <c r="B2094" t="s">
        <v>1151</v>
      </c>
    </row>
    <row r="2095" spans="1:2" x14ac:dyDescent="0.3">
      <c r="A2095">
        <v>2017</v>
      </c>
      <c r="B2095" t="s">
        <v>713</v>
      </c>
    </row>
    <row r="2096" spans="1:2" x14ac:dyDescent="0.3">
      <c r="A2096">
        <v>2017</v>
      </c>
      <c r="B2096" t="s">
        <v>276</v>
      </c>
    </row>
    <row r="2097" spans="1:2" x14ac:dyDescent="0.3">
      <c r="A2097">
        <v>2017</v>
      </c>
      <c r="B2097" t="s">
        <v>2411</v>
      </c>
    </row>
    <row r="2098" spans="1:2" x14ac:dyDescent="0.3">
      <c r="A2098">
        <v>2017</v>
      </c>
      <c r="B2098" t="s">
        <v>333</v>
      </c>
    </row>
    <row r="2099" spans="1:2" x14ac:dyDescent="0.3">
      <c r="A2099">
        <v>2017</v>
      </c>
      <c r="B2099" t="s">
        <v>1679</v>
      </c>
    </row>
    <row r="2100" spans="1:2" x14ac:dyDescent="0.3">
      <c r="A2100">
        <v>2017</v>
      </c>
      <c r="B2100" t="s">
        <v>2229</v>
      </c>
    </row>
    <row r="2101" spans="1:2" x14ac:dyDescent="0.3">
      <c r="A2101">
        <v>2017</v>
      </c>
      <c r="B2101" t="s">
        <v>1286</v>
      </c>
    </row>
    <row r="2102" spans="1:2" x14ac:dyDescent="0.3">
      <c r="A2102">
        <v>2017</v>
      </c>
      <c r="B2102" t="s">
        <v>1045</v>
      </c>
    </row>
    <row r="2103" spans="1:2" x14ac:dyDescent="0.3">
      <c r="A2103">
        <v>2017</v>
      </c>
      <c r="B2103" t="s">
        <v>1004</v>
      </c>
    </row>
    <row r="2104" spans="1:2" x14ac:dyDescent="0.3">
      <c r="A2104">
        <v>2017</v>
      </c>
      <c r="B2104" t="s">
        <v>1740</v>
      </c>
    </row>
    <row r="2105" spans="1:2" x14ac:dyDescent="0.3">
      <c r="A2105">
        <v>2017</v>
      </c>
      <c r="B2105" t="s">
        <v>423</v>
      </c>
    </row>
    <row r="2106" spans="1:2" x14ac:dyDescent="0.3">
      <c r="A2106">
        <v>2017</v>
      </c>
      <c r="B2106" t="s">
        <v>1613</v>
      </c>
    </row>
    <row r="2107" spans="1:2" x14ac:dyDescent="0.3">
      <c r="A2107">
        <v>2017</v>
      </c>
      <c r="B2107" t="s">
        <v>1800</v>
      </c>
    </row>
    <row r="2108" spans="1:2" x14ac:dyDescent="0.3">
      <c r="A2108">
        <v>2017</v>
      </c>
      <c r="B2108" t="s">
        <v>577</v>
      </c>
    </row>
    <row r="2109" spans="1:2" x14ac:dyDescent="0.3">
      <c r="A2109">
        <v>2017</v>
      </c>
      <c r="B2109" t="s">
        <v>1270</v>
      </c>
    </row>
    <row r="2110" spans="1:2" x14ac:dyDescent="0.3">
      <c r="A2110">
        <v>2017</v>
      </c>
      <c r="B2110" t="s">
        <v>1692</v>
      </c>
    </row>
    <row r="2111" spans="1:2" x14ac:dyDescent="0.3">
      <c r="A2111">
        <v>2017</v>
      </c>
      <c r="B2111" t="s">
        <v>1240</v>
      </c>
    </row>
    <row r="2112" spans="1:2" x14ac:dyDescent="0.3">
      <c r="A2112">
        <v>2017</v>
      </c>
      <c r="B2112" t="s">
        <v>586</v>
      </c>
    </row>
    <row r="2113" spans="1:2" x14ac:dyDescent="0.3">
      <c r="A2113">
        <v>2017</v>
      </c>
      <c r="B2113" t="s">
        <v>1470</v>
      </c>
    </row>
    <row r="2114" spans="1:2" x14ac:dyDescent="0.3">
      <c r="A2114">
        <v>2017</v>
      </c>
      <c r="B2114" t="s">
        <v>1073</v>
      </c>
    </row>
    <row r="2115" spans="1:2" x14ac:dyDescent="0.3">
      <c r="A2115">
        <v>2017</v>
      </c>
      <c r="B2115" t="s">
        <v>1412</v>
      </c>
    </row>
    <row r="2116" spans="1:2" x14ac:dyDescent="0.3">
      <c r="A2116">
        <v>2017</v>
      </c>
      <c r="B2116" t="s">
        <v>1906</v>
      </c>
    </row>
    <row r="2117" spans="1:2" x14ac:dyDescent="0.3">
      <c r="A2117">
        <v>2017</v>
      </c>
      <c r="B2117" t="s">
        <v>2252</v>
      </c>
    </row>
    <row r="2118" spans="1:2" x14ac:dyDescent="0.3">
      <c r="A2118">
        <v>2017</v>
      </c>
      <c r="B2118" t="s">
        <v>790</v>
      </c>
    </row>
    <row r="2119" spans="1:2" x14ac:dyDescent="0.3">
      <c r="A2119">
        <v>2017</v>
      </c>
      <c r="B2119" t="s">
        <v>513</v>
      </c>
    </row>
    <row r="2120" spans="1:2" x14ac:dyDescent="0.3">
      <c r="A2120">
        <v>2017</v>
      </c>
      <c r="B2120" t="s">
        <v>921</v>
      </c>
    </row>
    <row r="2121" spans="1:2" x14ac:dyDescent="0.3">
      <c r="A2121">
        <v>2017</v>
      </c>
      <c r="B2121" t="s">
        <v>561</v>
      </c>
    </row>
    <row r="2122" spans="1:2" x14ac:dyDescent="0.3">
      <c r="A2122">
        <v>2017</v>
      </c>
      <c r="B2122" t="s">
        <v>870</v>
      </c>
    </row>
    <row r="2123" spans="1:2" x14ac:dyDescent="0.3">
      <c r="A2123">
        <v>2017</v>
      </c>
      <c r="B2123" t="s">
        <v>1513</v>
      </c>
    </row>
    <row r="2124" spans="1:2" x14ac:dyDescent="0.3">
      <c r="A2124">
        <v>2017</v>
      </c>
      <c r="B2124" t="s">
        <v>1458</v>
      </c>
    </row>
    <row r="2125" spans="1:2" x14ac:dyDescent="0.3">
      <c r="A2125">
        <v>2017</v>
      </c>
      <c r="B2125" t="s">
        <v>939</v>
      </c>
    </row>
    <row r="2126" spans="1:2" x14ac:dyDescent="0.3">
      <c r="A2126">
        <v>2017</v>
      </c>
      <c r="B2126" t="s">
        <v>279</v>
      </c>
    </row>
    <row r="2127" spans="1:2" x14ac:dyDescent="0.3">
      <c r="A2127">
        <v>2017</v>
      </c>
      <c r="B2127" t="s">
        <v>2111</v>
      </c>
    </row>
    <row r="2128" spans="1:2" x14ac:dyDescent="0.3">
      <c r="A2128">
        <v>2017</v>
      </c>
      <c r="B2128" t="s">
        <v>878</v>
      </c>
    </row>
    <row r="2129" spans="1:2" x14ac:dyDescent="0.3">
      <c r="A2129">
        <v>2017</v>
      </c>
      <c r="B2129" t="s">
        <v>768</v>
      </c>
    </row>
    <row r="2130" spans="1:2" x14ac:dyDescent="0.3">
      <c r="A2130">
        <v>2017</v>
      </c>
      <c r="B2130" t="s">
        <v>802</v>
      </c>
    </row>
    <row r="2131" spans="1:2" x14ac:dyDescent="0.3">
      <c r="A2131">
        <v>2017</v>
      </c>
      <c r="B2131" t="s">
        <v>486</v>
      </c>
    </row>
    <row r="2132" spans="1:2" x14ac:dyDescent="0.3">
      <c r="A2132">
        <v>2017</v>
      </c>
      <c r="B2132" t="s">
        <v>253</v>
      </c>
    </row>
    <row r="2133" spans="1:2" x14ac:dyDescent="0.3">
      <c r="A2133">
        <v>2017</v>
      </c>
      <c r="B2133" t="s">
        <v>708</v>
      </c>
    </row>
    <row r="2134" spans="1:2" x14ac:dyDescent="0.3">
      <c r="A2134">
        <v>2017</v>
      </c>
      <c r="B2134" t="s">
        <v>53</v>
      </c>
    </row>
    <row r="2135" spans="1:2" x14ac:dyDescent="0.3">
      <c r="A2135">
        <v>2017</v>
      </c>
      <c r="B2135" t="s">
        <v>294</v>
      </c>
    </row>
    <row r="2136" spans="1:2" x14ac:dyDescent="0.3">
      <c r="A2136">
        <v>2017</v>
      </c>
      <c r="B2136" t="s">
        <v>1432</v>
      </c>
    </row>
    <row r="2137" spans="1:2" x14ac:dyDescent="0.3">
      <c r="A2137">
        <v>2017</v>
      </c>
      <c r="B2137" t="s">
        <v>1660</v>
      </c>
    </row>
    <row r="2138" spans="1:2" x14ac:dyDescent="0.3">
      <c r="A2138">
        <v>2017</v>
      </c>
      <c r="B2138" t="s">
        <v>93</v>
      </c>
    </row>
    <row r="2139" spans="1:2" x14ac:dyDescent="0.3">
      <c r="A2139">
        <v>2017</v>
      </c>
      <c r="B2139" t="s">
        <v>409</v>
      </c>
    </row>
    <row r="2140" spans="1:2" x14ac:dyDescent="0.3">
      <c r="A2140">
        <v>2017</v>
      </c>
      <c r="B2140" t="s">
        <v>2434</v>
      </c>
    </row>
    <row r="2141" spans="1:2" x14ac:dyDescent="0.3">
      <c r="A2141">
        <v>2017</v>
      </c>
      <c r="B2141" t="s">
        <v>1816</v>
      </c>
    </row>
    <row r="2142" spans="1:2" x14ac:dyDescent="0.3">
      <c r="A2142">
        <v>2017</v>
      </c>
      <c r="B2142" t="s">
        <v>1180</v>
      </c>
    </row>
    <row r="2143" spans="1:2" x14ac:dyDescent="0.3">
      <c r="A2143">
        <v>2017</v>
      </c>
      <c r="B2143" t="s">
        <v>1195</v>
      </c>
    </row>
    <row r="2144" spans="1:2" x14ac:dyDescent="0.3">
      <c r="A2144">
        <v>2017</v>
      </c>
      <c r="B2144" t="s">
        <v>916</v>
      </c>
    </row>
    <row r="2145" spans="1:2" x14ac:dyDescent="0.3">
      <c r="A2145">
        <v>2017</v>
      </c>
      <c r="B2145" t="s">
        <v>733</v>
      </c>
    </row>
    <row r="2146" spans="1:2" x14ac:dyDescent="0.3">
      <c r="A2146">
        <v>2017</v>
      </c>
      <c r="B2146" t="s">
        <v>170</v>
      </c>
    </row>
    <row r="2147" spans="1:2" x14ac:dyDescent="0.3">
      <c r="A2147">
        <v>2017</v>
      </c>
      <c r="B2147" t="s">
        <v>416</v>
      </c>
    </row>
    <row r="2148" spans="1:2" x14ac:dyDescent="0.3">
      <c r="A2148">
        <v>2017</v>
      </c>
      <c r="B2148" t="s">
        <v>2224</v>
      </c>
    </row>
    <row r="2149" spans="1:2" x14ac:dyDescent="0.3">
      <c r="A2149">
        <v>2017</v>
      </c>
      <c r="B2149" t="s">
        <v>1423</v>
      </c>
    </row>
    <row r="2150" spans="1:2" x14ac:dyDescent="0.3">
      <c r="A2150">
        <v>2017</v>
      </c>
      <c r="B2150" t="s">
        <v>793</v>
      </c>
    </row>
    <row r="2151" spans="1:2" x14ac:dyDescent="0.3">
      <c r="A2151">
        <v>2017</v>
      </c>
      <c r="B2151" t="s">
        <v>461</v>
      </c>
    </row>
    <row r="2152" spans="1:2" x14ac:dyDescent="0.3">
      <c r="A2152">
        <v>2017</v>
      </c>
      <c r="B2152" t="s">
        <v>731</v>
      </c>
    </row>
    <row r="2153" spans="1:2" x14ac:dyDescent="0.3">
      <c r="A2153">
        <v>2017</v>
      </c>
      <c r="B2153" t="s">
        <v>899</v>
      </c>
    </row>
    <row r="2154" spans="1:2" x14ac:dyDescent="0.3">
      <c r="A2154">
        <v>2017</v>
      </c>
      <c r="B2154" t="s">
        <v>229</v>
      </c>
    </row>
    <row r="2155" spans="1:2" x14ac:dyDescent="0.3">
      <c r="A2155">
        <v>2017</v>
      </c>
      <c r="B2155" t="s">
        <v>45</v>
      </c>
    </row>
    <row r="2156" spans="1:2" x14ac:dyDescent="0.3">
      <c r="A2156">
        <v>2017</v>
      </c>
      <c r="B2156" t="s">
        <v>1076</v>
      </c>
    </row>
    <row r="2157" spans="1:2" x14ac:dyDescent="0.3">
      <c r="A2157">
        <v>2017</v>
      </c>
      <c r="B2157" t="s">
        <v>1616</v>
      </c>
    </row>
    <row r="2158" spans="1:2" x14ac:dyDescent="0.3">
      <c r="A2158">
        <v>2017</v>
      </c>
      <c r="B2158" t="s">
        <v>1782</v>
      </c>
    </row>
    <row r="2159" spans="1:2" x14ac:dyDescent="0.3">
      <c r="A2159">
        <v>2017</v>
      </c>
      <c r="B2159" t="s">
        <v>777</v>
      </c>
    </row>
    <row r="2160" spans="1:2" x14ac:dyDescent="0.3">
      <c r="A2160">
        <v>2017</v>
      </c>
      <c r="B2160" t="s">
        <v>377</v>
      </c>
    </row>
    <row r="2161" spans="1:2" x14ac:dyDescent="0.3">
      <c r="A2161">
        <v>2017</v>
      </c>
      <c r="B2161" t="s">
        <v>751</v>
      </c>
    </row>
    <row r="2162" spans="1:2" x14ac:dyDescent="0.3">
      <c r="A2162">
        <v>2017</v>
      </c>
      <c r="B2162" t="s">
        <v>467</v>
      </c>
    </row>
    <row r="2163" spans="1:2" x14ac:dyDescent="0.3">
      <c r="A2163">
        <v>2017</v>
      </c>
      <c r="B2163" t="s">
        <v>741</v>
      </c>
    </row>
    <row r="2164" spans="1:2" x14ac:dyDescent="0.3">
      <c r="A2164">
        <v>2017</v>
      </c>
      <c r="B2164" t="s">
        <v>1338</v>
      </c>
    </row>
    <row r="2165" spans="1:2" x14ac:dyDescent="0.3">
      <c r="A2165">
        <v>2017</v>
      </c>
      <c r="B2165" t="s">
        <v>372</v>
      </c>
    </row>
    <row r="2166" spans="1:2" x14ac:dyDescent="0.3">
      <c r="A2166">
        <v>2017</v>
      </c>
      <c r="B2166" t="s">
        <v>1911</v>
      </c>
    </row>
    <row r="2167" spans="1:2" x14ac:dyDescent="0.3">
      <c r="A2167">
        <v>2017</v>
      </c>
      <c r="B2167" t="s">
        <v>1567</v>
      </c>
    </row>
    <row r="2168" spans="1:2" x14ac:dyDescent="0.3">
      <c r="A2168">
        <v>2017</v>
      </c>
      <c r="B2168" t="s">
        <v>1733</v>
      </c>
    </row>
    <row r="2169" spans="1:2" x14ac:dyDescent="0.3">
      <c r="A2169">
        <v>2017</v>
      </c>
      <c r="B2169" t="s">
        <v>1437</v>
      </c>
    </row>
    <row r="2170" spans="1:2" x14ac:dyDescent="0.3">
      <c r="A2170">
        <v>2017</v>
      </c>
      <c r="B2170" t="s">
        <v>1919</v>
      </c>
    </row>
    <row r="2171" spans="1:2" x14ac:dyDescent="0.3">
      <c r="A2171">
        <v>2017</v>
      </c>
      <c r="B2171" t="s">
        <v>2462</v>
      </c>
    </row>
    <row r="2172" spans="1:2" x14ac:dyDescent="0.3">
      <c r="A2172">
        <v>2017</v>
      </c>
      <c r="B2172" t="s">
        <v>1400</v>
      </c>
    </row>
    <row r="2173" spans="1:2" x14ac:dyDescent="0.3">
      <c r="A2173">
        <v>2017</v>
      </c>
      <c r="B2173" t="s">
        <v>282</v>
      </c>
    </row>
    <row r="2174" spans="1:2" x14ac:dyDescent="0.3">
      <c r="A2174">
        <v>2017</v>
      </c>
      <c r="B2174" t="s">
        <v>1034</v>
      </c>
    </row>
    <row r="2175" spans="1:2" x14ac:dyDescent="0.3">
      <c r="A2175">
        <v>2017</v>
      </c>
      <c r="B2175" t="s">
        <v>716</v>
      </c>
    </row>
    <row r="2176" spans="1:2" x14ac:dyDescent="0.3">
      <c r="A2176">
        <v>2017</v>
      </c>
      <c r="B2176" t="s">
        <v>1002</v>
      </c>
    </row>
    <row r="2177" spans="1:2" x14ac:dyDescent="0.3">
      <c r="A2177">
        <v>2017</v>
      </c>
      <c r="B2177" t="s">
        <v>601</v>
      </c>
    </row>
    <row r="2178" spans="1:2" x14ac:dyDescent="0.3">
      <c r="A2178">
        <v>2017</v>
      </c>
      <c r="B2178" t="s">
        <v>1993</v>
      </c>
    </row>
    <row r="2179" spans="1:2" x14ac:dyDescent="0.3">
      <c r="A2179">
        <v>2017</v>
      </c>
      <c r="B2179" t="s">
        <v>623</v>
      </c>
    </row>
    <row r="2180" spans="1:2" x14ac:dyDescent="0.3">
      <c r="A2180">
        <v>2017</v>
      </c>
      <c r="B2180" t="s">
        <v>788</v>
      </c>
    </row>
    <row r="2181" spans="1:2" x14ac:dyDescent="0.3">
      <c r="A2181">
        <v>2017</v>
      </c>
      <c r="B2181" t="s">
        <v>906</v>
      </c>
    </row>
    <row r="2182" spans="1:2" x14ac:dyDescent="0.3">
      <c r="A2182">
        <v>2017</v>
      </c>
      <c r="B2182" t="s">
        <v>629</v>
      </c>
    </row>
    <row r="2183" spans="1:2" x14ac:dyDescent="0.3">
      <c r="A2183">
        <v>2017</v>
      </c>
      <c r="B2183" t="s">
        <v>664</v>
      </c>
    </row>
    <row r="2184" spans="1:2" x14ac:dyDescent="0.3">
      <c r="A2184">
        <v>2017</v>
      </c>
      <c r="B2184" t="s">
        <v>996</v>
      </c>
    </row>
    <row r="2185" spans="1:2" x14ac:dyDescent="0.3">
      <c r="A2185">
        <v>2017</v>
      </c>
      <c r="B2185" t="s">
        <v>406</v>
      </c>
    </row>
    <row r="2186" spans="1:2" x14ac:dyDescent="0.3">
      <c r="A2186">
        <v>2017</v>
      </c>
      <c r="B2186" t="s">
        <v>1274</v>
      </c>
    </row>
    <row r="2187" spans="1:2" x14ac:dyDescent="0.3">
      <c r="A2187">
        <v>2017</v>
      </c>
      <c r="B2187" t="s">
        <v>1112</v>
      </c>
    </row>
    <row r="2188" spans="1:2" x14ac:dyDescent="0.3">
      <c r="A2188">
        <v>2017</v>
      </c>
      <c r="B2188" t="s">
        <v>1504</v>
      </c>
    </row>
    <row r="2189" spans="1:2" x14ac:dyDescent="0.3">
      <c r="A2189">
        <v>2017</v>
      </c>
      <c r="B2189" t="s">
        <v>808</v>
      </c>
    </row>
    <row r="2190" spans="1:2" x14ac:dyDescent="0.3">
      <c r="A2190">
        <v>2017</v>
      </c>
      <c r="B2190" t="s">
        <v>2064</v>
      </c>
    </row>
    <row r="2191" spans="1:2" x14ac:dyDescent="0.3">
      <c r="A2191">
        <v>2017</v>
      </c>
      <c r="B2191" t="s">
        <v>1374</v>
      </c>
    </row>
    <row r="2192" spans="1:2" x14ac:dyDescent="0.3">
      <c r="A2192">
        <v>2017</v>
      </c>
      <c r="B2192" t="s">
        <v>1015</v>
      </c>
    </row>
    <row r="2193" spans="1:2" x14ac:dyDescent="0.3">
      <c r="A2193">
        <v>2017</v>
      </c>
      <c r="B2193" t="s">
        <v>211</v>
      </c>
    </row>
    <row r="2194" spans="1:2" x14ac:dyDescent="0.3">
      <c r="A2194">
        <v>2017</v>
      </c>
      <c r="B2194" t="s">
        <v>118</v>
      </c>
    </row>
    <row r="2195" spans="1:2" x14ac:dyDescent="0.3">
      <c r="A2195">
        <v>2017</v>
      </c>
      <c r="B2195" t="s">
        <v>858</v>
      </c>
    </row>
    <row r="2196" spans="1:2" x14ac:dyDescent="0.3">
      <c r="A2196">
        <v>2017</v>
      </c>
      <c r="B2196" t="s">
        <v>238</v>
      </c>
    </row>
    <row r="2197" spans="1:2" x14ac:dyDescent="0.3">
      <c r="A2197">
        <v>2017</v>
      </c>
      <c r="B2197" t="s">
        <v>1182</v>
      </c>
    </row>
    <row r="2198" spans="1:2" x14ac:dyDescent="0.3">
      <c r="A2198">
        <v>2017</v>
      </c>
      <c r="B2198" t="s">
        <v>566</v>
      </c>
    </row>
    <row r="2199" spans="1:2" x14ac:dyDescent="0.3">
      <c r="A2199">
        <v>2017</v>
      </c>
      <c r="B2199" t="s">
        <v>1466</v>
      </c>
    </row>
    <row r="2200" spans="1:2" x14ac:dyDescent="0.3">
      <c r="A2200">
        <v>2017</v>
      </c>
      <c r="B2200" t="s">
        <v>1340</v>
      </c>
    </row>
    <row r="2201" spans="1:2" x14ac:dyDescent="0.3">
      <c r="A2201">
        <v>2017</v>
      </c>
      <c r="B2201" t="s">
        <v>1128</v>
      </c>
    </row>
    <row r="2202" spans="1:2" x14ac:dyDescent="0.3">
      <c r="A2202">
        <v>2017</v>
      </c>
      <c r="B2202" t="s">
        <v>650</v>
      </c>
    </row>
    <row r="2203" spans="1:2" x14ac:dyDescent="0.3">
      <c r="A2203">
        <v>2017</v>
      </c>
      <c r="B2203" t="s">
        <v>1825</v>
      </c>
    </row>
    <row r="2204" spans="1:2" x14ac:dyDescent="0.3">
      <c r="A2204">
        <v>2017</v>
      </c>
      <c r="B2204" t="s">
        <v>2682</v>
      </c>
    </row>
    <row r="2205" spans="1:2" x14ac:dyDescent="0.3">
      <c r="A2205">
        <v>2017</v>
      </c>
      <c r="B2205" t="s">
        <v>2387</v>
      </c>
    </row>
    <row r="2206" spans="1:2" x14ac:dyDescent="0.3">
      <c r="A2206">
        <v>2017</v>
      </c>
      <c r="B2206" t="s">
        <v>723</v>
      </c>
    </row>
    <row r="2207" spans="1:2" x14ac:dyDescent="0.3">
      <c r="A2207">
        <v>2017</v>
      </c>
      <c r="B2207" t="s">
        <v>356</v>
      </c>
    </row>
    <row r="2208" spans="1:2" x14ac:dyDescent="0.3">
      <c r="A2208">
        <v>2017</v>
      </c>
      <c r="B2208" t="s">
        <v>354</v>
      </c>
    </row>
    <row r="2209" spans="1:2" x14ac:dyDescent="0.3">
      <c r="A2209">
        <v>2017</v>
      </c>
      <c r="B2209" t="s">
        <v>1172</v>
      </c>
    </row>
    <row r="2210" spans="1:2" x14ac:dyDescent="0.3">
      <c r="A2210">
        <v>2017</v>
      </c>
      <c r="B2210" t="s">
        <v>1656</v>
      </c>
    </row>
    <row r="2211" spans="1:2" x14ac:dyDescent="0.3">
      <c r="A2211">
        <v>2017</v>
      </c>
      <c r="B2211" t="s">
        <v>1206</v>
      </c>
    </row>
    <row r="2212" spans="1:2" x14ac:dyDescent="0.3">
      <c r="A2212">
        <v>2017</v>
      </c>
      <c r="B2212" t="s">
        <v>1333</v>
      </c>
    </row>
    <row r="2213" spans="1:2" x14ac:dyDescent="0.3">
      <c r="A2213">
        <v>2017</v>
      </c>
      <c r="B2213" t="s">
        <v>1482</v>
      </c>
    </row>
    <row r="2214" spans="1:2" x14ac:dyDescent="0.3">
      <c r="A2214">
        <v>2017</v>
      </c>
      <c r="B2214" t="s">
        <v>1192</v>
      </c>
    </row>
    <row r="2215" spans="1:2" x14ac:dyDescent="0.3">
      <c r="A2215">
        <v>2017</v>
      </c>
      <c r="B2215" t="s">
        <v>214</v>
      </c>
    </row>
    <row r="2216" spans="1:2" x14ac:dyDescent="0.3">
      <c r="A2216">
        <v>2017</v>
      </c>
      <c r="B2216" t="s">
        <v>1830</v>
      </c>
    </row>
    <row r="2217" spans="1:2" x14ac:dyDescent="0.3">
      <c r="A2217">
        <v>2017</v>
      </c>
      <c r="B2217" t="s">
        <v>2082</v>
      </c>
    </row>
    <row r="2218" spans="1:2" x14ac:dyDescent="0.3">
      <c r="A2218">
        <v>2017</v>
      </c>
      <c r="B2218" t="s">
        <v>432</v>
      </c>
    </row>
    <row r="2219" spans="1:2" x14ac:dyDescent="0.3">
      <c r="A2219">
        <v>2017</v>
      </c>
      <c r="B2219" t="s">
        <v>166</v>
      </c>
    </row>
    <row r="2220" spans="1:2" x14ac:dyDescent="0.3">
      <c r="A2220">
        <v>2017</v>
      </c>
      <c r="B2220" t="s">
        <v>2547</v>
      </c>
    </row>
    <row r="2221" spans="1:2" x14ac:dyDescent="0.3">
      <c r="A2221">
        <v>2017</v>
      </c>
      <c r="B2221" t="s">
        <v>679</v>
      </c>
    </row>
    <row r="2222" spans="1:2" x14ac:dyDescent="0.3">
      <c r="A2222">
        <v>2017</v>
      </c>
      <c r="B2222" t="s">
        <v>1726</v>
      </c>
    </row>
    <row r="2223" spans="1:2" x14ac:dyDescent="0.3">
      <c r="A2223">
        <v>2017</v>
      </c>
      <c r="B2223" t="s">
        <v>1950</v>
      </c>
    </row>
    <row r="2224" spans="1:2" x14ac:dyDescent="0.3">
      <c r="A2224">
        <v>2017</v>
      </c>
      <c r="B2224" t="s">
        <v>194</v>
      </c>
    </row>
    <row r="2225" spans="1:2" x14ac:dyDescent="0.3">
      <c r="A2225">
        <v>2017</v>
      </c>
      <c r="B2225" t="s">
        <v>306</v>
      </c>
    </row>
    <row r="2226" spans="1:2" x14ac:dyDescent="0.3">
      <c r="A2226">
        <v>2017</v>
      </c>
      <c r="B2226" t="s">
        <v>1651</v>
      </c>
    </row>
    <row r="2227" spans="1:2" x14ac:dyDescent="0.3">
      <c r="A2227">
        <v>2017</v>
      </c>
      <c r="B2227" t="s">
        <v>300</v>
      </c>
    </row>
    <row r="2228" spans="1:2" x14ac:dyDescent="0.3">
      <c r="A2228">
        <v>2017</v>
      </c>
      <c r="B2228" t="s">
        <v>1083</v>
      </c>
    </row>
    <row r="2229" spans="1:2" x14ac:dyDescent="0.3">
      <c r="A2229">
        <v>2017</v>
      </c>
      <c r="B2229" t="s">
        <v>1719</v>
      </c>
    </row>
    <row r="2230" spans="1:2" x14ac:dyDescent="0.3">
      <c r="A2230">
        <v>2017</v>
      </c>
      <c r="B2230" t="s">
        <v>821</v>
      </c>
    </row>
    <row r="2231" spans="1:2" x14ac:dyDescent="0.3">
      <c r="A2231">
        <v>2017</v>
      </c>
      <c r="B2231" t="s">
        <v>2155</v>
      </c>
    </row>
    <row r="2232" spans="1:2" x14ac:dyDescent="0.3">
      <c r="A2232">
        <v>2017</v>
      </c>
      <c r="B2232" t="s">
        <v>2036</v>
      </c>
    </row>
    <row r="2233" spans="1:2" x14ac:dyDescent="0.3">
      <c r="A2233">
        <v>2017</v>
      </c>
      <c r="B2233" t="s">
        <v>455</v>
      </c>
    </row>
    <row r="2234" spans="1:2" x14ac:dyDescent="0.3">
      <c r="A2234">
        <v>2017</v>
      </c>
      <c r="B2234" t="s">
        <v>1210</v>
      </c>
    </row>
    <row r="2235" spans="1:2" x14ac:dyDescent="0.3">
      <c r="A2235">
        <v>2017</v>
      </c>
      <c r="B2235" t="s">
        <v>2264</v>
      </c>
    </row>
    <row r="2236" spans="1:2" x14ac:dyDescent="0.3">
      <c r="A2236">
        <v>2017</v>
      </c>
      <c r="B2236" t="s">
        <v>1337</v>
      </c>
    </row>
    <row r="2237" spans="1:2" x14ac:dyDescent="0.3">
      <c r="A2237">
        <v>2017</v>
      </c>
      <c r="B2237" t="s">
        <v>290</v>
      </c>
    </row>
    <row r="2238" spans="1:2" x14ac:dyDescent="0.3">
      <c r="A2238">
        <v>2017</v>
      </c>
      <c r="B2238" t="s">
        <v>418</v>
      </c>
    </row>
    <row r="2239" spans="1:2" x14ac:dyDescent="0.3">
      <c r="A2239">
        <v>2017</v>
      </c>
      <c r="B2239" t="s">
        <v>1562</v>
      </c>
    </row>
    <row r="2240" spans="1:2" x14ac:dyDescent="0.3">
      <c r="A2240">
        <v>2017</v>
      </c>
      <c r="B2240" t="s">
        <v>2144</v>
      </c>
    </row>
    <row r="2241" spans="1:2" x14ac:dyDescent="0.3">
      <c r="A2241">
        <v>2017</v>
      </c>
      <c r="B2241" t="s">
        <v>1022</v>
      </c>
    </row>
    <row r="2242" spans="1:2" x14ac:dyDescent="0.3">
      <c r="A2242">
        <v>2017</v>
      </c>
      <c r="B2242" t="s">
        <v>1780</v>
      </c>
    </row>
    <row r="2243" spans="1:2" x14ac:dyDescent="0.3">
      <c r="A2243">
        <v>2017</v>
      </c>
      <c r="B2243" t="s">
        <v>2543</v>
      </c>
    </row>
    <row r="2244" spans="1:2" x14ac:dyDescent="0.3">
      <c r="A2244">
        <v>2017</v>
      </c>
      <c r="B2244" t="s">
        <v>2687</v>
      </c>
    </row>
    <row r="2245" spans="1:2" x14ac:dyDescent="0.3">
      <c r="A2245">
        <v>2017</v>
      </c>
      <c r="B2245" t="s">
        <v>382</v>
      </c>
    </row>
    <row r="2246" spans="1:2" x14ac:dyDescent="0.3">
      <c r="A2246">
        <v>2017</v>
      </c>
      <c r="B2246" t="s">
        <v>1331</v>
      </c>
    </row>
    <row r="2247" spans="1:2" x14ac:dyDescent="0.3">
      <c r="A2247">
        <v>2017</v>
      </c>
      <c r="B2247" t="s">
        <v>1176</v>
      </c>
    </row>
    <row r="2248" spans="1:2" x14ac:dyDescent="0.3">
      <c r="A2248">
        <v>2017</v>
      </c>
      <c r="B2248" t="s">
        <v>1990</v>
      </c>
    </row>
    <row r="2249" spans="1:2" x14ac:dyDescent="0.3">
      <c r="A2249">
        <v>2017</v>
      </c>
      <c r="B2249" t="s">
        <v>1812</v>
      </c>
    </row>
    <row r="2250" spans="1:2" x14ac:dyDescent="0.3">
      <c r="A2250">
        <v>2017</v>
      </c>
      <c r="B2250" t="s">
        <v>1494</v>
      </c>
    </row>
    <row r="2251" spans="1:2" x14ac:dyDescent="0.3">
      <c r="A2251">
        <v>2017</v>
      </c>
      <c r="B2251" t="s">
        <v>1510</v>
      </c>
    </row>
    <row r="2252" spans="1:2" x14ac:dyDescent="0.3">
      <c r="A2252">
        <v>2017</v>
      </c>
      <c r="B2252" t="s">
        <v>1545</v>
      </c>
    </row>
    <row r="2253" spans="1:2" x14ac:dyDescent="0.3">
      <c r="A2253">
        <v>2017</v>
      </c>
      <c r="B2253" t="s">
        <v>2032</v>
      </c>
    </row>
    <row r="2254" spans="1:2" x14ac:dyDescent="0.3">
      <c r="A2254">
        <v>2017</v>
      </c>
      <c r="B2254" t="s">
        <v>2689</v>
      </c>
    </row>
    <row r="2255" spans="1:2" x14ac:dyDescent="0.3">
      <c r="A2255">
        <v>2017</v>
      </c>
      <c r="B2255" t="s">
        <v>2438</v>
      </c>
    </row>
    <row r="2256" spans="1:2" x14ac:dyDescent="0.3">
      <c r="A2256">
        <v>2017</v>
      </c>
      <c r="B2256" t="s">
        <v>1208</v>
      </c>
    </row>
    <row r="2257" spans="1:2" x14ac:dyDescent="0.3">
      <c r="A2257">
        <v>2017</v>
      </c>
      <c r="B2257" t="s">
        <v>335</v>
      </c>
    </row>
    <row r="2258" spans="1:2" x14ac:dyDescent="0.3">
      <c r="A2258">
        <v>2017</v>
      </c>
      <c r="B2258" t="s">
        <v>695</v>
      </c>
    </row>
    <row r="2259" spans="1:2" x14ac:dyDescent="0.3">
      <c r="A2259">
        <v>2017</v>
      </c>
      <c r="B2259" t="s">
        <v>368</v>
      </c>
    </row>
    <row r="2260" spans="1:2" x14ac:dyDescent="0.3">
      <c r="A2260">
        <v>2017</v>
      </c>
      <c r="B2260" t="s">
        <v>847</v>
      </c>
    </row>
    <row r="2261" spans="1:2" x14ac:dyDescent="0.3">
      <c r="A2261">
        <v>2017</v>
      </c>
      <c r="B2261" t="s">
        <v>426</v>
      </c>
    </row>
    <row r="2262" spans="1:2" x14ac:dyDescent="0.3">
      <c r="A2262">
        <v>2017</v>
      </c>
      <c r="B2262" t="s">
        <v>1037</v>
      </c>
    </row>
    <row r="2263" spans="1:2" x14ac:dyDescent="0.3">
      <c r="A2263">
        <v>2017</v>
      </c>
      <c r="B2263" t="s">
        <v>1259</v>
      </c>
    </row>
    <row r="2264" spans="1:2" x14ac:dyDescent="0.3">
      <c r="A2264">
        <v>2017</v>
      </c>
      <c r="B2264" t="s">
        <v>1272</v>
      </c>
    </row>
    <row r="2265" spans="1:2" x14ac:dyDescent="0.3">
      <c r="A2265">
        <v>2017</v>
      </c>
      <c r="B2265" t="s">
        <v>181</v>
      </c>
    </row>
    <row r="2266" spans="1:2" x14ac:dyDescent="0.3">
      <c r="A2266">
        <v>2017</v>
      </c>
      <c r="B2266" t="s">
        <v>2125</v>
      </c>
    </row>
    <row r="2267" spans="1:2" x14ac:dyDescent="0.3">
      <c r="A2267">
        <v>2017</v>
      </c>
      <c r="B2267" t="s">
        <v>668</v>
      </c>
    </row>
    <row r="2268" spans="1:2" x14ac:dyDescent="0.3">
      <c r="A2268">
        <v>2017</v>
      </c>
      <c r="B2268" t="s">
        <v>57</v>
      </c>
    </row>
    <row r="2269" spans="1:2" x14ac:dyDescent="0.3">
      <c r="A2269">
        <v>2017</v>
      </c>
      <c r="B2269" t="s">
        <v>890</v>
      </c>
    </row>
    <row r="2270" spans="1:2" x14ac:dyDescent="0.3">
      <c r="A2270">
        <v>2017</v>
      </c>
      <c r="B2270" t="s">
        <v>1827</v>
      </c>
    </row>
    <row r="2271" spans="1:2" x14ac:dyDescent="0.3">
      <c r="A2271">
        <v>2017</v>
      </c>
      <c r="B2271" t="s">
        <v>2481</v>
      </c>
    </row>
    <row r="2272" spans="1:2" x14ac:dyDescent="0.3">
      <c r="A2272">
        <v>2017</v>
      </c>
      <c r="B2272" t="s">
        <v>1103</v>
      </c>
    </row>
    <row r="2273" spans="1:2" x14ac:dyDescent="0.3">
      <c r="A2273">
        <v>2017</v>
      </c>
      <c r="B2273" t="s">
        <v>816</v>
      </c>
    </row>
    <row r="2274" spans="1:2" x14ac:dyDescent="0.3">
      <c r="A2274">
        <v>2017</v>
      </c>
      <c r="B2274" t="s">
        <v>1278</v>
      </c>
    </row>
    <row r="2275" spans="1:2" x14ac:dyDescent="0.3">
      <c r="A2275">
        <v>2017</v>
      </c>
      <c r="B2275" t="s">
        <v>160</v>
      </c>
    </row>
    <row r="2276" spans="1:2" x14ac:dyDescent="0.3">
      <c r="A2276">
        <v>2017</v>
      </c>
      <c r="B2276" t="s">
        <v>1137</v>
      </c>
    </row>
    <row r="2277" spans="1:2" x14ac:dyDescent="0.3">
      <c r="A2277">
        <v>2017</v>
      </c>
      <c r="B2277" t="s">
        <v>1229</v>
      </c>
    </row>
    <row r="2278" spans="1:2" x14ac:dyDescent="0.3">
      <c r="A2278">
        <v>2017</v>
      </c>
      <c r="B2278" t="s">
        <v>179</v>
      </c>
    </row>
    <row r="2279" spans="1:2" x14ac:dyDescent="0.3">
      <c r="A2279">
        <v>2017</v>
      </c>
      <c r="B2279" t="s">
        <v>1476</v>
      </c>
    </row>
    <row r="2280" spans="1:2" x14ac:dyDescent="0.3">
      <c r="A2280">
        <v>2017</v>
      </c>
      <c r="B2280" t="s">
        <v>324</v>
      </c>
    </row>
    <row r="2281" spans="1:2" x14ac:dyDescent="0.3">
      <c r="A2281">
        <v>2017</v>
      </c>
      <c r="B2281" t="s">
        <v>402</v>
      </c>
    </row>
    <row r="2282" spans="1:2" x14ac:dyDescent="0.3">
      <c r="A2282">
        <v>2017</v>
      </c>
      <c r="B2282" t="s">
        <v>1220</v>
      </c>
    </row>
    <row r="2283" spans="1:2" x14ac:dyDescent="0.3">
      <c r="A2283">
        <v>2017</v>
      </c>
      <c r="B2283" t="s">
        <v>2379</v>
      </c>
    </row>
    <row r="2284" spans="1:2" x14ac:dyDescent="0.3">
      <c r="A2284">
        <v>2017</v>
      </c>
      <c r="B2284" t="s">
        <v>236</v>
      </c>
    </row>
    <row r="2285" spans="1:2" x14ac:dyDescent="0.3">
      <c r="A2285">
        <v>2017</v>
      </c>
      <c r="B2285" t="s">
        <v>592</v>
      </c>
    </row>
    <row r="2286" spans="1:2" x14ac:dyDescent="0.3">
      <c r="A2286">
        <v>2017</v>
      </c>
      <c r="B2286" t="s">
        <v>1075</v>
      </c>
    </row>
    <row r="2287" spans="1:2" x14ac:dyDescent="0.3">
      <c r="A2287">
        <v>2017</v>
      </c>
      <c r="B2287" t="s">
        <v>2211</v>
      </c>
    </row>
    <row r="2288" spans="1:2" x14ac:dyDescent="0.3">
      <c r="A2288">
        <v>2017</v>
      </c>
      <c r="B2288" t="s">
        <v>645</v>
      </c>
    </row>
    <row r="2289" spans="1:2" x14ac:dyDescent="0.3">
      <c r="A2289">
        <v>2017</v>
      </c>
      <c r="B2289" t="s">
        <v>2275</v>
      </c>
    </row>
    <row r="2290" spans="1:2" x14ac:dyDescent="0.3">
      <c r="A2290">
        <v>2017</v>
      </c>
      <c r="B2290" t="s">
        <v>2253</v>
      </c>
    </row>
    <row r="2291" spans="1:2" x14ac:dyDescent="0.3">
      <c r="A2291">
        <v>2017</v>
      </c>
      <c r="B2291" t="s">
        <v>2536</v>
      </c>
    </row>
    <row r="2292" spans="1:2" x14ac:dyDescent="0.3">
      <c r="A2292">
        <v>2017</v>
      </c>
      <c r="B2292" t="s">
        <v>511</v>
      </c>
    </row>
    <row r="2293" spans="1:2" x14ac:dyDescent="0.3">
      <c r="A2293">
        <v>2017</v>
      </c>
      <c r="B2293" t="s">
        <v>504</v>
      </c>
    </row>
    <row r="2294" spans="1:2" x14ac:dyDescent="0.3">
      <c r="A2294">
        <v>2017</v>
      </c>
      <c r="B2294" t="s">
        <v>671</v>
      </c>
    </row>
    <row r="2295" spans="1:2" x14ac:dyDescent="0.3">
      <c r="A2295">
        <v>2017</v>
      </c>
      <c r="B2295" t="s">
        <v>1041</v>
      </c>
    </row>
    <row r="2296" spans="1:2" x14ac:dyDescent="0.3">
      <c r="A2296">
        <v>2017</v>
      </c>
      <c r="B2296" t="s">
        <v>1796</v>
      </c>
    </row>
    <row r="2297" spans="1:2" x14ac:dyDescent="0.3">
      <c r="A2297">
        <v>2017</v>
      </c>
      <c r="B2297" t="s">
        <v>1501</v>
      </c>
    </row>
    <row r="2298" spans="1:2" x14ac:dyDescent="0.3">
      <c r="A2298">
        <v>2017</v>
      </c>
      <c r="B2298" t="s">
        <v>397</v>
      </c>
    </row>
    <row r="2299" spans="1:2" x14ac:dyDescent="0.3">
      <c r="A2299">
        <v>2017</v>
      </c>
      <c r="B2299" t="s">
        <v>1147</v>
      </c>
    </row>
    <row r="2300" spans="1:2" x14ac:dyDescent="0.3">
      <c r="A2300">
        <v>2017</v>
      </c>
      <c r="B2300" t="s">
        <v>598</v>
      </c>
    </row>
    <row r="2301" spans="1:2" x14ac:dyDescent="0.3">
      <c r="A2301">
        <v>2017</v>
      </c>
      <c r="B2301" t="s">
        <v>2102</v>
      </c>
    </row>
    <row r="2302" spans="1:2" x14ac:dyDescent="0.3">
      <c r="A2302">
        <v>2017</v>
      </c>
      <c r="B2302" t="s">
        <v>1940</v>
      </c>
    </row>
    <row r="2303" spans="1:2" x14ac:dyDescent="0.3">
      <c r="A2303">
        <v>2017</v>
      </c>
      <c r="B2303" t="s">
        <v>888</v>
      </c>
    </row>
    <row r="2304" spans="1:2" x14ac:dyDescent="0.3">
      <c r="A2304">
        <v>2017</v>
      </c>
      <c r="B2304" t="s">
        <v>544</v>
      </c>
    </row>
    <row r="2305" spans="1:2" x14ac:dyDescent="0.3">
      <c r="A2305">
        <v>2017</v>
      </c>
      <c r="B2305" t="s">
        <v>2613</v>
      </c>
    </row>
    <row r="2306" spans="1:2" x14ac:dyDescent="0.3">
      <c r="A2306">
        <v>2017</v>
      </c>
      <c r="B2306" t="s">
        <v>1294</v>
      </c>
    </row>
    <row r="2307" spans="1:2" x14ac:dyDescent="0.3">
      <c r="A2307">
        <v>2017</v>
      </c>
      <c r="B2307" t="s">
        <v>2322</v>
      </c>
    </row>
    <row r="2308" spans="1:2" x14ac:dyDescent="0.3">
      <c r="A2308">
        <v>2017</v>
      </c>
      <c r="B2308" t="s">
        <v>2103</v>
      </c>
    </row>
    <row r="2309" spans="1:2" x14ac:dyDescent="0.3">
      <c r="A2309">
        <v>2017</v>
      </c>
      <c r="B2309" t="s">
        <v>1211</v>
      </c>
    </row>
    <row r="2310" spans="1:2" x14ac:dyDescent="0.3">
      <c r="A2310">
        <v>2017</v>
      </c>
      <c r="B2310" t="s">
        <v>2623</v>
      </c>
    </row>
    <row r="2311" spans="1:2" x14ac:dyDescent="0.3">
      <c r="A2311">
        <v>2017</v>
      </c>
      <c r="B2311" t="s">
        <v>1934</v>
      </c>
    </row>
    <row r="2312" spans="1:2" x14ac:dyDescent="0.3">
      <c r="A2312">
        <v>2017</v>
      </c>
      <c r="B2312" t="s">
        <v>1302</v>
      </c>
    </row>
    <row r="2313" spans="1:2" x14ac:dyDescent="0.3">
      <c r="A2313">
        <v>2017</v>
      </c>
      <c r="B2313" t="s">
        <v>1671</v>
      </c>
    </row>
    <row r="2314" spans="1:2" x14ac:dyDescent="0.3">
      <c r="A2314">
        <v>2017</v>
      </c>
      <c r="B2314" t="s">
        <v>2012</v>
      </c>
    </row>
    <row r="2315" spans="1:2" x14ac:dyDescent="0.3">
      <c r="A2315">
        <v>2017</v>
      </c>
      <c r="B2315" t="s">
        <v>1248</v>
      </c>
    </row>
    <row r="2316" spans="1:2" x14ac:dyDescent="0.3">
      <c r="A2316">
        <v>2017</v>
      </c>
      <c r="B2316" t="s">
        <v>1973</v>
      </c>
    </row>
    <row r="2317" spans="1:2" x14ac:dyDescent="0.3">
      <c r="A2317">
        <v>2017</v>
      </c>
      <c r="B2317" t="s">
        <v>243</v>
      </c>
    </row>
    <row r="2318" spans="1:2" x14ac:dyDescent="0.3">
      <c r="A2318">
        <v>2017</v>
      </c>
      <c r="B2318" t="s">
        <v>950</v>
      </c>
    </row>
    <row r="2319" spans="1:2" x14ac:dyDescent="0.3">
      <c r="A2319">
        <v>2017</v>
      </c>
      <c r="B2319" t="s">
        <v>1573</v>
      </c>
    </row>
    <row r="2320" spans="1:2" x14ac:dyDescent="0.3">
      <c r="A2320">
        <v>2017</v>
      </c>
      <c r="B2320" t="s">
        <v>901</v>
      </c>
    </row>
    <row r="2321" spans="1:2" x14ac:dyDescent="0.3">
      <c r="A2321">
        <v>2017</v>
      </c>
      <c r="B2321" t="s">
        <v>313</v>
      </c>
    </row>
    <row r="2322" spans="1:2" x14ac:dyDescent="0.3">
      <c r="A2322">
        <v>2017</v>
      </c>
      <c r="B2322" t="s">
        <v>1784</v>
      </c>
    </row>
    <row r="2323" spans="1:2" x14ac:dyDescent="0.3">
      <c r="A2323">
        <v>2017</v>
      </c>
      <c r="B2323" t="s">
        <v>2165</v>
      </c>
    </row>
    <row r="2324" spans="1:2" x14ac:dyDescent="0.3">
      <c r="A2324">
        <v>2017</v>
      </c>
      <c r="B2324" t="s">
        <v>2557</v>
      </c>
    </row>
    <row r="2325" spans="1:2" x14ac:dyDescent="0.3">
      <c r="A2325">
        <v>2017</v>
      </c>
      <c r="B2325" t="s">
        <v>2011</v>
      </c>
    </row>
    <row r="2326" spans="1:2" x14ac:dyDescent="0.3">
      <c r="A2326">
        <v>2017</v>
      </c>
      <c r="B2326" t="s">
        <v>248</v>
      </c>
    </row>
    <row r="2327" spans="1:2" x14ac:dyDescent="0.3">
      <c r="A2327">
        <v>2017</v>
      </c>
      <c r="B2327" t="s">
        <v>830</v>
      </c>
    </row>
    <row r="2328" spans="1:2" x14ac:dyDescent="0.3">
      <c r="A2328">
        <v>2017</v>
      </c>
      <c r="B2328" t="s">
        <v>572</v>
      </c>
    </row>
    <row r="2329" spans="1:2" x14ac:dyDescent="0.3">
      <c r="A2329">
        <v>2017</v>
      </c>
      <c r="B2329" t="s">
        <v>2346</v>
      </c>
    </row>
    <row r="2330" spans="1:2" x14ac:dyDescent="0.3">
      <c r="A2330">
        <v>2017</v>
      </c>
      <c r="B2330" t="s">
        <v>258</v>
      </c>
    </row>
    <row r="2331" spans="1:2" x14ac:dyDescent="0.3">
      <c r="A2331">
        <v>2017</v>
      </c>
      <c r="B2331" t="s">
        <v>457</v>
      </c>
    </row>
    <row r="2332" spans="1:2" x14ac:dyDescent="0.3">
      <c r="A2332">
        <v>2017</v>
      </c>
      <c r="B2332" t="s">
        <v>371</v>
      </c>
    </row>
    <row r="2333" spans="1:2" x14ac:dyDescent="0.3">
      <c r="A2333">
        <v>2017</v>
      </c>
      <c r="B2333" t="s">
        <v>219</v>
      </c>
    </row>
    <row r="2334" spans="1:2" x14ac:dyDescent="0.3">
      <c r="A2334">
        <v>2017</v>
      </c>
      <c r="B2334" t="s">
        <v>147</v>
      </c>
    </row>
    <row r="2335" spans="1:2" x14ac:dyDescent="0.3">
      <c r="A2335">
        <v>2017</v>
      </c>
      <c r="B2335" t="s">
        <v>464</v>
      </c>
    </row>
    <row r="2336" spans="1:2" x14ac:dyDescent="0.3">
      <c r="A2336">
        <v>2017</v>
      </c>
      <c r="B2336" t="s">
        <v>2010</v>
      </c>
    </row>
    <row r="2337" spans="1:2" x14ac:dyDescent="0.3">
      <c r="A2337">
        <v>2017</v>
      </c>
      <c r="B2337" t="s">
        <v>546</v>
      </c>
    </row>
    <row r="2338" spans="1:2" x14ac:dyDescent="0.3">
      <c r="A2338">
        <v>2017</v>
      </c>
      <c r="B2338" t="s">
        <v>428</v>
      </c>
    </row>
    <row r="2339" spans="1:2" x14ac:dyDescent="0.3">
      <c r="A2339">
        <v>2017</v>
      </c>
      <c r="B2339" t="s">
        <v>1413</v>
      </c>
    </row>
    <row r="2340" spans="1:2" x14ac:dyDescent="0.3">
      <c r="A2340">
        <v>2017</v>
      </c>
      <c r="B2340" t="s">
        <v>553</v>
      </c>
    </row>
    <row r="2341" spans="1:2" x14ac:dyDescent="0.3">
      <c r="A2341">
        <v>2017</v>
      </c>
      <c r="B2341" t="s">
        <v>2016</v>
      </c>
    </row>
    <row r="2342" spans="1:2" x14ac:dyDescent="0.3">
      <c r="A2342">
        <v>2017</v>
      </c>
      <c r="B2342" t="s">
        <v>1867</v>
      </c>
    </row>
    <row r="2343" spans="1:2" x14ac:dyDescent="0.3">
      <c r="A2343">
        <v>2017</v>
      </c>
      <c r="B2343" t="s">
        <v>2178</v>
      </c>
    </row>
    <row r="2344" spans="1:2" x14ac:dyDescent="0.3">
      <c r="A2344">
        <v>2017</v>
      </c>
      <c r="B2344" t="s">
        <v>636</v>
      </c>
    </row>
    <row r="2345" spans="1:2" x14ac:dyDescent="0.3">
      <c r="A2345">
        <v>2017</v>
      </c>
      <c r="B2345" t="s">
        <v>153</v>
      </c>
    </row>
    <row r="2346" spans="1:2" x14ac:dyDescent="0.3">
      <c r="A2346">
        <v>2017</v>
      </c>
      <c r="B2346" t="s">
        <v>874</v>
      </c>
    </row>
    <row r="2347" spans="1:2" x14ac:dyDescent="0.3">
      <c r="A2347">
        <v>2017</v>
      </c>
      <c r="B2347" t="s">
        <v>1262</v>
      </c>
    </row>
    <row r="2348" spans="1:2" x14ac:dyDescent="0.3">
      <c r="A2348">
        <v>2017</v>
      </c>
      <c r="B2348" t="s">
        <v>1537</v>
      </c>
    </row>
    <row r="2349" spans="1:2" x14ac:dyDescent="0.3">
      <c r="A2349">
        <v>2017</v>
      </c>
      <c r="B2349" t="s">
        <v>739</v>
      </c>
    </row>
    <row r="2350" spans="1:2" x14ac:dyDescent="0.3">
      <c r="A2350">
        <v>2017</v>
      </c>
      <c r="B2350" t="s">
        <v>886</v>
      </c>
    </row>
    <row r="2351" spans="1:2" x14ac:dyDescent="0.3">
      <c r="A2351">
        <v>2017</v>
      </c>
      <c r="B2351" t="s">
        <v>1163</v>
      </c>
    </row>
    <row r="2352" spans="1:2" x14ac:dyDescent="0.3">
      <c r="A2352">
        <v>2017</v>
      </c>
      <c r="B2352" t="s">
        <v>1451</v>
      </c>
    </row>
    <row r="2353" spans="1:2" x14ac:dyDescent="0.3">
      <c r="A2353">
        <v>2017</v>
      </c>
      <c r="B2353" t="s">
        <v>828</v>
      </c>
    </row>
    <row r="2354" spans="1:2" x14ac:dyDescent="0.3">
      <c r="A2354">
        <v>2017</v>
      </c>
      <c r="B2354" t="s">
        <v>1287</v>
      </c>
    </row>
    <row r="2355" spans="1:2" x14ac:dyDescent="0.3">
      <c r="A2355">
        <v>2017</v>
      </c>
      <c r="B2355" t="s">
        <v>1711</v>
      </c>
    </row>
    <row r="2356" spans="1:2" x14ac:dyDescent="0.3">
      <c r="A2356">
        <v>2017</v>
      </c>
      <c r="B2356" t="s">
        <v>759</v>
      </c>
    </row>
    <row r="2357" spans="1:2" x14ac:dyDescent="0.3">
      <c r="A2357">
        <v>2017</v>
      </c>
      <c r="B2357" t="s">
        <v>2205</v>
      </c>
    </row>
    <row r="2358" spans="1:2" x14ac:dyDescent="0.3">
      <c r="A2358">
        <v>2017</v>
      </c>
      <c r="B2358" t="s">
        <v>1775</v>
      </c>
    </row>
    <row r="2359" spans="1:2" x14ac:dyDescent="0.3">
      <c r="A2359">
        <v>2017</v>
      </c>
      <c r="B2359" t="s">
        <v>1334</v>
      </c>
    </row>
    <row r="2360" spans="1:2" x14ac:dyDescent="0.3">
      <c r="A2360">
        <v>2017</v>
      </c>
      <c r="B2360" t="s">
        <v>2699</v>
      </c>
    </row>
    <row r="2361" spans="1:2" x14ac:dyDescent="0.3">
      <c r="A2361">
        <v>2017</v>
      </c>
      <c r="B2361" t="s">
        <v>977</v>
      </c>
    </row>
    <row r="2362" spans="1:2" x14ac:dyDescent="0.3">
      <c r="A2362">
        <v>2017</v>
      </c>
      <c r="B2362" t="s">
        <v>701</v>
      </c>
    </row>
    <row r="2363" spans="1:2" x14ac:dyDescent="0.3">
      <c r="A2363">
        <v>2017</v>
      </c>
      <c r="B2363" t="s">
        <v>1477</v>
      </c>
    </row>
    <row r="2364" spans="1:2" x14ac:dyDescent="0.3">
      <c r="A2364">
        <v>2017</v>
      </c>
      <c r="B2364" t="s">
        <v>673</v>
      </c>
    </row>
    <row r="2365" spans="1:2" x14ac:dyDescent="0.3">
      <c r="A2365">
        <v>2017</v>
      </c>
      <c r="B2365" t="s">
        <v>2251</v>
      </c>
    </row>
    <row r="2366" spans="1:2" x14ac:dyDescent="0.3">
      <c r="A2366">
        <v>2017</v>
      </c>
      <c r="B2366" t="s">
        <v>2094</v>
      </c>
    </row>
    <row r="2367" spans="1:2" x14ac:dyDescent="0.3">
      <c r="A2367">
        <v>2017</v>
      </c>
      <c r="B2367" t="s">
        <v>89</v>
      </c>
    </row>
    <row r="2368" spans="1:2" x14ac:dyDescent="0.3">
      <c r="A2368">
        <v>2017</v>
      </c>
      <c r="B2368" t="s">
        <v>2198</v>
      </c>
    </row>
    <row r="2369" spans="1:2" x14ac:dyDescent="0.3">
      <c r="A2369">
        <v>2017</v>
      </c>
      <c r="B2369" t="s">
        <v>1624</v>
      </c>
    </row>
    <row r="2370" spans="1:2" x14ac:dyDescent="0.3">
      <c r="A2370">
        <v>2017</v>
      </c>
      <c r="B2370" t="s">
        <v>1050</v>
      </c>
    </row>
    <row r="2371" spans="1:2" x14ac:dyDescent="0.3">
      <c r="A2371">
        <v>2017</v>
      </c>
      <c r="B2371" t="s">
        <v>656</v>
      </c>
    </row>
    <row r="2372" spans="1:2" x14ac:dyDescent="0.3">
      <c r="A2372">
        <v>2017</v>
      </c>
      <c r="B2372" t="s">
        <v>726</v>
      </c>
    </row>
    <row r="2373" spans="1:2" x14ac:dyDescent="0.3">
      <c r="A2373">
        <v>2017</v>
      </c>
      <c r="B2373" t="s">
        <v>71</v>
      </c>
    </row>
    <row r="2374" spans="1:2" x14ac:dyDescent="0.3">
      <c r="A2374">
        <v>2017</v>
      </c>
      <c r="B2374" t="s">
        <v>2307</v>
      </c>
    </row>
    <row r="2375" spans="1:2" x14ac:dyDescent="0.3">
      <c r="A2375">
        <v>2017</v>
      </c>
      <c r="B2375" t="s">
        <v>1326</v>
      </c>
    </row>
    <row r="2376" spans="1:2" x14ac:dyDescent="0.3">
      <c r="A2376">
        <v>2017</v>
      </c>
      <c r="B2376" t="s">
        <v>952</v>
      </c>
    </row>
    <row r="2377" spans="1:2" x14ac:dyDescent="0.3">
      <c r="A2377">
        <v>2017</v>
      </c>
      <c r="B2377" t="s">
        <v>2070</v>
      </c>
    </row>
    <row r="2378" spans="1:2" x14ac:dyDescent="0.3">
      <c r="A2378">
        <v>2017</v>
      </c>
      <c r="B2378" t="s">
        <v>497</v>
      </c>
    </row>
    <row r="2379" spans="1:2" x14ac:dyDescent="0.3">
      <c r="A2379">
        <v>2017</v>
      </c>
      <c r="B2379" t="s">
        <v>1356</v>
      </c>
    </row>
    <row r="2380" spans="1:2" x14ac:dyDescent="0.3">
      <c r="A2380">
        <v>2017</v>
      </c>
      <c r="B2380" t="s">
        <v>421</v>
      </c>
    </row>
    <row r="2381" spans="1:2" x14ac:dyDescent="0.3">
      <c r="A2381">
        <v>2017</v>
      </c>
      <c r="B2381" t="s">
        <v>634</v>
      </c>
    </row>
    <row r="2382" spans="1:2" x14ac:dyDescent="0.3">
      <c r="A2382">
        <v>2017</v>
      </c>
      <c r="B2382" t="s">
        <v>988</v>
      </c>
    </row>
    <row r="2383" spans="1:2" x14ac:dyDescent="0.3">
      <c r="A2383">
        <v>2017</v>
      </c>
      <c r="B2383" t="s">
        <v>958</v>
      </c>
    </row>
    <row r="2384" spans="1:2" x14ac:dyDescent="0.3">
      <c r="A2384">
        <v>2017</v>
      </c>
      <c r="B2384" t="s">
        <v>737</v>
      </c>
    </row>
    <row r="2385" spans="1:2" x14ac:dyDescent="0.3">
      <c r="A2385">
        <v>2017</v>
      </c>
      <c r="B2385" t="s">
        <v>1961</v>
      </c>
    </row>
    <row r="2386" spans="1:2" x14ac:dyDescent="0.3">
      <c r="A2386">
        <v>2017</v>
      </c>
      <c r="B2386" t="s">
        <v>1442</v>
      </c>
    </row>
    <row r="2387" spans="1:2" x14ac:dyDescent="0.3">
      <c r="A2387">
        <v>2017</v>
      </c>
      <c r="B2387" t="s">
        <v>2047</v>
      </c>
    </row>
    <row r="2388" spans="1:2" x14ac:dyDescent="0.3">
      <c r="A2388">
        <v>2017</v>
      </c>
      <c r="B2388" t="s">
        <v>2038</v>
      </c>
    </row>
    <row r="2389" spans="1:2" x14ac:dyDescent="0.3">
      <c r="A2389">
        <v>2017</v>
      </c>
      <c r="B2389" t="s">
        <v>1533</v>
      </c>
    </row>
    <row r="2390" spans="1:2" x14ac:dyDescent="0.3">
      <c r="A2390">
        <v>2017</v>
      </c>
      <c r="B2390" t="s">
        <v>99</v>
      </c>
    </row>
    <row r="2391" spans="1:2" x14ac:dyDescent="0.3">
      <c r="A2391">
        <v>2017</v>
      </c>
      <c r="B2391" t="s">
        <v>742</v>
      </c>
    </row>
    <row r="2392" spans="1:2" x14ac:dyDescent="0.3">
      <c r="A2392">
        <v>2017</v>
      </c>
      <c r="B2392" t="s">
        <v>13</v>
      </c>
    </row>
    <row r="2393" spans="1:2" x14ac:dyDescent="0.3">
      <c r="A2393">
        <v>2017</v>
      </c>
      <c r="B2393" t="s">
        <v>108</v>
      </c>
    </row>
    <row r="2394" spans="1:2" x14ac:dyDescent="0.3">
      <c r="A2394">
        <v>2017</v>
      </c>
      <c r="B2394" t="s">
        <v>1855</v>
      </c>
    </row>
    <row r="2395" spans="1:2" x14ac:dyDescent="0.3">
      <c r="A2395">
        <v>2017</v>
      </c>
      <c r="B2395" t="s">
        <v>1967</v>
      </c>
    </row>
    <row r="2396" spans="1:2" x14ac:dyDescent="0.3">
      <c r="A2396">
        <v>2017</v>
      </c>
      <c r="B2396" t="s">
        <v>1407</v>
      </c>
    </row>
    <row r="2397" spans="1:2" x14ac:dyDescent="0.3">
      <c r="A2397">
        <v>2017</v>
      </c>
      <c r="B2397" t="s">
        <v>627</v>
      </c>
    </row>
    <row r="2398" spans="1:2" x14ac:dyDescent="0.3">
      <c r="A2398">
        <v>2017</v>
      </c>
      <c r="B2398" t="s">
        <v>1925</v>
      </c>
    </row>
    <row r="2399" spans="1:2" x14ac:dyDescent="0.3">
      <c r="A2399">
        <v>2017</v>
      </c>
      <c r="B2399" t="s">
        <v>1885</v>
      </c>
    </row>
    <row r="2400" spans="1:2" x14ac:dyDescent="0.3">
      <c r="A2400">
        <v>2017</v>
      </c>
      <c r="B2400" t="s">
        <v>1139</v>
      </c>
    </row>
    <row r="2401" spans="1:2" x14ac:dyDescent="0.3">
      <c r="A2401">
        <v>2017</v>
      </c>
      <c r="B2401" t="s">
        <v>2497</v>
      </c>
    </row>
    <row r="2402" spans="1:2" x14ac:dyDescent="0.3">
      <c r="A2402">
        <v>2017</v>
      </c>
      <c r="B2402" t="s">
        <v>1311</v>
      </c>
    </row>
    <row r="2403" spans="1:2" x14ac:dyDescent="0.3">
      <c r="A2403">
        <v>2017</v>
      </c>
      <c r="B2403" t="s">
        <v>1250</v>
      </c>
    </row>
    <row r="2404" spans="1:2" x14ac:dyDescent="0.3">
      <c r="A2404">
        <v>2017</v>
      </c>
      <c r="B2404" t="s">
        <v>2063</v>
      </c>
    </row>
    <row r="2405" spans="1:2" x14ac:dyDescent="0.3">
      <c r="A2405">
        <v>2017</v>
      </c>
      <c r="B2405" t="s">
        <v>2231</v>
      </c>
    </row>
    <row r="2406" spans="1:2" x14ac:dyDescent="0.3">
      <c r="A2406">
        <v>2017</v>
      </c>
      <c r="B2406" t="s">
        <v>1213</v>
      </c>
    </row>
    <row r="2407" spans="1:2" x14ac:dyDescent="0.3">
      <c r="A2407">
        <v>2017</v>
      </c>
      <c r="B2407" t="s">
        <v>1297</v>
      </c>
    </row>
    <row r="2408" spans="1:2" x14ac:dyDescent="0.3">
      <c r="A2408">
        <v>2017</v>
      </c>
      <c r="B2408" t="s">
        <v>1087</v>
      </c>
    </row>
    <row r="2409" spans="1:2" x14ac:dyDescent="0.3">
      <c r="A2409">
        <v>2017</v>
      </c>
      <c r="B2409" t="s">
        <v>1189</v>
      </c>
    </row>
    <row r="2410" spans="1:2" x14ac:dyDescent="0.3">
      <c r="A2410">
        <v>2017</v>
      </c>
      <c r="B2410" t="s">
        <v>1713</v>
      </c>
    </row>
    <row r="2411" spans="1:2" x14ac:dyDescent="0.3">
      <c r="A2411">
        <v>2017</v>
      </c>
      <c r="B2411" t="s">
        <v>1484</v>
      </c>
    </row>
    <row r="2412" spans="1:2" x14ac:dyDescent="0.3">
      <c r="A2412">
        <v>2017</v>
      </c>
      <c r="B2412" t="s">
        <v>2640</v>
      </c>
    </row>
    <row r="2413" spans="1:2" x14ac:dyDescent="0.3">
      <c r="A2413">
        <v>2017</v>
      </c>
      <c r="B2413" t="s">
        <v>2709</v>
      </c>
    </row>
    <row r="2414" spans="1:2" x14ac:dyDescent="0.3">
      <c r="A2414">
        <v>2017</v>
      </c>
      <c r="B2414" t="s">
        <v>894</v>
      </c>
    </row>
    <row r="2415" spans="1:2" x14ac:dyDescent="0.3">
      <c r="A2415">
        <v>2017</v>
      </c>
      <c r="B2415" t="s">
        <v>2710</v>
      </c>
    </row>
    <row r="2416" spans="1:2" x14ac:dyDescent="0.3">
      <c r="A2416">
        <v>2017</v>
      </c>
      <c r="B2416" t="s">
        <v>1654</v>
      </c>
    </row>
    <row r="2417" spans="1:2" x14ac:dyDescent="0.3">
      <c r="A2417">
        <v>2017</v>
      </c>
      <c r="B2417" t="s">
        <v>1640</v>
      </c>
    </row>
    <row r="2418" spans="1:2" x14ac:dyDescent="0.3">
      <c r="A2418">
        <v>2017</v>
      </c>
      <c r="B2418" t="s">
        <v>494</v>
      </c>
    </row>
    <row r="2419" spans="1:2" x14ac:dyDescent="0.3">
      <c r="A2419">
        <v>2017</v>
      </c>
      <c r="B2419" t="s">
        <v>1747</v>
      </c>
    </row>
    <row r="2420" spans="1:2" x14ac:dyDescent="0.3">
      <c r="A2420">
        <v>2017</v>
      </c>
      <c r="B2420" t="s">
        <v>1120</v>
      </c>
    </row>
    <row r="2421" spans="1:2" x14ac:dyDescent="0.3">
      <c r="A2421">
        <v>2017</v>
      </c>
      <c r="B2421" t="s">
        <v>937</v>
      </c>
    </row>
    <row r="2422" spans="1:2" x14ac:dyDescent="0.3">
      <c r="A2422">
        <v>2017</v>
      </c>
      <c r="B2422" t="s">
        <v>748</v>
      </c>
    </row>
    <row r="2423" spans="1:2" x14ac:dyDescent="0.3">
      <c r="A2423">
        <v>2017</v>
      </c>
      <c r="B2423" t="s">
        <v>2146</v>
      </c>
    </row>
    <row r="2424" spans="1:2" x14ac:dyDescent="0.3">
      <c r="A2424">
        <v>2017</v>
      </c>
      <c r="B2424" t="s">
        <v>1534</v>
      </c>
    </row>
    <row r="2425" spans="1:2" x14ac:dyDescent="0.3">
      <c r="A2425">
        <v>2017</v>
      </c>
      <c r="B2425" t="s">
        <v>1759</v>
      </c>
    </row>
    <row r="2426" spans="1:2" x14ac:dyDescent="0.3">
      <c r="A2426">
        <v>2017</v>
      </c>
      <c r="B2426" t="s">
        <v>1367</v>
      </c>
    </row>
    <row r="2427" spans="1:2" x14ac:dyDescent="0.3">
      <c r="A2427">
        <v>2017</v>
      </c>
      <c r="B2427" t="s">
        <v>391</v>
      </c>
    </row>
    <row r="2428" spans="1:2" x14ac:dyDescent="0.3">
      <c r="A2428">
        <v>2017</v>
      </c>
      <c r="B2428" t="s">
        <v>867</v>
      </c>
    </row>
    <row r="2429" spans="1:2" x14ac:dyDescent="0.3">
      <c r="A2429">
        <v>2017</v>
      </c>
      <c r="B2429" t="s">
        <v>1266</v>
      </c>
    </row>
    <row r="2430" spans="1:2" x14ac:dyDescent="0.3">
      <c r="A2430">
        <v>2017</v>
      </c>
      <c r="B2430" t="s">
        <v>2495</v>
      </c>
    </row>
    <row r="2431" spans="1:2" x14ac:dyDescent="0.3">
      <c r="A2431">
        <v>2017</v>
      </c>
      <c r="B2431" t="s">
        <v>779</v>
      </c>
    </row>
    <row r="2432" spans="1:2" x14ac:dyDescent="0.3">
      <c r="A2432">
        <v>2017</v>
      </c>
      <c r="B2432" t="s">
        <v>1876</v>
      </c>
    </row>
    <row r="2433" spans="1:2" x14ac:dyDescent="0.3">
      <c r="A2433">
        <v>2017</v>
      </c>
      <c r="B2433" t="s">
        <v>860</v>
      </c>
    </row>
    <row r="2434" spans="1:2" x14ac:dyDescent="0.3">
      <c r="A2434">
        <v>2017</v>
      </c>
      <c r="B2434" t="s">
        <v>2713</v>
      </c>
    </row>
    <row r="2435" spans="1:2" x14ac:dyDescent="0.3">
      <c r="A2435">
        <v>2017</v>
      </c>
      <c r="B2435" t="s">
        <v>1447</v>
      </c>
    </row>
    <row r="2436" spans="1:2" x14ac:dyDescent="0.3">
      <c r="A2436">
        <v>2017</v>
      </c>
      <c r="B2436" t="s">
        <v>2527</v>
      </c>
    </row>
    <row r="2437" spans="1:2" x14ac:dyDescent="0.3">
      <c r="A2437">
        <v>2017</v>
      </c>
      <c r="B2437" t="s">
        <v>1757</v>
      </c>
    </row>
    <row r="2438" spans="1:2" x14ac:dyDescent="0.3">
      <c r="A2438">
        <v>2017</v>
      </c>
      <c r="B2438" t="s">
        <v>518</v>
      </c>
    </row>
    <row r="2439" spans="1:2" x14ac:dyDescent="0.3">
      <c r="A2439">
        <v>2017</v>
      </c>
      <c r="B2439" t="s">
        <v>688</v>
      </c>
    </row>
    <row r="2440" spans="1:2" x14ac:dyDescent="0.3">
      <c r="A2440">
        <v>2017</v>
      </c>
      <c r="B2440" t="s">
        <v>2404</v>
      </c>
    </row>
    <row r="2441" spans="1:2" x14ac:dyDescent="0.3">
      <c r="A2441">
        <v>2017</v>
      </c>
      <c r="B2441" t="s">
        <v>1647</v>
      </c>
    </row>
    <row r="2442" spans="1:2" x14ac:dyDescent="0.3">
      <c r="A2442">
        <v>2017</v>
      </c>
      <c r="B2442" t="s">
        <v>1845</v>
      </c>
    </row>
    <row r="2443" spans="1:2" x14ac:dyDescent="0.3">
      <c r="A2443">
        <v>2017</v>
      </c>
      <c r="B2443" t="s">
        <v>903</v>
      </c>
    </row>
    <row r="2444" spans="1:2" x14ac:dyDescent="0.3">
      <c r="A2444">
        <v>2017</v>
      </c>
      <c r="B2444" t="s">
        <v>825</v>
      </c>
    </row>
    <row r="2445" spans="1:2" x14ac:dyDescent="0.3">
      <c r="A2445">
        <v>2017</v>
      </c>
      <c r="B2445" t="s">
        <v>1686</v>
      </c>
    </row>
    <row r="2446" spans="1:2" x14ac:dyDescent="0.3">
      <c r="A2446">
        <v>2017</v>
      </c>
      <c r="B2446" t="s">
        <v>970</v>
      </c>
    </row>
    <row r="2447" spans="1:2" x14ac:dyDescent="0.3">
      <c r="A2447">
        <v>2017</v>
      </c>
      <c r="B2447" t="s">
        <v>1496</v>
      </c>
    </row>
    <row r="2448" spans="1:2" x14ac:dyDescent="0.3">
      <c r="A2448">
        <v>2017</v>
      </c>
      <c r="B2448" t="s">
        <v>676</v>
      </c>
    </row>
    <row r="2449" spans="1:2" x14ac:dyDescent="0.3">
      <c r="A2449">
        <v>2017</v>
      </c>
      <c r="B2449" t="s">
        <v>444</v>
      </c>
    </row>
    <row r="2450" spans="1:2" x14ac:dyDescent="0.3">
      <c r="A2450">
        <v>2017</v>
      </c>
      <c r="B2450" t="s">
        <v>1865</v>
      </c>
    </row>
    <row r="2451" spans="1:2" x14ac:dyDescent="0.3">
      <c r="A2451">
        <v>2017</v>
      </c>
      <c r="B2451" t="s">
        <v>691</v>
      </c>
    </row>
    <row r="2452" spans="1:2" x14ac:dyDescent="0.3">
      <c r="A2452">
        <v>2017</v>
      </c>
      <c r="B2452" t="s">
        <v>340</v>
      </c>
    </row>
    <row r="2453" spans="1:2" x14ac:dyDescent="0.3">
      <c r="A2453">
        <v>2017</v>
      </c>
      <c r="B2453" t="s">
        <v>2624</v>
      </c>
    </row>
    <row r="2454" spans="1:2" x14ac:dyDescent="0.3">
      <c r="A2454">
        <v>2017</v>
      </c>
      <c r="B2454" t="s">
        <v>606</v>
      </c>
    </row>
    <row r="2455" spans="1:2" x14ac:dyDescent="0.3">
      <c r="A2455">
        <v>2017</v>
      </c>
      <c r="B2455" t="s">
        <v>222</v>
      </c>
    </row>
    <row r="2456" spans="1:2" x14ac:dyDescent="0.3">
      <c r="A2456">
        <v>2017</v>
      </c>
      <c r="B2456" t="s">
        <v>288</v>
      </c>
    </row>
    <row r="2457" spans="1:2" x14ac:dyDescent="0.3">
      <c r="A2457">
        <v>2017</v>
      </c>
      <c r="B2457" t="s">
        <v>245</v>
      </c>
    </row>
    <row r="2458" spans="1:2" x14ac:dyDescent="0.3">
      <c r="A2458">
        <v>2017</v>
      </c>
      <c r="B2458" t="s">
        <v>1718</v>
      </c>
    </row>
    <row r="2459" spans="1:2" x14ac:dyDescent="0.3">
      <c r="A2459">
        <v>2017</v>
      </c>
      <c r="B2459" t="s">
        <v>551</v>
      </c>
    </row>
    <row r="2460" spans="1:2" x14ac:dyDescent="0.3">
      <c r="A2460">
        <v>2017</v>
      </c>
      <c r="B2460" t="s">
        <v>1377</v>
      </c>
    </row>
    <row r="2461" spans="1:2" x14ac:dyDescent="0.3">
      <c r="A2461">
        <v>2017</v>
      </c>
      <c r="B2461" t="s">
        <v>1166</v>
      </c>
    </row>
    <row r="2462" spans="1:2" x14ac:dyDescent="0.3">
      <c r="A2462">
        <v>2017</v>
      </c>
      <c r="B2462" t="s">
        <v>2449</v>
      </c>
    </row>
    <row r="2463" spans="1:2" x14ac:dyDescent="0.3">
      <c r="A2463">
        <v>2017</v>
      </c>
      <c r="B2463" t="s">
        <v>1594</v>
      </c>
    </row>
    <row r="2464" spans="1:2" x14ac:dyDescent="0.3">
      <c r="A2464">
        <v>2017</v>
      </c>
      <c r="B2464" t="s">
        <v>80</v>
      </c>
    </row>
    <row r="2465" spans="1:2" x14ac:dyDescent="0.3">
      <c r="A2465">
        <v>2017</v>
      </c>
      <c r="B2465" t="s">
        <v>1474</v>
      </c>
    </row>
    <row r="2466" spans="1:2" x14ac:dyDescent="0.3">
      <c r="A2466">
        <v>2017</v>
      </c>
      <c r="B2466" t="s">
        <v>1185</v>
      </c>
    </row>
    <row r="2467" spans="1:2" x14ac:dyDescent="0.3">
      <c r="A2467">
        <v>2017</v>
      </c>
      <c r="B2467" t="s">
        <v>1543</v>
      </c>
    </row>
    <row r="2468" spans="1:2" x14ac:dyDescent="0.3">
      <c r="A2468">
        <v>2017</v>
      </c>
      <c r="B2468" t="s">
        <v>1101</v>
      </c>
    </row>
    <row r="2469" spans="1:2" x14ac:dyDescent="0.3">
      <c r="A2469">
        <v>2017</v>
      </c>
      <c r="B2469" t="s">
        <v>404</v>
      </c>
    </row>
    <row r="2470" spans="1:2" x14ac:dyDescent="0.3">
      <c r="A2470">
        <v>2017</v>
      </c>
      <c r="B2470" t="s">
        <v>891</v>
      </c>
    </row>
    <row r="2471" spans="1:2" x14ac:dyDescent="0.3">
      <c r="A2471">
        <v>2017</v>
      </c>
      <c r="B2471" t="s">
        <v>1078</v>
      </c>
    </row>
    <row r="2472" spans="1:2" x14ac:dyDescent="0.3">
      <c r="A2472">
        <v>2017</v>
      </c>
      <c r="B2472" t="s">
        <v>1199</v>
      </c>
    </row>
    <row r="2473" spans="1:2" x14ac:dyDescent="0.3">
      <c r="A2473">
        <v>2017</v>
      </c>
      <c r="B2473" t="s">
        <v>666</v>
      </c>
    </row>
    <row r="2474" spans="1:2" x14ac:dyDescent="0.3">
      <c r="A2474">
        <v>2017</v>
      </c>
      <c r="B2474" t="s">
        <v>2345</v>
      </c>
    </row>
    <row r="2475" spans="1:2" x14ac:dyDescent="0.3">
      <c r="A2475">
        <v>2017</v>
      </c>
      <c r="B2475" t="s">
        <v>1556</v>
      </c>
    </row>
    <row r="2476" spans="1:2" x14ac:dyDescent="0.3">
      <c r="A2476">
        <v>2017</v>
      </c>
      <c r="B2476" t="s">
        <v>1144</v>
      </c>
    </row>
    <row r="2477" spans="1:2" x14ac:dyDescent="0.3">
      <c r="A2477">
        <v>2017</v>
      </c>
      <c r="B2477" t="s">
        <v>966</v>
      </c>
    </row>
    <row r="2478" spans="1:2" x14ac:dyDescent="0.3">
      <c r="A2478">
        <v>2017</v>
      </c>
      <c r="B2478" t="s">
        <v>721</v>
      </c>
    </row>
    <row r="2479" spans="1:2" x14ac:dyDescent="0.3">
      <c r="A2479">
        <v>2017</v>
      </c>
      <c r="B2479" t="s">
        <v>2577</v>
      </c>
    </row>
    <row r="2480" spans="1:2" x14ac:dyDescent="0.3">
      <c r="A2480">
        <v>2017</v>
      </c>
      <c r="B2480" t="s">
        <v>150</v>
      </c>
    </row>
    <row r="2481" spans="1:2" x14ac:dyDescent="0.3">
      <c r="A2481">
        <v>2017</v>
      </c>
      <c r="B2481" t="s">
        <v>2626</v>
      </c>
    </row>
    <row r="2482" spans="1:2" x14ac:dyDescent="0.3">
      <c r="A2482">
        <v>2017</v>
      </c>
      <c r="B2482" t="s">
        <v>2525</v>
      </c>
    </row>
    <row r="2483" spans="1:2" x14ac:dyDescent="0.3">
      <c r="A2483">
        <v>2017</v>
      </c>
      <c r="B2483" t="s">
        <v>2540</v>
      </c>
    </row>
    <row r="2484" spans="1:2" x14ac:dyDescent="0.3">
      <c r="A2484">
        <v>2017</v>
      </c>
      <c r="B2484" t="s">
        <v>1171</v>
      </c>
    </row>
    <row r="2485" spans="1:2" x14ac:dyDescent="0.3">
      <c r="A2485">
        <v>2017</v>
      </c>
      <c r="B2485" t="s">
        <v>1821</v>
      </c>
    </row>
    <row r="2486" spans="1:2" x14ac:dyDescent="0.3">
      <c r="A2486">
        <v>2017</v>
      </c>
      <c r="B2486" t="s">
        <v>477</v>
      </c>
    </row>
    <row r="2487" spans="1:2" x14ac:dyDescent="0.3">
      <c r="A2487">
        <v>2017</v>
      </c>
      <c r="B2487" t="s">
        <v>600</v>
      </c>
    </row>
    <row r="2488" spans="1:2" x14ac:dyDescent="0.3">
      <c r="A2488">
        <v>2017</v>
      </c>
      <c r="B2488" t="s">
        <v>2395</v>
      </c>
    </row>
    <row r="2489" spans="1:2" x14ac:dyDescent="0.3">
      <c r="A2489">
        <v>2017</v>
      </c>
      <c r="B2489" t="s">
        <v>557</v>
      </c>
    </row>
    <row r="2490" spans="1:2" x14ac:dyDescent="0.3">
      <c r="A2490">
        <v>2017</v>
      </c>
      <c r="B2490" t="s">
        <v>1745</v>
      </c>
    </row>
    <row r="2491" spans="1:2" x14ac:dyDescent="0.3">
      <c r="A2491">
        <v>2017</v>
      </c>
      <c r="B2491" t="s">
        <v>1435</v>
      </c>
    </row>
    <row r="2492" spans="1:2" x14ac:dyDescent="0.3">
      <c r="A2492">
        <v>2017</v>
      </c>
      <c r="B2492" t="s">
        <v>2305</v>
      </c>
    </row>
    <row r="2493" spans="1:2" x14ac:dyDescent="0.3">
      <c r="A2493">
        <v>2017</v>
      </c>
      <c r="B2493" t="s">
        <v>1309</v>
      </c>
    </row>
    <row r="2494" spans="1:2" x14ac:dyDescent="0.3">
      <c r="A2494">
        <v>2017</v>
      </c>
      <c r="B2494" t="s">
        <v>2056</v>
      </c>
    </row>
    <row r="2495" spans="1:2" x14ac:dyDescent="0.3">
      <c r="A2495">
        <v>2017</v>
      </c>
      <c r="B2495" t="s">
        <v>1619</v>
      </c>
    </row>
    <row r="2496" spans="1:2" x14ac:dyDescent="0.3">
      <c r="A2496">
        <v>2017</v>
      </c>
      <c r="B2496" t="s">
        <v>1637</v>
      </c>
    </row>
    <row r="2497" spans="1:2" x14ac:dyDescent="0.3">
      <c r="A2497">
        <v>2017</v>
      </c>
      <c r="B2497" t="s">
        <v>2342</v>
      </c>
    </row>
    <row r="2498" spans="1:2" x14ac:dyDescent="0.3">
      <c r="A2498">
        <v>2017</v>
      </c>
      <c r="B2498" t="s">
        <v>1870</v>
      </c>
    </row>
    <row r="2499" spans="1:2" x14ac:dyDescent="0.3">
      <c r="A2499">
        <v>2017</v>
      </c>
      <c r="B2499" t="s">
        <v>2423</v>
      </c>
    </row>
    <row r="2500" spans="1:2" x14ac:dyDescent="0.3">
      <c r="A2500">
        <v>2017</v>
      </c>
      <c r="B2500" t="s">
        <v>2485</v>
      </c>
    </row>
  </sheetData>
  <pageMargins left="0.7" right="0.7" top="0.75" bottom="0.75" header="0.3" footer="0.3"/>
  <drawing r:id="rId2"/>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6076E-2412-4805-9A13-4E9F32D7FAD9}">
  <dimension ref="A1:Z120"/>
  <sheetViews>
    <sheetView showGridLines="0" zoomScale="70" zoomScaleNormal="70" workbookViewId="0">
      <selection activeCell="K61" sqref="K61"/>
    </sheetView>
  </sheetViews>
  <sheetFormatPr defaultRowHeight="14" x14ac:dyDescent="0.3"/>
  <cols>
    <col min="1" max="1" width="15.33203125" bestFit="1" customWidth="1"/>
    <col min="2" max="2" width="11.33203125" bestFit="1" customWidth="1"/>
    <col min="3" max="3" width="14.33203125" bestFit="1" customWidth="1"/>
    <col min="5" max="5" width="17.25" bestFit="1" customWidth="1"/>
    <col min="6" max="6" width="11.75" bestFit="1" customWidth="1"/>
    <col min="7" max="7" width="13.58203125" bestFit="1" customWidth="1"/>
    <col min="8" max="8" width="11.9140625" customWidth="1"/>
    <col min="9" max="9" width="11.9140625" bestFit="1" customWidth="1"/>
    <col min="11" max="11" width="11.75" bestFit="1" customWidth="1"/>
    <col min="12" max="12" width="12.5" customWidth="1"/>
    <col min="13" max="13" width="11.9140625" bestFit="1" customWidth="1"/>
    <col min="15" max="15" width="23.33203125" customWidth="1"/>
    <col min="16" max="16" width="15.83203125" customWidth="1"/>
    <col min="18" max="19" width="8.6640625" style="81"/>
  </cols>
  <sheetData>
    <row r="1" spans="1:26" ht="24" customHeight="1" x14ac:dyDescent="0.45">
      <c r="A1" s="41" t="s">
        <v>2843</v>
      </c>
      <c r="B1" s="42"/>
      <c r="C1" s="41" t="s">
        <v>2844</v>
      </c>
      <c r="D1" s="42"/>
      <c r="E1" s="42"/>
      <c r="F1" s="42"/>
      <c r="G1" s="42"/>
      <c r="H1" s="42"/>
      <c r="I1" s="42"/>
      <c r="J1" s="42"/>
      <c r="K1" s="42"/>
      <c r="L1" s="42"/>
      <c r="M1" s="42"/>
      <c r="N1" s="39"/>
      <c r="O1" s="39"/>
      <c r="P1" s="39"/>
      <c r="Q1" s="38"/>
      <c r="R1" s="82"/>
      <c r="S1" s="82"/>
      <c r="T1" s="38"/>
      <c r="U1" s="38"/>
      <c r="V1" s="38"/>
      <c r="W1" s="38"/>
      <c r="X1" s="38"/>
      <c r="Y1" s="38"/>
      <c r="Z1" s="38"/>
    </row>
    <row r="2" spans="1:26" ht="34" customHeight="1" x14ac:dyDescent="0.75">
      <c r="A2" s="44" t="s">
        <v>2856</v>
      </c>
      <c r="B2" s="39"/>
      <c r="C2" s="39"/>
      <c r="D2" s="39"/>
      <c r="E2" s="39"/>
      <c r="F2" s="39"/>
      <c r="G2" s="39"/>
      <c r="H2" s="39"/>
      <c r="I2" s="39"/>
      <c r="J2" s="39"/>
      <c r="K2" s="39"/>
      <c r="L2" s="39"/>
      <c r="M2" s="39"/>
      <c r="N2" s="39"/>
      <c r="O2" s="39"/>
      <c r="P2" s="39"/>
      <c r="Q2" s="38"/>
      <c r="R2" s="82"/>
      <c r="S2" s="82"/>
      <c r="T2" s="38"/>
      <c r="U2" s="38"/>
      <c r="V2" s="38"/>
      <c r="W2" s="38"/>
      <c r="X2" s="38"/>
      <c r="Y2" s="38"/>
      <c r="Z2" s="38"/>
    </row>
    <row r="3" spans="1:26" ht="20" customHeight="1" x14ac:dyDescent="0.45">
      <c r="A3" s="45" t="s">
        <v>2857</v>
      </c>
      <c r="B3" s="39"/>
      <c r="C3" s="39"/>
      <c r="D3" s="39"/>
      <c r="E3" s="39"/>
      <c r="F3" s="39"/>
      <c r="G3" s="39"/>
      <c r="H3" s="39"/>
      <c r="I3" s="39"/>
      <c r="J3" s="39"/>
      <c r="K3" s="39"/>
      <c r="L3" s="39"/>
      <c r="M3" s="39"/>
      <c r="N3" s="39"/>
      <c r="O3" s="39"/>
      <c r="P3" s="39"/>
      <c r="Q3" s="38"/>
      <c r="R3" s="82"/>
      <c r="S3" s="82"/>
      <c r="T3" s="38"/>
      <c r="U3" s="38"/>
      <c r="V3" s="38"/>
      <c r="W3" s="38"/>
      <c r="X3" s="38"/>
      <c r="Y3" s="38"/>
      <c r="Z3" s="38"/>
    </row>
    <row r="4" spans="1:26" ht="4" customHeight="1" x14ac:dyDescent="0.3">
      <c r="A4" s="40"/>
      <c r="B4" s="40"/>
      <c r="C4" s="40"/>
      <c r="D4" s="40"/>
      <c r="E4" s="40"/>
      <c r="F4" s="40"/>
      <c r="G4" s="40"/>
      <c r="H4" s="40"/>
      <c r="I4" s="40"/>
      <c r="J4" s="40"/>
      <c r="K4" s="40"/>
      <c r="L4" s="40"/>
      <c r="M4" s="40"/>
      <c r="N4" s="40"/>
      <c r="O4" s="40"/>
      <c r="P4" s="40"/>
      <c r="Q4" s="38"/>
      <c r="R4" s="82"/>
      <c r="S4" s="82"/>
      <c r="T4" s="38"/>
      <c r="U4" s="38"/>
      <c r="V4" s="38"/>
      <c r="W4" s="38"/>
      <c r="X4" s="38"/>
      <c r="Y4" s="38"/>
      <c r="Z4" s="38"/>
    </row>
    <row r="5" spans="1:26" s="8" customFormat="1" ht="10" customHeight="1" x14ac:dyDescent="0.3">
      <c r="A5" s="38"/>
      <c r="B5" s="38"/>
      <c r="C5" s="38"/>
      <c r="D5" s="38"/>
      <c r="E5" s="38"/>
      <c r="F5" s="38"/>
      <c r="G5" s="38"/>
      <c r="H5" s="38"/>
      <c r="I5" s="38"/>
      <c r="J5" s="38"/>
      <c r="K5" s="38"/>
      <c r="L5" s="38"/>
      <c r="M5" s="38"/>
      <c r="N5" s="38"/>
      <c r="O5" s="38"/>
      <c r="P5" s="38"/>
      <c r="Q5" s="38"/>
      <c r="R5" s="82"/>
      <c r="S5" s="82"/>
      <c r="T5" s="38"/>
      <c r="U5" s="38"/>
      <c r="V5" s="38"/>
      <c r="W5" s="38"/>
      <c r="X5" s="38"/>
      <c r="Y5" s="38"/>
      <c r="Z5" s="38"/>
    </row>
    <row r="6" spans="1:26" s="8" customFormat="1" ht="17.5" x14ac:dyDescent="0.45">
      <c r="A6" s="83" t="s">
        <v>2858</v>
      </c>
      <c r="B6" s="38"/>
      <c r="C6" s="38"/>
      <c r="D6" s="38"/>
      <c r="E6" s="83" t="s">
        <v>2859</v>
      </c>
      <c r="F6" s="38"/>
      <c r="G6" s="38"/>
      <c r="H6" s="38"/>
      <c r="I6" s="38"/>
      <c r="J6" s="38"/>
      <c r="K6" s="38"/>
      <c r="L6" s="38"/>
      <c r="M6" s="38"/>
      <c r="N6" s="38"/>
      <c r="O6" s="79" t="s">
        <v>2860</v>
      </c>
      <c r="P6" s="84"/>
      <c r="Q6" s="38"/>
      <c r="R6" s="82"/>
      <c r="S6" s="82"/>
      <c r="T6" s="38"/>
      <c r="U6" s="38"/>
      <c r="V6" s="38"/>
      <c r="W6" s="38"/>
      <c r="X6" s="38"/>
      <c r="Y6" s="38"/>
      <c r="Z6" s="38"/>
    </row>
    <row r="7" spans="1:26" ht="16.5" x14ac:dyDescent="0.45">
      <c r="A7" s="90" t="s">
        <v>2</v>
      </c>
      <c r="B7" s="90" t="s">
        <v>2854</v>
      </c>
      <c r="C7" s="90" t="s">
        <v>2855</v>
      </c>
      <c r="D7" s="38"/>
      <c r="E7" s="38"/>
      <c r="F7" s="38"/>
      <c r="G7" s="38"/>
      <c r="H7" s="38"/>
      <c r="I7" s="38"/>
      <c r="J7" s="38"/>
      <c r="K7" s="38"/>
      <c r="L7" s="38"/>
      <c r="M7" s="38"/>
      <c r="N7" s="38"/>
      <c r="O7" s="80" t="s">
        <v>2729</v>
      </c>
      <c r="P7" s="76">
        <f>F12</f>
        <v>0.96499949512755823</v>
      </c>
      <c r="Q7" s="38"/>
      <c r="R7" s="82" t="s">
        <v>6</v>
      </c>
      <c r="S7" s="82" t="s">
        <v>5</v>
      </c>
      <c r="T7" s="38"/>
      <c r="U7" s="38"/>
      <c r="V7" s="38"/>
      <c r="W7" s="38"/>
      <c r="X7" s="38"/>
      <c r="Y7" s="38"/>
      <c r="Z7" s="38"/>
    </row>
    <row r="8" spans="1:26" ht="16.5" x14ac:dyDescent="0.45">
      <c r="A8" s="64" t="s">
        <v>487</v>
      </c>
      <c r="B8" s="91">
        <v>19510.639999999996</v>
      </c>
      <c r="C8" s="65">
        <v>256</v>
      </c>
      <c r="D8" s="38"/>
      <c r="E8" s="67" t="s">
        <v>2726</v>
      </c>
      <c r="F8" s="63"/>
      <c r="G8" s="63"/>
      <c r="H8" s="63"/>
      <c r="I8" s="63"/>
      <c r="J8" s="63"/>
      <c r="K8" s="63"/>
      <c r="L8" s="63"/>
      <c r="M8" s="63"/>
      <c r="N8" s="38"/>
      <c r="O8" s="80" t="s">
        <v>2861</v>
      </c>
      <c r="P8" s="95">
        <f>F25</f>
        <v>59.552457208450264</v>
      </c>
      <c r="Q8" s="38"/>
      <c r="R8" s="85">
        <f>C8</f>
        <v>256</v>
      </c>
      <c r="S8" s="86">
        <f>B8</f>
        <v>19510.639999999996</v>
      </c>
      <c r="T8" s="38"/>
      <c r="U8" s="38"/>
      <c r="V8" s="38"/>
      <c r="W8" s="38"/>
      <c r="X8" s="38"/>
      <c r="Y8" s="38"/>
      <c r="Z8" s="38"/>
    </row>
    <row r="9" spans="1:26" ht="17" thickBot="1" x14ac:dyDescent="0.5">
      <c r="A9" s="64" t="s">
        <v>94</v>
      </c>
      <c r="B9" s="91">
        <v>35282.020000000011</v>
      </c>
      <c r="C9" s="65">
        <v>862</v>
      </c>
      <c r="D9" s="38"/>
      <c r="E9" s="63"/>
      <c r="F9" s="63"/>
      <c r="G9" s="63"/>
      <c r="H9" s="63"/>
      <c r="I9" s="63"/>
      <c r="J9" s="63"/>
      <c r="K9" s="63"/>
      <c r="L9" s="63"/>
      <c r="M9" s="63"/>
      <c r="N9" s="38"/>
      <c r="O9" s="80" t="s">
        <v>2737</v>
      </c>
      <c r="P9" s="95">
        <f>F24</f>
        <v>852.46649274213996</v>
      </c>
      <c r="Q9" s="38"/>
      <c r="R9" s="85">
        <f>C9</f>
        <v>862</v>
      </c>
      <c r="S9" s="86">
        <f>B9</f>
        <v>35282.020000000011</v>
      </c>
      <c r="T9" s="38"/>
      <c r="U9" s="38"/>
      <c r="V9" s="38"/>
      <c r="W9" s="38"/>
      <c r="X9" s="38"/>
      <c r="Y9" s="38"/>
      <c r="Z9" s="38"/>
    </row>
    <row r="10" spans="1:26" ht="16.5" x14ac:dyDescent="0.45">
      <c r="A10" s="64" t="s">
        <v>100</v>
      </c>
      <c r="B10" s="91">
        <v>11678.13</v>
      </c>
      <c r="C10" s="65">
        <v>240</v>
      </c>
      <c r="D10" s="38"/>
      <c r="E10" s="68" t="s">
        <v>2727</v>
      </c>
      <c r="F10" s="68"/>
      <c r="G10" s="63"/>
      <c r="H10" s="63"/>
      <c r="I10" s="63"/>
      <c r="J10" s="63"/>
      <c r="K10" s="63"/>
      <c r="L10" s="63"/>
      <c r="M10" s="63"/>
      <c r="N10" s="38"/>
      <c r="O10" s="80" t="s">
        <v>2742</v>
      </c>
      <c r="P10" s="77">
        <f>J19</f>
        <v>7.1902343606122002E-36</v>
      </c>
      <c r="Q10" s="38"/>
      <c r="R10" s="85">
        <f>C10</f>
        <v>240</v>
      </c>
      <c r="S10" s="86">
        <f>B10</f>
        <v>11678.13</v>
      </c>
      <c r="T10" s="38"/>
      <c r="U10" s="38"/>
      <c r="V10" s="38"/>
      <c r="W10" s="38"/>
      <c r="X10" s="38"/>
      <c r="Y10" s="38"/>
      <c r="Z10" s="38"/>
    </row>
    <row r="11" spans="1:26" ht="16.5" x14ac:dyDescent="0.45">
      <c r="A11" s="64" t="s">
        <v>26</v>
      </c>
      <c r="B11" s="91">
        <v>457687.68000000098</v>
      </c>
      <c r="C11" s="65">
        <v>7667</v>
      </c>
      <c r="D11" s="38"/>
      <c r="E11" s="63" t="s">
        <v>2728</v>
      </c>
      <c r="F11" s="63">
        <v>0.9823438782460846</v>
      </c>
      <c r="G11" s="63"/>
      <c r="H11" s="63"/>
      <c r="I11" s="63"/>
      <c r="J11" s="63"/>
      <c r="K11" s="63"/>
      <c r="L11" s="63"/>
      <c r="M11" s="63"/>
      <c r="N11" s="38"/>
      <c r="O11" s="80" t="s">
        <v>2862</v>
      </c>
      <c r="P11" s="96">
        <f>F14</f>
        <v>15271.889668208889</v>
      </c>
      <c r="Q11" s="38"/>
      <c r="R11" s="85">
        <f>C11</f>
        <v>7667</v>
      </c>
      <c r="S11" s="86">
        <f>B11</f>
        <v>457687.68000000098</v>
      </c>
      <c r="T11" s="38"/>
      <c r="U11" s="38"/>
      <c r="V11" s="38"/>
      <c r="W11" s="38"/>
      <c r="X11" s="38"/>
      <c r="Y11" s="38"/>
      <c r="Z11" s="38"/>
    </row>
    <row r="12" spans="1:26" ht="16.5" x14ac:dyDescent="0.45">
      <c r="A12" s="64" t="s">
        <v>277</v>
      </c>
      <c r="B12" s="91">
        <v>32108.12</v>
      </c>
      <c r="C12" s="65">
        <v>693</v>
      </c>
      <c r="D12" s="38"/>
      <c r="E12" s="63" t="s">
        <v>2729</v>
      </c>
      <c r="F12" s="71">
        <v>0.96499949512755823</v>
      </c>
      <c r="G12" s="63"/>
      <c r="H12" s="63"/>
      <c r="I12" s="63"/>
      <c r="J12" s="63"/>
      <c r="K12" s="63"/>
      <c r="L12" s="63"/>
      <c r="M12" s="63"/>
      <c r="N12" s="38"/>
      <c r="O12" s="80" t="s">
        <v>2732</v>
      </c>
      <c r="P12" s="78">
        <f>F15</f>
        <v>49</v>
      </c>
      <c r="Q12" s="38"/>
      <c r="R12" s="85">
        <f>C12</f>
        <v>693</v>
      </c>
      <c r="S12" s="86">
        <f>B12</f>
        <v>32108.12</v>
      </c>
      <c r="T12" s="38"/>
      <c r="U12" s="38"/>
      <c r="V12" s="38"/>
      <c r="W12" s="38"/>
      <c r="X12" s="38"/>
      <c r="Y12" s="38"/>
      <c r="Z12" s="38"/>
    </row>
    <row r="13" spans="1:26" ht="16" x14ac:dyDescent="0.45">
      <c r="A13" s="64" t="s">
        <v>612</v>
      </c>
      <c r="B13" s="91">
        <v>13384.359999999999</v>
      </c>
      <c r="C13" s="65">
        <v>281</v>
      </c>
      <c r="D13" s="38"/>
      <c r="E13" s="63" t="s">
        <v>2730</v>
      </c>
      <c r="F13" s="63">
        <v>0.96425480353452753</v>
      </c>
      <c r="G13" s="63"/>
      <c r="H13" s="63"/>
      <c r="I13" s="63"/>
      <c r="J13" s="63"/>
      <c r="K13" s="63"/>
      <c r="L13" s="63"/>
      <c r="M13" s="63"/>
      <c r="N13" s="38"/>
      <c r="O13" s="87" t="s">
        <v>2863</v>
      </c>
      <c r="P13" s="88"/>
      <c r="Q13" s="38"/>
      <c r="R13" s="85">
        <f>C13</f>
        <v>281</v>
      </c>
      <c r="S13" s="86">
        <f>B13</f>
        <v>13384.359999999999</v>
      </c>
      <c r="T13" s="38"/>
      <c r="U13" s="38"/>
      <c r="V13" s="38"/>
      <c r="W13" s="38"/>
      <c r="X13" s="38"/>
      <c r="Y13" s="38"/>
      <c r="Z13" s="38"/>
    </row>
    <row r="14" spans="1:26" ht="16" x14ac:dyDescent="0.45">
      <c r="A14" s="64" t="s">
        <v>58</v>
      </c>
      <c r="B14" s="91">
        <v>27451.069999999996</v>
      </c>
      <c r="C14" s="65">
        <v>367</v>
      </c>
      <c r="D14" s="38"/>
      <c r="E14" s="63" t="s">
        <v>2731</v>
      </c>
      <c r="F14" s="63">
        <v>15271.889668208889</v>
      </c>
      <c r="G14" s="63"/>
      <c r="H14" s="63"/>
      <c r="I14" s="63"/>
      <c r="J14" s="63"/>
      <c r="K14" s="63"/>
      <c r="L14" s="63"/>
      <c r="M14" s="63"/>
      <c r="N14" s="38"/>
      <c r="O14" s="38"/>
      <c r="P14" s="38"/>
      <c r="Q14" s="38"/>
      <c r="R14" s="85">
        <f>C14</f>
        <v>367</v>
      </c>
      <c r="S14" s="86">
        <f>B14</f>
        <v>27451.069999999996</v>
      </c>
      <c r="T14" s="38"/>
      <c r="U14" s="38"/>
      <c r="V14" s="38"/>
      <c r="W14" s="38"/>
      <c r="X14" s="38"/>
      <c r="Y14" s="38"/>
      <c r="Z14" s="38"/>
    </row>
    <row r="15" spans="1:26" ht="16.5" thickBot="1" x14ac:dyDescent="0.5">
      <c r="A15" s="64" t="s">
        <v>2043</v>
      </c>
      <c r="B15" s="91">
        <v>2865.0199999999995</v>
      </c>
      <c r="C15" s="65">
        <v>40</v>
      </c>
      <c r="D15" s="38"/>
      <c r="E15" s="69" t="s">
        <v>2732</v>
      </c>
      <c r="F15" s="69">
        <v>49</v>
      </c>
      <c r="G15" s="63"/>
      <c r="H15" s="63"/>
      <c r="I15" s="63"/>
      <c r="J15" s="63"/>
      <c r="K15" s="63"/>
      <c r="L15" s="63"/>
      <c r="M15" s="63"/>
      <c r="N15" s="38"/>
      <c r="O15" s="89" t="s">
        <v>2864</v>
      </c>
      <c r="P15" s="46"/>
      <c r="Q15" s="38"/>
      <c r="R15" s="85">
        <f>C15</f>
        <v>40</v>
      </c>
      <c r="S15" s="86">
        <f>B15</f>
        <v>2865.0199999999995</v>
      </c>
      <c r="T15" s="38"/>
      <c r="U15" s="38"/>
      <c r="V15" s="38"/>
      <c r="W15" s="38"/>
      <c r="X15" s="38"/>
      <c r="Y15" s="38"/>
      <c r="Z15" s="38"/>
    </row>
    <row r="16" spans="1:26" ht="16" x14ac:dyDescent="0.45">
      <c r="A16" s="64" t="s">
        <v>122</v>
      </c>
      <c r="B16" s="91">
        <v>89473.73</v>
      </c>
      <c r="C16" s="65">
        <v>1379</v>
      </c>
      <c r="D16" s="38"/>
      <c r="E16" s="63"/>
      <c r="F16" s="63"/>
      <c r="G16" s="63"/>
      <c r="H16" s="63"/>
      <c r="I16" s="63"/>
      <c r="J16" s="63"/>
      <c r="K16" s="63"/>
      <c r="L16" s="63"/>
      <c r="M16" s="63"/>
      <c r="N16" s="38"/>
      <c r="O16" s="46"/>
      <c r="P16" s="46"/>
      <c r="Q16" s="38"/>
      <c r="R16" s="85">
        <f>C16</f>
        <v>1379</v>
      </c>
      <c r="S16" s="86">
        <f>B16</f>
        <v>89473.73</v>
      </c>
      <c r="T16" s="38"/>
      <c r="U16" s="38"/>
      <c r="V16" s="38"/>
      <c r="W16" s="38"/>
      <c r="X16" s="38"/>
      <c r="Y16" s="38"/>
      <c r="Z16" s="38"/>
    </row>
    <row r="17" spans="1:26" ht="16.5" thickBot="1" x14ac:dyDescent="0.5">
      <c r="A17" s="64" t="s">
        <v>29</v>
      </c>
      <c r="B17" s="91">
        <v>49095.840000000011</v>
      </c>
      <c r="C17" s="65">
        <v>705</v>
      </c>
      <c r="D17" s="38"/>
      <c r="E17" s="63" t="s">
        <v>2733</v>
      </c>
      <c r="F17" s="63"/>
      <c r="G17" s="63"/>
      <c r="H17" s="63"/>
      <c r="I17" s="63"/>
      <c r="J17" s="63"/>
      <c r="K17" s="63"/>
      <c r="L17" s="63"/>
      <c r="M17" s="63"/>
      <c r="N17" s="38"/>
      <c r="O17" s="46"/>
      <c r="P17" s="46"/>
      <c r="Q17" s="38"/>
      <c r="R17" s="85">
        <f>C17</f>
        <v>705</v>
      </c>
      <c r="S17" s="86">
        <f>B17</f>
        <v>49095.840000000011</v>
      </c>
      <c r="T17" s="38"/>
      <c r="U17" s="38"/>
      <c r="V17" s="38"/>
      <c r="W17" s="38"/>
      <c r="X17" s="38"/>
      <c r="Y17" s="38"/>
      <c r="Z17" s="38"/>
    </row>
    <row r="18" spans="1:26" ht="16" x14ac:dyDescent="0.45">
      <c r="A18" s="64" t="s">
        <v>509</v>
      </c>
      <c r="B18" s="91">
        <v>4382.4900000000007</v>
      </c>
      <c r="C18" s="65">
        <v>64</v>
      </c>
      <c r="D18" s="38"/>
      <c r="E18" s="70"/>
      <c r="F18" s="70" t="s">
        <v>2738</v>
      </c>
      <c r="G18" s="70" t="s">
        <v>2739</v>
      </c>
      <c r="H18" s="70" t="s">
        <v>2740</v>
      </c>
      <c r="I18" s="70" t="s">
        <v>2741</v>
      </c>
      <c r="J18" s="70" t="s">
        <v>2742</v>
      </c>
      <c r="K18" s="63"/>
      <c r="L18" s="63"/>
      <c r="M18" s="63"/>
      <c r="N18" s="38"/>
      <c r="O18" s="46"/>
      <c r="P18" s="46"/>
      <c r="Q18" s="38"/>
      <c r="R18" s="85">
        <f>C18</f>
        <v>64</v>
      </c>
      <c r="S18" s="86">
        <f>B18</f>
        <v>4382.4900000000007</v>
      </c>
      <c r="T18" s="38"/>
      <c r="U18" s="38"/>
      <c r="V18" s="38"/>
      <c r="W18" s="38"/>
      <c r="X18" s="38"/>
      <c r="Y18" s="38"/>
      <c r="Z18" s="38"/>
    </row>
    <row r="19" spans="1:26" ht="16" x14ac:dyDescent="0.45">
      <c r="A19" s="64" t="s">
        <v>14</v>
      </c>
      <c r="B19" s="91">
        <v>80166.160000000033</v>
      </c>
      <c r="C19" s="65">
        <v>1845</v>
      </c>
      <c r="D19" s="38"/>
      <c r="E19" s="63" t="s">
        <v>2734</v>
      </c>
      <c r="F19" s="63">
        <v>1</v>
      </c>
      <c r="G19" s="63">
        <v>302229039378.50269</v>
      </c>
      <c r="H19" s="63">
        <v>302229039378.50269</v>
      </c>
      <c r="I19" s="63">
        <v>1295.8377725204275</v>
      </c>
      <c r="J19" s="63">
        <v>7.1902343606122002E-36</v>
      </c>
      <c r="K19" s="63"/>
      <c r="L19" s="63"/>
      <c r="M19" s="63"/>
      <c r="N19" s="38"/>
      <c r="O19" s="46"/>
      <c r="P19" s="46"/>
      <c r="Q19" s="38"/>
      <c r="R19" s="85">
        <f>C19</f>
        <v>1845</v>
      </c>
      <c r="S19" s="86">
        <f>B19</f>
        <v>80166.160000000033</v>
      </c>
      <c r="T19" s="38"/>
      <c r="U19" s="38"/>
      <c r="V19" s="38"/>
      <c r="W19" s="38"/>
      <c r="X19" s="38"/>
      <c r="Y19" s="38"/>
      <c r="Z19" s="38"/>
    </row>
    <row r="20" spans="1:26" ht="16" x14ac:dyDescent="0.45">
      <c r="A20" s="64" t="s">
        <v>128</v>
      </c>
      <c r="B20" s="91">
        <v>53555.360000000015</v>
      </c>
      <c r="C20" s="65">
        <v>578</v>
      </c>
      <c r="D20" s="38"/>
      <c r="E20" s="63" t="s">
        <v>2735</v>
      </c>
      <c r="F20" s="63">
        <v>47</v>
      </c>
      <c r="G20" s="63">
        <v>10961838859.783434</v>
      </c>
      <c r="H20" s="63">
        <v>233230614.03794539</v>
      </c>
      <c r="I20" s="63"/>
      <c r="J20" s="63"/>
      <c r="K20" s="63"/>
      <c r="L20" s="63"/>
      <c r="M20" s="63"/>
      <c r="N20" s="38"/>
      <c r="O20" s="46"/>
      <c r="P20" s="46"/>
      <c r="Q20" s="38"/>
      <c r="R20" s="85">
        <f>C20</f>
        <v>578</v>
      </c>
      <c r="S20" s="86">
        <f>B20</f>
        <v>53555.360000000015</v>
      </c>
      <c r="T20" s="38"/>
      <c r="U20" s="38"/>
      <c r="V20" s="38"/>
      <c r="W20" s="38"/>
      <c r="X20" s="38"/>
      <c r="Y20" s="38"/>
      <c r="Z20" s="38"/>
    </row>
    <row r="21" spans="1:26" ht="16.5" thickBot="1" x14ac:dyDescent="0.5">
      <c r="A21" s="64" t="s">
        <v>394</v>
      </c>
      <c r="B21" s="91">
        <v>4579.7599999999993</v>
      </c>
      <c r="C21" s="65">
        <v>112</v>
      </c>
      <c r="D21" s="38"/>
      <c r="E21" s="69" t="s">
        <v>2736</v>
      </c>
      <c r="F21" s="69">
        <v>48</v>
      </c>
      <c r="G21" s="69">
        <v>313190878238.28613</v>
      </c>
      <c r="H21" s="69"/>
      <c r="I21" s="69"/>
      <c r="J21" s="69"/>
      <c r="K21" s="63"/>
      <c r="L21" s="63"/>
      <c r="M21" s="63"/>
      <c r="N21" s="38"/>
      <c r="O21" s="46"/>
      <c r="P21" s="46"/>
      <c r="Q21" s="38"/>
      <c r="R21" s="85">
        <f>C21</f>
        <v>112</v>
      </c>
      <c r="S21" s="86">
        <f>B21</f>
        <v>4579.7599999999993</v>
      </c>
      <c r="T21" s="38"/>
      <c r="U21" s="38"/>
      <c r="V21" s="38"/>
      <c r="W21" s="38"/>
      <c r="X21" s="38"/>
      <c r="Y21" s="38"/>
      <c r="Z21" s="38"/>
    </row>
    <row r="22" spans="1:26" ht="16.5" thickBot="1" x14ac:dyDescent="0.5">
      <c r="A22" s="64" t="s">
        <v>1282</v>
      </c>
      <c r="B22" s="91">
        <v>2914.3100000000004</v>
      </c>
      <c r="C22" s="65">
        <v>74</v>
      </c>
      <c r="D22" s="38"/>
      <c r="E22" s="63"/>
      <c r="F22" s="63"/>
      <c r="G22" s="63"/>
      <c r="H22" s="63"/>
      <c r="I22" s="63"/>
      <c r="J22" s="63"/>
      <c r="K22" s="63"/>
      <c r="L22" s="63"/>
      <c r="M22" s="63"/>
      <c r="N22" s="38"/>
      <c r="O22" s="38"/>
      <c r="P22" s="38"/>
      <c r="Q22" s="38"/>
      <c r="R22" s="85">
        <f>C22</f>
        <v>74</v>
      </c>
      <c r="S22" s="86">
        <f>B22</f>
        <v>2914.3100000000004</v>
      </c>
      <c r="T22" s="38"/>
      <c r="U22" s="38"/>
      <c r="V22" s="38"/>
      <c r="W22" s="38"/>
      <c r="X22" s="38"/>
      <c r="Y22" s="38"/>
      <c r="Z22" s="38"/>
    </row>
    <row r="23" spans="1:26" ht="16" x14ac:dyDescent="0.45">
      <c r="A23" s="64" t="s">
        <v>32</v>
      </c>
      <c r="B23" s="91">
        <v>36591.749999999985</v>
      </c>
      <c r="C23" s="65">
        <v>523</v>
      </c>
      <c r="D23" s="38"/>
      <c r="E23" s="70"/>
      <c r="F23" s="70" t="s">
        <v>2743</v>
      </c>
      <c r="G23" s="70" t="s">
        <v>2731</v>
      </c>
      <c r="H23" s="70" t="s">
        <v>2744</v>
      </c>
      <c r="I23" s="70" t="s">
        <v>2745</v>
      </c>
      <c r="J23" s="70" t="s">
        <v>2746</v>
      </c>
      <c r="K23" s="70" t="s">
        <v>2747</v>
      </c>
      <c r="L23" s="70" t="s">
        <v>2748</v>
      </c>
      <c r="M23" s="70" t="s">
        <v>2749</v>
      </c>
      <c r="N23" s="38"/>
      <c r="O23" s="38"/>
      <c r="P23" s="38"/>
      <c r="Q23" s="38"/>
      <c r="R23" s="85">
        <f>C23</f>
        <v>523</v>
      </c>
      <c r="S23" s="86">
        <f>B23</f>
        <v>36591.749999999985</v>
      </c>
      <c r="T23" s="38"/>
      <c r="U23" s="38"/>
      <c r="V23" s="38"/>
      <c r="W23" s="38"/>
      <c r="X23" s="38"/>
      <c r="Y23" s="38"/>
      <c r="Z23" s="38"/>
    </row>
    <row r="24" spans="1:26" ht="16" x14ac:dyDescent="0.45">
      <c r="A24" s="64" t="s">
        <v>61</v>
      </c>
      <c r="B24" s="91">
        <v>9217.0299999999988</v>
      </c>
      <c r="C24" s="65">
        <v>156</v>
      </c>
      <c r="D24" s="38"/>
      <c r="E24" s="63" t="s">
        <v>2737</v>
      </c>
      <c r="F24" s="63">
        <v>852.46649274213996</v>
      </c>
      <c r="G24" s="63">
        <v>2528.7945359583755</v>
      </c>
      <c r="H24" s="63">
        <v>0.33710389698349608</v>
      </c>
      <c r="I24" s="63">
        <v>0.7375393732318466</v>
      </c>
      <c r="J24" s="63">
        <v>-4234.8119261437896</v>
      </c>
      <c r="K24" s="63">
        <v>5939.7449116280695</v>
      </c>
      <c r="L24" s="63">
        <v>-4234.8119261437896</v>
      </c>
      <c r="M24" s="63">
        <v>5939.7449116280695</v>
      </c>
      <c r="N24" s="38"/>
      <c r="O24" s="38"/>
      <c r="P24" s="38"/>
      <c r="Q24" s="38"/>
      <c r="R24" s="85">
        <f>C24</f>
        <v>156</v>
      </c>
      <c r="S24" s="86">
        <f>B24</f>
        <v>9217.0299999999988</v>
      </c>
      <c r="T24" s="38"/>
      <c r="U24" s="38"/>
      <c r="V24" s="38"/>
      <c r="W24" s="38"/>
      <c r="X24" s="38"/>
      <c r="Y24" s="38"/>
      <c r="Z24" s="38"/>
    </row>
    <row r="25" spans="1:26" ht="16.5" thickBot="1" x14ac:dyDescent="0.5">
      <c r="A25" s="64" t="s">
        <v>1060</v>
      </c>
      <c r="B25" s="91">
        <v>1270.5300000000002</v>
      </c>
      <c r="C25" s="65">
        <v>35</v>
      </c>
      <c r="D25" s="38"/>
      <c r="E25" s="69" t="s">
        <v>6</v>
      </c>
      <c r="F25" s="72">
        <v>59.552457208450264</v>
      </c>
      <c r="G25" s="69">
        <v>1.6543384670399064</v>
      </c>
      <c r="H25" s="69">
        <v>35.99774677004698</v>
      </c>
      <c r="I25" s="69">
        <v>7.1902343606120986E-36</v>
      </c>
      <c r="J25" s="69">
        <v>56.224357490884486</v>
      </c>
      <c r="K25" s="69">
        <v>62.880556926016041</v>
      </c>
      <c r="L25" s="69">
        <v>56.224357490884486</v>
      </c>
      <c r="M25" s="69">
        <v>62.880556926016041</v>
      </c>
      <c r="N25" s="38"/>
      <c r="O25" s="38"/>
      <c r="P25" s="38"/>
      <c r="Q25" s="38"/>
      <c r="R25" s="85">
        <f>C25</f>
        <v>35</v>
      </c>
      <c r="S25" s="86">
        <f>B25</f>
        <v>1270.5300000000002</v>
      </c>
      <c r="T25" s="38"/>
      <c r="U25" s="38"/>
      <c r="V25" s="38"/>
      <c r="W25" s="38"/>
      <c r="X25" s="38"/>
      <c r="Y25" s="38"/>
      <c r="Z25" s="38"/>
    </row>
    <row r="26" spans="1:26" ht="16" x14ac:dyDescent="0.45">
      <c r="A26" s="64" t="s">
        <v>530</v>
      </c>
      <c r="B26" s="91">
        <v>23705.52</v>
      </c>
      <c r="C26" s="65">
        <v>420</v>
      </c>
      <c r="D26" s="38"/>
      <c r="E26" s="38"/>
      <c r="F26" s="38"/>
      <c r="G26" s="38"/>
      <c r="H26" s="38"/>
      <c r="I26" s="38"/>
      <c r="J26" s="38"/>
      <c r="K26" s="38"/>
      <c r="L26" s="38"/>
      <c r="M26" s="38"/>
      <c r="N26" s="38"/>
      <c r="O26" s="38"/>
      <c r="P26" s="38"/>
      <c r="Q26" s="38"/>
      <c r="R26" s="85">
        <f>C26</f>
        <v>420</v>
      </c>
      <c r="S26" s="86">
        <f>B26</f>
        <v>23705.52</v>
      </c>
      <c r="T26" s="38"/>
      <c r="U26" s="38"/>
      <c r="V26" s="38"/>
      <c r="W26" s="38"/>
      <c r="X26" s="38"/>
      <c r="Y26" s="38"/>
      <c r="Z26" s="38"/>
    </row>
    <row r="27" spans="1:26" ht="16" x14ac:dyDescent="0.45">
      <c r="A27" s="64" t="s">
        <v>433</v>
      </c>
      <c r="B27" s="91">
        <v>28634.439999999995</v>
      </c>
      <c r="C27" s="65">
        <v>491</v>
      </c>
      <c r="D27" s="38"/>
      <c r="E27" s="38"/>
      <c r="F27" s="38"/>
      <c r="G27" s="38"/>
      <c r="H27" s="38"/>
      <c r="I27" s="38"/>
      <c r="J27" s="38"/>
      <c r="K27" s="38"/>
      <c r="L27" s="38"/>
      <c r="M27" s="38"/>
      <c r="N27" s="38"/>
      <c r="O27" s="38"/>
      <c r="P27" s="38"/>
      <c r="Q27" s="38"/>
      <c r="R27" s="85">
        <f>C27</f>
        <v>491</v>
      </c>
      <c r="S27" s="86">
        <f>B27</f>
        <v>28634.439999999995</v>
      </c>
      <c r="T27" s="38"/>
      <c r="U27" s="38"/>
      <c r="V27" s="38"/>
      <c r="W27" s="38"/>
      <c r="X27" s="38"/>
      <c r="Y27" s="38"/>
      <c r="Z27" s="38"/>
    </row>
    <row r="28" spans="1:26" ht="16" x14ac:dyDescent="0.45">
      <c r="A28" s="64" t="s">
        <v>109</v>
      </c>
      <c r="B28" s="91">
        <v>76269.610000000015</v>
      </c>
      <c r="C28" s="65">
        <v>946</v>
      </c>
      <c r="D28" s="38"/>
      <c r="E28" s="38"/>
      <c r="F28" s="38"/>
      <c r="G28" s="38"/>
      <c r="H28" s="38"/>
      <c r="I28" s="38"/>
      <c r="J28" s="38"/>
      <c r="K28" s="38"/>
      <c r="L28" s="38"/>
      <c r="M28" s="38"/>
      <c r="N28" s="38"/>
      <c r="O28" s="38"/>
      <c r="P28" s="38"/>
      <c r="Q28" s="38"/>
      <c r="R28" s="85">
        <f>C28</f>
        <v>946</v>
      </c>
      <c r="S28" s="86">
        <f>B28</f>
        <v>76269.610000000015</v>
      </c>
      <c r="T28" s="38"/>
      <c r="U28" s="38"/>
      <c r="V28" s="38"/>
      <c r="W28" s="38"/>
      <c r="X28" s="38"/>
      <c r="Y28" s="38"/>
      <c r="Z28" s="38"/>
    </row>
    <row r="29" spans="1:26" ht="16" x14ac:dyDescent="0.45">
      <c r="A29" s="64" t="s">
        <v>314</v>
      </c>
      <c r="B29" s="91">
        <v>29863.149999999994</v>
      </c>
      <c r="C29" s="65">
        <v>331</v>
      </c>
      <c r="D29" s="38"/>
      <c r="E29" s="38"/>
      <c r="F29" s="38"/>
      <c r="G29" s="38"/>
      <c r="H29" s="38"/>
      <c r="I29" s="38"/>
      <c r="J29" s="38"/>
      <c r="K29" s="38"/>
      <c r="L29" s="38"/>
      <c r="M29" s="38"/>
      <c r="N29" s="38"/>
      <c r="O29" s="38"/>
      <c r="P29" s="38"/>
      <c r="Q29" s="38"/>
      <c r="R29" s="85">
        <f>C29</f>
        <v>331</v>
      </c>
      <c r="S29" s="86">
        <f>B29</f>
        <v>29863.149999999994</v>
      </c>
      <c r="T29" s="38"/>
      <c r="U29" s="38"/>
      <c r="V29" s="38"/>
      <c r="W29" s="38"/>
      <c r="X29" s="38"/>
      <c r="Y29" s="38"/>
      <c r="Z29" s="38"/>
    </row>
    <row r="30" spans="1:26" ht="16" x14ac:dyDescent="0.45">
      <c r="A30" s="64" t="s">
        <v>328</v>
      </c>
      <c r="B30" s="91">
        <v>10771.34</v>
      </c>
      <c r="C30" s="65">
        <v>221</v>
      </c>
      <c r="D30" s="38"/>
      <c r="E30" s="38"/>
      <c r="F30" s="38"/>
      <c r="G30" s="38"/>
      <c r="H30" s="38"/>
      <c r="I30" s="38"/>
      <c r="J30" s="38"/>
      <c r="K30" s="38"/>
      <c r="L30" s="38"/>
      <c r="M30" s="38"/>
      <c r="N30" s="38"/>
      <c r="O30" s="38"/>
      <c r="P30" s="38"/>
      <c r="Q30" s="38"/>
      <c r="R30" s="85">
        <f>C30</f>
        <v>221</v>
      </c>
      <c r="S30" s="86">
        <f>B30</f>
        <v>10771.34</v>
      </c>
      <c r="T30" s="38"/>
      <c r="U30" s="38"/>
      <c r="V30" s="38"/>
      <c r="W30" s="38"/>
      <c r="X30" s="38"/>
      <c r="Y30" s="38"/>
      <c r="Z30" s="38"/>
    </row>
    <row r="31" spans="1:26" ht="16" x14ac:dyDescent="0.45">
      <c r="A31" s="64" t="s">
        <v>185</v>
      </c>
      <c r="B31" s="91">
        <v>22205.149999999998</v>
      </c>
      <c r="C31" s="65">
        <v>252</v>
      </c>
      <c r="D31" s="38"/>
      <c r="E31" s="38"/>
      <c r="F31" s="38"/>
      <c r="G31" s="38"/>
      <c r="H31" s="38"/>
      <c r="I31" s="38"/>
      <c r="J31" s="38"/>
      <c r="K31" s="38"/>
      <c r="L31" s="38"/>
      <c r="M31" s="38"/>
      <c r="N31" s="38"/>
      <c r="O31" s="38"/>
      <c r="P31" s="38"/>
      <c r="Q31" s="38"/>
      <c r="R31" s="85">
        <f>C31</f>
        <v>252</v>
      </c>
      <c r="S31" s="86">
        <f>B31</f>
        <v>22205.149999999998</v>
      </c>
      <c r="T31" s="38"/>
      <c r="U31" s="38"/>
      <c r="V31" s="38"/>
      <c r="W31" s="38"/>
      <c r="X31" s="38"/>
      <c r="Y31" s="38"/>
      <c r="Z31" s="38"/>
    </row>
    <row r="32" spans="1:26" ht="16" x14ac:dyDescent="0.45">
      <c r="A32" s="64" t="s">
        <v>514</v>
      </c>
      <c r="B32" s="91">
        <v>5589.35</v>
      </c>
      <c r="C32" s="65">
        <v>56</v>
      </c>
      <c r="D32" s="38"/>
      <c r="E32" s="38"/>
      <c r="F32" s="38"/>
      <c r="G32" s="38"/>
      <c r="H32" s="38"/>
      <c r="I32" s="38"/>
      <c r="J32" s="38"/>
      <c r="K32" s="38"/>
      <c r="L32" s="38"/>
      <c r="M32" s="38"/>
      <c r="N32" s="38"/>
      <c r="O32" s="38"/>
      <c r="P32" s="38"/>
      <c r="Q32" s="38"/>
      <c r="R32" s="85">
        <f>C32</f>
        <v>56</v>
      </c>
      <c r="S32" s="86">
        <f>B32</f>
        <v>5589.35</v>
      </c>
      <c r="T32" s="38"/>
      <c r="U32" s="38"/>
      <c r="V32" s="38"/>
      <c r="W32" s="38"/>
      <c r="X32" s="38"/>
      <c r="Y32" s="38"/>
      <c r="Z32" s="38"/>
    </row>
    <row r="33" spans="1:26" ht="16" x14ac:dyDescent="0.45">
      <c r="A33" s="64" t="s">
        <v>995</v>
      </c>
      <c r="B33" s="91">
        <v>7464.9300000000012</v>
      </c>
      <c r="C33" s="65">
        <v>136</v>
      </c>
      <c r="D33" s="38"/>
      <c r="E33" s="38"/>
      <c r="F33" s="38"/>
      <c r="G33" s="38"/>
      <c r="H33" s="38"/>
      <c r="I33" s="38"/>
      <c r="J33" s="38"/>
      <c r="K33" s="38"/>
      <c r="L33" s="38"/>
      <c r="M33" s="38"/>
      <c r="N33" s="38"/>
      <c r="O33" s="38"/>
      <c r="P33" s="38"/>
      <c r="Q33" s="38"/>
      <c r="R33" s="85">
        <f>C33</f>
        <v>136</v>
      </c>
      <c r="S33" s="86">
        <f>B33</f>
        <v>7464.9300000000012</v>
      </c>
      <c r="T33" s="38"/>
      <c r="U33" s="38"/>
      <c r="V33" s="38"/>
      <c r="W33" s="38"/>
      <c r="X33" s="38"/>
      <c r="Y33" s="38"/>
      <c r="Z33" s="38"/>
    </row>
    <row r="34" spans="1:26" ht="16" x14ac:dyDescent="0.45">
      <c r="A34" s="64" t="s">
        <v>125</v>
      </c>
      <c r="B34" s="91">
        <v>16729.100000000002</v>
      </c>
      <c r="C34" s="65">
        <v>168</v>
      </c>
      <c r="D34" s="38"/>
      <c r="E34" s="38"/>
      <c r="F34" s="38"/>
      <c r="G34" s="38"/>
      <c r="H34" s="38"/>
      <c r="I34" s="38"/>
      <c r="J34" s="38"/>
      <c r="K34" s="38"/>
      <c r="L34" s="38"/>
      <c r="M34" s="38"/>
      <c r="N34" s="38"/>
      <c r="O34" s="38"/>
      <c r="P34" s="38"/>
      <c r="Q34" s="38"/>
      <c r="R34" s="85">
        <f>C34</f>
        <v>168</v>
      </c>
      <c r="S34" s="86">
        <f>B34</f>
        <v>16729.100000000002</v>
      </c>
      <c r="T34" s="38"/>
      <c r="U34" s="38"/>
      <c r="V34" s="38"/>
      <c r="W34" s="38"/>
      <c r="X34" s="38"/>
      <c r="Y34" s="38"/>
      <c r="Z34" s="38"/>
    </row>
    <row r="35" spans="1:26" ht="16" x14ac:dyDescent="0.45">
      <c r="A35" s="64" t="s">
        <v>684</v>
      </c>
      <c r="B35" s="91">
        <v>7292.5199999999995</v>
      </c>
      <c r="C35" s="65">
        <v>127</v>
      </c>
      <c r="D35" s="38"/>
      <c r="E35" s="38"/>
      <c r="F35" s="38"/>
      <c r="G35" s="38"/>
      <c r="H35" s="38"/>
      <c r="I35" s="38"/>
      <c r="J35" s="38"/>
      <c r="K35" s="38"/>
      <c r="L35" s="38"/>
      <c r="M35" s="38"/>
      <c r="N35" s="38"/>
      <c r="O35" s="38"/>
      <c r="P35" s="38"/>
      <c r="Q35" s="38"/>
      <c r="R35" s="85">
        <f>C35</f>
        <v>127</v>
      </c>
      <c r="S35" s="86">
        <f>B35</f>
        <v>7292.5199999999995</v>
      </c>
      <c r="T35" s="38"/>
      <c r="U35" s="38"/>
      <c r="V35" s="38"/>
      <c r="W35" s="38"/>
      <c r="X35" s="38"/>
      <c r="Y35" s="38"/>
      <c r="Z35" s="38"/>
    </row>
    <row r="36" spans="1:26" ht="16" x14ac:dyDescent="0.45">
      <c r="A36" s="64" t="s">
        <v>176</v>
      </c>
      <c r="B36" s="91">
        <v>35764.320000000007</v>
      </c>
      <c r="C36" s="65">
        <v>454</v>
      </c>
      <c r="D36" s="38"/>
      <c r="E36" s="38"/>
      <c r="F36" s="38"/>
      <c r="G36" s="38"/>
      <c r="H36" s="38"/>
      <c r="I36" s="38"/>
      <c r="J36" s="38"/>
      <c r="K36" s="38"/>
      <c r="L36" s="38"/>
      <c r="M36" s="38"/>
      <c r="N36" s="38"/>
      <c r="O36" s="38"/>
      <c r="P36" s="38"/>
      <c r="Q36" s="38"/>
      <c r="R36" s="85">
        <f>C36</f>
        <v>454</v>
      </c>
      <c r="S36" s="86">
        <f>B36</f>
        <v>35764.320000000007</v>
      </c>
      <c r="T36" s="38"/>
      <c r="U36" s="38"/>
      <c r="V36" s="38"/>
      <c r="W36" s="38"/>
      <c r="X36" s="38"/>
      <c r="Y36" s="38"/>
      <c r="Z36" s="38"/>
    </row>
    <row r="37" spans="1:26" ht="16" x14ac:dyDescent="0.45">
      <c r="A37" s="64" t="s">
        <v>398</v>
      </c>
      <c r="B37" s="91">
        <v>4783.5399999999991</v>
      </c>
      <c r="C37" s="65">
        <v>151</v>
      </c>
      <c r="D37" s="38"/>
      <c r="E37" s="38"/>
      <c r="F37" s="38"/>
      <c r="G37" s="38"/>
      <c r="H37" s="38"/>
      <c r="I37" s="38"/>
      <c r="J37" s="38"/>
      <c r="K37" s="38"/>
      <c r="L37" s="38"/>
      <c r="M37" s="38"/>
      <c r="N37" s="38"/>
      <c r="O37" s="38"/>
      <c r="P37" s="38"/>
      <c r="Q37" s="38"/>
      <c r="R37" s="85">
        <f>C37</f>
        <v>151</v>
      </c>
      <c r="S37" s="86">
        <f>B37</f>
        <v>4783.5399999999991</v>
      </c>
      <c r="T37" s="38"/>
      <c r="U37" s="38"/>
      <c r="V37" s="38"/>
      <c r="W37" s="38"/>
      <c r="X37" s="38"/>
      <c r="Y37" s="38"/>
      <c r="Z37" s="38"/>
    </row>
    <row r="38" spans="1:26" ht="16" x14ac:dyDescent="0.45">
      <c r="A38" s="64" t="s">
        <v>148</v>
      </c>
      <c r="B38" s="91">
        <v>310876.20000000036</v>
      </c>
      <c r="C38" s="65">
        <v>4224</v>
      </c>
      <c r="D38" s="38"/>
      <c r="E38" s="38"/>
      <c r="F38" s="38"/>
      <c r="G38" s="38"/>
      <c r="H38" s="38"/>
      <c r="I38" s="38"/>
      <c r="J38" s="38"/>
      <c r="K38" s="38"/>
      <c r="L38" s="38"/>
      <c r="M38" s="38"/>
      <c r="N38" s="38"/>
      <c r="O38" s="38"/>
      <c r="P38" s="38"/>
      <c r="Q38" s="38"/>
      <c r="R38" s="85">
        <f>C38</f>
        <v>4224</v>
      </c>
      <c r="S38" s="86">
        <f>B38</f>
        <v>310876.20000000036</v>
      </c>
      <c r="T38" s="38"/>
      <c r="U38" s="38"/>
      <c r="V38" s="38"/>
      <c r="W38" s="38"/>
      <c r="X38" s="38"/>
      <c r="Y38" s="38"/>
      <c r="Z38" s="38"/>
    </row>
    <row r="39" spans="1:26" ht="16" x14ac:dyDescent="0.45">
      <c r="A39" s="64" t="s">
        <v>244</v>
      </c>
      <c r="B39" s="91">
        <v>55603.089999999982</v>
      </c>
      <c r="C39" s="65">
        <v>983</v>
      </c>
      <c r="D39" s="38"/>
      <c r="E39" s="38"/>
      <c r="F39" s="38"/>
      <c r="G39" s="38"/>
      <c r="H39" s="38"/>
      <c r="I39" s="38"/>
      <c r="J39" s="38"/>
      <c r="K39" s="38"/>
      <c r="L39" s="38"/>
      <c r="M39" s="38"/>
      <c r="N39" s="38"/>
      <c r="O39" s="38"/>
      <c r="P39" s="38"/>
      <c r="Q39" s="38"/>
      <c r="R39" s="85">
        <f>C39</f>
        <v>983</v>
      </c>
      <c r="S39" s="86">
        <f>B39</f>
        <v>55603.089999999982</v>
      </c>
      <c r="T39" s="38"/>
      <c r="U39" s="38"/>
      <c r="V39" s="38"/>
      <c r="W39" s="38"/>
      <c r="X39" s="38"/>
      <c r="Y39" s="38"/>
      <c r="Z39" s="38"/>
    </row>
    <row r="40" spans="1:26" ht="16" x14ac:dyDescent="0.45">
      <c r="A40" s="64" t="s">
        <v>2674</v>
      </c>
      <c r="B40" s="91">
        <v>919.91</v>
      </c>
      <c r="C40" s="65">
        <v>30</v>
      </c>
      <c r="D40" s="38"/>
      <c r="E40" s="38"/>
      <c r="F40" s="38"/>
      <c r="G40" s="38"/>
      <c r="H40" s="38"/>
      <c r="I40" s="38"/>
      <c r="J40" s="38"/>
      <c r="K40" s="38"/>
      <c r="L40" s="38"/>
      <c r="M40" s="38"/>
      <c r="N40" s="38"/>
      <c r="O40" s="38"/>
      <c r="P40" s="38"/>
      <c r="Q40" s="38"/>
      <c r="R40" s="85">
        <f>C40</f>
        <v>30</v>
      </c>
      <c r="S40" s="86">
        <f>B40</f>
        <v>919.91</v>
      </c>
      <c r="T40" s="38"/>
      <c r="U40" s="38"/>
      <c r="V40" s="38"/>
      <c r="W40" s="38"/>
      <c r="X40" s="38"/>
      <c r="Y40" s="38"/>
      <c r="Z40" s="38"/>
    </row>
    <row r="41" spans="1:26" ht="16" x14ac:dyDescent="0.45">
      <c r="A41" s="64" t="s">
        <v>77</v>
      </c>
      <c r="B41" s="91">
        <v>78258.210000000094</v>
      </c>
      <c r="C41" s="65">
        <v>1759</v>
      </c>
      <c r="D41" s="38"/>
      <c r="E41" s="38"/>
      <c r="F41" s="38"/>
      <c r="G41" s="38"/>
      <c r="H41" s="38"/>
      <c r="I41" s="38"/>
      <c r="J41" s="38"/>
      <c r="K41" s="38"/>
      <c r="L41" s="38"/>
      <c r="M41" s="38"/>
      <c r="N41" s="38"/>
      <c r="O41" s="38"/>
      <c r="P41" s="38"/>
      <c r="Q41" s="38"/>
      <c r="R41" s="85">
        <f>C41</f>
        <v>1759</v>
      </c>
      <c r="S41" s="86">
        <f>B41</f>
        <v>78258.210000000094</v>
      </c>
      <c r="T41" s="38"/>
      <c r="U41" s="38"/>
      <c r="V41" s="38"/>
      <c r="W41" s="38"/>
      <c r="X41" s="38"/>
      <c r="Y41" s="38"/>
      <c r="Z41" s="38"/>
    </row>
    <row r="42" spans="1:26" ht="16" x14ac:dyDescent="0.45">
      <c r="A42" s="64" t="s">
        <v>839</v>
      </c>
      <c r="B42" s="91">
        <v>19683.389999999996</v>
      </c>
      <c r="C42" s="65">
        <v>247</v>
      </c>
      <c r="D42" s="38"/>
      <c r="E42" s="38"/>
      <c r="F42" s="38"/>
      <c r="G42" s="38"/>
      <c r="H42" s="38"/>
      <c r="I42" s="38"/>
      <c r="J42" s="38"/>
      <c r="K42" s="38"/>
      <c r="L42" s="38"/>
      <c r="M42" s="38"/>
      <c r="N42" s="38"/>
      <c r="O42" s="38"/>
      <c r="P42" s="38"/>
      <c r="Q42" s="38"/>
      <c r="R42" s="85">
        <f>C42</f>
        <v>247</v>
      </c>
      <c r="S42" s="86">
        <f>B42</f>
        <v>19683.389999999996</v>
      </c>
      <c r="T42" s="38"/>
      <c r="U42" s="38"/>
      <c r="V42" s="38"/>
      <c r="W42" s="38"/>
      <c r="X42" s="38"/>
      <c r="Y42" s="38"/>
      <c r="Z42" s="38"/>
    </row>
    <row r="43" spans="1:26" ht="16" x14ac:dyDescent="0.45">
      <c r="A43" s="64" t="s">
        <v>90</v>
      </c>
      <c r="B43" s="91">
        <v>17431.140000000007</v>
      </c>
      <c r="C43" s="65">
        <v>499</v>
      </c>
      <c r="D43" s="38"/>
      <c r="E43" s="38"/>
      <c r="F43" s="38"/>
      <c r="G43" s="38"/>
      <c r="H43" s="38"/>
      <c r="I43" s="38"/>
      <c r="J43" s="38"/>
      <c r="K43" s="38"/>
      <c r="L43" s="38"/>
      <c r="M43" s="38"/>
      <c r="N43" s="38"/>
      <c r="O43" s="38"/>
      <c r="P43" s="38"/>
      <c r="Q43" s="38"/>
      <c r="R43" s="85">
        <f>C43</f>
        <v>499</v>
      </c>
      <c r="S43" s="86">
        <f>B43</f>
        <v>17431.140000000007</v>
      </c>
      <c r="T43" s="38"/>
      <c r="U43" s="38"/>
      <c r="V43" s="38"/>
      <c r="W43" s="38"/>
      <c r="X43" s="38"/>
      <c r="Y43" s="38"/>
      <c r="Z43" s="38"/>
    </row>
    <row r="44" spans="1:26" ht="16" x14ac:dyDescent="0.45">
      <c r="A44" s="64" t="s">
        <v>22</v>
      </c>
      <c r="B44" s="91">
        <v>116512.01999999995</v>
      </c>
      <c r="C44" s="65">
        <v>2153</v>
      </c>
      <c r="D44" s="38"/>
      <c r="E44" s="38"/>
      <c r="F44" s="38"/>
      <c r="G44" s="38"/>
      <c r="H44" s="38"/>
      <c r="I44" s="38"/>
      <c r="J44" s="38"/>
      <c r="K44" s="38"/>
      <c r="L44" s="38"/>
      <c r="M44" s="38"/>
      <c r="N44" s="38"/>
      <c r="O44" s="38"/>
      <c r="P44" s="38"/>
      <c r="Q44" s="38"/>
      <c r="R44" s="85">
        <f>C44</f>
        <v>2153</v>
      </c>
      <c r="S44" s="86">
        <f>B44</f>
        <v>116512.01999999995</v>
      </c>
      <c r="T44" s="38"/>
      <c r="U44" s="38"/>
      <c r="V44" s="38"/>
      <c r="W44" s="38"/>
      <c r="X44" s="38"/>
      <c r="Y44" s="38"/>
      <c r="Z44" s="38"/>
    </row>
    <row r="45" spans="1:26" ht="16" x14ac:dyDescent="0.45">
      <c r="A45" s="64" t="s">
        <v>1528</v>
      </c>
      <c r="B45" s="91">
        <v>22627.96</v>
      </c>
      <c r="C45" s="65">
        <v>199</v>
      </c>
      <c r="D45" s="38"/>
      <c r="E45" s="38"/>
      <c r="F45" s="38"/>
      <c r="G45" s="38"/>
      <c r="H45" s="38"/>
      <c r="I45" s="38"/>
      <c r="J45" s="38"/>
      <c r="K45" s="38"/>
      <c r="L45" s="38"/>
      <c r="M45" s="38"/>
      <c r="N45" s="38"/>
      <c r="O45" s="38"/>
      <c r="P45" s="38"/>
      <c r="Q45" s="38"/>
      <c r="R45" s="85">
        <f>C45</f>
        <v>199</v>
      </c>
      <c r="S45" s="86">
        <f>B45</f>
        <v>22627.96</v>
      </c>
      <c r="T45" s="38"/>
      <c r="U45" s="38"/>
      <c r="V45" s="38"/>
      <c r="W45" s="38"/>
      <c r="X45" s="38"/>
      <c r="Y45" s="38"/>
      <c r="Z45" s="38"/>
    </row>
    <row r="46" spans="1:26" ht="16" x14ac:dyDescent="0.45">
      <c r="A46" s="64" t="s">
        <v>69</v>
      </c>
      <c r="B46" s="91">
        <v>8481.7099999999973</v>
      </c>
      <c r="C46" s="65">
        <v>172</v>
      </c>
      <c r="D46" s="38"/>
      <c r="E46" s="38"/>
      <c r="F46" s="38"/>
      <c r="G46" s="38"/>
      <c r="H46" s="38"/>
      <c r="I46" s="38"/>
      <c r="J46" s="38"/>
      <c r="K46" s="38"/>
      <c r="L46" s="38"/>
      <c r="M46" s="38"/>
      <c r="N46" s="38"/>
      <c r="O46" s="38"/>
      <c r="P46" s="38"/>
      <c r="Q46" s="38"/>
      <c r="R46" s="85">
        <f>C46</f>
        <v>172</v>
      </c>
      <c r="S46" s="86">
        <f>B46</f>
        <v>8481.7099999999973</v>
      </c>
      <c r="T46" s="38"/>
      <c r="U46" s="38"/>
      <c r="V46" s="38"/>
      <c r="W46" s="38"/>
      <c r="X46" s="38"/>
      <c r="Y46" s="38"/>
      <c r="Z46" s="38"/>
    </row>
    <row r="47" spans="1:26" ht="16" x14ac:dyDescent="0.45">
      <c r="A47" s="64" t="s">
        <v>139</v>
      </c>
      <c r="B47" s="91">
        <v>1315.56</v>
      </c>
      <c r="C47" s="65">
        <v>42</v>
      </c>
      <c r="D47" s="38"/>
      <c r="E47" s="38"/>
      <c r="F47" s="38"/>
      <c r="G47" s="38"/>
      <c r="H47" s="38"/>
      <c r="I47" s="38"/>
      <c r="J47" s="38"/>
      <c r="K47" s="38"/>
      <c r="L47" s="38"/>
      <c r="M47" s="38"/>
      <c r="N47" s="38"/>
      <c r="O47" s="38"/>
      <c r="P47" s="38"/>
      <c r="Q47" s="38"/>
      <c r="R47" s="85">
        <f>C47</f>
        <v>42</v>
      </c>
      <c r="S47" s="86">
        <f>B47</f>
        <v>1315.56</v>
      </c>
      <c r="T47" s="38"/>
      <c r="U47" s="38"/>
      <c r="V47" s="38"/>
      <c r="W47" s="38"/>
      <c r="X47" s="38"/>
      <c r="Y47" s="38"/>
      <c r="Z47" s="38"/>
    </row>
    <row r="48" spans="1:26" ht="16" x14ac:dyDescent="0.45">
      <c r="A48" s="64" t="s">
        <v>119</v>
      </c>
      <c r="B48" s="91">
        <v>30661.919999999991</v>
      </c>
      <c r="C48" s="65">
        <v>681</v>
      </c>
      <c r="D48" s="38"/>
      <c r="E48" s="38"/>
      <c r="F48" s="38"/>
      <c r="G48" s="38"/>
      <c r="H48" s="38"/>
      <c r="I48" s="38"/>
      <c r="J48" s="38"/>
      <c r="K48" s="38"/>
      <c r="L48" s="38"/>
      <c r="M48" s="38"/>
      <c r="N48" s="38"/>
      <c r="O48" s="38"/>
      <c r="P48" s="38"/>
      <c r="Q48" s="38"/>
      <c r="R48" s="85">
        <f>C48</f>
        <v>681</v>
      </c>
      <c r="S48" s="86">
        <f>B48</f>
        <v>30661.919999999991</v>
      </c>
      <c r="T48" s="38"/>
      <c r="U48" s="38"/>
      <c r="V48" s="38"/>
      <c r="W48" s="38"/>
      <c r="X48" s="38"/>
      <c r="Y48" s="38"/>
      <c r="Z48" s="38"/>
    </row>
    <row r="49" spans="1:26" ht="16" x14ac:dyDescent="0.45">
      <c r="A49" s="64" t="s">
        <v>9</v>
      </c>
      <c r="B49" s="91">
        <v>170187.98</v>
      </c>
      <c r="C49" s="65">
        <v>3724</v>
      </c>
      <c r="D49" s="38"/>
      <c r="E49" s="38"/>
      <c r="F49" s="38"/>
      <c r="G49" s="38"/>
      <c r="H49" s="38"/>
      <c r="I49" s="38"/>
      <c r="J49" s="38"/>
      <c r="K49" s="38"/>
      <c r="L49" s="38"/>
      <c r="M49" s="38"/>
      <c r="N49" s="38"/>
      <c r="O49" s="38"/>
      <c r="P49" s="38"/>
      <c r="Q49" s="38"/>
      <c r="R49" s="85">
        <f>C49</f>
        <v>3724</v>
      </c>
      <c r="S49" s="86">
        <f>B49</f>
        <v>170187.98</v>
      </c>
      <c r="T49" s="38"/>
      <c r="U49" s="38"/>
      <c r="V49" s="38"/>
      <c r="W49" s="38"/>
      <c r="X49" s="38"/>
      <c r="Y49" s="38"/>
      <c r="Z49" s="38"/>
    </row>
    <row r="50" spans="1:26" ht="16" x14ac:dyDescent="0.45">
      <c r="A50" s="64" t="s">
        <v>295</v>
      </c>
      <c r="B50" s="91">
        <v>11220.06</v>
      </c>
      <c r="C50" s="65">
        <v>219</v>
      </c>
      <c r="D50" s="38"/>
      <c r="E50" s="38"/>
      <c r="F50" s="38"/>
      <c r="G50" s="38"/>
      <c r="H50" s="38"/>
      <c r="I50" s="38"/>
      <c r="J50" s="38"/>
      <c r="K50" s="38"/>
      <c r="L50" s="38"/>
      <c r="M50" s="38"/>
      <c r="N50" s="38"/>
      <c r="O50" s="38"/>
      <c r="P50" s="38"/>
      <c r="Q50" s="38"/>
      <c r="R50" s="85">
        <f>C50</f>
        <v>219</v>
      </c>
      <c r="S50" s="86">
        <f>B50</f>
        <v>11220.06</v>
      </c>
      <c r="T50" s="38"/>
      <c r="U50" s="38"/>
      <c r="V50" s="38"/>
      <c r="W50" s="38"/>
      <c r="X50" s="38"/>
      <c r="Y50" s="38"/>
      <c r="Z50" s="38"/>
    </row>
    <row r="51" spans="1:26" ht="16" x14ac:dyDescent="0.45">
      <c r="A51" s="64" t="s">
        <v>2321</v>
      </c>
      <c r="B51" s="91">
        <v>8929.3700000000008</v>
      </c>
      <c r="C51" s="65">
        <v>50</v>
      </c>
      <c r="D51" s="38"/>
      <c r="E51" s="38"/>
      <c r="F51" s="38"/>
      <c r="G51" s="38"/>
      <c r="H51" s="38"/>
      <c r="I51" s="38"/>
      <c r="J51" s="38"/>
      <c r="K51" s="38"/>
      <c r="L51" s="38"/>
      <c r="M51" s="38"/>
      <c r="N51" s="38"/>
      <c r="O51" s="38"/>
      <c r="P51" s="38"/>
      <c r="Q51" s="38"/>
      <c r="R51" s="85">
        <f>C51</f>
        <v>50</v>
      </c>
      <c r="S51" s="86">
        <f>B51</f>
        <v>8929.3700000000008</v>
      </c>
      <c r="T51" s="38"/>
      <c r="U51" s="38"/>
      <c r="V51" s="38"/>
      <c r="W51" s="38"/>
      <c r="X51" s="38"/>
      <c r="Y51" s="38"/>
      <c r="Z51" s="38"/>
    </row>
    <row r="52" spans="1:26" ht="16" x14ac:dyDescent="0.45">
      <c r="A52" s="64" t="s">
        <v>54</v>
      </c>
      <c r="B52" s="91">
        <v>70636.72000000003</v>
      </c>
      <c r="C52" s="65">
        <v>893</v>
      </c>
      <c r="D52" s="38"/>
      <c r="E52" s="38"/>
      <c r="F52" s="38"/>
      <c r="G52" s="38"/>
      <c r="H52" s="38"/>
      <c r="I52" s="38"/>
      <c r="J52" s="38"/>
      <c r="K52" s="38"/>
      <c r="L52" s="38"/>
      <c r="M52" s="38"/>
      <c r="N52" s="38"/>
      <c r="O52" s="38"/>
      <c r="P52" s="38"/>
      <c r="Q52" s="38"/>
      <c r="R52" s="85">
        <f>C52</f>
        <v>893</v>
      </c>
      <c r="S52" s="86">
        <f>B52</f>
        <v>70636.72000000003</v>
      </c>
      <c r="T52" s="38"/>
      <c r="U52" s="38"/>
      <c r="V52" s="38"/>
      <c r="W52" s="38"/>
      <c r="X52" s="38"/>
      <c r="Y52" s="38"/>
      <c r="Z52" s="38"/>
    </row>
    <row r="53" spans="1:26" ht="16" x14ac:dyDescent="0.45">
      <c r="A53" s="64" t="s">
        <v>163</v>
      </c>
      <c r="B53" s="91">
        <v>138641.28999999998</v>
      </c>
      <c r="C53" s="65">
        <v>1883</v>
      </c>
      <c r="D53" s="38"/>
      <c r="E53" s="38"/>
      <c r="F53" s="38"/>
      <c r="G53" s="38"/>
      <c r="H53" s="38"/>
      <c r="I53" s="38"/>
      <c r="J53" s="38"/>
      <c r="K53" s="38"/>
      <c r="L53" s="38"/>
      <c r="M53" s="38"/>
      <c r="N53" s="38"/>
      <c r="O53" s="38"/>
      <c r="P53" s="38"/>
      <c r="Q53" s="38"/>
      <c r="R53" s="85">
        <f>C53</f>
        <v>1883</v>
      </c>
      <c r="S53" s="86">
        <f>B53</f>
        <v>138641.28999999998</v>
      </c>
      <c r="T53" s="38"/>
      <c r="U53" s="38"/>
      <c r="V53" s="38"/>
      <c r="W53" s="38"/>
      <c r="X53" s="38"/>
      <c r="Y53" s="38"/>
      <c r="Z53" s="38"/>
    </row>
    <row r="54" spans="1:26" ht="16" x14ac:dyDescent="0.45">
      <c r="A54" s="64" t="s">
        <v>2686</v>
      </c>
      <c r="B54" s="91">
        <v>1209.8200000000002</v>
      </c>
      <c r="C54" s="65">
        <v>18</v>
      </c>
      <c r="D54" s="38"/>
      <c r="E54" s="38"/>
      <c r="F54" s="38"/>
      <c r="G54" s="38"/>
      <c r="H54" s="38"/>
      <c r="I54" s="38"/>
      <c r="J54" s="38"/>
      <c r="K54" s="38"/>
      <c r="L54" s="38"/>
      <c r="M54" s="38"/>
      <c r="N54" s="38"/>
      <c r="O54" s="38"/>
      <c r="P54" s="38"/>
      <c r="Q54" s="38"/>
      <c r="R54" s="85">
        <f>C54</f>
        <v>18</v>
      </c>
      <c r="S54" s="86">
        <f>B54</f>
        <v>1209.8200000000002</v>
      </c>
      <c r="T54" s="38"/>
      <c r="U54" s="38"/>
      <c r="V54" s="38"/>
      <c r="W54" s="38"/>
      <c r="X54" s="38"/>
      <c r="Y54" s="38"/>
      <c r="Z54" s="38"/>
    </row>
    <row r="55" spans="1:26" ht="16" x14ac:dyDescent="0.45">
      <c r="A55" s="64" t="s">
        <v>156</v>
      </c>
      <c r="B55" s="91">
        <v>32114.610000000015</v>
      </c>
      <c r="C55" s="65">
        <v>463</v>
      </c>
      <c r="D55" s="38"/>
      <c r="E55" s="38"/>
      <c r="F55" s="38"/>
      <c r="G55" s="38"/>
      <c r="H55" s="38"/>
      <c r="I55" s="38"/>
      <c r="J55" s="38"/>
      <c r="K55" s="38"/>
      <c r="L55" s="38"/>
      <c r="M55" s="38"/>
      <c r="N55" s="38"/>
      <c r="O55" s="38"/>
      <c r="P55" s="38"/>
      <c r="Q55" s="38"/>
      <c r="R55" s="85">
        <f>C55</f>
        <v>463</v>
      </c>
      <c r="S55" s="86">
        <f>B55</f>
        <v>32114.610000000015</v>
      </c>
      <c r="T55" s="38"/>
      <c r="U55" s="38"/>
      <c r="V55" s="38"/>
      <c r="W55" s="38"/>
      <c r="X55" s="38"/>
      <c r="Y55" s="38"/>
      <c r="Z55" s="38"/>
    </row>
    <row r="56" spans="1:26" ht="16" x14ac:dyDescent="0.45">
      <c r="A56" s="64" t="s">
        <v>2619</v>
      </c>
      <c r="B56" s="91">
        <v>1603.14</v>
      </c>
      <c r="C56" s="65">
        <v>4</v>
      </c>
      <c r="D56" s="38"/>
      <c r="E56" s="38"/>
      <c r="F56" s="38"/>
      <c r="G56" s="38"/>
      <c r="H56" s="38"/>
      <c r="I56" s="38"/>
      <c r="J56" s="38"/>
      <c r="K56" s="38"/>
      <c r="L56" s="38"/>
      <c r="M56" s="38"/>
      <c r="N56" s="38"/>
      <c r="O56" s="38"/>
      <c r="P56" s="38"/>
      <c r="Q56" s="38"/>
      <c r="R56" s="85">
        <f>C56</f>
        <v>4</v>
      </c>
      <c r="S56" s="86">
        <f>B56</f>
        <v>1603.14</v>
      </c>
      <c r="T56" s="38"/>
      <c r="U56" s="38"/>
      <c r="V56" s="38"/>
      <c r="W56" s="38"/>
      <c r="X56" s="38"/>
      <c r="Y56" s="38"/>
      <c r="Z56" s="38"/>
    </row>
    <row r="57" spans="1:26" ht="16" x14ac:dyDescent="0.45">
      <c r="A57" s="94" t="s">
        <v>2831</v>
      </c>
      <c r="B57" s="92">
        <v>2297201.0700000017</v>
      </c>
      <c r="C57" s="93">
        <v>37873</v>
      </c>
      <c r="D57" s="38"/>
      <c r="E57" s="38"/>
      <c r="F57" s="38"/>
      <c r="G57" s="38"/>
      <c r="H57" s="38"/>
      <c r="I57" s="38"/>
      <c r="J57" s="38"/>
      <c r="K57" s="38"/>
      <c r="L57" s="38"/>
      <c r="M57" s="38"/>
      <c r="N57" s="38"/>
      <c r="O57" s="38"/>
      <c r="P57" s="38"/>
      <c r="Q57" s="38"/>
      <c r="R57" s="82"/>
      <c r="S57" s="82"/>
      <c r="T57" s="38"/>
      <c r="U57" s="38"/>
      <c r="V57" s="38"/>
      <c r="W57" s="38"/>
      <c r="X57" s="38"/>
      <c r="Y57" s="38"/>
      <c r="Z57" s="38"/>
    </row>
    <row r="58" spans="1:26" x14ac:dyDescent="0.3">
      <c r="A58" s="38"/>
      <c r="B58" s="38"/>
      <c r="C58" s="38"/>
      <c r="D58" s="38"/>
      <c r="E58" s="38"/>
      <c r="F58" s="38"/>
      <c r="G58" s="38"/>
      <c r="H58" s="38"/>
      <c r="I58" s="38"/>
      <c r="J58" s="38"/>
      <c r="K58" s="38"/>
      <c r="L58" s="38"/>
      <c r="M58" s="38"/>
      <c r="N58" s="38"/>
      <c r="O58" s="38"/>
      <c r="P58" s="38"/>
      <c r="Q58" s="38"/>
      <c r="R58" s="82"/>
      <c r="S58" s="82"/>
      <c r="T58" s="38"/>
      <c r="U58" s="38"/>
      <c r="V58" s="38"/>
      <c r="W58" s="38"/>
      <c r="X58" s="38"/>
      <c r="Y58" s="38"/>
      <c r="Z58" s="38"/>
    </row>
    <row r="59" spans="1:26" x14ac:dyDescent="0.3">
      <c r="A59" s="38"/>
      <c r="B59" s="38"/>
      <c r="C59" s="38"/>
      <c r="D59" s="38"/>
      <c r="E59" s="38"/>
      <c r="F59" s="38"/>
      <c r="G59" s="38"/>
      <c r="H59" s="38"/>
      <c r="I59" s="38"/>
      <c r="J59" s="38"/>
      <c r="K59" s="38"/>
      <c r="L59" s="38"/>
      <c r="M59" s="38"/>
      <c r="N59" s="38"/>
      <c r="O59" s="38"/>
      <c r="P59" s="38"/>
      <c r="Q59" s="38"/>
      <c r="R59" s="82"/>
      <c r="S59" s="82"/>
      <c r="T59" s="38"/>
      <c r="U59" s="38"/>
      <c r="V59" s="38"/>
      <c r="W59" s="38"/>
      <c r="X59" s="38"/>
      <c r="Y59" s="38"/>
      <c r="Z59" s="38"/>
    </row>
    <row r="60" spans="1:26" x14ac:dyDescent="0.3">
      <c r="A60" s="38"/>
      <c r="B60" s="38"/>
      <c r="C60" s="38"/>
      <c r="D60" s="38"/>
      <c r="E60" s="38"/>
      <c r="F60" s="38"/>
      <c r="G60" s="38"/>
      <c r="H60" s="38"/>
      <c r="I60" s="38"/>
      <c r="J60" s="38"/>
      <c r="K60" s="38"/>
      <c r="L60" s="38"/>
      <c r="M60" s="38"/>
      <c r="N60" s="38"/>
      <c r="O60" s="38"/>
      <c r="P60" s="38"/>
      <c r="Q60" s="38"/>
      <c r="R60" s="82"/>
      <c r="S60" s="82"/>
      <c r="T60" s="38"/>
      <c r="U60" s="38"/>
      <c r="V60" s="38"/>
      <c r="W60" s="38"/>
      <c r="X60" s="38"/>
      <c r="Y60" s="38"/>
      <c r="Z60" s="38"/>
    </row>
    <row r="61" spans="1:26" x14ac:dyDescent="0.3">
      <c r="A61" s="38"/>
      <c r="B61" s="38"/>
      <c r="C61" s="38"/>
      <c r="D61" s="38"/>
      <c r="E61" s="38"/>
      <c r="F61" s="38"/>
      <c r="G61" s="38"/>
      <c r="H61" s="38"/>
      <c r="I61" s="38"/>
      <c r="J61" s="38"/>
      <c r="K61" s="38"/>
      <c r="L61" s="38"/>
      <c r="M61" s="38"/>
      <c r="N61" s="38"/>
      <c r="O61" s="38"/>
      <c r="P61" s="38"/>
      <c r="Q61" s="38"/>
      <c r="R61" s="82"/>
      <c r="S61" s="82"/>
      <c r="T61" s="38"/>
      <c r="U61" s="38"/>
      <c r="V61" s="38"/>
      <c r="W61" s="38"/>
      <c r="X61" s="38"/>
      <c r="Y61" s="38"/>
      <c r="Z61" s="38"/>
    </row>
    <row r="62" spans="1:26" x14ac:dyDescent="0.3">
      <c r="A62" s="38"/>
      <c r="B62" s="38"/>
      <c r="C62" s="38"/>
      <c r="D62" s="38"/>
      <c r="E62" s="38"/>
      <c r="F62" s="38"/>
      <c r="G62" s="38"/>
      <c r="H62" s="38"/>
      <c r="I62" s="38"/>
      <c r="J62" s="38"/>
      <c r="K62" s="38"/>
      <c r="L62" s="38"/>
      <c r="M62" s="38"/>
      <c r="N62" s="38"/>
      <c r="O62" s="38"/>
      <c r="P62" s="38"/>
      <c r="Q62" s="38"/>
      <c r="R62" s="82"/>
      <c r="S62" s="82"/>
      <c r="T62" s="38"/>
      <c r="U62" s="38"/>
      <c r="V62" s="38"/>
      <c r="W62" s="38"/>
      <c r="X62" s="38"/>
      <c r="Y62" s="38"/>
      <c r="Z62" s="38"/>
    </row>
    <row r="63" spans="1:26" x14ac:dyDescent="0.3">
      <c r="A63" s="38"/>
      <c r="B63" s="38"/>
      <c r="C63" s="38"/>
      <c r="D63" s="38"/>
      <c r="E63" s="38"/>
      <c r="F63" s="38"/>
      <c r="G63" s="38"/>
      <c r="H63" s="38"/>
      <c r="I63" s="38"/>
      <c r="J63" s="38"/>
      <c r="K63" s="38"/>
      <c r="L63" s="38"/>
      <c r="M63" s="38"/>
      <c r="N63" s="38"/>
      <c r="O63" s="38"/>
      <c r="P63" s="38"/>
      <c r="Q63" s="38"/>
      <c r="R63" s="82"/>
      <c r="S63" s="82"/>
      <c r="T63" s="38"/>
      <c r="U63" s="38"/>
      <c r="V63" s="38"/>
      <c r="W63" s="38"/>
      <c r="X63" s="38"/>
      <c r="Y63" s="38"/>
      <c r="Z63" s="38"/>
    </row>
    <row r="64" spans="1:26" x14ac:dyDescent="0.3">
      <c r="A64" s="38"/>
      <c r="B64" s="38"/>
      <c r="C64" s="38"/>
      <c r="D64" s="38"/>
      <c r="E64" s="38"/>
      <c r="F64" s="38"/>
      <c r="G64" s="38"/>
      <c r="H64" s="38"/>
      <c r="I64" s="38"/>
      <c r="J64" s="38"/>
      <c r="K64" s="38"/>
      <c r="L64" s="38"/>
      <c r="M64" s="38"/>
      <c r="N64" s="38"/>
      <c r="O64" s="38"/>
      <c r="P64" s="38"/>
      <c r="Q64" s="38"/>
      <c r="R64" s="82"/>
      <c r="S64" s="82"/>
      <c r="T64" s="38"/>
      <c r="U64" s="38"/>
      <c r="V64" s="38"/>
      <c r="W64" s="38"/>
      <c r="X64" s="38"/>
      <c r="Y64" s="38"/>
      <c r="Z64" s="38"/>
    </row>
    <row r="65" spans="1:26" x14ac:dyDescent="0.3">
      <c r="A65" s="38"/>
      <c r="B65" s="38"/>
      <c r="C65" s="38"/>
      <c r="D65" s="38"/>
      <c r="E65" s="38"/>
      <c r="F65" s="38"/>
      <c r="G65" s="38"/>
      <c r="H65" s="38"/>
      <c r="I65" s="38"/>
      <c r="J65" s="38"/>
      <c r="K65" s="38"/>
      <c r="L65" s="38"/>
      <c r="M65" s="38"/>
      <c r="N65" s="38"/>
      <c r="O65" s="38"/>
      <c r="P65" s="38"/>
      <c r="Q65" s="38"/>
      <c r="R65" s="82"/>
      <c r="S65" s="82"/>
      <c r="T65" s="38"/>
      <c r="U65" s="38"/>
      <c r="V65" s="38"/>
      <c r="W65" s="38"/>
      <c r="X65" s="38"/>
      <c r="Y65" s="38"/>
      <c r="Z65" s="38"/>
    </row>
    <row r="66" spans="1:26" x14ac:dyDescent="0.3">
      <c r="A66" s="38"/>
      <c r="B66" s="38"/>
      <c r="C66" s="38"/>
      <c r="D66" s="38"/>
      <c r="E66" s="38"/>
      <c r="F66" s="38"/>
      <c r="G66" s="38"/>
      <c r="H66" s="38"/>
      <c r="I66" s="38"/>
      <c r="J66" s="38"/>
      <c r="K66" s="38"/>
      <c r="L66" s="38"/>
      <c r="M66" s="38"/>
      <c r="N66" s="38"/>
      <c r="O66" s="38"/>
      <c r="P66" s="38"/>
      <c r="Q66" s="38"/>
      <c r="R66" s="82"/>
      <c r="S66" s="82"/>
      <c r="T66" s="38"/>
      <c r="U66" s="38"/>
      <c r="V66" s="38"/>
      <c r="W66" s="38"/>
      <c r="X66" s="38"/>
      <c r="Y66" s="38"/>
      <c r="Z66" s="38"/>
    </row>
    <row r="67" spans="1:26" x14ac:dyDescent="0.3">
      <c r="A67" s="38"/>
      <c r="B67" s="38"/>
      <c r="C67" s="38"/>
      <c r="D67" s="38"/>
      <c r="E67" s="38"/>
      <c r="F67" s="38"/>
      <c r="G67" s="38"/>
      <c r="H67" s="38"/>
      <c r="I67" s="38"/>
      <c r="J67" s="38"/>
      <c r="K67" s="38"/>
      <c r="L67" s="38"/>
      <c r="M67" s="38"/>
      <c r="N67" s="38"/>
      <c r="O67" s="38"/>
      <c r="P67" s="38"/>
      <c r="Q67" s="38"/>
      <c r="R67" s="82"/>
      <c r="S67" s="82"/>
      <c r="T67" s="38"/>
      <c r="U67" s="38"/>
      <c r="V67" s="38"/>
      <c r="W67" s="38"/>
      <c r="X67" s="38"/>
      <c r="Y67" s="38"/>
      <c r="Z67" s="38"/>
    </row>
    <row r="68" spans="1:26" x14ac:dyDescent="0.3">
      <c r="A68" s="38"/>
      <c r="B68" s="38"/>
      <c r="C68" s="38"/>
      <c r="D68" s="38"/>
      <c r="E68" s="38"/>
      <c r="F68" s="38"/>
      <c r="G68" s="38"/>
      <c r="H68" s="38"/>
      <c r="I68" s="38"/>
      <c r="J68" s="38"/>
      <c r="K68" s="38"/>
      <c r="L68" s="38"/>
      <c r="M68" s="38"/>
      <c r="N68" s="38"/>
      <c r="O68" s="38"/>
      <c r="P68" s="38"/>
      <c r="Q68" s="38"/>
      <c r="R68" s="82"/>
      <c r="S68" s="82"/>
      <c r="T68" s="38"/>
      <c r="U68" s="38"/>
      <c r="V68" s="38"/>
      <c r="W68" s="38"/>
      <c r="X68" s="38"/>
      <c r="Y68" s="38"/>
      <c r="Z68" s="38"/>
    </row>
    <row r="69" spans="1:26" x14ac:dyDescent="0.3">
      <c r="A69" s="38"/>
      <c r="B69" s="38"/>
      <c r="C69" s="38"/>
      <c r="D69" s="38"/>
      <c r="E69" s="38"/>
      <c r="F69" s="38"/>
      <c r="G69" s="38"/>
      <c r="H69" s="38"/>
      <c r="I69" s="38"/>
      <c r="J69" s="38"/>
      <c r="K69" s="38"/>
      <c r="L69" s="38"/>
      <c r="M69" s="38"/>
      <c r="N69" s="38"/>
      <c r="O69" s="38"/>
      <c r="P69" s="38"/>
      <c r="Q69" s="38"/>
      <c r="R69" s="82"/>
      <c r="S69" s="82"/>
      <c r="T69" s="38"/>
      <c r="U69" s="38"/>
      <c r="V69" s="38"/>
      <c r="W69" s="38"/>
      <c r="X69" s="38"/>
      <c r="Y69" s="38"/>
      <c r="Z69" s="38"/>
    </row>
    <row r="70" spans="1:26" x14ac:dyDescent="0.3">
      <c r="A70" s="38"/>
      <c r="B70" s="38"/>
      <c r="C70" s="38"/>
      <c r="D70" s="38"/>
      <c r="E70" s="38"/>
      <c r="F70" s="38"/>
      <c r="G70" s="38"/>
      <c r="H70" s="38"/>
      <c r="I70" s="38"/>
      <c r="J70" s="38"/>
      <c r="K70" s="38"/>
      <c r="L70" s="38"/>
      <c r="M70" s="38"/>
      <c r="N70" s="38"/>
      <c r="O70" s="38"/>
      <c r="P70" s="38"/>
      <c r="Q70" s="38"/>
      <c r="R70" s="82"/>
      <c r="S70" s="82"/>
      <c r="T70" s="38"/>
      <c r="U70" s="38"/>
      <c r="V70" s="38"/>
      <c r="W70" s="38"/>
      <c r="X70" s="38"/>
      <c r="Y70" s="38"/>
      <c r="Z70" s="38"/>
    </row>
    <row r="71" spans="1:26" x14ac:dyDescent="0.3">
      <c r="A71" s="38"/>
      <c r="B71" s="38"/>
      <c r="C71" s="38"/>
      <c r="D71" s="38"/>
      <c r="E71" s="38"/>
      <c r="F71" s="38"/>
      <c r="G71" s="38"/>
      <c r="H71" s="38"/>
      <c r="I71" s="38"/>
      <c r="J71" s="38"/>
      <c r="K71" s="38"/>
      <c r="L71" s="38"/>
      <c r="M71" s="38"/>
      <c r="N71" s="38"/>
      <c r="O71" s="38"/>
      <c r="P71" s="38"/>
      <c r="Q71" s="38"/>
      <c r="R71" s="82"/>
      <c r="S71" s="82"/>
      <c r="T71" s="38"/>
      <c r="U71" s="38"/>
      <c r="V71" s="38"/>
      <c r="W71" s="38"/>
      <c r="X71" s="38"/>
      <c r="Y71" s="38"/>
      <c r="Z71" s="38"/>
    </row>
    <row r="72" spans="1:26" x14ac:dyDescent="0.3">
      <c r="A72" s="38"/>
      <c r="B72" s="38"/>
      <c r="C72" s="38"/>
      <c r="D72" s="38"/>
      <c r="E72" s="38"/>
      <c r="F72" s="38"/>
      <c r="G72" s="38"/>
      <c r="H72" s="38"/>
      <c r="I72" s="38"/>
      <c r="J72" s="38"/>
      <c r="K72" s="38"/>
      <c r="L72" s="38"/>
      <c r="M72" s="38"/>
      <c r="N72" s="38"/>
      <c r="O72" s="38"/>
      <c r="P72" s="38"/>
      <c r="Q72" s="38"/>
      <c r="R72" s="82"/>
      <c r="S72" s="82"/>
      <c r="T72" s="38"/>
      <c r="U72" s="38"/>
      <c r="V72" s="38"/>
      <c r="W72" s="38"/>
      <c r="X72" s="38"/>
      <c r="Y72" s="38"/>
      <c r="Z72" s="38"/>
    </row>
    <row r="73" spans="1:26" x14ac:dyDescent="0.3">
      <c r="A73" s="38"/>
      <c r="B73" s="38"/>
      <c r="C73" s="38"/>
      <c r="D73" s="38"/>
      <c r="E73" s="38"/>
      <c r="F73" s="38"/>
      <c r="G73" s="38"/>
      <c r="H73" s="38"/>
      <c r="I73" s="38"/>
      <c r="J73" s="38"/>
      <c r="K73" s="38"/>
      <c r="L73" s="38"/>
      <c r="M73" s="38"/>
      <c r="N73" s="38"/>
      <c r="O73" s="38"/>
      <c r="P73" s="38"/>
      <c r="Q73" s="38"/>
      <c r="R73" s="82"/>
      <c r="S73" s="82"/>
      <c r="T73" s="38"/>
      <c r="U73" s="38"/>
      <c r="V73" s="38"/>
      <c r="W73" s="38"/>
      <c r="X73" s="38"/>
      <c r="Y73" s="38"/>
      <c r="Z73" s="38"/>
    </row>
    <row r="74" spans="1:26" x14ac:dyDescent="0.3">
      <c r="A74" s="38"/>
      <c r="B74" s="38"/>
      <c r="C74" s="38"/>
      <c r="D74" s="38"/>
      <c r="E74" s="38"/>
      <c r="F74" s="38"/>
      <c r="G74" s="38"/>
      <c r="H74" s="38"/>
      <c r="I74" s="38"/>
      <c r="J74" s="38"/>
      <c r="K74" s="38"/>
      <c r="L74" s="38"/>
      <c r="M74" s="38"/>
      <c r="N74" s="38"/>
      <c r="O74" s="38"/>
      <c r="P74" s="38"/>
      <c r="Q74" s="38"/>
      <c r="R74" s="82"/>
      <c r="S74" s="82"/>
      <c r="T74" s="38"/>
      <c r="U74" s="38"/>
      <c r="V74" s="38"/>
      <c r="W74" s="38"/>
      <c r="X74" s="38"/>
      <c r="Y74" s="38"/>
      <c r="Z74" s="38"/>
    </row>
    <row r="75" spans="1:26" x14ac:dyDescent="0.3">
      <c r="A75" s="38"/>
      <c r="B75" s="38"/>
      <c r="C75" s="38"/>
      <c r="D75" s="38"/>
      <c r="E75" s="38"/>
      <c r="F75" s="38"/>
      <c r="G75" s="38"/>
      <c r="H75" s="38"/>
      <c r="I75" s="38"/>
      <c r="J75" s="38"/>
      <c r="K75" s="38"/>
      <c r="L75" s="38"/>
      <c r="M75" s="38"/>
      <c r="N75" s="38"/>
      <c r="O75" s="38"/>
      <c r="P75" s="38"/>
      <c r="Q75" s="38"/>
      <c r="R75" s="82"/>
      <c r="S75" s="82"/>
      <c r="T75" s="38"/>
      <c r="U75" s="38"/>
      <c r="V75" s="38"/>
      <c r="W75" s="38"/>
      <c r="X75" s="38"/>
      <c r="Y75" s="38"/>
      <c r="Z75" s="38"/>
    </row>
    <row r="76" spans="1:26" x14ac:dyDescent="0.3">
      <c r="A76" s="38"/>
      <c r="B76" s="38"/>
      <c r="C76" s="38"/>
      <c r="D76" s="38"/>
      <c r="E76" s="38"/>
      <c r="F76" s="38"/>
      <c r="G76" s="38"/>
      <c r="H76" s="38"/>
      <c r="I76" s="38"/>
      <c r="J76" s="38"/>
      <c r="K76" s="38"/>
      <c r="L76" s="38"/>
      <c r="M76" s="38"/>
      <c r="N76" s="38"/>
      <c r="O76" s="38"/>
      <c r="P76" s="38"/>
      <c r="Q76" s="38"/>
      <c r="R76" s="82"/>
      <c r="S76" s="82"/>
      <c r="T76" s="38"/>
      <c r="U76" s="38"/>
      <c r="V76" s="38"/>
      <c r="W76" s="38"/>
      <c r="X76" s="38"/>
      <c r="Y76" s="38"/>
      <c r="Z76" s="38"/>
    </row>
    <row r="77" spans="1:26" x14ac:dyDescent="0.3">
      <c r="A77" s="38"/>
      <c r="B77" s="38"/>
      <c r="C77" s="38"/>
      <c r="D77" s="38"/>
      <c r="E77" s="38"/>
      <c r="F77" s="38"/>
      <c r="G77" s="38"/>
      <c r="H77" s="38"/>
      <c r="I77" s="38"/>
      <c r="J77" s="38"/>
      <c r="K77" s="38"/>
      <c r="L77" s="38"/>
      <c r="M77" s="38"/>
      <c r="N77" s="38"/>
      <c r="O77" s="38"/>
      <c r="P77" s="38"/>
      <c r="Q77" s="38"/>
      <c r="R77" s="82"/>
      <c r="S77" s="82"/>
      <c r="T77" s="38"/>
      <c r="U77" s="38"/>
      <c r="V77" s="38"/>
      <c r="W77" s="38"/>
      <c r="X77" s="38"/>
      <c r="Y77" s="38"/>
      <c r="Z77" s="38"/>
    </row>
    <row r="78" spans="1:26" x14ac:dyDescent="0.3">
      <c r="A78" s="38"/>
      <c r="B78" s="38"/>
      <c r="C78" s="38"/>
      <c r="D78" s="38"/>
      <c r="E78" s="38"/>
      <c r="F78" s="38"/>
      <c r="G78" s="38"/>
      <c r="H78" s="38"/>
      <c r="I78" s="38"/>
      <c r="J78" s="38"/>
      <c r="K78" s="38"/>
      <c r="L78" s="38"/>
      <c r="M78" s="38"/>
      <c r="N78" s="38"/>
      <c r="O78" s="38"/>
      <c r="P78" s="38"/>
      <c r="Q78" s="38"/>
      <c r="R78" s="82"/>
      <c r="S78" s="82"/>
      <c r="T78" s="38"/>
      <c r="U78" s="38"/>
      <c r="V78" s="38"/>
      <c r="W78" s="38"/>
      <c r="X78" s="38"/>
      <c r="Y78" s="38"/>
      <c r="Z78" s="38"/>
    </row>
    <row r="79" spans="1:26" x14ac:dyDescent="0.3">
      <c r="A79" s="38"/>
      <c r="B79" s="38"/>
      <c r="C79" s="38"/>
      <c r="D79" s="38"/>
      <c r="E79" s="38"/>
      <c r="F79" s="38"/>
      <c r="G79" s="38"/>
      <c r="H79" s="38"/>
      <c r="I79" s="38"/>
      <c r="J79" s="38"/>
      <c r="K79" s="38"/>
      <c r="L79" s="38"/>
      <c r="M79" s="38"/>
      <c r="N79" s="38"/>
      <c r="O79" s="38"/>
      <c r="P79" s="38"/>
      <c r="Q79" s="38"/>
      <c r="R79" s="82"/>
      <c r="S79" s="82"/>
      <c r="T79" s="38"/>
      <c r="U79" s="38"/>
      <c r="V79" s="38"/>
      <c r="W79" s="38"/>
      <c r="X79" s="38"/>
      <c r="Y79" s="38"/>
      <c r="Z79" s="38"/>
    </row>
    <row r="80" spans="1:26" x14ac:dyDescent="0.3">
      <c r="A80" s="38"/>
      <c r="B80" s="38"/>
      <c r="C80" s="38"/>
      <c r="D80" s="38"/>
      <c r="E80" s="38"/>
      <c r="F80" s="38"/>
      <c r="G80" s="38"/>
      <c r="H80" s="38"/>
      <c r="I80" s="38"/>
      <c r="J80" s="38"/>
      <c r="K80" s="38"/>
      <c r="L80" s="38"/>
      <c r="M80" s="38"/>
      <c r="N80" s="38"/>
      <c r="O80" s="38"/>
      <c r="P80" s="38"/>
      <c r="Q80" s="38"/>
      <c r="R80" s="82"/>
      <c r="S80" s="82"/>
      <c r="T80" s="38"/>
      <c r="U80" s="38"/>
      <c r="V80" s="38"/>
      <c r="W80" s="38"/>
      <c r="X80" s="38"/>
      <c r="Y80" s="38"/>
      <c r="Z80" s="38"/>
    </row>
    <row r="81" spans="1:26" x14ac:dyDescent="0.3">
      <c r="A81" s="38"/>
      <c r="B81" s="38"/>
      <c r="C81" s="38"/>
      <c r="D81" s="38"/>
      <c r="E81" s="38"/>
      <c r="F81" s="38"/>
      <c r="G81" s="38"/>
      <c r="H81" s="38"/>
      <c r="I81" s="38"/>
      <c r="J81" s="38"/>
      <c r="K81" s="38"/>
      <c r="L81" s="38"/>
      <c r="M81" s="38"/>
      <c r="N81" s="38"/>
      <c r="O81" s="38"/>
      <c r="P81" s="38"/>
      <c r="Q81" s="38"/>
      <c r="R81" s="82"/>
      <c r="S81" s="82"/>
      <c r="T81" s="38"/>
      <c r="U81" s="38"/>
      <c r="V81" s="38"/>
      <c r="W81" s="38"/>
      <c r="X81" s="38"/>
      <c r="Y81" s="38"/>
      <c r="Z81" s="38"/>
    </row>
    <row r="82" spans="1:26" x14ac:dyDescent="0.3">
      <c r="A82" s="38"/>
      <c r="B82" s="38"/>
      <c r="C82" s="38"/>
      <c r="D82" s="38"/>
      <c r="E82" s="38"/>
      <c r="F82" s="38"/>
      <c r="G82" s="38"/>
      <c r="H82" s="38"/>
      <c r="I82" s="38"/>
      <c r="J82" s="38"/>
      <c r="K82" s="38"/>
      <c r="L82" s="38"/>
      <c r="M82" s="38"/>
      <c r="N82" s="38"/>
      <c r="O82" s="38"/>
      <c r="P82" s="38"/>
      <c r="Q82" s="38"/>
      <c r="R82" s="82"/>
      <c r="S82" s="82"/>
      <c r="T82" s="38"/>
      <c r="U82" s="38"/>
      <c r="V82" s="38"/>
      <c r="W82" s="38"/>
      <c r="X82" s="38"/>
      <c r="Y82" s="38"/>
      <c r="Z82" s="38"/>
    </row>
    <row r="83" spans="1:26" x14ac:dyDescent="0.3">
      <c r="A83" s="38"/>
      <c r="B83" s="38"/>
      <c r="C83" s="38"/>
      <c r="D83" s="38"/>
      <c r="E83" s="38"/>
      <c r="F83" s="38"/>
      <c r="G83" s="38"/>
      <c r="H83" s="38"/>
      <c r="I83" s="38"/>
      <c r="J83" s="38"/>
      <c r="K83" s="38"/>
      <c r="L83" s="38"/>
      <c r="M83" s="38"/>
      <c r="N83" s="38"/>
      <c r="O83" s="38"/>
      <c r="P83" s="38"/>
      <c r="Q83" s="38"/>
      <c r="R83" s="82"/>
      <c r="S83" s="82"/>
      <c r="T83" s="38"/>
      <c r="U83" s="38"/>
      <c r="V83" s="38"/>
      <c r="W83" s="38"/>
      <c r="X83" s="38"/>
      <c r="Y83" s="38"/>
      <c r="Z83" s="38"/>
    </row>
    <row r="84" spans="1:26" x14ac:dyDescent="0.3">
      <c r="A84" s="38"/>
      <c r="B84" s="38"/>
      <c r="C84" s="38"/>
      <c r="D84" s="38"/>
      <c r="E84" s="38"/>
      <c r="F84" s="38"/>
      <c r="G84" s="38"/>
      <c r="H84" s="38"/>
      <c r="I84" s="38"/>
      <c r="J84" s="38"/>
      <c r="K84" s="38"/>
      <c r="L84" s="38"/>
      <c r="M84" s="38"/>
      <c r="N84" s="38"/>
      <c r="O84" s="38"/>
      <c r="P84" s="38"/>
      <c r="Q84" s="38"/>
      <c r="R84" s="82"/>
      <c r="S84" s="82"/>
      <c r="T84" s="38"/>
      <c r="U84" s="38"/>
      <c r="V84" s="38"/>
      <c r="W84" s="38"/>
      <c r="X84" s="38"/>
      <c r="Y84" s="38"/>
      <c r="Z84" s="38"/>
    </row>
    <row r="85" spans="1:26" x14ac:dyDescent="0.3">
      <c r="A85" s="38"/>
      <c r="B85" s="38"/>
      <c r="C85" s="38"/>
      <c r="D85" s="38"/>
      <c r="E85" s="38"/>
      <c r="F85" s="38"/>
      <c r="G85" s="38"/>
      <c r="H85" s="38"/>
      <c r="I85" s="38"/>
      <c r="J85" s="38"/>
      <c r="K85" s="38"/>
      <c r="L85" s="38"/>
      <c r="M85" s="38"/>
      <c r="N85" s="38"/>
      <c r="O85" s="38"/>
      <c r="P85" s="38"/>
      <c r="Q85" s="38"/>
      <c r="R85" s="82"/>
      <c r="S85" s="82"/>
      <c r="T85" s="38"/>
      <c r="U85" s="38"/>
      <c r="V85" s="38"/>
      <c r="W85" s="38"/>
      <c r="X85" s="38"/>
      <c r="Y85" s="38"/>
      <c r="Z85" s="38"/>
    </row>
    <row r="86" spans="1:26" x14ac:dyDescent="0.3">
      <c r="A86" s="38"/>
      <c r="B86" s="38"/>
      <c r="C86" s="38"/>
      <c r="D86" s="38"/>
      <c r="E86" s="38"/>
      <c r="F86" s="38"/>
      <c r="G86" s="38"/>
      <c r="H86" s="38"/>
      <c r="I86" s="38"/>
      <c r="J86" s="38"/>
      <c r="K86" s="38"/>
      <c r="L86" s="38"/>
      <c r="M86" s="38"/>
      <c r="N86" s="38"/>
      <c r="O86" s="38"/>
      <c r="P86" s="38"/>
      <c r="Q86" s="38"/>
      <c r="R86" s="82"/>
      <c r="S86" s="82"/>
      <c r="T86" s="38"/>
      <c r="U86" s="38"/>
      <c r="V86" s="38"/>
      <c r="W86" s="38"/>
      <c r="X86" s="38"/>
      <c r="Y86" s="38"/>
      <c r="Z86" s="38"/>
    </row>
    <row r="87" spans="1:26" x14ac:dyDescent="0.3">
      <c r="A87" s="38"/>
      <c r="B87" s="38"/>
      <c r="C87" s="38"/>
      <c r="D87" s="38"/>
      <c r="E87" s="38"/>
      <c r="F87" s="38"/>
      <c r="G87" s="38"/>
      <c r="H87" s="38"/>
      <c r="I87" s="38"/>
      <c r="J87" s="38"/>
      <c r="K87" s="38"/>
      <c r="L87" s="38"/>
      <c r="M87" s="38"/>
      <c r="N87" s="38"/>
      <c r="O87" s="38"/>
      <c r="P87" s="38"/>
      <c r="Q87" s="38"/>
      <c r="R87" s="82"/>
      <c r="S87" s="82"/>
      <c r="T87" s="38"/>
      <c r="U87" s="38"/>
      <c r="V87" s="38"/>
      <c r="W87" s="38"/>
      <c r="X87" s="38"/>
      <c r="Y87" s="38"/>
      <c r="Z87" s="38"/>
    </row>
    <row r="88" spans="1:26" x14ac:dyDescent="0.3">
      <c r="A88" s="38"/>
      <c r="B88" s="38"/>
      <c r="C88" s="38"/>
      <c r="D88" s="38"/>
      <c r="E88" s="38"/>
      <c r="F88" s="38"/>
      <c r="G88" s="38"/>
      <c r="H88" s="38"/>
      <c r="I88" s="38"/>
      <c r="J88" s="38"/>
      <c r="K88" s="38"/>
      <c r="L88" s="38"/>
      <c r="M88" s="38"/>
      <c r="N88" s="38"/>
      <c r="O88" s="38"/>
      <c r="P88" s="38"/>
      <c r="Q88" s="38"/>
      <c r="R88" s="82"/>
      <c r="S88" s="82"/>
      <c r="T88" s="38"/>
      <c r="U88" s="38"/>
      <c r="V88" s="38"/>
      <c r="W88" s="38"/>
      <c r="X88" s="38"/>
      <c r="Y88" s="38"/>
      <c r="Z88" s="38"/>
    </row>
    <row r="89" spans="1:26" x14ac:dyDescent="0.3">
      <c r="A89" s="38"/>
      <c r="B89" s="38"/>
      <c r="C89" s="38"/>
      <c r="D89" s="38"/>
      <c r="E89" s="38"/>
      <c r="F89" s="38"/>
      <c r="G89" s="38"/>
      <c r="H89" s="38"/>
      <c r="I89" s="38"/>
      <c r="J89" s="38"/>
      <c r="K89" s="38"/>
      <c r="L89" s="38"/>
      <c r="M89" s="38"/>
      <c r="N89" s="38"/>
      <c r="O89" s="38"/>
      <c r="P89" s="38"/>
      <c r="Q89" s="38"/>
      <c r="R89" s="82"/>
      <c r="S89" s="82"/>
      <c r="T89" s="38"/>
      <c r="U89" s="38"/>
      <c r="V89" s="38"/>
      <c r="W89" s="38"/>
      <c r="X89" s="38"/>
      <c r="Y89" s="38"/>
      <c r="Z89" s="38"/>
    </row>
    <row r="90" spans="1:26" x14ac:dyDescent="0.3">
      <c r="A90" s="38"/>
      <c r="B90" s="38"/>
      <c r="C90" s="38"/>
      <c r="D90" s="38"/>
      <c r="E90" s="38"/>
      <c r="F90" s="38"/>
      <c r="G90" s="38"/>
      <c r="H90" s="38"/>
      <c r="I90" s="38"/>
      <c r="J90" s="38"/>
      <c r="K90" s="38"/>
      <c r="L90" s="38"/>
      <c r="M90" s="38"/>
      <c r="N90" s="38"/>
      <c r="O90" s="38"/>
      <c r="P90" s="38"/>
      <c r="Q90" s="38"/>
      <c r="R90" s="82"/>
      <c r="S90" s="82"/>
      <c r="T90" s="38"/>
      <c r="U90" s="38"/>
      <c r="V90" s="38"/>
      <c r="W90" s="38"/>
      <c r="X90" s="38"/>
      <c r="Y90" s="38"/>
      <c r="Z90" s="38"/>
    </row>
    <row r="91" spans="1:26" x14ac:dyDescent="0.3">
      <c r="A91" s="38"/>
      <c r="B91" s="38"/>
      <c r="C91" s="38"/>
      <c r="D91" s="38"/>
      <c r="E91" s="38"/>
      <c r="F91" s="38"/>
      <c r="G91" s="38"/>
      <c r="H91" s="38"/>
      <c r="I91" s="38"/>
      <c r="J91" s="38"/>
      <c r="K91" s="38"/>
      <c r="L91" s="38"/>
      <c r="M91" s="38"/>
      <c r="N91" s="38"/>
      <c r="O91" s="38"/>
      <c r="P91" s="38"/>
      <c r="Q91" s="38"/>
      <c r="R91" s="82"/>
      <c r="S91" s="82"/>
      <c r="T91" s="38"/>
      <c r="U91" s="38"/>
      <c r="V91" s="38"/>
      <c r="W91" s="38"/>
      <c r="X91" s="38"/>
      <c r="Y91" s="38"/>
      <c r="Z91" s="38"/>
    </row>
    <row r="92" spans="1:26" x14ac:dyDescent="0.3">
      <c r="A92" s="38"/>
      <c r="B92" s="38"/>
      <c r="C92" s="38"/>
      <c r="D92" s="38"/>
      <c r="E92" s="38"/>
      <c r="F92" s="38"/>
      <c r="G92" s="38"/>
      <c r="H92" s="38"/>
      <c r="I92" s="38"/>
      <c r="J92" s="38"/>
      <c r="K92" s="38"/>
      <c r="L92" s="38"/>
      <c r="M92" s="38"/>
      <c r="N92" s="38"/>
      <c r="O92" s="38"/>
      <c r="P92" s="38"/>
      <c r="Q92" s="38"/>
      <c r="R92" s="82"/>
      <c r="S92" s="82"/>
      <c r="T92" s="38"/>
      <c r="U92" s="38"/>
      <c r="V92" s="38"/>
      <c r="W92" s="38"/>
      <c r="X92" s="38"/>
      <c r="Y92" s="38"/>
      <c r="Z92" s="38"/>
    </row>
    <row r="93" spans="1:26" x14ac:dyDescent="0.3">
      <c r="A93" s="38"/>
      <c r="B93" s="38"/>
      <c r="C93" s="38"/>
      <c r="D93" s="38"/>
      <c r="E93" s="38"/>
      <c r="F93" s="38"/>
      <c r="G93" s="38"/>
      <c r="H93" s="38"/>
      <c r="I93" s="38"/>
      <c r="J93" s="38"/>
      <c r="K93" s="38"/>
      <c r="L93" s="38"/>
      <c r="M93" s="38"/>
      <c r="N93" s="38"/>
      <c r="O93" s="38"/>
      <c r="P93" s="38"/>
      <c r="Q93" s="38"/>
      <c r="R93" s="82"/>
      <c r="S93" s="82"/>
      <c r="T93" s="38"/>
      <c r="U93" s="38"/>
      <c r="V93" s="38"/>
      <c r="W93" s="38"/>
      <c r="X93" s="38"/>
      <c r="Y93" s="38"/>
      <c r="Z93" s="38"/>
    </row>
    <row r="94" spans="1:26" x14ac:dyDescent="0.3">
      <c r="A94" s="38"/>
      <c r="B94" s="38"/>
      <c r="C94" s="38"/>
      <c r="D94" s="38"/>
      <c r="E94" s="38"/>
      <c r="F94" s="38"/>
      <c r="G94" s="38"/>
      <c r="H94" s="38"/>
      <c r="I94" s="38"/>
      <c r="J94" s="38"/>
      <c r="K94" s="38"/>
      <c r="L94" s="38"/>
      <c r="M94" s="38"/>
      <c r="N94" s="38"/>
      <c r="O94" s="38"/>
      <c r="P94" s="38"/>
      <c r="Q94" s="38"/>
      <c r="R94" s="82"/>
      <c r="S94" s="82"/>
      <c r="T94" s="38"/>
      <c r="U94" s="38"/>
      <c r="V94" s="38"/>
      <c r="W94" s="38"/>
      <c r="X94" s="38"/>
      <c r="Y94" s="38"/>
      <c r="Z94" s="38"/>
    </row>
    <row r="95" spans="1:26" x14ac:dyDescent="0.3">
      <c r="A95" s="38"/>
      <c r="B95" s="38"/>
      <c r="C95" s="38"/>
      <c r="D95" s="38"/>
      <c r="E95" s="38"/>
      <c r="F95" s="38"/>
      <c r="G95" s="38"/>
      <c r="H95" s="38"/>
      <c r="I95" s="38"/>
      <c r="J95" s="38"/>
      <c r="K95" s="38"/>
      <c r="L95" s="38"/>
      <c r="M95" s="38"/>
      <c r="N95" s="38"/>
      <c r="O95" s="38"/>
      <c r="P95" s="38"/>
      <c r="Q95" s="38"/>
      <c r="R95" s="82"/>
      <c r="S95" s="82"/>
      <c r="T95" s="38"/>
      <c r="U95" s="38"/>
      <c r="V95" s="38"/>
      <c r="W95" s="38"/>
      <c r="X95" s="38"/>
      <c r="Y95" s="38"/>
      <c r="Z95" s="38"/>
    </row>
    <row r="96" spans="1:26" x14ac:dyDescent="0.3">
      <c r="A96" s="38"/>
      <c r="B96" s="38"/>
      <c r="C96" s="38"/>
      <c r="D96" s="38"/>
      <c r="E96" s="38"/>
      <c r="F96" s="38"/>
      <c r="G96" s="38"/>
      <c r="H96" s="38"/>
      <c r="I96" s="38"/>
      <c r="J96" s="38"/>
      <c r="K96" s="38"/>
      <c r="L96" s="38"/>
      <c r="M96" s="38"/>
      <c r="N96" s="38"/>
      <c r="O96" s="38"/>
      <c r="P96" s="38"/>
      <c r="Q96" s="38"/>
      <c r="R96" s="82"/>
      <c r="S96" s="82"/>
      <c r="T96" s="38"/>
      <c r="U96" s="38"/>
      <c r="V96" s="38"/>
      <c r="W96" s="38"/>
      <c r="X96" s="38"/>
      <c r="Y96" s="38"/>
      <c r="Z96" s="38"/>
    </row>
    <row r="97" spans="1:26" x14ac:dyDescent="0.3">
      <c r="A97" s="38"/>
      <c r="B97" s="38"/>
      <c r="C97" s="38"/>
      <c r="D97" s="38"/>
      <c r="E97" s="38"/>
      <c r="F97" s="38"/>
      <c r="G97" s="38"/>
      <c r="H97" s="38"/>
      <c r="I97" s="38"/>
      <c r="J97" s="38"/>
      <c r="K97" s="38"/>
      <c r="L97" s="38"/>
      <c r="M97" s="38"/>
      <c r="N97" s="38"/>
      <c r="O97" s="38"/>
      <c r="P97" s="38"/>
      <c r="Q97" s="38"/>
      <c r="R97" s="82"/>
      <c r="S97" s="82"/>
      <c r="T97" s="38"/>
      <c r="U97" s="38"/>
      <c r="V97" s="38"/>
      <c r="W97" s="38"/>
      <c r="X97" s="38"/>
      <c r="Y97" s="38"/>
      <c r="Z97" s="38"/>
    </row>
    <row r="98" spans="1:26" x14ac:dyDescent="0.3">
      <c r="A98" s="38"/>
      <c r="B98" s="38"/>
      <c r="C98" s="38"/>
      <c r="D98" s="38"/>
      <c r="E98" s="38"/>
      <c r="F98" s="38"/>
      <c r="G98" s="38"/>
      <c r="H98" s="38"/>
      <c r="I98" s="38"/>
      <c r="J98" s="38"/>
      <c r="K98" s="38"/>
      <c r="L98" s="38"/>
      <c r="M98" s="38"/>
      <c r="N98" s="38"/>
      <c r="O98" s="38"/>
      <c r="P98" s="38"/>
      <c r="Q98" s="38"/>
      <c r="R98" s="82"/>
      <c r="S98" s="82"/>
      <c r="T98" s="38"/>
      <c r="U98" s="38"/>
      <c r="V98" s="38"/>
      <c r="W98" s="38"/>
      <c r="X98" s="38"/>
      <c r="Y98" s="38"/>
      <c r="Z98" s="38"/>
    </row>
    <row r="99" spans="1:26" x14ac:dyDescent="0.3">
      <c r="A99" s="38"/>
      <c r="B99" s="38"/>
      <c r="C99" s="38"/>
      <c r="D99" s="38"/>
      <c r="E99" s="38"/>
      <c r="F99" s="38"/>
      <c r="G99" s="38"/>
      <c r="H99" s="38"/>
      <c r="I99" s="38"/>
      <c r="J99" s="38"/>
      <c r="K99" s="38"/>
      <c r="L99" s="38"/>
      <c r="M99" s="38"/>
      <c r="N99" s="38"/>
      <c r="O99" s="38"/>
      <c r="P99" s="38"/>
      <c r="Q99" s="38"/>
      <c r="R99" s="82"/>
      <c r="S99" s="82"/>
      <c r="T99" s="38"/>
      <c r="U99" s="38"/>
      <c r="V99" s="38"/>
      <c r="W99" s="38"/>
      <c r="X99" s="38"/>
      <c r="Y99" s="38"/>
      <c r="Z99" s="38"/>
    </row>
    <row r="100" spans="1:26" x14ac:dyDescent="0.3">
      <c r="A100" s="38"/>
      <c r="B100" s="38"/>
      <c r="C100" s="38"/>
      <c r="D100" s="38"/>
      <c r="E100" s="38"/>
      <c r="F100" s="38"/>
      <c r="G100" s="38"/>
      <c r="H100" s="38"/>
      <c r="I100" s="38"/>
      <c r="J100" s="38"/>
      <c r="K100" s="38"/>
      <c r="L100" s="38"/>
      <c r="M100" s="38"/>
      <c r="N100" s="38"/>
      <c r="O100" s="38"/>
      <c r="P100" s="38"/>
      <c r="Q100" s="38"/>
      <c r="R100" s="82"/>
      <c r="S100" s="82"/>
      <c r="T100" s="38"/>
      <c r="U100" s="38"/>
      <c r="V100" s="38"/>
      <c r="W100" s="38"/>
      <c r="X100" s="38"/>
      <c r="Y100" s="38"/>
      <c r="Z100" s="38"/>
    </row>
    <row r="101" spans="1:26" x14ac:dyDescent="0.3">
      <c r="A101" s="38"/>
      <c r="B101" s="38"/>
      <c r="C101" s="38"/>
      <c r="D101" s="38"/>
      <c r="E101" s="38"/>
      <c r="F101" s="38"/>
      <c r="G101" s="38"/>
      <c r="H101" s="38"/>
      <c r="I101" s="38"/>
      <c r="J101" s="38"/>
      <c r="K101" s="38"/>
      <c r="L101" s="38"/>
      <c r="M101" s="38"/>
      <c r="N101" s="38"/>
      <c r="O101" s="38"/>
      <c r="P101" s="38"/>
      <c r="Q101" s="38"/>
      <c r="R101" s="82"/>
      <c r="S101" s="82"/>
      <c r="T101" s="38"/>
      <c r="U101" s="38"/>
      <c r="V101" s="38"/>
      <c r="W101" s="38"/>
      <c r="X101" s="38"/>
      <c r="Y101" s="38"/>
      <c r="Z101" s="38"/>
    </row>
    <row r="102" spans="1:26" x14ac:dyDescent="0.3">
      <c r="A102" s="38"/>
      <c r="B102" s="38"/>
      <c r="C102" s="38"/>
      <c r="D102" s="38"/>
      <c r="E102" s="38"/>
      <c r="F102" s="38"/>
      <c r="G102" s="38"/>
      <c r="H102" s="38"/>
      <c r="I102" s="38"/>
      <c r="J102" s="38"/>
      <c r="K102" s="38"/>
      <c r="L102" s="38"/>
      <c r="M102" s="38"/>
      <c r="N102" s="38"/>
      <c r="O102" s="38"/>
      <c r="P102" s="38"/>
      <c r="Q102" s="38"/>
      <c r="R102" s="82"/>
      <c r="S102" s="82"/>
      <c r="T102" s="38"/>
      <c r="U102" s="38"/>
      <c r="V102" s="38"/>
      <c r="W102" s="38"/>
      <c r="X102" s="38"/>
      <c r="Y102" s="38"/>
      <c r="Z102" s="38"/>
    </row>
    <row r="103" spans="1:26" x14ac:dyDescent="0.3">
      <c r="A103" s="38"/>
      <c r="B103" s="38"/>
      <c r="C103" s="38"/>
      <c r="D103" s="38"/>
      <c r="E103" s="38"/>
      <c r="F103" s="38"/>
      <c r="G103" s="38"/>
      <c r="H103" s="38"/>
      <c r="I103" s="38"/>
      <c r="J103" s="38"/>
      <c r="K103" s="38"/>
      <c r="L103" s="38"/>
      <c r="M103" s="38"/>
      <c r="N103" s="38"/>
      <c r="O103" s="38"/>
      <c r="P103" s="38"/>
      <c r="Q103" s="38"/>
      <c r="R103" s="82"/>
      <c r="S103" s="82"/>
      <c r="T103" s="38"/>
      <c r="U103" s="38"/>
      <c r="V103" s="38"/>
      <c r="W103" s="38"/>
      <c r="X103" s="38"/>
      <c r="Y103" s="38"/>
      <c r="Z103" s="38"/>
    </row>
    <row r="104" spans="1:26" x14ac:dyDescent="0.3">
      <c r="A104" s="38"/>
      <c r="B104" s="38"/>
      <c r="C104" s="38"/>
      <c r="D104" s="38"/>
      <c r="E104" s="38"/>
      <c r="F104" s="38"/>
      <c r="G104" s="38"/>
      <c r="H104" s="38"/>
      <c r="I104" s="38"/>
      <c r="J104" s="38"/>
      <c r="K104" s="38"/>
      <c r="L104" s="38"/>
      <c r="M104" s="38"/>
      <c r="N104" s="38"/>
      <c r="O104" s="38"/>
      <c r="P104" s="38"/>
      <c r="Q104" s="38"/>
      <c r="R104" s="82"/>
      <c r="S104" s="82"/>
      <c r="T104" s="38"/>
      <c r="U104" s="38"/>
      <c r="V104" s="38"/>
      <c r="W104" s="38"/>
      <c r="X104" s="38"/>
      <c r="Y104" s="38"/>
      <c r="Z104" s="38"/>
    </row>
    <row r="105" spans="1:26" x14ac:dyDescent="0.3">
      <c r="A105" s="38"/>
      <c r="B105" s="38"/>
      <c r="C105" s="38"/>
      <c r="D105" s="38"/>
      <c r="E105" s="38"/>
      <c r="F105" s="38"/>
      <c r="G105" s="38"/>
      <c r="H105" s="38"/>
      <c r="I105" s="38"/>
      <c r="J105" s="38"/>
      <c r="K105" s="38"/>
      <c r="L105" s="38"/>
      <c r="M105" s="38"/>
      <c r="N105" s="38"/>
      <c r="O105" s="38"/>
      <c r="P105" s="38"/>
      <c r="Q105" s="38"/>
      <c r="R105" s="82"/>
      <c r="S105" s="82"/>
      <c r="T105" s="38"/>
      <c r="U105" s="38"/>
      <c r="V105" s="38"/>
      <c r="W105" s="38"/>
      <c r="X105" s="38"/>
      <c r="Y105" s="38"/>
      <c r="Z105" s="38"/>
    </row>
    <row r="106" spans="1:26" x14ac:dyDescent="0.3">
      <c r="A106" s="38"/>
      <c r="B106" s="38"/>
      <c r="C106" s="38"/>
      <c r="D106" s="38"/>
      <c r="E106" s="38"/>
      <c r="F106" s="38"/>
      <c r="G106" s="38"/>
      <c r="H106" s="38"/>
      <c r="I106" s="38"/>
      <c r="J106" s="38"/>
      <c r="K106" s="38"/>
      <c r="L106" s="38"/>
      <c r="M106" s="38"/>
      <c r="N106" s="38"/>
      <c r="O106" s="38"/>
      <c r="P106" s="38"/>
      <c r="Q106" s="38"/>
      <c r="R106" s="82"/>
      <c r="S106" s="82"/>
      <c r="T106" s="38"/>
      <c r="U106" s="38"/>
      <c r="V106" s="38"/>
      <c r="W106" s="38"/>
      <c r="X106" s="38"/>
      <c r="Y106" s="38"/>
      <c r="Z106" s="38"/>
    </row>
    <row r="107" spans="1:26" x14ac:dyDescent="0.3">
      <c r="A107" s="38"/>
      <c r="B107" s="38"/>
      <c r="C107" s="38"/>
      <c r="D107" s="38"/>
      <c r="E107" s="38"/>
      <c r="F107" s="38"/>
      <c r="G107" s="38"/>
      <c r="H107" s="38"/>
      <c r="I107" s="38"/>
      <c r="J107" s="38"/>
      <c r="K107" s="38"/>
      <c r="L107" s="38"/>
      <c r="M107" s="38"/>
      <c r="N107" s="38"/>
      <c r="O107" s="38"/>
      <c r="P107" s="38"/>
      <c r="Q107" s="38"/>
      <c r="R107" s="82"/>
      <c r="S107" s="82"/>
      <c r="T107" s="38"/>
      <c r="U107" s="38"/>
      <c r="V107" s="38"/>
      <c r="W107" s="38"/>
      <c r="X107" s="38"/>
      <c r="Y107" s="38"/>
      <c r="Z107" s="38"/>
    </row>
    <row r="108" spans="1:26" x14ac:dyDescent="0.3">
      <c r="A108" s="38"/>
      <c r="B108" s="38"/>
      <c r="C108" s="38"/>
      <c r="D108" s="38"/>
      <c r="E108" s="38"/>
      <c r="F108" s="38"/>
      <c r="G108" s="38"/>
      <c r="H108" s="38"/>
      <c r="I108" s="38"/>
      <c r="J108" s="38"/>
      <c r="K108" s="38"/>
      <c r="L108" s="38"/>
      <c r="M108" s="38"/>
      <c r="N108" s="38"/>
      <c r="O108" s="38"/>
      <c r="P108" s="38"/>
      <c r="Q108" s="38"/>
      <c r="R108" s="82"/>
      <c r="S108" s="82"/>
      <c r="T108" s="38"/>
      <c r="U108" s="38"/>
      <c r="V108" s="38"/>
      <c r="W108" s="38"/>
      <c r="X108" s="38"/>
      <c r="Y108" s="38"/>
      <c r="Z108" s="38"/>
    </row>
    <row r="109" spans="1:26" x14ac:dyDescent="0.3">
      <c r="A109" s="38"/>
      <c r="B109" s="38"/>
      <c r="C109" s="38"/>
      <c r="D109" s="38"/>
      <c r="E109" s="38"/>
      <c r="F109" s="38"/>
      <c r="G109" s="38"/>
      <c r="H109" s="38"/>
      <c r="I109" s="38"/>
      <c r="J109" s="38"/>
      <c r="K109" s="38"/>
      <c r="L109" s="38"/>
      <c r="M109" s="38"/>
      <c r="N109" s="38"/>
      <c r="O109" s="38"/>
      <c r="P109" s="38"/>
      <c r="Q109" s="38"/>
      <c r="R109" s="82"/>
      <c r="S109" s="82"/>
      <c r="T109" s="38"/>
      <c r="U109" s="38"/>
      <c r="V109" s="38"/>
      <c r="W109" s="38"/>
      <c r="X109" s="38"/>
      <c r="Y109" s="38"/>
      <c r="Z109" s="38"/>
    </row>
    <row r="110" spans="1:26" x14ac:dyDescent="0.3">
      <c r="A110" s="38"/>
      <c r="B110" s="38"/>
      <c r="C110" s="38"/>
      <c r="D110" s="38"/>
      <c r="E110" s="38"/>
      <c r="F110" s="38"/>
      <c r="G110" s="38"/>
      <c r="H110" s="38"/>
      <c r="I110" s="38"/>
      <c r="J110" s="38"/>
      <c r="K110" s="38"/>
      <c r="L110" s="38"/>
      <c r="M110" s="38"/>
      <c r="N110" s="38"/>
      <c r="O110" s="38"/>
      <c r="P110" s="38"/>
      <c r="Q110" s="38"/>
      <c r="R110" s="82"/>
      <c r="S110" s="82"/>
      <c r="T110" s="38"/>
      <c r="U110" s="38"/>
      <c r="V110" s="38"/>
      <c r="W110" s="38"/>
      <c r="X110" s="38"/>
      <c r="Y110" s="38"/>
      <c r="Z110" s="38"/>
    </row>
    <row r="111" spans="1:26" x14ac:dyDescent="0.3">
      <c r="A111" s="38"/>
      <c r="B111" s="38"/>
      <c r="C111" s="38"/>
      <c r="D111" s="38"/>
      <c r="E111" s="38"/>
      <c r="F111" s="38"/>
      <c r="G111" s="38"/>
      <c r="H111" s="38"/>
      <c r="I111" s="38"/>
      <c r="J111" s="38"/>
      <c r="K111" s="38"/>
      <c r="L111" s="38"/>
      <c r="M111" s="38"/>
      <c r="N111" s="38"/>
      <c r="O111" s="38"/>
      <c r="P111" s="38"/>
      <c r="Q111" s="38"/>
      <c r="R111" s="82"/>
      <c r="S111" s="82"/>
      <c r="T111" s="38"/>
      <c r="U111" s="38"/>
      <c r="V111" s="38"/>
      <c r="W111" s="38"/>
      <c r="X111" s="38"/>
      <c r="Y111" s="38"/>
      <c r="Z111" s="38"/>
    </row>
    <row r="112" spans="1:26" x14ac:dyDescent="0.3">
      <c r="A112" s="38"/>
      <c r="B112" s="38"/>
      <c r="C112" s="38"/>
      <c r="D112" s="38"/>
      <c r="E112" s="38"/>
      <c r="F112" s="38"/>
      <c r="G112" s="38"/>
      <c r="H112" s="38"/>
      <c r="I112" s="38"/>
      <c r="J112" s="38"/>
      <c r="K112" s="38"/>
      <c r="L112" s="38"/>
      <c r="M112" s="38"/>
      <c r="N112" s="38"/>
      <c r="O112" s="38"/>
      <c r="P112" s="38"/>
      <c r="Q112" s="38"/>
      <c r="R112" s="82"/>
      <c r="S112" s="82"/>
      <c r="T112" s="38"/>
      <c r="U112" s="38"/>
      <c r="V112" s="38"/>
      <c r="W112" s="38"/>
      <c r="X112" s="38"/>
      <c r="Y112" s="38"/>
      <c r="Z112" s="38"/>
    </row>
    <row r="113" spans="1:26" x14ac:dyDescent="0.3">
      <c r="A113" s="38"/>
      <c r="B113" s="38"/>
      <c r="C113" s="38"/>
      <c r="D113" s="38"/>
      <c r="E113" s="38"/>
      <c r="F113" s="38"/>
      <c r="G113" s="38"/>
      <c r="H113" s="38"/>
      <c r="I113" s="38"/>
      <c r="J113" s="38"/>
      <c r="K113" s="38"/>
      <c r="L113" s="38"/>
      <c r="M113" s="38"/>
      <c r="N113" s="38"/>
      <c r="O113" s="38"/>
      <c r="P113" s="38"/>
      <c r="Q113" s="38"/>
      <c r="R113" s="82"/>
      <c r="S113" s="82"/>
      <c r="T113" s="38"/>
      <c r="U113" s="38"/>
      <c r="V113" s="38"/>
      <c r="W113" s="38"/>
      <c r="X113" s="38"/>
      <c r="Y113" s="38"/>
      <c r="Z113" s="38"/>
    </row>
    <row r="114" spans="1:26" x14ac:dyDescent="0.3">
      <c r="A114" s="38"/>
      <c r="B114" s="38"/>
      <c r="C114" s="38"/>
      <c r="D114" s="38"/>
      <c r="E114" s="38"/>
      <c r="F114" s="38"/>
      <c r="G114" s="38"/>
      <c r="H114" s="38"/>
      <c r="I114" s="38"/>
      <c r="J114" s="38"/>
      <c r="K114" s="38"/>
      <c r="L114" s="38"/>
      <c r="M114" s="38"/>
      <c r="N114" s="38"/>
      <c r="O114" s="38"/>
      <c r="P114" s="38"/>
      <c r="Q114" s="38"/>
      <c r="R114" s="82"/>
      <c r="S114" s="82"/>
      <c r="T114" s="38"/>
      <c r="U114" s="38"/>
      <c r="V114" s="38"/>
      <c r="W114" s="38"/>
      <c r="X114" s="38"/>
      <c r="Y114" s="38"/>
      <c r="Z114" s="38"/>
    </row>
    <row r="115" spans="1:26" x14ac:dyDescent="0.3">
      <c r="A115" s="38"/>
      <c r="B115" s="38"/>
      <c r="C115" s="38"/>
      <c r="D115" s="38"/>
      <c r="E115" s="38"/>
      <c r="F115" s="38"/>
      <c r="G115" s="38"/>
      <c r="H115" s="38"/>
      <c r="I115" s="38"/>
      <c r="J115" s="38"/>
      <c r="K115" s="38"/>
      <c r="L115" s="38"/>
      <c r="M115" s="38"/>
      <c r="N115" s="38"/>
      <c r="O115" s="38"/>
      <c r="P115" s="38"/>
      <c r="Q115" s="38"/>
      <c r="R115" s="82"/>
      <c r="S115" s="82"/>
      <c r="T115" s="38"/>
      <c r="U115" s="38"/>
      <c r="V115" s="38"/>
      <c r="W115" s="38"/>
      <c r="X115" s="38"/>
      <c r="Y115" s="38"/>
      <c r="Z115" s="38"/>
    </row>
    <row r="116" spans="1:26" x14ac:dyDescent="0.3">
      <c r="A116" s="38"/>
      <c r="B116" s="38"/>
      <c r="C116" s="38"/>
      <c r="D116" s="38"/>
      <c r="E116" s="38"/>
      <c r="F116" s="38"/>
      <c r="G116" s="38"/>
      <c r="H116" s="38"/>
      <c r="I116" s="38"/>
      <c r="J116" s="38"/>
      <c r="K116" s="38"/>
      <c r="L116" s="38"/>
      <c r="M116" s="38"/>
      <c r="N116" s="38"/>
      <c r="O116" s="38"/>
      <c r="P116" s="38"/>
      <c r="Q116" s="38"/>
      <c r="R116" s="82"/>
      <c r="S116" s="82"/>
      <c r="T116" s="38"/>
      <c r="U116" s="38"/>
      <c r="V116" s="38"/>
      <c r="W116" s="38"/>
      <c r="X116" s="38"/>
      <c r="Y116" s="38"/>
      <c r="Z116" s="38"/>
    </row>
    <row r="117" spans="1:26" x14ac:dyDescent="0.3">
      <c r="A117" s="38"/>
      <c r="B117" s="38"/>
      <c r="C117" s="38"/>
      <c r="D117" s="38"/>
      <c r="E117" s="38"/>
      <c r="F117" s="38"/>
      <c r="G117" s="38"/>
      <c r="H117" s="38"/>
      <c r="I117" s="38"/>
      <c r="J117" s="38"/>
      <c r="K117" s="38"/>
      <c r="L117" s="38"/>
      <c r="M117" s="38"/>
      <c r="N117" s="38"/>
      <c r="O117" s="38"/>
      <c r="P117" s="38"/>
      <c r="Q117" s="38"/>
      <c r="R117" s="82"/>
      <c r="S117" s="82"/>
      <c r="T117" s="38"/>
      <c r="U117" s="38"/>
      <c r="V117" s="38"/>
      <c r="W117" s="38"/>
      <c r="X117" s="38"/>
      <c r="Y117" s="38"/>
      <c r="Z117" s="38"/>
    </row>
    <row r="118" spans="1:26" x14ac:dyDescent="0.3">
      <c r="A118" s="38"/>
      <c r="B118" s="38"/>
      <c r="C118" s="38"/>
      <c r="D118" s="38"/>
      <c r="E118" s="38"/>
      <c r="F118" s="38"/>
      <c r="G118" s="38"/>
      <c r="H118" s="38"/>
      <c r="I118" s="38"/>
      <c r="J118" s="38"/>
      <c r="K118" s="38"/>
      <c r="L118" s="38"/>
      <c r="M118" s="38"/>
      <c r="N118" s="38"/>
      <c r="O118" s="38"/>
      <c r="P118" s="38"/>
      <c r="Q118" s="38"/>
      <c r="R118" s="82"/>
      <c r="S118" s="82"/>
      <c r="T118" s="38"/>
      <c r="U118" s="38"/>
      <c r="V118" s="38"/>
      <c r="W118" s="38"/>
      <c r="X118" s="38"/>
      <c r="Y118" s="38"/>
      <c r="Z118" s="38"/>
    </row>
    <row r="119" spans="1:26" x14ac:dyDescent="0.3">
      <c r="A119" s="38"/>
      <c r="B119" s="38"/>
      <c r="C119" s="38"/>
      <c r="D119" s="38"/>
      <c r="E119" s="38"/>
      <c r="F119" s="38"/>
      <c r="G119" s="38"/>
      <c r="H119" s="38"/>
      <c r="I119" s="38"/>
      <c r="J119" s="38"/>
      <c r="K119" s="38"/>
      <c r="L119" s="38"/>
      <c r="M119" s="38"/>
      <c r="N119" s="38"/>
      <c r="O119" s="38"/>
      <c r="P119" s="38"/>
      <c r="Q119" s="38"/>
      <c r="R119" s="82"/>
      <c r="S119" s="82"/>
      <c r="T119" s="38"/>
      <c r="U119" s="38"/>
      <c r="V119" s="38"/>
      <c r="W119" s="38"/>
      <c r="X119" s="38"/>
      <c r="Y119" s="38"/>
      <c r="Z119" s="38"/>
    </row>
    <row r="120" spans="1:26" x14ac:dyDescent="0.3">
      <c r="A120" s="38"/>
      <c r="B120" s="38"/>
      <c r="C120" s="38"/>
      <c r="D120" s="38"/>
      <c r="E120" s="38"/>
      <c r="F120" s="38"/>
      <c r="G120" s="38"/>
      <c r="H120" s="38"/>
      <c r="I120" s="38"/>
      <c r="J120" s="38"/>
      <c r="K120" s="38"/>
      <c r="L120" s="38"/>
      <c r="M120" s="38"/>
      <c r="N120" s="38"/>
      <c r="O120" s="38"/>
      <c r="P120" s="38"/>
      <c r="Q120" s="38"/>
      <c r="R120" s="82"/>
      <c r="S120" s="82"/>
      <c r="T120" s="38"/>
      <c r="U120" s="38"/>
      <c r="V120" s="38"/>
      <c r="W120" s="38"/>
      <c r="X120" s="38"/>
      <c r="Y120" s="38"/>
      <c r="Z120" s="38"/>
    </row>
  </sheetData>
  <mergeCells count="3">
    <mergeCell ref="O6:P6"/>
    <mergeCell ref="O13:P13"/>
    <mergeCell ref="O15:P21"/>
  </mergeCells>
  <hyperlinks>
    <hyperlink ref="A1" location="HOME!A1" display="⌂  Home" xr:uid="{0E11B1C2-6473-4D5D-8350-BD0AC87C8979}"/>
    <hyperlink ref="C1" location="'Sales Dashboard'!A1" display="▦  Dashboard" xr:uid="{B61D9261-D1C5-4817-B14E-FAFF4B52EB6F}"/>
  </hyperlink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062F1-F20D-4A41-A60C-1F50285590D0}">
  <dimension ref="A1:Z142"/>
  <sheetViews>
    <sheetView showGridLines="0" showRowColHeaders="0" zoomScale="70" zoomScaleNormal="70" workbookViewId="0"/>
  </sheetViews>
  <sheetFormatPr defaultRowHeight="14" x14ac:dyDescent="0.3"/>
  <cols>
    <col min="1" max="1" width="25" customWidth="1"/>
    <col min="2" max="6" width="15.33203125" customWidth="1"/>
    <col min="7" max="8" width="25" customWidth="1"/>
    <col min="9" max="9" width="15.83203125" customWidth="1"/>
  </cols>
  <sheetData>
    <row r="1" spans="1:26" ht="24" customHeight="1" x14ac:dyDescent="0.45">
      <c r="A1" s="41" t="s">
        <v>2843</v>
      </c>
      <c r="B1" s="42"/>
      <c r="C1" s="41" t="s">
        <v>2844</v>
      </c>
      <c r="D1" s="42"/>
      <c r="E1" s="42"/>
      <c r="F1" s="39"/>
      <c r="G1" s="39"/>
      <c r="H1" s="39"/>
      <c r="I1" s="39"/>
      <c r="J1" s="39"/>
      <c r="K1" s="39"/>
      <c r="L1" s="39"/>
      <c r="M1" s="39"/>
      <c r="N1" s="39"/>
      <c r="O1" s="39"/>
      <c r="P1" s="39"/>
      <c r="Q1" s="38"/>
      <c r="R1" s="38"/>
      <c r="S1" s="38"/>
      <c r="T1" s="38"/>
      <c r="U1" s="38"/>
      <c r="V1" s="38"/>
      <c r="W1" s="38"/>
      <c r="X1" s="38"/>
      <c r="Y1" s="38"/>
      <c r="Z1" s="38"/>
    </row>
    <row r="2" spans="1:26" ht="34" customHeight="1" x14ac:dyDescent="0.75">
      <c r="A2" s="44" t="s">
        <v>2865</v>
      </c>
      <c r="B2" s="39"/>
      <c r="C2" s="39"/>
      <c r="D2" s="39"/>
      <c r="E2" s="39"/>
      <c r="F2" s="39"/>
      <c r="G2" s="39"/>
      <c r="H2" s="39"/>
      <c r="I2" s="39"/>
      <c r="J2" s="39"/>
      <c r="K2" s="39"/>
      <c r="L2" s="39"/>
      <c r="M2" s="39"/>
      <c r="N2" s="39"/>
      <c r="O2" s="39"/>
      <c r="P2" s="39"/>
      <c r="Q2" s="38"/>
      <c r="R2" s="38"/>
      <c r="S2" s="38"/>
      <c r="T2" s="38"/>
      <c r="U2" s="38"/>
      <c r="V2" s="38"/>
      <c r="W2" s="38"/>
      <c r="X2" s="38"/>
      <c r="Y2" s="38"/>
      <c r="Z2" s="38"/>
    </row>
    <row r="3" spans="1:26" ht="20" customHeight="1" x14ac:dyDescent="0.45">
      <c r="A3" s="45" t="s">
        <v>2866</v>
      </c>
      <c r="B3" s="39"/>
      <c r="C3" s="39"/>
      <c r="D3" s="39"/>
      <c r="E3" s="39"/>
      <c r="F3" s="39"/>
      <c r="G3" s="39"/>
      <c r="H3" s="39"/>
      <c r="I3" s="39"/>
      <c r="J3" s="39"/>
      <c r="K3" s="39"/>
      <c r="L3" s="39"/>
      <c r="M3" s="39"/>
      <c r="N3" s="39"/>
      <c r="O3" s="39"/>
      <c r="P3" s="39"/>
      <c r="Q3" s="38"/>
      <c r="R3" s="38"/>
      <c r="S3" s="38"/>
      <c r="T3" s="38"/>
      <c r="U3" s="38"/>
      <c r="V3" s="38"/>
      <c r="W3" s="38"/>
      <c r="X3" s="38"/>
      <c r="Y3" s="38"/>
      <c r="Z3" s="38"/>
    </row>
    <row r="4" spans="1:26" ht="4" customHeight="1" x14ac:dyDescent="0.3">
      <c r="A4" s="40"/>
      <c r="B4" s="40"/>
      <c r="C4" s="40"/>
      <c r="D4" s="40"/>
      <c r="E4" s="40"/>
      <c r="F4" s="40"/>
      <c r="G4" s="40"/>
      <c r="H4" s="40"/>
      <c r="I4" s="40"/>
      <c r="J4" s="40"/>
      <c r="K4" s="40"/>
      <c r="L4" s="40"/>
      <c r="M4" s="40"/>
      <c r="N4" s="40"/>
      <c r="O4" s="40"/>
      <c r="P4" s="40"/>
      <c r="Q4" s="38"/>
      <c r="R4" s="38"/>
      <c r="S4" s="38"/>
      <c r="T4" s="38"/>
      <c r="U4" s="38"/>
      <c r="V4" s="38"/>
      <c r="W4" s="38"/>
      <c r="X4" s="38"/>
      <c r="Y4" s="38"/>
      <c r="Z4" s="38"/>
    </row>
    <row r="5" spans="1:26" ht="10" customHeight="1" x14ac:dyDescent="0.3">
      <c r="A5" s="38"/>
      <c r="B5" s="38"/>
      <c r="C5" s="38"/>
      <c r="D5" s="38"/>
      <c r="E5" s="38"/>
      <c r="F5" s="38"/>
      <c r="G5" s="38"/>
      <c r="H5" s="38"/>
      <c r="I5" s="38"/>
      <c r="J5" s="38"/>
      <c r="K5" s="38"/>
      <c r="L5" s="38"/>
      <c r="M5" s="38"/>
      <c r="N5" s="38"/>
      <c r="O5" s="38"/>
      <c r="P5" s="38"/>
      <c r="Q5" s="38"/>
      <c r="R5" s="38"/>
      <c r="S5" s="38"/>
      <c r="T5" s="38"/>
      <c r="U5" s="38"/>
      <c r="V5" s="38"/>
      <c r="W5" s="38"/>
      <c r="X5" s="38"/>
      <c r="Y5" s="38"/>
      <c r="Z5" s="38"/>
    </row>
    <row r="6" spans="1:26" x14ac:dyDescent="0.3">
      <c r="A6" s="38"/>
      <c r="B6" s="38"/>
      <c r="C6" s="38"/>
      <c r="D6" s="38"/>
      <c r="E6" s="38"/>
      <c r="F6" s="38"/>
      <c r="G6" s="38"/>
      <c r="H6" s="38"/>
      <c r="I6" s="38"/>
      <c r="J6" s="38"/>
      <c r="K6" s="38"/>
      <c r="L6" s="38"/>
      <c r="M6" s="38"/>
      <c r="N6" s="38"/>
      <c r="O6" s="38"/>
      <c r="P6" s="38"/>
      <c r="Q6" s="38"/>
      <c r="R6" s="38"/>
      <c r="S6" s="38"/>
      <c r="T6" s="38"/>
      <c r="U6" s="38"/>
      <c r="V6" s="38"/>
      <c r="W6" s="38"/>
      <c r="X6" s="38"/>
      <c r="Y6" s="38"/>
      <c r="Z6" s="38"/>
    </row>
    <row r="7" spans="1:26" ht="14" customHeight="1" x14ac:dyDescent="0.3">
      <c r="A7" s="38"/>
      <c r="B7" s="38"/>
      <c r="C7" s="38"/>
      <c r="D7" s="38"/>
      <c r="E7" s="38"/>
      <c r="F7" s="38"/>
      <c r="G7" s="38"/>
      <c r="H7" s="38"/>
      <c r="I7" s="38"/>
      <c r="J7" s="38"/>
      <c r="K7" s="38"/>
      <c r="L7" s="38"/>
      <c r="M7" s="38"/>
      <c r="N7" s="38"/>
      <c r="O7" s="38"/>
      <c r="P7" s="38"/>
      <c r="Q7" s="38"/>
      <c r="R7" s="38"/>
      <c r="S7" s="38"/>
      <c r="T7" s="38"/>
      <c r="U7" s="38"/>
      <c r="V7" s="38"/>
      <c r="W7" s="38"/>
      <c r="X7" s="38"/>
      <c r="Y7" s="38"/>
      <c r="Z7" s="38"/>
    </row>
    <row r="8" spans="1:26" x14ac:dyDescent="0.3">
      <c r="A8" s="38"/>
      <c r="B8" s="38"/>
      <c r="C8" s="38"/>
      <c r="D8" s="38"/>
      <c r="E8" s="38"/>
      <c r="F8" s="38"/>
      <c r="G8" s="38"/>
      <c r="H8" s="38"/>
      <c r="I8" s="38"/>
      <c r="J8" s="38"/>
      <c r="K8" s="38"/>
      <c r="L8" s="38"/>
      <c r="M8" s="38"/>
      <c r="N8" s="38"/>
      <c r="O8" s="38"/>
      <c r="P8" s="38"/>
      <c r="Q8" s="38"/>
      <c r="R8" s="38"/>
      <c r="S8" s="38"/>
      <c r="T8" s="38"/>
      <c r="U8" s="38" t="s">
        <v>2830</v>
      </c>
      <c r="V8" s="38"/>
      <c r="W8" s="38"/>
      <c r="X8" s="38"/>
      <c r="Y8" s="38"/>
      <c r="Z8" s="38"/>
    </row>
    <row r="9" spans="1:26" ht="34" customHeight="1" x14ac:dyDescent="0.45">
      <c r="A9" s="103" t="s">
        <v>2829</v>
      </c>
      <c r="B9" s="101" t="s">
        <v>2828</v>
      </c>
      <c r="C9" s="101" t="s">
        <v>2867</v>
      </c>
      <c r="D9" s="101" t="s">
        <v>2868</v>
      </c>
      <c r="E9" s="101" t="s">
        <v>2827</v>
      </c>
      <c r="F9" s="104" t="s">
        <v>2819</v>
      </c>
      <c r="G9" s="38"/>
      <c r="H9" s="127" t="s">
        <v>2873</v>
      </c>
      <c r="I9" s="120"/>
      <c r="J9" s="38"/>
      <c r="K9" s="38"/>
      <c r="L9" s="38"/>
      <c r="M9" s="38"/>
      <c r="N9" s="38"/>
      <c r="O9" s="38"/>
      <c r="P9" s="38"/>
      <c r="Q9" s="38"/>
      <c r="R9" s="38"/>
      <c r="S9" s="38"/>
      <c r="T9" s="38"/>
      <c r="U9" s="38"/>
      <c r="V9" s="38"/>
      <c r="W9" s="38"/>
      <c r="X9" s="38"/>
      <c r="Y9" s="38"/>
      <c r="Z9" s="38"/>
    </row>
    <row r="10" spans="1:26" ht="16.5" x14ac:dyDescent="0.45">
      <c r="A10" s="111" t="s">
        <v>2826</v>
      </c>
      <c r="B10" s="105">
        <v>300</v>
      </c>
      <c r="C10" s="107">
        <v>0.5</v>
      </c>
      <c r="D10" s="107">
        <v>150</v>
      </c>
      <c r="E10" s="105">
        <v>300</v>
      </c>
      <c r="F10" s="109">
        <f t="shared" ref="F10:F16" si="0">E10*C10</f>
        <v>150</v>
      </c>
      <c r="G10" s="38"/>
      <c r="H10" s="128" t="s">
        <v>2874</v>
      </c>
      <c r="I10" s="129">
        <f>F17</f>
        <v>1449.9999999999932</v>
      </c>
      <c r="J10" s="38"/>
      <c r="K10" s="38"/>
      <c r="L10" s="38"/>
      <c r="M10" s="38"/>
      <c r="N10" s="38"/>
      <c r="O10" s="38"/>
      <c r="P10" s="38"/>
      <c r="Q10" s="38"/>
      <c r="R10" s="38"/>
      <c r="S10" s="38"/>
      <c r="T10" s="38"/>
      <c r="U10" s="38"/>
      <c r="V10" s="38"/>
      <c r="W10" s="38"/>
      <c r="X10" s="38"/>
      <c r="Y10" s="38"/>
      <c r="Z10" s="38"/>
    </row>
    <row r="11" spans="1:26" ht="16.5" x14ac:dyDescent="0.45">
      <c r="A11" s="111" t="s">
        <v>2825</v>
      </c>
      <c r="B11" s="105">
        <v>200</v>
      </c>
      <c r="C11" s="107">
        <v>1.5</v>
      </c>
      <c r="D11" s="107">
        <v>300</v>
      </c>
      <c r="E11" s="105">
        <v>199.99999999999551</v>
      </c>
      <c r="F11" s="109">
        <f t="shared" si="0"/>
        <v>299.99999999999329</v>
      </c>
      <c r="G11" s="38"/>
      <c r="H11" s="128" t="s">
        <v>2875</v>
      </c>
      <c r="I11" s="129">
        <f>H18*H19</f>
        <v>1500</v>
      </c>
      <c r="J11" s="38"/>
      <c r="K11" s="38"/>
      <c r="L11" s="38"/>
      <c r="M11" s="38"/>
      <c r="N11" s="38"/>
      <c r="O11" s="38"/>
      <c r="P11" s="38"/>
      <c r="Q11" s="38"/>
      <c r="R11" s="38"/>
      <c r="S11" s="38"/>
      <c r="T11" s="38"/>
      <c r="U11" s="38"/>
      <c r="V11" s="38"/>
      <c r="W11" s="38"/>
      <c r="X11" s="38"/>
      <c r="Y11" s="38"/>
      <c r="Z11" s="38"/>
    </row>
    <row r="12" spans="1:26" ht="16.5" x14ac:dyDescent="0.45">
      <c r="A12" s="111" t="s">
        <v>2824</v>
      </c>
      <c r="B12" s="105">
        <v>150</v>
      </c>
      <c r="C12" s="107">
        <v>2</v>
      </c>
      <c r="D12" s="107">
        <v>300</v>
      </c>
      <c r="E12" s="105">
        <v>150</v>
      </c>
      <c r="F12" s="109">
        <f t="shared" si="0"/>
        <v>300</v>
      </c>
      <c r="G12" s="38"/>
      <c r="H12" s="128" t="s">
        <v>2876</v>
      </c>
      <c r="I12" s="130">
        <f>F17/(H18*H19)</f>
        <v>0.96666666666666212</v>
      </c>
      <c r="J12" s="38"/>
      <c r="K12" s="38"/>
      <c r="L12" s="38"/>
      <c r="M12" s="38"/>
      <c r="N12" s="38"/>
      <c r="O12" s="38"/>
      <c r="P12" s="38"/>
      <c r="Q12" s="38"/>
      <c r="R12" s="38"/>
      <c r="S12" s="38"/>
      <c r="T12" s="38"/>
      <c r="U12" s="38"/>
      <c r="V12" s="38"/>
      <c r="W12" s="38"/>
      <c r="X12" s="38"/>
      <c r="Y12" s="38"/>
      <c r="Z12" s="38"/>
    </row>
    <row r="13" spans="1:26" ht="16.5" x14ac:dyDescent="0.45">
      <c r="A13" s="111" t="s">
        <v>2823</v>
      </c>
      <c r="B13" s="105">
        <v>100</v>
      </c>
      <c r="C13" s="107">
        <v>1.8</v>
      </c>
      <c r="D13" s="107">
        <v>180</v>
      </c>
      <c r="E13" s="105">
        <v>100</v>
      </c>
      <c r="F13" s="109">
        <f t="shared" si="0"/>
        <v>180</v>
      </c>
      <c r="G13" s="38"/>
      <c r="H13" s="128" t="s">
        <v>2877</v>
      </c>
      <c r="I13" s="129">
        <f>H18*H19-F17</f>
        <v>50.000000000006821</v>
      </c>
      <c r="J13" s="38"/>
      <c r="K13" s="38"/>
      <c r="L13" s="38"/>
      <c r="M13" s="38"/>
      <c r="N13" s="38"/>
      <c r="O13" s="38"/>
      <c r="P13" s="38"/>
      <c r="Q13" s="38"/>
      <c r="R13" s="38"/>
      <c r="S13" s="38"/>
      <c r="T13" s="38"/>
      <c r="U13" s="38"/>
      <c r="V13" s="38"/>
      <c r="W13" s="38"/>
      <c r="X13" s="38"/>
      <c r="Y13" s="38"/>
      <c r="Z13" s="38"/>
    </row>
    <row r="14" spans="1:26" ht="16.5" x14ac:dyDescent="0.45">
      <c r="A14" s="111" t="s">
        <v>2822</v>
      </c>
      <c r="B14" s="105">
        <v>50</v>
      </c>
      <c r="C14" s="107">
        <v>4</v>
      </c>
      <c r="D14" s="107">
        <v>200</v>
      </c>
      <c r="E14" s="105">
        <v>50</v>
      </c>
      <c r="F14" s="109">
        <f t="shared" si="0"/>
        <v>200</v>
      </c>
      <c r="G14" s="38"/>
      <c r="H14" s="131" t="s">
        <v>2878</v>
      </c>
      <c r="I14" s="132">
        <f>B17</f>
        <v>1000</v>
      </c>
      <c r="J14" s="38"/>
      <c r="K14" s="38"/>
      <c r="L14" s="38"/>
      <c r="M14" s="38"/>
      <c r="N14" s="38"/>
      <c r="O14" s="38"/>
      <c r="P14" s="38"/>
      <c r="Q14" s="38"/>
      <c r="R14" s="38"/>
      <c r="S14" s="38"/>
      <c r="T14" s="38"/>
      <c r="U14" s="38"/>
      <c r="V14" s="38"/>
      <c r="W14" s="38"/>
      <c r="X14" s="38"/>
      <c r="Y14" s="38"/>
      <c r="Z14" s="38"/>
    </row>
    <row r="15" spans="1:26" ht="16" x14ac:dyDescent="0.45">
      <c r="A15" s="111" t="s">
        <v>2821</v>
      </c>
      <c r="B15" s="105">
        <v>80</v>
      </c>
      <c r="C15" s="107">
        <v>2.5</v>
      </c>
      <c r="D15" s="107">
        <v>200</v>
      </c>
      <c r="E15" s="105">
        <v>80</v>
      </c>
      <c r="F15" s="109">
        <f t="shared" si="0"/>
        <v>200</v>
      </c>
      <c r="G15" s="38"/>
      <c r="H15" s="38"/>
      <c r="I15" s="38"/>
      <c r="J15" s="38"/>
      <c r="K15" s="38"/>
      <c r="L15" s="38"/>
      <c r="M15" s="38"/>
      <c r="N15" s="38"/>
      <c r="O15" s="38"/>
      <c r="P15" s="38"/>
      <c r="Q15" s="38"/>
      <c r="R15" s="38"/>
      <c r="S15" s="38"/>
      <c r="T15" s="38"/>
      <c r="U15" s="38"/>
      <c r="V15" s="38"/>
      <c r="W15" s="38"/>
      <c r="X15" s="38"/>
      <c r="Y15" s="38"/>
      <c r="Z15" s="38"/>
    </row>
    <row r="16" spans="1:26" ht="16" x14ac:dyDescent="0.45">
      <c r="A16" s="111" t="s">
        <v>2820</v>
      </c>
      <c r="B16" s="105">
        <v>120</v>
      </c>
      <c r="C16" s="107">
        <v>1</v>
      </c>
      <c r="D16" s="107">
        <v>120</v>
      </c>
      <c r="E16" s="105">
        <v>120</v>
      </c>
      <c r="F16" s="109">
        <f t="shared" si="0"/>
        <v>120</v>
      </c>
      <c r="G16" s="38"/>
      <c r="H16" s="38"/>
      <c r="I16" s="38"/>
      <c r="J16" s="38"/>
      <c r="K16" s="38"/>
      <c r="L16" s="38"/>
      <c r="M16" s="38"/>
      <c r="N16" s="38"/>
      <c r="O16" s="38"/>
      <c r="P16" s="38"/>
      <c r="Q16" s="38"/>
      <c r="R16" s="38"/>
      <c r="S16" s="38"/>
      <c r="T16" s="38"/>
      <c r="U16" s="38"/>
      <c r="V16" s="38"/>
      <c r="W16" s="38"/>
      <c r="X16" s="38"/>
      <c r="Y16" s="38"/>
      <c r="Z16" s="38"/>
    </row>
    <row r="17" spans="1:26" ht="16" x14ac:dyDescent="0.45">
      <c r="A17" s="112" t="s">
        <v>2736</v>
      </c>
      <c r="B17" s="106">
        <f>SUM(B10:B16)</f>
        <v>1000</v>
      </c>
      <c r="C17" s="102"/>
      <c r="D17" s="108">
        <f>SUM(D10:D16)</f>
        <v>1450</v>
      </c>
      <c r="E17" s="102"/>
      <c r="F17" s="110">
        <f>SUM(F10:F16)</f>
        <v>1449.9999999999932</v>
      </c>
      <c r="G17" s="38"/>
      <c r="H17" s="38"/>
      <c r="I17" s="38"/>
      <c r="J17" s="38"/>
      <c r="K17" s="38"/>
      <c r="L17" s="38"/>
      <c r="M17" s="38"/>
      <c r="N17" s="38"/>
      <c r="O17" s="38"/>
      <c r="P17" s="38"/>
      <c r="Q17" s="38"/>
      <c r="R17" s="38"/>
      <c r="S17" s="38"/>
      <c r="T17" s="38"/>
      <c r="U17" s="38"/>
      <c r="V17" s="38"/>
      <c r="W17" s="38"/>
      <c r="X17" s="38"/>
      <c r="Y17" s="38"/>
      <c r="Z17" s="38"/>
    </row>
    <row r="18" spans="1:26" ht="14" customHeight="1" x14ac:dyDescent="0.45">
      <c r="A18" s="38"/>
      <c r="B18" s="38"/>
      <c r="C18" s="38"/>
      <c r="D18" s="38"/>
      <c r="E18" s="38"/>
      <c r="F18" s="38"/>
      <c r="G18" s="114" t="s">
        <v>2869</v>
      </c>
      <c r="H18" s="116">
        <v>10</v>
      </c>
      <c r="I18" s="113">
        <f>H18*H19</f>
        <v>1500</v>
      </c>
      <c r="J18" s="38"/>
      <c r="K18" s="38"/>
      <c r="L18" s="38"/>
      <c r="M18" s="38"/>
      <c r="N18" s="38"/>
      <c r="O18" s="38"/>
      <c r="P18" s="38"/>
      <c r="Q18" s="38"/>
      <c r="R18" s="38"/>
      <c r="S18" s="38"/>
      <c r="T18" s="38"/>
      <c r="U18" s="38"/>
      <c r="V18" s="38"/>
      <c r="W18" s="38"/>
      <c r="X18" s="38"/>
      <c r="Y18" s="38"/>
      <c r="Z18" s="38"/>
    </row>
    <row r="19" spans="1:26" ht="16" x14ac:dyDescent="0.45">
      <c r="A19" s="38"/>
      <c r="B19" s="38"/>
      <c r="C19" s="38"/>
      <c r="D19" s="38"/>
      <c r="E19" s="38"/>
      <c r="F19" s="38"/>
      <c r="G19" s="115" t="s">
        <v>2870</v>
      </c>
      <c r="H19" s="117">
        <v>150</v>
      </c>
      <c r="I19" s="113"/>
      <c r="J19" s="38"/>
      <c r="K19" s="38"/>
      <c r="L19" s="38"/>
      <c r="M19" s="38"/>
      <c r="N19" s="38"/>
      <c r="O19" s="38"/>
      <c r="P19" s="38"/>
      <c r="Q19" s="38"/>
      <c r="R19" s="38"/>
      <c r="S19" s="38"/>
      <c r="T19" s="38"/>
      <c r="U19" s="38"/>
      <c r="V19" s="38"/>
      <c r="W19" s="38"/>
      <c r="X19" s="38"/>
      <c r="Y19" s="38"/>
      <c r="Z19" s="38"/>
    </row>
    <row r="20" spans="1:26" ht="16.5" x14ac:dyDescent="0.45">
      <c r="A20" s="121" t="s">
        <v>2871</v>
      </c>
      <c r="B20" s="123"/>
      <c r="C20" s="123"/>
      <c r="D20" s="123"/>
      <c r="E20" s="123"/>
      <c r="F20" s="84"/>
      <c r="G20" s="38"/>
      <c r="H20" s="38"/>
      <c r="I20" s="38"/>
      <c r="J20" s="38"/>
      <c r="K20" s="38"/>
      <c r="L20" s="38"/>
      <c r="M20" s="38"/>
      <c r="N20" s="38"/>
      <c r="O20" s="38"/>
      <c r="P20" s="38"/>
      <c r="Q20" s="38"/>
      <c r="R20" s="38"/>
      <c r="S20" s="38"/>
      <c r="T20" s="38"/>
      <c r="U20" s="38"/>
      <c r="V20" s="38"/>
      <c r="W20" s="38"/>
      <c r="X20" s="38"/>
      <c r="Y20" s="38"/>
      <c r="Z20" s="38"/>
    </row>
    <row r="21" spans="1:26" ht="18" customHeight="1" x14ac:dyDescent="0.3">
      <c r="A21" s="122" t="s">
        <v>2872</v>
      </c>
      <c r="B21" s="123"/>
      <c r="C21" s="123"/>
      <c r="D21" s="123"/>
      <c r="E21" s="123"/>
      <c r="F21" s="84"/>
      <c r="G21" s="38"/>
      <c r="H21" s="38"/>
      <c r="I21" s="38"/>
      <c r="J21" s="38"/>
      <c r="K21" s="38"/>
      <c r="L21" s="38"/>
      <c r="M21" s="38"/>
      <c r="N21" s="38"/>
      <c r="O21" s="38"/>
      <c r="P21" s="38"/>
      <c r="Q21" s="38"/>
      <c r="R21" s="38"/>
      <c r="S21" s="38"/>
      <c r="T21" s="38"/>
      <c r="U21" s="38"/>
      <c r="V21" s="38"/>
      <c r="W21" s="38"/>
      <c r="X21" s="38"/>
      <c r="Y21" s="38"/>
      <c r="Z21" s="38"/>
    </row>
    <row r="22" spans="1:26" ht="18" customHeight="1" x14ac:dyDescent="0.3">
      <c r="A22" s="124"/>
      <c r="B22" s="123"/>
      <c r="C22" s="123"/>
      <c r="D22" s="123"/>
      <c r="E22" s="123"/>
      <c r="F22" s="84"/>
      <c r="G22" s="38"/>
      <c r="H22" s="38"/>
      <c r="I22" s="38"/>
      <c r="J22" s="38"/>
      <c r="K22" s="38"/>
      <c r="L22" s="38"/>
      <c r="M22" s="38"/>
      <c r="N22" s="38"/>
      <c r="O22" s="38"/>
      <c r="P22" s="38"/>
      <c r="Q22" s="38"/>
      <c r="R22" s="38"/>
      <c r="S22" s="38"/>
      <c r="T22" s="38"/>
      <c r="U22" s="38"/>
      <c r="V22" s="38"/>
      <c r="W22" s="38"/>
      <c r="X22" s="38"/>
      <c r="Y22" s="38"/>
      <c r="Z22" s="38"/>
    </row>
    <row r="23" spans="1:26" ht="18" customHeight="1" x14ac:dyDescent="0.3">
      <c r="A23" s="124"/>
      <c r="B23" s="123"/>
      <c r="C23" s="123"/>
      <c r="D23" s="123"/>
      <c r="E23" s="123"/>
      <c r="F23" s="84"/>
      <c r="G23" s="38"/>
      <c r="H23" s="38"/>
      <c r="I23" s="38"/>
      <c r="J23" s="38"/>
      <c r="K23" s="38"/>
      <c r="L23" s="38"/>
      <c r="M23" s="38"/>
      <c r="N23" s="38"/>
      <c r="O23" s="38"/>
      <c r="P23" s="38"/>
      <c r="Q23" s="38"/>
      <c r="R23" s="38"/>
      <c r="S23" s="38"/>
      <c r="T23" s="38"/>
      <c r="U23" s="38"/>
      <c r="V23" s="38"/>
      <c r="W23" s="38"/>
      <c r="X23" s="38"/>
      <c r="Y23" s="38"/>
      <c r="Z23" s="38"/>
    </row>
    <row r="24" spans="1:26" ht="18" customHeight="1" x14ac:dyDescent="0.3">
      <c r="A24" s="124"/>
      <c r="B24" s="123"/>
      <c r="C24" s="123"/>
      <c r="D24" s="123"/>
      <c r="E24" s="123"/>
      <c r="F24" s="84"/>
      <c r="G24" s="38"/>
      <c r="H24" s="38"/>
      <c r="I24" s="38"/>
      <c r="J24" s="38"/>
      <c r="K24" s="38"/>
      <c r="L24" s="38"/>
      <c r="M24" s="38"/>
      <c r="N24" s="38"/>
      <c r="O24" s="38"/>
      <c r="P24" s="38"/>
      <c r="Q24" s="38"/>
      <c r="R24" s="38"/>
      <c r="S24" s="38"/>
      <c r="T24" s="38"/>
      <c r="U24" s="38"/>
      <c r="V24" s="38"/>
      <c r="W24" s="38"/>
      <c r="X24" s="38"/>
      <c r="Y24" s="38"/>
      <c r="Z24" s="38"/>
    </row>
    <row r="25" spans="1:26" ht="18" customHeight="1" x14ac:dyDescent="0.3">
      <c r="A25" s="124"/>
      <c r="B25" s="123"/>
      <c r="C25" s="123"/>
      <c r="D25" s="123"/>
      <c r="E25" s="123"/>
      <c r="F25" s="84"/>
      <c r="G25" s="38"/>
      <c r="H25" s="38"/>
      <c r="I25" s="38"/>
      <c r="J25" s="38"/>
      <c r="K25" s="38"/>
      <c r="L25" s="38"/>
      <c r="M25" s="38"/>
      <c r="N25" s="38"/>
      <c r="O25" s="38"/>
      <c r="P25" s="38"/>
      <c r="Q25" s="38"/>
      <c r="R25" s="38"/>
      <c r="S25" s="38"/>
      <c r="T25" s="38"/>
      <c r="U25" s="38"/>
      <c r="V25" s="38"/>
      <c r="W25" s="38"/>
      <c r="X25" s="38"/>
      <c r="Y25" s="38"/>
      <c r="Z25" s="38"/>
    </row>
    <row r="26" spans="1:26" ht="18" customHeight="1" x14ac:dyDescent="0.3">
      <c r="A26" s="124"/>
      <c r="B26" s="123"/>
      <c r="C26" s="123"/>
      <c r="D26" s="123"/>
      <c r="E26" s="123"/>
      <c r="F26" s="84"/>
      <c r="G26" s="38"/>
      <c r="H26" s="38"/>
      <c r="I26" s="38"/>
      <c r="J26" s="38"/>
      <c r="K26" s="38"/>
      <c r="L26" s="38"/>
      <c r="M26" s="38"/>
      <c r="N26" s="38"/>
      <c r="O26" s="38"/>
      <c r="P26" s="38"/>
      <c r="Q26" s="38"/>
      <c r="R26" s="38"/>
      <c r="S26" s="38"/>
      <c r="T26" s="38"/>
      <c r="U26" s="38"/>
      <c r="V26" s="38"/>
      <c r="W26" s="38"/>
      <c r="X26" s="38"/>
      <c r="Y26" s="38"/>
      <c r="Z26" s="38"/>
    </row>
    <row r="27" spans="1:26" ht="18" customHeight="1" x14ac:dyDescent="0.3">
      <c r="A27" s="124"/>
      <c r="B27" s="123"/>
      <c r="C27" s="123"/>
      <c r="D27" s="123"/>
      <c r="E27" s="123"/>
      <c r="F27" s="84"/>
      <c r="G27" s="38"/>
      <c r="H27" s="38"/>
      <c r="I27" s="38"/>
      <c r="J27" s="38"/>
      <c r="K27" s="38"/>
      <c r="L27" s="38"/>
      <c r="M27" s="38"/>
      <c r="N27" s="38"/>
      <c r="O27" s="38"/>
      <c r="P27" s="38"/>
      <c r="Q27" s="38"/>
      <c r="R27" s="38"/>
      <c r="S27" s="38"/>
      <c r="T27" s="38"/>
      <c r="U27" s="38"/>
      <c r="V27" s="38"/>
      <c r="W27" s="38"/>
      <c r="X27" s="38"/>
      <c r="Y27" s="38"/>
      <c r="Z27" s="38"/>
    </row>
    <row r="28" spans="1:26" ht="18" customHeight="1" x14ac:dyDescent="0.3">
      <c r="A28" s="124"/>
      <c r="B28" s="123"/>
      <c r="C28" s="123"/>
      <c r="D28" s="123"/>
      <c r="E28" s="123"/>
      <c r="F28" s="84"/>
      <c r="G28" s="38"/>
      <c r="H28" s="38"/>
      <c r="I28" s="38"/>
      <c r="J28" s="38"/>
      <c r="K28" s="38"/>
      <c r="L28" s="38"/>
      <c r="M28" s="38"/>
      <c r="N28" s="38"/>
      <c r="O28" s="38"/>
      <c r="P28" s="38"/>
      <c r="Q28" s="38"/>
      <c r="R28" s="38"/>
      <c r="S28" s="38"/>
      <c r="T28" s="38"/>
      <c r="U28" s="38"/>
      <c r="V28" s="38"/>
      <c r="W28" s="38"/>
      <c r="X28" s="38"/>
      <c r="Y28" s="38"/>
      <c r="Z28" s="38"/>
    </row>
    <row r="29" spans="1:26" ht="18" customHeight="1" x14ac:dyDescent="0.3">
      <c r="A29" s="124"/>
      <c r="B29" s="123"/>
      <c r="C29" s="123"/>
      <c r="D29" s="123"/>
      <c r="E29" s="123"/>
      <c r="F29" s="84"/>
      <c r="G29" s="38"/>
      <c r="H29" s="38"/>
      <c r="I29" s="38"/>
      <c r="J29" s="38"/>
      <c r="K29" s="38"/>
      <c r="L29" s="38"/>
      <c r="M29" s="38"/>
      <c r="N29" s="38"/>
      <c r="O29" s="38"/>
      <c r="P29" s="38"/>
      <c r="Q29" s="38"/>
      <c r="R29" s="38"/>
      <c r="S29" s="38"/>
      <c r="T29" s="38"/>
      <c r="U29" s="38"/>
      <c r="V29" s="38"/>
      <c r="W29" s="38"/>
      <c r="X29" s="38"/>
      <c r="Y29" s="38"/>
      <c r="Z29" s="38"/>
    </row>
    <row r="30" spans="1:26" ht="18" customHeight="1" x14ac:dyDescent="0.3">
      <c r="A30" s="124"/>
      <c r="B30" s="123"/>
      <c r="C30" s="123"/>
      <c r="D30" s="123"/>
      <c r="E30" s="123"/>
      <c r="F30" s="84"/>
      <c r="G30" s="38"/>
      <c r="H30" s="38"/>
      <c r="I30" s="38"/>
      <c r="J30" s="38"/>
      <c r="K30" s="38"/>
      <c r="L30" s="38"/>
      <c r="M30" s="38"/>
      <c r="N30" s="38"/>
      <c r="O30" s="38"/>
      <c r="P30" s="38"/>
      <c r="Q30" s="38"/>
      <c r="R30" s="38"/>
      <c r="S30" s="38"/>
      <c r="T30" s="38"/>
      <c r="U30" s="38"/>
      <c r="V30" s="38"/>
      <c r="W30" s="38"/>
      <c r="X30" s="38"/>
      <c r="Y30" s="38"/>
      <c r="Z30" s="38"/>
    </row>
    <row r="31" spans="1:26" ht="18" customHeight="1" x14ac:dyDescent="0.3">
      <c r="A31" s="125"/>
      <c r="B31" s="126"/>
      <c r="C31" s="126"/>
      <c r="D31" s="126"/>
      <c r="E31" s="126"/>
      <c r="F31" s="88"/>
      <c r="G31" s="38"/>
      <c r="H31" s="38"/>
      <c r="I31" s="38"/>
      <c r="J31" s="38"/>
      <c r="K31" s="38"/>
      <c r="L31" s="38"/>
      <c r="M31" s="38"/>
      <c r="N31" s="38"/>
      <c r="O31" s="38"/>
      <c r="P31" s="38"/>
      <c r="Q31" s="38"/>
      <c r="R31" s="38"/>
      <c r="S31" s="38"/>
      <c r="T31" s="38"/>
      <c r="U31" s="38"/>
      <c r="V31" s="38"/>
      <c r="W31" s="38"/>
      <c r="X31" s="38"/>
      <c r="Y31" s="38"/>
      <c r="Z31" s="38"/>
    </row>
    <row r="32" spans="1:26" x14ac:dyDescent="0.3">
      <c r="A32" s="38"/>
      <c r="B32" s="38"/>
      <c r="C32" s="38"/>
      <c r="D32" s="38"/>
      <c r="E32" s="38"/>
      <c r="F32" s="38"/>
      <c r="G32" s="38"/>
      <c r="H32" s="38"/>
      <c r="I32" s="38"/>
      <c r="J32" s="38"/>
      <c r="K32" s="38"/>
      <c r="L32" s="38"/>
      <c r="M32" s="38"/>
      <c r="N32" s="38"/>
      <c r="O32" s="38"/>
      <c r="P32" s="38"/>
      <c r="Q32" s="38"/>
      <c r="R32" s="38"/>
      <c r="S32" s="38"/>
      <c r="T32" s="38"/>
      <c r="U32" s="38"/>
      <c r="V32" s="38"/>
      <c r="W32" s="38"/>
      <c r="X32" s="38"/>
      <c r="Y32" s="38"/>
      <c r="Z32" s="38"/>
    </row>
    <row r="33" spans="1:26" x14ac:dyDescent="0.3">
      <c r="A33" s="38"/>
      <c r="B33" s="38"/>
      <c r="C33" s="38"/>
      <c r="D33" s="38"/>
      <c r="E33" s="38"/>
      <c r="F33" s="38"/>
      <c r="G33" s="38"/>
      <c r="H33" s="38"/>
      <c r="I33" s="38"/>
      <c r="J33" s="38"/>
      <c r="K33" s="38"/>
      <c r="L33" s="38"/>
      <c r="M33" s="38"/>
      <c r="N33" s="38"/>
      <c r="O33" s="38"/>
      <c r="P33" s="38"/>
      <c r="Q33" s="38"/>
      <c r="R33" s="38"/>
      <c r="S33" s="38"/>
      <c r="T33" s="38"/>
      <c r="U33" s="38"/>
      <c r="V33" s="38"/>
      <c r="W33" s="38"/>
      <c r="X33" s="38"/>
      <c r="Y33" s="38"/>
      <c r="Z33" s="38"/>
    </row>
    <row r="34" spans="1:26" x14ac:dyDescent="0.3">
      <c r="A34" s="38"/>
      <c r="B34" s="38"/>
      <c r="C34" s="38"/>
      <c r="D34" s="38"/>
      <c r="E34" s="38"/>
      <c r="F34" s="38"/>
      <c r="G34" s="38"/>
      <c r="H34" s="38"/>
      <c r="I34" s="38"/>
      <c r="J34" s="38"/>
      <c r="K34" s="38"/>
      <c r="L34" s="38"/>
      <c r="M34" s="38"/>
      <c r="N34" s="38"/>
      <c r="O34" s="38"/>
      <c r="P34" s="38"/>
      <c r="Q34" s="38"/>
      <c r="R34" s="38"/>
      <c r="S34" s="38"/>
      <c r="T34" s="38"/>
      <c r="U34" s="38"/>
      <c r="V34" s="38"/>
      <c r="W34" s="38"/>
      <c r="X34" s="38"/>
      <c r="Y34" s="38"/>
      <c r="Z34" s="38"/>
    </row>
    <row r="35" spans="1:26" x14ac:dyDescent="0.3">
      <c r="A35" s="38"/>
      <c r="B35" s="38"/>
      <c r="C35" s="38"/>
      <c r="D35" s="38"/>
      <c r="E35" s="38"/>
      <c r="F35" s="38"/>
      <c r="G35" s="38"/>
      <c r="H35" s="38"/>
      <c r="I35" s="38"/>
      <c r="J35" s="38"/>
      <c r="K35" s="38"/>
      <c r="L35" s="38"/>
      <c r="M35" s="38"/>
      <c r="N35" s="38"/>
      <c r="O35" s="38"/>
      <c r="P35" s="38"/>
      <c r="Q35" s="38"/>
      <c r="R35" s="38"/>
      <c r="S35" s="38"/>
      <c r="T35" s="38"/>
      <c r="U35" s="38"/>
      <c r="V35" s="38"/>
      <c r="W35" s="38"/>
      <c r="X35" s="38"/>
      <c r="Y35" s="38"/>
      <c r="Z35" s="38"/>
    </row>
    <row r="36" spans="1:26" x14ac:dyDescent="0.3">
      <c r="A36" s="38"/>
      <c r="B36" s="38"/>
      <c r="C36" s="38"/>
      <c r="D36" s="38"/>
      <c r="E36" s="38"/>
      <c r="F36" s="38"/>
      <c r="G36" s="38"/>
      <c r="H36" s="38"/>
      <c r="I36" s="38"/>
      <c r="J36" s="38"/>
      <c r="K36" s="38"/>
      <c r="L36" s="38"/>
      <c r="M36" s="38"/>
      <c r="N36" s="38"/>
      <c r="O36" s="38"/>
      <c r="P36" s="38"/>
      <c r="Q36" s="38"/>
      <c r="R36" s="38"/>
      <c r="S36" s="38"/>
      <c r="T36" s="38"/>
      <c r="U36" s="38"/>
      <c r="V36" s="38"/>
      <c r="W36" s="38"/>
      <c r="X36" s="38"/>
      <c r="Y36" s="38"/>
      <c r="Z36" s="38"/>
    </row>
    <row r="37" spans="1:26" x14ac:dyDescent="0.3">
      <c r="A37" s="38"/>
      <c r="B37" s="38"/>
      <c r="C37" s="38"/>
      <c r="D37" s="38"/>
      <c r="E37" s="38"/>
      <c r="F37" s="38"/>
      <c r="G37" s="38"/>
      <c r="H37" s="38"/>
      <c r="I37" s="38"/>
      <c r="J37" s="38"/>
      <c r="K37" s="38"/>
      <c r="L37" s="38"/>
      <c r="M37" s="38"/>
      <c r="N37" s="38"/>
      <c r="O37" s="38"/>
      <c r="P37" s="38"/>
      <c r="Q37" s="38"/>
      <c r="R37" s="38"/>
      <c r="S37" s="38"/>
      <c r="T37" s="38"/>
      <c r="U37" s="38"/>
      <c r="V37" s="38"/>
      <c r="W37" s="38"/>
      <c r="X37" s="38"/>
      <c r="Y37" s="38"/>
      <c r="Z37" s="38"/>
    </row>
    <row r="38" spans="1:26" x14ac:dyDescent="0.3">
      <c r="A38" s="38"/>
      <c r="B38" s="38"/>
      <c r="C38" s="38"/>
      <c r="D38" s="38"/>
      <c r="E38" s="38"/>
      <c r="F38" s="38"/>
      <c r="G38" s="38"/>
      <c r="H38" s="38"/>
      <c r="I38" s="38"/>
      <c r="J38" s="38"/>
      <c r="K38" s="38"/>
      <c r="L38" s="38"/>
      <c r="M38" s="38"/>
      <c r="N38" s="38"/>
      <c r="O38" s="38"/>
      <c r="P38" s="38"/>
      <c r="Q38" s="38"/>
      <c r="R38" s="38"/>
      <c r="S38" s="38"/>
      <c r="T38" s="38"/>
      <c r="U38" s="38"/>
      <c r="V38" s="38"/>
      <c r="W38" s="38"/>
      <c r="X38" s="38"/>
      <c r="Y38" s="38"/>
      <c r="Z38" s="38"/>
    </row>
    <row r="39" spans="1:26" x14ac:dyDescent="0.3">
      <c r="A39" s="38"/>
      <c r="B39" s="38"/>
      <c r="C39" s="38"/>
      <c r="D39" s="38"/>
      <c r="E39" s="38"/>
      <c r="F39" s="38"/>
      <c r="G39" s="38"/>
      <c r="H39" s="38"/>
      <c r="I39" s="38"/>
      <c r="J39" s="38"/>
      <c r="K39" s="38"/>
      <c r="L39" s="38"/>
      <c r="M39" s="38"/>
      <c r="N39" s="38"/>
      <c r="O39" s="38"/>
      <c r="P39" s="38"/>
      <c r="Q39" s="38"/>
      <c r="R39" s="38"/>
      <c r="S39" s="38"/>
      <c r="T39" s="38"/>
      <c r="U39" s="38"/>
      <c r="V39" s="38"/>
      <c r="W39" s="38"/>
      <c r="X39" s="38"/>
      <c r="Y39" s="38"/>
      <c r="Z39" s="38"/>
    </row>
    <row r="40" spans="1:26" x14ac:dyDescent="0.3">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row>
    <row r="41" spans="1:26" x14ac:dyDescent="0.3">
      <c r="A41" s="38"/>
      <c r="B41" s="38"/>
      <c r="C41" s="38"/>
      <c r="D41" s="38"/>
      <c r="E41" s="38"/>
      <c r="F41" s="38"/>
      <c r="G41" s="38"/>
      <c r="H41" s="38"/>
      <c r="I41" s="38"/>
      <c r="J41" s="38"/>
      <c r="K41" s="38"/>
      <c r="L41" s="38"/>
      <c r="M41" s="38"/>
      <c r="N41" s="38"/>
      <c r="O41" s="38"/>
      <c r="P41" s="38"/>
      <c r="Q41" s="38"/>
      <c r="R41" s="38"/>
      <c r="S41" s="38"/>
      <c r="T41" s="38"/>
      <c r="U41" s="38"/>
      <c r="V41" s="38"/>
      <c r="W41" s="38"/>
      <c r="X41" s="38"/>
      <c r="Y41" s="38"/>
      <c r="Z41" s="38"/>
    </row>
    <row r="42" spans="1:26" x14ac:dyDescent="0.3">
      <c r="A42" s="38"/>
      <c r="B42" s="38"/>
      <c r="C42" s="38"/>
      <c r="D42" s="38"/>
      <c r="E42" s="38"/>
      <c r="F42" s="38"/>
      <c r="G42" s="38"/>
      <c r="H42" s="38"/>
      <c r="I42" s="38"/>
      <c r="J42" s="38"/>
      <c r="K42" s="38"/>
      <c r="L42" s="38"/>
      <c r="M42" s="38"/>
      <c r="N42" s="38"/>
      <c r="O42" s="38"/>
      <c r="P42" s="38"/>
      <c r="Q42" s="38"/>
      <c r="R42" s="38"/>
      <c r="S42" s="38"/>
      <c r="T42" s="38"/>
      <c r="U42" s="38"/>
      <c r="V42" s="38"/>
      <c r="W42" s="38"/>
      <c r="X42" s="38"/>
      <c r="Y42" s="38"/>
      <c r="Z42" s="38"/>
    </row>
    <row r="43" spans="1:26" x14ac:dyDescent="0.3">
      <c r="A43" s="38"/>
      <c r="B43" s="38"/>
      <c r="C43" s="38"/>
      <c r="D43" s="38"/>
      <c r="E43" s="38"/>
      <c r="F43" s="38"/>
      <c r="G43" s="38"/>
      <c r="H43" s="38"/>
      <c r="I43" s="38"/>
      <c r="J43" s="38"/>
      <c r="K43" s="38"/>
      <c r="L43" s="38"/>
      <c r="M43" s="38"/>
      <c r="N43" s="38"/>
      <c r="O43" s="38"/>
      <c r="P43" s="38"/>
      <c r="Q43" s="38"/>
      <c r="R43" s="38"/>
      <c r="S43" s="38"/>
      <c r="T43" s="38"/>
      <c r="U43" s="38"/>
      <c r="V43" s="38"/>
      <c r="W43" s="38"/>
      <c r="X43" s="38"/>
      <c r="Y43" s="38"/>
      <c r="Z43" s="38"/>
    </row>
    <row r="44" spans="1:26" x14ac:dyDescent="0.3">
      <c r="A44" s="38"/>
      <c r="B44" s="38"/>
      <c r="C44" s="38"/>
      <c r="D44" s="38"/>
      <c r="E44" s="38"/>
      <c r="F44" s="38"/>
      <c r="G44" s="38"/>
      <c r="H44" s="38"/>
      <c r="I44" s="38"/>
      <c r="J44" s="38"/>
      <c r="K44" s="38"/>
      <c r="L44" s="38"/>
      <c r="M44" s="38"/>
      <c r="N44" s="38"/>
      <c r="O44" s="38"/>
      <c r="P44" s="38"/>
      <c r="Q44" s="38"/>
      <c r="R44" s="38"/>
      <c r="S44" s="38"/>
      <c r="T44" s="38"/>
      <c r="U44" s="38"/>
      <c r="V44" s="38"/>
      <c r="W44" s="38"/>
      <c r="X44" s="38"/>
      <c r="Y44" s="38"/>
      <c r="Z44" s="38"/>
    </row>
    <row r="45" spans="1:26" x14ac:dyDescent="0.3">
      <c r="A45" s="38"/>
      <c r="B45" s="38"/>
      <c r="C45" s="38"/>
      <c r="D45" s="38"/>
      <c r="E45" s="38"/>
      <c r="F45" s="38"/>
      <c r="G45" s="38"/>
      <c r="H45" s="38"/>
      <c r="I45" s="38"/>
      <c r="J45" s="38"/>
      <c r="K45" s="38"/>
      <c r="L45" s="38"/>
      <c r="M45" s="38"/>
      <c r="N45" s="38"/>
      <c r="O45" s="38"/>
      <c r="P45" s="38"/>
      <c r="Q45" s="38"/>
      <c r="R45" s="38"/>
      <c r="S45" s="38"/>
      <c r="T45" s="38"/>
      <c r="U45" s="38"/>
      <c r="V45" s="38"/>
      <c r="W45" s="38"/>
      <c r="X45" s="38"/>
      <c r="Y45" s="38"/>
      <c r="Z45" s="38"/>
    </row>
    <row r="46" spans="1:26" x14ac:dyDescent="0.3">
      <c r="A46" s="38"/>
      <c r="B46" s="38"/>
      <c r="C46" s="38"/>
      <c r="D46" s="38"/>
      <c r="E46" s="38"/>
      <c r="F46" s="38"/>
      <c r="G46" s="38"/>
      <c r="H46" s="38"/>
      <c r="I46" s="38"/>
      <c r="J46" s="38"/>
      <c r="K46" s="38"/>
      <c r="L46" s="38"/>
      <c r="M46" s="38"/>
      <c r="N46" s="38"/>
      <c r="O46" s="38"/>
      <c r="P46" s="38"/>
      <c r="Q46" s="38"/>
      <c r="R46" s="38"/>
      <c r="S46" s="38"/>
      <c r="T46" s="38"/>
      <c r="U46" s="38"/>
      <c r="V46" s="38"/>
      <c r="W46" s="38"/>
      <c r="X46" s="38"/>
      <c r="Y46" s="38"/>
      <c r="Z46" s="38"/>
    </row>
    <row r="47" spans="1:26" x14ac:dyDescent="0.3">
      <c r="A47" s="38"/>
      <c r="B47" s="38"/>
      <c r="C47" s="38"/>
      <c r="D47" s="38"/>
      <c r="E47" s="38"/>
      <c r="F47" s="38"/>
      <c r="G47" s="38"/>
      <c r="H47" s="38"/>
      <c r="I47" s="38"/>
      <c r="J47" s="38"/>
      <c r="K47" s="38"/>
      <c r="L47" s="38"/>
      <c r="M47" s="38"/>
      <c r="N47" s="38"/>
      <c r="O47" s="38"/>
      <c r="P47" s="38"/>
      <c r="Q47" s="38"/>
      <c r="R47" s="38"/>
      <c r="S47" s="38"/>
      <c r="T47" s="38"/>
      <c r="U47" s="38"/>
      <c r="V47" s="38"/>
      <c r="W47" s="38"/>
      <c r="X47" s="38"/>
      <c r="Y47" s="38"/>
      <c r="Z47" s="38"/>
    </row>
    <row r="48" spans="1:26" x14ac:dyDescent="0.3">
      <c r="A48" s="38"/>
      <c r="B48" s="38"/>
      <c r="C48" s="38"/>
      <c r="D48" s="38"/>
      <c r="E48" s="38"/>
      <c r="F48" s="38"/>
      <c r="G48" s="38"/>
      <c r="H48" s="38"/>
      <c r="I48" s="38"/>
      <c r="J48" s="38"/>
      <c r="K48" s="38"/>
      <c r="L48" s="38"/>
      <c r="M48" s="38"/>
      <c r="N48" s="38"/>
      <c r="O48" s="38"/>
      <c r="P48" s="38"/>
      <c r="Q48" s="38"/>
      <c r="R48" s="38"/>
      <c r="S48" s="38"/>
      <c r="T48" s="38"/>
      <c r="U48" s="38"/>
      <c r="V48" s="38"/>
      <c r="W48" s="38"/>
      <c r="X48" s="38"/>
      <c r="Y48" s="38"/>
      <c r="Z48" s="38"/>
    </row>
    <row r="49" spans="1:26" x14ac:dyDescent="0.3">
      <c r="A49" s="38"/>
      <c r="B49" s="38"/>
      <c r="C49" s="38"/>
      <c r="D49" s="38"/>
      <c r="E49" s="38"/>
      <c r="F49" s="38"/>
      <c r="G49" s="38"/>
      <c r="H49" s="38"/>
      <c r="I49" s="38"/>
      <c r="J49" s="38"/>
      <c r="K49" s="38"/>
      <c r="L49" s="38"/>
      <c r="M49" s="38"/>
      <c r="N49" s="38"/>
      <c r="O49" s="38"/>
      <c r="P49" s="38"/>
      <c r="Q49" s="38"/>
      <c r="R49" s="38"/>
      <c r="S49" s="38"/>
      <c r="T49" s="38"/>
      <c r="U49" s="38"/>
      <c r="V49" s="38"/>
      <c r="W49" s="38"/>
      <c r="X49" s="38"/>
      <c r="Y49" s="38"/>
      <c r="Z49" s="38"/>
    </row>
    <row r="50" spans="1:26" x14ac:dyDescent="0.3">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row>
    <row r="51" spans="1:26" x14ac:dyDescent="0.3">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row>
    <row r="52" spans="1:26" x14ac:dyDescent="0.3">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row>
    <row r="53" spans="1:26" x14ac:dyDescent="0.3">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row>
    <row r="54" spans="1:26" x14ac:dyDescent="0.3">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row>
    <row r="55" spans="1:26" x14ac:dyDescent="0.3">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row>
    <row r="56" spans="1:26" x14ac:dyDescent="0.3">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row>
    <row r="57" spans="1:26" x14ac:dyDescent="0.3">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row>
    <row r="58" spans="1:26" x14ac:dyDescent="0.3">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row>
    <row r="59" spans="1:26" x14ac:dyDescent="0.3">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row>
    <row r="60" spans="1:26" x14ac:dyDescent="0.3">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row>
    <row r="61" spans="1:26" x14ac:dyDescent="0.3">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row>
    <row r="62" spans="1:26" x14ac:dyDescent="0.3">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row>
    <row r="63" spans="1:26" x14ac:dyDescent="0.3">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row>
    <row r="64" spans="1:26" x14ac:dyDescent="0.3">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row>
    <row r="65" spans="1:26" x14ac:dyDescent="0.3">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row>
    <row r="66" spans="1:26" x14ac:dyDescent="0.3">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row>
    <row r="67" spans="1:26" x14ac:dyDescent="0.3">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row>
    <row r="68" spans="1:26" x14ac:dyDescent="0.3">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row>
    <row r="69" spans="1:26" x14ac:dyDescent="0.3">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row>
    <row r="70" spans="1:26" x14ac:dyDescent="0.3">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row>
    <row r="71" spans="1:26" x14ac:dyDescent="0.3">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row>
    <row r="72" spans="1:26" x14ac:dyDescent="0.3">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row>
    <row r="73" spans="1:26" x14ac:dyDescent="0.3">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row>
    <row r="74" spans="1:26" x14ac:dyDescent="0.3">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row>
    <row r="75" spans="1:26" x14ac:dyDescent="0.3">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row>
    <row r="76" spans="1:26" x14ac:dyDescent="0.3">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row>
    <row r="77" spans="1:26" x14ac:dyDescent="0.3">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row>
    <row r="78" spans="1:26" x14ac:dyDescent="0.3">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row>
    <row r="79" spans="1:26" x14ac:dyDescent="0.3">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row>
    <row r="80" spans="1:26" x14ac:dyDescent="0.3">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row>
    <row r="81" spans="1:26" x14ac:dyDescent="0.3">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row>
    <row r="82" spans="1:26" x14ac:dyDescent="0.3">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row>
    <row r="83" spans="1:26" x14ac:dyDescent="0.3">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row>
    <row r="84" spans="1:26" x14ac:dyDescent="0.3">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row>
    <row r="85" spans="1:26" x14ac:dyDescent="0.3">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row>
    <row r="86" spans="1:26" x14ac:dyDescent="0.3">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row>
    <row r="87" spans="1:26" x14ac:dyDescent="0.3">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row>
    <row r="88" spans="1:26" x14ac:dyDescent="0.3">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row>
    <row r="89" spans="1:26" x14ac:dyDescent="0.3">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row>
    <row r="90" spans="1:26" x14ac:dyDescent="0.3">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row>
    <row r="91" spans="1:26" x14ac:dyDescent="0.3">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row>
    <row r="92" spans="1:26" x14ac:dyDescent="0.3">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row>
    <row r="93" spans="1:26" x14ac:dyDescent="0.3">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row>
    <row r="94" spans="1:26" x14ac:dyDescent="0.3">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row>
    <row r="95" spans="1:26" x14ac:dyDescent="0.3">
      <c r="A95" s="66"/>
      <c r="B95" s="38"/>
      <c r="C95" s="38"/>
      <c r="D95" s="38"/>
      <c r="E95" s="38"/>
      <c r="F95" s="38"/>
      <c r="G95" s="38"/>
      <c r="H95" s="38"/>
      <c r="I95" s="38"/>
      <c r="J95" s="38"/>
      <c r="K95" s="38"/>
      <c r="L95" s="38"/>
      <c r="M95" s="38"/>
      <c r="N95" s="38"/>
      <c r="O95" s="38"/>
      <c r="P95" s="38"/>
      <c r="Q95" s="38"/>
      <c r="R95" s="38"/>
      <c r="S95" s="38"/>
      <c r="T95" s="38"/>
      <c r="U95" s="38"/>
      <c r="V95" s="38"/>
      <c r="W95" s="38"/>
      <c r="X95" s="38"/>
      <c r="Y95" s="38"/>
      <c r="Z95" s="38"/>
    </row>
    <row r="96" spans="1:26" x14ac:dyDescent="0.3">
      <c r="A96" s="66"/>
      <c r="B96" s="38"/>
      <c r="C96" s="38"/>
      <c r="D96" s="38"/>
      <c r="E96" s="38"/>
      <c r="F96" s="38"/>
      <c r="G96" s="38"/>
      <c r="H96" s="38"/>
      <c r="I96" s="38"/>
      <c r="J96" s="38"/>
      <c r="K96" s="38"/>
      <c r="L96" s="38"/>
      <c r="M96" s="38"/>
      <c r="N96" s="38"/>
      <c r="O96" s="38"/>
      <c r="P96" s="38"/>
      <c r="Q96" s="38"/>
      <c r="R96" s="38"/>
      <c r="S96" s="38"/>
      <c r="T96" s="38"/>
      <c r="U96" s="38"/>
      <c r="V96" s="38"/>
      <c r="W96" s="38"/>
      <c r="X96" s="38"/>
      <c r="Y96" s="38"/>
      <c r="Z96" s="38"/>
    </row>
    <row r="97" spans="1:26" x14ac:dyDescent="0.3">
      <c r="A97" s="66"/>
      <c r="B97" s="38"/>
      <c r="C97" s="38"/>
      <c r="D97" s="38"/>
      <c r="E97" s="38"/>
      <c r="F97" s="38"/>
      <c r="G97" s="38"/>
      <c r="H97" s="38"/>
      <c r="I97" s="38"/>
      <c r="J97" s="38"/>
      <c r="K97" s="38"/>
      <c r="L97" s="38"/>
      <c r="M97" s="38"/>
      <c r="N97" s="38"/>
      <c r="O97" s="38"/>
      <c r="P97" s="38"/>
      <c r="Q97" s="38"/>
      <c r="R97" s="38"/>
      <c r="S97" s="38"/>
      <c r="T97" s="38"/>
      <c r="U97" s="38"/>
      <c r="V97" s="38"/>
      <c r="W97" s="38"/>
      <c r="X97" s="38"/>
      <c r="Y97" s="38"/>
      <c r="Z97" s="38"/>
    </row>
    <row r="98" spans="1:26" x14ac:dyDescent="0.3">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row>
    <row r="99" spans="1:26" ht="14.5" thickBot="1" x14ac:dyDescent="0.35">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row>
    <row r="100" spans="1:26" x14ac:dyDescent="0.3">
      <c r="A100" s="38"/>
      <c r="B100" s="99"/>
      <c r="C100" s="99"/>
      <c r="D100" s="99"/>
      <c r="E100" s="38"/>
      <c r="F100" s="38"/>
      <c r="G100" s="38"/>
      <c r="H100" s="38"/>
      <c r="I100" s="38"/>
      <c r="J100" s="38"/>
      <c r="K100" s="38"/>
      <c r="L100" s="38"/>
      <c r="M100" s="38"/>
      <c r="N100" s="38"/>
      <c r="O100" s="38"/>
      <c r="P100" s="38"/>
      <c r="Q100" s="38"/>
      <c r="R100" s="38"/>
      <c r="S100" s="38"/>
      <c r="T100" s="38"/>
      <c r="U100" s="38"/>
      <c r="V100" s="38"/>
      <c r="W100" s="38"/>
      <c r="X100" s="38"/>
      <c r="Y100" s="38"/>
      <c r="Z100" s="38"/>
    </row>
    <row r="101" spans="1:26" ht="14.5" thickBot="1" x14ac:dyDescent="0.35">
      <c r="A101" s="38"/>
      <c r="B101" s="100"/>
      <c r="C101" s="100"/>
      <c r="D101" s="100"/>
      <c r="E101" s="38"/>
      <c r="F101" s="38"/>
      <c r="G101" s="38"/>
      <c r="H101" s="38"/>
      <c r="I101" s="38"/>
      <c r="J101" s="38"/>
      <c r="K101" s="38"/>
      <c r="L101" s="38"/>
      <c r="M101" s="38"/>
      <c r="N101" s="38"/>
      <c r="O101" s="38"/>
      <c r="P101" s="38"/>
      <c r="Q101" s="38"/>
      <c r="R101" s="38"/>
      <c r="S101" s="38"/>
      <c r="T101" s="38"/>
      <c r="U101" s="38"/>
      <c r="V101" s="38"/>
      <c r="W101" s="38"/>
      <c r="X101" s="38"/>
      <c r="Y101" s="38"/>
      <c r="Z101" s="38"/>
    </row>
    <row r="102" spans="1:26" ht="14.5" thickBot="1" x14ac:dyDescent="0.35">
      <c r="A102" s="38"/>
      <c r="B102" s="97"/>
      <c r="C102" s="97"/>
      <c r="D102" s="97"/>
      <c r="E102" s="38"/>
      <c r="F102" s="38"/>
      <c r="G102" s="38"/>
      <c r="H102" s="38"/>
      <c r="I102" s="38"/>
      <c r="J102" s="38"/>
      <c r="K102" s="38"/>
      <c r="L102" s="38"/>
      <c r="M102" s="38"/>
      <c r="N102" s="38"/>
      <c r="O102" s="38"/>
      <c r="P102" s="38"/>
      <c r="Q102" s="38"/>
      <c r="R102" s="38"/>
      <c r="S102" s="38"/>
      <c r="T102" s="38"/>
      <c r="U102" s="38"/>
      <c r="V102" s="38"/>
      <c r="W102" s="38"/>
      <c r="X102" s="38"/>
      <c r="Y102" s="38"/>
      <c r="Z102" s="38"/>
    </row>
    <row r="103" spans="1:26" x14ac:dyDescent="0.3">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row>
    <row r="104" spans="1:26" ht="14.5" thickBot="1" x14ac:dyDescent="0.35">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row>
    <row r="105" spans="1:26" x14ac:dyDescent="0.3">
      <c r="A105" s="38"/>
      <c r="B105" s="99"/>
      <c r="C105" s="99"/>
      <c r="D105" s="99"/>
      <c r="E105" s="38"/>
      <c r="F105" s="99"/>
      <c r="G105" s="99"/>
      <c r="H105" s="38"/>
      <c r="I105" s="99"/>
      <c r="J105" s="99"/>
      <c r="K105" s="38"/>
      <c r="L105" s="38"/>
      <c r="M105" s="38"/>
      <c r="N105" s="38"/>
      <c r="O105" s="38"/>
      <c r="P105" s="38"/>
      <c r="Q105" s="38"/>
      <c r="R105" s="38"/>
      <c r="S105" s="38"/>
      <c r="T105" s="38"/>
      <c r="U105" s="38"/>
      <c r="V105" s="38"/>
      <c r="W105" s="38"/>
      <c r="X105" s="38"/>
      <c r="Y105" s="38"/>
      <c r="Z105" s="38"/>
    </row>
    <row r="106" spans="1:26" ht="14.5" thickBot="1" x14ac:dyDescent="0.35">
      <c r="A106" s="38"/>
      <c r="B106" s="100"/>
      <c r="C106" s="100"/>
      <c r="D106" s="100"/>
      <c r="E106" s="38"/>
      <c r="F106" s="100"/>
      <c r="G106" s="100"/>
      <c r="H106" s="38"/>
      <c r="I106" s="100"/>
      <c r="J106" s="100"/>
      <c r="K106" s="38"/>
      <c r="L106" s="38"/>
      <c r="M106" s="38"/>
      <c r="N106" s="38"/>
      <c r="O106" s="38"/>
      <c r="P106" s="38"/>
      <c r="Q106" s="38"/>
      <c r="R106" s="38"/>
      <c r="S106" s="38"/>
      <c r="T106" s="38"/>
      <c r="U106" s="38"/>
      <c r="V106" s="38"/>
      <c r="W106" s="38"/>
      <c r="X106" s="38"/>
      <c r="Y106" s="38"/>
      <c r="Z106" s="38"/>
    </row>
    <row r="107" spans="1:26" x14ac:dyDescent="0.3">
      <c r="A107" s="38"/>
      <c r="B107" s="98"/>
      <c r="C107" s="98"/>
      <c r="D107" s="98"/>
      <c r="E107" s="38"/>
      <c r="F107" s="98"/>
      <c r="G107" s="98"/>
      <c r="H107" s="38"/>
      <c r="I107" s="98"/>
      <c r="J107" s="98"/>
      <c r="K107" s="38"/>
      <c r="L107" s="38"/>
      <c r="M107" s="38"/>
      <c r="N107" s="38"/>
      <c r="O107" s="38"/>
      <c r="P107" s="38"/>
      <c r="Q107" s="38"/>
      <c r="R107" s="38"/>
      <c r="S107" s="38"/>
      <c r="T107" s="38"/>
      <c r="U107" s="38"/>
      <c r="V107" s="38"/>
      <c r="W107" s="38"/>
      <c r="X107" s="38"/>
      <c r="Y107" s="38"/>
      <c r="Z107" s="38"/>
    </row>
    <row r="108" spans="1:26" x14ac:dyDescent="0.3">
      <c r="A108" s="38"/>
      <c r="B108" s="98"/>
      <c r="C108" s="98"/>
      <c r="D108" s="98"/>
      <c r="E108" s="38"/>
      <c r="F108" s="98"/>
      <c r="G108" s="98"/>
      <c r="H108" s="38"/>
      <c r="I108" s="98"/>
      <c r="J108" s="98"/>
      <c r="K108" s="38"/>
      <c r="L108" s="38"/>
      <c r="M108" s="38"/>
      <c r="N108" s="38"/>
      <c r="O108" s="38"/>
      <c r="P108" s="38"/>
      <c r="Q108" s="38"/>
      <c r="R108" s="38"/>
      <c r="S108" s="38"/>
      <c r="T108" s="38"/>
      <c r="U108" s="38"/>
      <c r="V108" s="38"/>
      <c r="W108" s="38"/>
      <c r="X108" s="38"/>
      <c r="Y108" s="38"/>
      <c r="Z108" s="38"/>
    </row>
    <row r="109" spans="1:26" x14ac:dyDescent="0.3">
      <c r="A109" s="38"/>
      <c r="B109" s="98"/>
      <c r="C109" s="98"/>
      <c r="D109" s="98"/>
      <c r="E109" s="38"/>
      <c r="F109" s="98"/>
      <c r="G109" s="98"/>
      <c r="H109" s="38"/>
      <c r="I109" s="98"/>
      <c r="J109" s="98"/>
      <c r="K109" s="38"/>
      <c r="L109" s="38"/>
      <c r="M109" s="38"/>
      <c r="N109" s="38"/>
      <c r="O109" s="38"/>
      <c r="P109" s="38"/>
      <c r="Q109" s="38"/>
      <c r="R109" s="38"/>
      <c r="S109" s="38"/>
      <c r="T109" s="38"/>
      <c r="U109" s="38"/>
      <c r="V109" s="38"/>
      <c r="W109" s="38"/>
      <c r="X109" s="38"/>
      <c r="Y109" s="38"/>
      <c r="Z109" s="38"/>
    </row>
    <row r="110" spans="1:26" x14ac:dyDescent="0.3">
      <c r="A110" s="38"/>
      <c r="B110" s="98"/>
      <c r="C110" s="98"/>
      <c r="D110" s="98"/>
      <c r="E110" s="38"/>
      <c r="F110" s="98"/>
      <c r="G110" s="98"/>
      <c r="H110" s="38"/>
      <c r="I110" s="98"/>
      <c r="J110" s="98"/>
      <c r="K110" s="38"/>
      <c r="L110" s="38"/>
      <c r="M110" s="38"/>
      <c r="N110" s="38"/>
      <c r="O110" s="38"/>
      <c r="P110" s="38"/>
      <c r="Q110" s="38"/>
      <c r="R110" s="38"/>
      <c r="S110" s="38"/>
      <c r="T110" s="38"/>
      <c r="U110" s="38"/>
      <c r="V110" s="38"/>
      <c r="W110" s="38"/>
      <c r="X110" s="38"/>
      <c r="Y110" s="38"/>
      <c r="Z110" s="38"/>
    </row>
    <row r="111" spans="1:26" x14ac:dyDescent="0.3">
      <c r="A111" s="38"/>
      <c r="B111" s="98"/>
      <c r="C111" s="98"/>
      <c r="D111" s="98"/>
      <c r="E111" s="38"/>
      <c r="F111" s="98"/>
      <c r="G111" s="98"/>
      <c r="H111" s="38"/>
      <c r="I111" s="98"/>
      <c r="J111" s="98"/>
      <c r="K111" s="38"/>
      <c r="L111" s="38"/>
      <c r="M111" s="38"/>
      <c r="N111" s="38"/>
      <c r="O111" s="38"/>
      <c r="P111" s="38"/>
      <c r="Q111" s="38"/>
      <c r="R111" s="38"/>
      <c r="S111" s="38"/>
      <c r="T111" s="38"/>
      <c r="U111" s="38"/>
      <c r="V111" s="38"/>
      <c r="W111" s="38"/>
      <c r="X111" s="38"/>
      <c r="Y111" s="38"/>
      <c r="Z111" s="38"/>
    </row>
    <row r="112" spans="1:26" x14ac:dyDescent="0.3">
      <c r="A112" s="38"/>
      <c r="B112" s="98"/>
      <c r="C112" s="98"/>
      <c r="D112" s="98"/>
      <c r="E112" s="38"/>
      <c r="F112" s="98"/>
      <c r="G112" s="98"/>
      <c r="H112" s="38"/>
      <c r="I112" s="98"/>
      <c r="J112" s="98"/>
      <c r="K112" s="38"/>
      <c r="L112" s="38"/>
      <c r="M112" s="38"/>
      <c r="N112" s="38"/>
      <c r="O112" s="38"/>
      <c r="P112" s="38"/>
      <c r="Q112" s="38"/>
      <c r="R112" s="38"/>
      <c r="S112" s="38"/>
      <c r="T112" s="38"/>
      <c r="U112" s="38"/>
      <c r="V112" s="38"/>
      <c r="W112" s="38"/>
      <c r="X112" s="38"/>
      <c r="Y112" s="38"/>
      <c r="Z112" s="38"/>
    </row>
    <row r="113" spans="1:26" ht="14.5" thickBot="1" x14ac:dyDescent="0.35">
      <c r="A113" s="38"/>
      <c r="B113" s="97"/>
      <c r="C113" s="97"/>
      <c r="D113" s="97"/>
      <c r="E113" s="38"/>
      <c r="F113" s="97"/>
      <c r="G113" s="97"/>
      <c r="H113" s="38"/>
      <c r="I113" s="97"/>
      <c r="J113" s="97"/>
      <c r="K113" s="38"/>
      <c r="L113" s="38"/>
      <c r="M113" s="38"/>
      <c r="N113" s="38"/>
      <c r="O113" s="38"/>
      <c r="P113" s="38"/>
      <c r="Q113" s="38"/>
      <c r="R113" s="38"/>
      <c r="S113" s="38"/>
      <c r="T113" s="38"/>
      <c r="U113" s="38"/>
      <c r="V113" s="38"/>
      <c r="W113" s="38"/>
      <c r="X113" s="38"/>
      <c r="Y113" s="38"/>
      <c r="Z113" s="38"/>
    </row>
    <row r="114" spans="1:26" x14ac:dyDescent="0.3">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row>
    <row r="115" spans="1:26" x14ac:dyDescent="0.3">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row>
    <row r="116" spans="1:26" x14ac:dyDescent="0.3">
      <c r="A116" s="66"/>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row>
    <row r="117" spans="1:26" x14ac:dyDescent="0.3">
      <c r="A117" s="66"/>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row>
    <row r="118" spans="1:26" x14ac:dyDescent="0.3">
      <c r="A118" s="66"/>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row>
    <row r="119" spans="1:26" x14ac:dyDescent="0.3">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row>
    <row r="120" spans="1:26" x14ac:dyDescent="0.3">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row>
    <row r="121" spans="1:26" ht="14.5" thickBot="1" x14ac:dyDescent="0.35">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row>
    <row r="122" spans="1:26" x14ac:dyDescent="0.3">
      <c r="A122" s="38"/>
      <c r="B122" s="99"/>
      <c r="C122" s="99"/>
      <c r="D122" s="99"/>
      <c r="E122" s="99"/>
      <c r="F122" s="38"/>
      <c r="G122" s="38"/>
      <c r="H122" s="38"/>
      <c r="I122" s="38"/>
      <c r="J122" s="38"/>
      <c r="K122" s="38"/>
      <c r="L122" s="38"/>
      <c r="M122" s="38"/>
      <c r="N122" s="38"/>
      <c r="O122" s="38"/>
      <c r="P122" s="38"/>
      <c r="Q122" s="38"/>
      <c r="R122" s="38"/>
      <c r="S122" s="38"/>
      <c r="T122" s="38"/>
      <c r="U122" s="38"/>
      <c r="V122" s="38"/>
      <c r="W122" s="38"/>
      <c r="X122" s="38"/>
      <c r="Y122" s="38"/>
      <c r="Z122" s="38"/>
    </row>
    <row r="123" spans="1:26" ht="14.5" thickBot="1" x14ac:dyDescent="0.35">
      <c r="A123" s="38"/>
      <c r="B123" s="100"/>
      <c r="C123" s="100"/>
      <c r="D123" s="100"/>
      <c r="E123" s="100"/>
      <c r="F123" s="38"/>
      <c r="G123" s="38"/>
      <c r="H123" s="38"/>
      <c r="I123" s="38"/>
      <c r="J123" s="38"/>
      <c r="K123" s="38"/>
      <c r="L123" s="38"/>
      <c r="M123" s="38"/>
      <c r="N123" s="38"/>
      <c r="O123" s="38"/>
      <c r="P123" s="38"/>
      <c r="Q123" s="38"/>
      <c r="R123" s="38"/>
      <c r="S123" s="38"/>
      <c r="T123" s="38"/>
      <c r="U123" s="38"/>
      <c r="V123" s="38"/>
      <c r="W123" s="38"/>
      <c r="X123" s="38"/>
      <c r="Y123" s="38"/>
      <c r="Z123" s="38"/>
    </row>
    <row r="124" spans="1:26" x14ac:dyDescent="0.3">
      <c r="A124" s="38"/>
      <c r="B124" s="98"/>
      <c r="C124" s="98"/>
      <c r="D124" s="98"/>
      <c r="E124" s="98"/>
      <c r="F124" s="38"/>
      <c r="G124" s="38"/>
      <c r="H124" s="38"/>
      <c r="I124" s="38"/>
      <c r="J124" s="38"/>
      <c r="K124" s="38"/>
      <c r="L124" s="38"/>
      <c r="M124" s="38"/>
      <c r="N124" s="38"/>
      <c r="O124" s="38"/>
      <c r="P124" s="38"/>
      <c r="Q124" s="38"/>
      <c r="R124" s="38"/>
      <c r="S124" s="38"/>
      <c r="T124" s="38"/>
      <c r="U124" s="38"/>
      <c r="V124" s="38"/>
      <c r="W124" s="38"/>
      <c r="X124" s="38"/>
      <c r="Y124" s="38"/>
      <c r="Z124" s="38"/>
    </row>
    <row r="125" spans="1:26" x14ac:dyDescent="0.3">
      <c r="A125" s="38"/>
      <c r="B125" s="98"/>
      <c r="C125" s="98"/>
      <c r="D125" s="98"/>
      <c r="E125" s="98"/>
      <c r="F125" s="38"/>
      <c r="G125" s="38"/>
      <c r="H125" s="38"/>
      <c r="I125" s="38"/>
      <c r="J125" s="38"/>
      <c r="K125" s="38"/>
      <c r="L125" s="38"/>
      <c r="M125" s="38"/>
      <c r="N125" s="38"/>
      <c r="O125" s="38"/>
      <c r="P125" s="38"/>
      <c r="Q125" s="38"/>
      <c r="R125" s="38"/>
      <c r="S125" s="38"/>
      <c r="T125" s="38"/>
      <c r="U125" s="38"/>
      <c r="V125" s="38"/>
      <c r="W125" s="38"/>
      <c r="X125" s="38"/>
      <c r="Y125" s="38"/>
      <c r="Z125" s="38"/>
    </row>
    <row r="126" spans="1:26" x14ac:dyDescent="0.3">
      <c r="A126" s="38"/>
      <c r="B126" s="98"/>
      <c r="C126" s="98"/>
      <c r="D126" s="98"/>
      <c r="E126" s="98"/>
      <c r="F126" s="38"/>
      <c r="G126" s="38"/>
      <c r="H126" s="38"/>
      <c r="I126" s="38"/>
      <c r="J126" s="38"/>
      <c r="K126" s="38"/>
      <c r="L126" s="38"/>
      <c r="M126" s="38"/>
      <c r="N126" s="38"/>
      <c r="O126" s="38"/>
      <c r="P126" s="38"/>
      <c r="Q126" s="38"/>
      <c r="R126" s="38"/>
      <c r="S126" s="38"/>
      <c r="T126" s="38"/>
      <c r="U126" s="38"/>
      <c r="V126" s="38"/>
      <c r="W126" s="38"/>
      <c r="X126" s="38"/>
      <c r="Y126" s="38"/>
      <c r="Z126" s="38"/>
    </row>
    <row r="127" spans="1:26" x14ac:dyDescent="0.3">
      <c r="A127" s="38"/>
      <c r="B127" s="98"/>
      <c r="C127" s="98"/>
      <c r="D127" s="98"/>
      <c r="E127" s="98"/>
      <c r="F127" s="38"/>
      <c r="G127" s="38"/>
      <c r="H127" s="38"/>
      <c r="I127" s="38"/>
      <c r="J127" s="38"/>
      <c r="K127" s="38"/>
      <c r="L127" s="38"/>
      <c r="M127" s="38"/>
      <c r="N127" s="38"/>
      <c r="O127" s="38"/>
      <c r="P127" s="38"/>
      <c r="Q127" s="38"/>
      <c r="R127" s="38"/>
      <c r="S127" s="38"/>
      <c r="T127" s="38"/>
      <c r="U127" s="38"/>
      <c r="V127" s="38"/>
      <c r="W127" s="38"/>
      <c r="X127" s="38"/>
      <c r="Y127" s="38"/>
      <c r="Z127" s="38"/>
    </row>
    <row r="128" spans="1:26" x14ac:dyDescent="0.3">
      <c r="A128" s="38"/>
      <c r="B128" s="98"/>
      <c r="C128" s="98"/>
      <c r="D128" s="98"/>
      <c r="E128" s="98"/>
      <c r="F128" s="38"/>
      <c r="G128" s="38"/>
      <c r="H128" s="38"/>
      <c r="I128" s="38"/>
      <c r="J128" s="38"/>
      <c r="K128" s="38"/>
      <c r="L128" s="38"/>
      <c r="M128" s="38"/>
      <c r="N128" s="38"/>
      <c r="O128" s="38"/>
      <c r="P128" s="38"/>
      <c r="Q128" s="38"/>
      <c r="R128" s="38"/>
      <c r="S128" s="38"/>
      <c r="T128" s="38"/>
      <c r="U128" s="38"/>
      <c r="V128" s="38"/>
      <c r="W128" s="38"/>
      <c r="X128" s="38"/>
      <c r="Y128" s="38"/>
      <c r="Z128" s="38"/>
    </row>
    <row r="129" spans="1:26" x14ac:dyDescent="0.3">
      <c r="A129" s="38"/>
      <c r="B129" s="98"/>
      <c r="C129" s="98"/>
      <c r="D129" s="98"/>
      <c r="E129" s="98"/>
      <c r="F129" s="38"/>
      <c r="G129" s="38"/>
      <c r="H129" s="38"/>
      <c r="I129" s="38"/>
      <c r="J129" s="38"/>
      <c r="K129" s="38"/>
      <c r="L129" s="38"/>
      <c r="M129" s="38"/>
      <c r="N129" s="38"/>
      <c r="O129" s="38"/>
      <c r="P129" s="38"/>
      <c r="Q129" s="38"/>
      <c r="R129" s="38"/>
      <c r="S129" s="38"/>
      <c r="T129" s="38"/>
      <c r="U129" s="38"/>
      <c r="V129" s="38"/>
      <c r="W129" s="38"/>
      <c r="X129" s="38"/>
      <c r="Y129" s="38"/>
      <c r="Z129" s="38"/>
    </row>
    <row r="130" spans="1:26" ht="14.5" thickBot="1" x14ac:dyDescent="0.35">
      <c r="A130" s="38"/>
      <c r="B130" s="97"/>
      <c r="C130" s="97"/>
      <c r="D130" s="97"/>
      <c r="E130" s="97"/>
      <c r="F130" s="38"/>
      <c r="G130" s="38"/>
      <c r="H130" s="38"/>
      <c r="I130" s="38"/>
      <c r="J130" s="38"/>
      <c r="K130" s="38"/>
      <c r="L130" s="38"/>
      <c r="M130" s="38"/>
      <c r="N130" s="38"/>
      <c r="O130" s="38"/>
      <c r="P130" s="38"/>
      <c r="Q130" s="38"/>
      <c r="R130" s="38"/>
      <c r="S130" s="38"/>
      <c r="T130" s="38"/>
      <c r="U130" s="38"/>
      <c r="V130" s="38"/>
      <c r="W130" s="38"/>
      <c r="X130" s="38"/>
      <c r="Y130" s="38"/>
      <c r="Z130" s="38"/>
    </row>
    <row r="132" spans="1:26" ht="14.5" thickBot="1" x14ac:dyDescent="0.35"/>
    <row r="133" spans="1:26" x14ac:dyDescent="0.3">
      <c r="B133" s="17"/>
      <c r="C133" s="17"/>
      <c r="D133" s="17"/>
      <c r="E133" s="17"/>
    </row>
    <row r="134" spans="1:26" ht="14.5" thickBot="1" x14ac:dyDescent="0.35">
      <c r="B134" s="16"/>
      <c r="C134" s="16"/>
      <c r="D134" s="16"/>
      <c r="E134" s="16"/>
    </row>
    <row r="135" spans="1:26" x14ac:dyDescent="0.3">
      <c r="B135" s="15"/>
      <c r="C135" s="15"/>
      <c r="D135" s="15"/>
      <c r="E135" s="15"/>
    </row>
    <row r="136" spans="1:26" x14ac:dyDescent="0.3">
      <c r="B136" s="15"/>
      <c r="C136" s="15"/>
      <c r="D136" s="15"/>
      <c r="E136" s="15"/>
    </row>
    <row r="137" spans="1:26" x14ac:dyDescent="0.3">
      <c r="B137" s="15"/>
      <c r="C137" s="15"/>
      <c r="D137" s="15"/>
      <c r="E137" s="15"/>
    </row>
    <row r="138" spans="1:26" x14ac:dyDescent="0.3">
      <c r="B138" s="15"/>
      <c r="C138" s="15"/>
      <c r="D138" s="15"/>
      <c r="E138" s="15"/>
    </row>
    <row r="139" spans="1:26" x14ac:dyDescent="0.3">
      <c r="B139" s="15"/>
      <c r="C139" s="15"/>
      <c r="D139" s="15"/>
      <c r="E139" s="15"/>
    </row>
    <row r="140" spans="1:26" x14ac:dyDescent="0.3">
      <c r="B140" s="15"/>
      <c r="C140" s="15"/>
      <c r="D140" s="15"/>
      <c r="E140" s="15"/>
    </row>
    <row r="141" spans="1:26" x14ac:dyDescent="0.3">
      <c r="B141" s="15"/>
      <c r="C141" s="15"/>
      <c r="D141" s="15"/>
      <c r="E141" s="15"/>
    </row>
    <row r="142" spans="1:26" ht="14.5" thickBot="1" x14ac:dyDescent="0.35">
      <c r="B142" s="13"/>
      <c r="C142" s="14"/>
      <c r="D142" s="13"/>
      <c r="E142" s="13"/>
    </row>
  </sheetData>
  <mergeCells count="2">
    <mergeCell ref="A20:F20"/>
    <mergeCell ref="A21:F31"/>
  </mergeCells>
  <hyperlinks>
    <hyperlink ref="A1" location="HOME!A1" display="⌂  Home" xr:uid="{A42332A0-4E39-4BBA-9522-2153E6AA3548}"/>
    <hyperlink ref="C1" location="'Sales Dashboard'!A1" display="▦  Dashboard" xr:uid="{A112823D-830E-4EEA-8164-9A367A36702F}"/>
  </hyperlink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F46C9-A858-4122-B8D7-DC4A3DAC4470}">
  <dimension ref="A1:Z40"/>
  <sheetViews>
    <sheetView showGridLines="0" zoomScale="70" zoomScaleNormal="70" workbookViewId="0">
      <selection activeCell="M8" sqref="M8"/>
    </sheetView>
  </sheetViews>
  <sheetFormatPr defaultRowHeight="14" x14ac:dyDescent="0.3"/>
  <cols>
    <col min="1" max="1" width="10.6640625" customWidth="1"/>
    <col min="2" max="2" width="15.33203125" customWidth="1"/>
    <col min="3" max="3" width="20" customWidth="1"/>
    <col min="4" max="4" width="15.83203125" customWidth="1"/>
    <col min="5" max="5" width="18" customWidth="1"/>
    <col min="6" max="6" width="18.33203125" customWidth="1"/>
    <col min="7" max="7" width="30" customWidth="1"/>
    <col min="8" max="8" width="13" customWidth="1"/>
    <col min="9" max="9" width="10.6640625" customWidth="1"/>
    <col min="10" max="10" width="13" customWidth="1"/>
    <col min="11" max="11" width="3" customWidth="1"/>
    <col min="12" max="12" width="18.6640625" customWidth="1"/>
    <col min="13" max="13" width="28.33203125" customWidth="1"/>
  </cols>
  <sheetData>
    <row r="1" spans="1:26" ht="24" customHeight="1" x14ac:dyDescent="0.45">
      <c r="A1" s="133" t="s">
        <v>2843</v>
      </c>
      <c r="B1" s="134"/>
      <c r="C1" s="133" t="s">
        <v>2844</v>
      </c>
      <c r="D1" s="134"/>
      <c r="E1" s="39"/>
      <c r="F1" s="39"/>
      <c r="G1" s="39"/>
      <c r="H1" s="39"/>
      <c r="I1" s="39"/>
      <c r="J1" s="39"/>
      <c r="K1" s="39"/>
      <c r="L1" s="39"/>
      <c r="M1" s="39"/>
      <c r="N1" s="39"/>
      <c r="O1" s="38"/>
      <c r="P1" s="38"/>
      <c r="Q1" s="38"/>
      <c r="R1" s="38"/>
      <c r="S1" s="38"/>
      <c r="T1" s="38"/>
      <c r="U1" s="38"/>
      <c r="V1" s="38"/>
      <c r="W1" s="38"/>
      <c r="X1" s="38"/>
      <c r="Y1" s="38"/>
      <c r="Z1" s="38"/>
    </row>
    <row r="2" spans="1:26" ht="34" customHeight="1" x14ac:dyDescent="0.75">
      <c r="A2" s="135" t="s">
        <v>2904</v>
      </c>
      <c r="B2" s="39"/>
      <c r="C2" s="39"/>
      <c r="D2" s="39"/>
      <c r="E2" s="39"/>
      <c r="F2" s="39"/>
      <c r="G2" s="39"/>
      <c r="H2" s="39"/>
      <c r="I2" s="39"/>
      <c r="J2" s="39"/>
      <c r="K2" s="39"/>
      <c r="L2" s="39"/>
      <c r="M2" s="39"/>
      <c r="N2" s="39"/>
      <c r="O2" s="38"/>
      <c r="P2" s="38"/>
      <c r="Q2" s="38"/>
      <c r="R2" s="38"/>
      <c r="S2" s="38"/>
      <c r="T2" s="38"/>
      <c r="U2" s="38"/>
      <c r="V2" s="38"/>
      <c r="W2" s="38"/>
      <c r="X2" s="38"/>
      <c r="Y2" s="38"/>
      <c r="Z2" s="38"/>
    </row>
    <row r="3" spans="1:26" ht="20" customHeight="1" x14ac:dyDescent="0.45">
      <c r="A3" s="136" t="s">
        <v>2905</v>
      </c>
      <c r="B3" s="39"/>
      <c r="C3" s="39"/>
      <c r="D3" s="39"/>
      <c r="E3" s="39"/>
      <c r="F3" s="39"/>
      <c r="G3" s="39"/>
      <c r="H3" s="39"/>
      <c r="I3" s="39"/>
      <c r="J3" s="39"/>
      <c r="K3" s="39"/>
      <c r="L3" s="39"/>
      <c r="M3" s="39"/>
      <c r="N3" s="39"/>
      <c r="O3" s="38"/>
      <c r="P3" s="38"/>
      <c r="Q3" s="38"/>
      <c r="R3" s="38"/>
      <c r="S3" s="38"/>
      <c r="T3" s="38"/>
      <c r="U3" s="38"/>
      <c r="V3" s="38"/>
      <c r="W3" s="38"/>
      <c r="X3" s="38"/>
      <c r="Y3" s="38"/>
      <c r="Z3" s="38"/>
    </row>
    <row r="4" spans="1:26" s="8" customFormat="1" ht="4" customHeight="1" x14ac:dyDescent="0.3">
      <c r="A4" s="40"/>
      <c r="B4" s="40"/>
      <c r="C4" s="40"/>
      <c r="D4" s="40"/>
      <c r="E4" s="40"/>
      <c r="F4" s="40"/>
      <c r="G4" s="40"/>
      <c r="H4" s="40"/>
      <c r="I4" s="40"/>
      <c r="J4" s="40"/>
      <c r="K4" s="40"/>
      <c r="L4" s="40"/>
      <c r="M4" s="40"/>
      <c r="N4" s="40"/>
      <c r="O4" s="38"/>
      <c r="P4" s="38"/>
      <c r="Q4" s="38"/>
      <c r="R4" s="38"/>
      <c r="S4" s="38"/>
      <c r="T4" s="38"/>
      <c r="U4" s="38"/>
      <c r="V4" s="38"/>
      <c r="W4" s="38"/>
      <c r="X4" s="38"/>
      <c r="Y4" s="38"/>
      <c r="Z4" s="38"/>
    </row>
    <row r="5" spans="1:26" ht="10" customHeight="1" x14ac:dyDescent="0.3">
      <c r="A5" s="38"/>
      <c r="B5" s="38"/>
      <c r="C5" s="38"/>
      <c r="D5" s="38"/>
      <c r="E5" s="38"/>
      <c r="F5" s="38"/>
      <c r="G5" s="38"/>
      <c r="H5" s="38"/>
      <c r="I5" s="38"/>
      <c r="J5" s="38"/>
      <c r="K5" s="38"/>
      <c r="L5" s="38"/>
      <c r="M5" s="38"/>
      <c r="N5" s="38"/>
      <c r="O5" s="38"/>
      <c r="P5" s="38"/>
      <c r="Q5" s="38"/>
      <c r="R5" s="38"/>
      <c r="S5" s="38"/>
      <c r="T5" s="38"/>
      <c r="U5" s="38"/>
      <c r="V5" s="38"/>
      <c r="W5" s="38"/>
      <c r="X5" s="38"/>
      <c r="Y5" s="38"/>
      <c r="Z5" s="38"/>
    </row>
    <row r="6" spans="1:26" ht="16.5" x14ac:dyDescent="0.45">
      <c r="A6" s="137" t="s">
        <v>2879</v>
      </c>
      <c r="B6" s="137" t="s">
        <v>0</v>
      </c>
      <c r="C6" s="137" t="s">
        <v>2880</v>
      </c>
      <c r="D6" s="137" t="s">
        <v>2</v>
      </c>
      <c r="E6" s="137" t="s">
        <v>3</v>
      </c>
      <c r="F6" s="137" t="s">
        <v>4</v>
      </c>
      <c r="G6" s="137" t="s">
        <v>2881</v>
      </c>
      <c r="H6" s="137" t="s">
        <v>5</v>
      </c>
      <c r="I6" s="137" t="s">
        <v>6</v>
      </c>
      <c r="J6" s="137" t="s">
        <v>7</v>
      </c>
      <c r="K6" s="38"/>
      <c r="L6" s="142" t="s">
        <v>2906</v>
      </c>
      <c r="M6" s="146"/>
      <c r="N6" s="38"/>
      <c r="O6" s="38"/>
      <c r="P6" s="38"/>
      <c r="Q6" s="38"/>
      <c r="R6" s="38"/>
      <c r="S6" s="38"/>
      <c r="T6" s="38"/>
      <c r="U6" s="38"/>
      <c r="V6" s="38"/>
      <c r="W6" s="38"/>
      <c r="X6" s="38"/>
      <c r="Y6" s="38"/>
      <c r="Z6" s="38"/>
    </row>
    <row r="7" spans="1:26" ht="16" x14ac:dyDescent="0.45">
      <c r="A7" s="139">
        <v>888</v>
      </c>
      <c r="B7" s="152">
        <v>41874</v>
      </c>
      <c r="C7" s="139" t="s">
        <v>1114</v>
      </c>
      <c r="D7" s="139" t="s">
        <v>122</v>
      </c>
      <c r="E7" s="139" t="s">
        <v>38</v>
      </c>
      <c r="F7" s="139" t="s">
        <v>51</v>
      </c>
      <c r="G7" s="139" t="s">
        <v>1062</v>
      </c>
      <c r="H7" s="140">
        <v>158.93</v>
      </c>
      <c r="I7" s="141">
        <v>7</v>
      </c>
      <c r="J7" s="140">
        <v>41.72</v>
      </c>
      <c r="K7" s="38"/>
      <c r="L7" s="118"/>
      <c r="M7" s="119"/>
      <c r="N7" s="38"/>
      <c r="O7" s="38"/>
      <c r="P7" s="38"/>
      <c r="Q7" s="38"/>
      <c r="R7" s="38"/>
      <c r="S7" s="38"/>
      <c r="T7" s="38"/>
      <c r="U7" s="38"/>
      <c r="V7" s="38"/>
      <c r="W7" s="38"/>
      <c r="X7" s="38"/>
      <c r="Y7" s="38"/>
      <c r="Z7" s="38"/>
    </row>
    <row r="8" spans="1:26" ht="21" x14ac:dyDescent="0.55000000000000004">
      <c r="A8" s="139">
        <v>1024</v>
      </c>
      <c r="B8" s="152">
        <v>42075</v>
      </c>
      <c r="C8" s="139" t="s">
        <v>2882</v>
      </c>
      <c r="D8" s="139" t="s">
        <v>26</v>
      </c>
      <c r="E8" s="139" t="s">
        <v>33</v>
      </c>
      <c r="F8" s="139" t="s">
        <v>34</v>
      </c>
      <c r="G8" s="139" t="s">
        <v>2883</v>
      </c>
      <c r="H8" s="140">
        <v>412.5</v>
      </c>
      <c r="I8" s="141">
        <v>5</v>
      </c>
      <c r="J8" s="140">
        <v>78.3</v>
      </c>
      <c r="K8" s="38"/>
      <c r="L8" s="143" t="s">
        <v>2907</v>
      </c>
      <c r="M8" s="147">
        <v>888</v>
      </c>
      <c r="N8" s="38"/>
      <c r="O8" s="38"/>
      <c r="P8" s="38"/>
      <c r="Q8" s="38"/>
      <c r="R8" s="38"/>
      <c r="S8" s="38"/>
      <c r="T8" s="38"/>
      <c r="U8" s="38"/>
      <c r="V8" s="38"/>
      <c r="W8" s="38"/>
      <c r="X8" s="38"/>
      <c r="Y8" s="38"/>
      <c r="Z8" s="38"/>
    </row>
    <row r="9" spans="1:26" ht="16" x14ac:dyDescent="0.45">
      <c r="A9" s="139">
        <v>1156</v>
      </c>
      <c r="B9" s="152">
        <v>42189</v>
      </c>
      <c r="C9" s="139" t="s">
        <v>2884</v>
      </c>
      <c r="D9" s="139" t="s">
        <v>148</v>
      </c>
      <c r="E9" s="139" t="s">
        <v>10</v>
      </c>
      <c r="F9" s="139" t="s">
        <v>19</v>
      </c>
      <c r="G9" s="139" t="s">
        <v>2885</v>
      </c>
      <c r="H9" s="140">
        <v>64.2</v>
      </c>
      <c r="I9" s="141">
        <v>12</v>
      </c>
      <c r="J9" s="140">
        <v>18.899999999999999</v>
      </c>
      <c r="K9" s="38"/>
      <c r="L9" s="118"/>
      <c r="M9" s="119"/>
      <c r="N9" s="38"/>
      <c r="O9" s="38"/>
      <c r="P9" s="38"/>
      <c r="Q9" s="38"/>
      <c r="R9" s="38"/>
      <c r="S9" s="38"/>
      <c r="T9" s="38"/>
      <c r="U9" s="38"/>
      <c r="V9" s="38"/>
      <c r="W9" s="38"/>
      <c r="X9" s="38"/>
      <c r="Y9" s="38"/>
      <c r="Z9" s="38"/>
    </row>
    <row r="10" spans="1:26" ht="16" x14ac:dyDescent="0.45">
      <c r="A10" s="139">
        <v>1310</v>
      </c>
      <c r="B10" s="152">
        <v>42388</v>
      </c>
      <c r="C10" s="139" t="s">
        <v>2886</v>
      </c>
      <c r="D10" s="139" t="s">
        <v>9</v>
      </c>
      <c r="E10" s="139" t="s">
        <v>38</v>
      </c>
      <c r="F10" s="139" t="s">
        <v>39</v>
      </c>
      <c r="G10" s="139" t="s">
        <v>2887</v>
      </c>
      <c r="H10" s="140">
        <v>289.99</v>
      </c>
      <c r="I10" s="141">
        <v>3</v>
      </c>
      <c r="J10" s="140">
        <v>65.400000000000006</v>
      </c>
      <c r="K10" s="38"/>
      <c r="L10" s="144" t="s">
        <v>0</v>
      </c>
      <c r="M10" s="153">
        <f>IFERROR(VLOOKUP($M$8,SalesData[],2,FALSE),"— not found —")</f>
        <v>41874</v>
      </c>
      <c r="N10" s="38"/>
      <c r="O10" s="38"/>
      <c r="P10" s="38"/>
      <c r="Q10" s="38"/>
      <c r="R10" s="38"/>
      <c r="S10" s="38"/>
      <c r="T10" s="38"/>
      <c r="U10" s="38"/>
      <c r="V10" s="38"/>
      <c r="W10" s="38"/>
      <c r="X10" s="38"/>
      <c r="Y10" s="38"/>
      <c r="Z10" s="38"/>
    </row>
    <row r="11" spans="1:26" ht="16" x14ac:dyDescent="0.45">
      <c r="A11" s="139">
        <v>1422</v>
      </c>
      <c r="B11" s="152">
        <v>42518</v>
      </c>
      <c r="C11" s="139" t="s">
        <v>2888</v>
      </c>
      <c r="D11" s="139" t="s">
        <v>14</v>
      </c>
      <c r="E11" s="139" t="s">
        <v>33</v>
      </c>
      <c r="F11" s="139" t="s">
        <v>144</v>
      </c>
      <c r="G11" s="139" t="s">
        <v>2889</v>
      </c>
      <c r="H11" s="140">
        <v>854</v>
      </c>
      <c r="I11" s="141">
        <v>2</v>
      </c>
      <c r="J11" s="140">
        <v>132.1</v>
      </c>
      <c r="K11" s="38"/>
      <c r="L11" s="144" t="s">
        <v>2880</v>
      </c>
      <c r="M11" s="148" t="str">
        <f>IFERROR(VLOOKUP($M$8,SalesData[],3,FALSE),"— not found —")</f>
        <v>Duane Huffman</v>
      </c>
      <c r="N11" s="38"/>
      <c r="O11" s="38"/>
      <c r="P11" s="38"/>
      <c r="Q11" s="38"/>
      <c r="R11" s="38"/>
      <c r="S11" s="38"/>
      <c r="T11" s="38"/>
      <c r="U11" s="38"/>
      <c r="V11" s="38"/>
      <c r="W11" s="38"/>
      <c r="X11" s="38"/>
      <c r="Y11" s="38"/>
      <c r="Z11" s="38"/>
    </row>
    <row r="12" spans="1:26" ht="16" x14ac:dyDescent="0.45">
      <c r="A12" s="139">
        <v>1538</v>
      </c>
      <c r="B12" s="152">
        <v>42623</v>
      </c>
      <c r="C12" s="139" t="s">
        <v>2890</v>
      </c>
      <c r="D12" s="139" t="s">
        <v>163</v>
      </c>
      <c r="E12" s="139" t="s">
        <v>10</v>
      </c>
      <c r="F12" s="139" t="s">
        <v>11</v>
      </c>
      <c r="G12" s="139" t="s">
        <v>2891</v>
      </c>
      <c r="H12" s="140">
        <v>96.75</v>
      </c>
      <c r="I12" s="141">
        <v>20</v>
      </c>
      <c r="J12" s="140">
        <v>33.6</v>
      </c>
      <c r="K12" s="38"/>
      <c r="L12" s="144" t="s">
        <v>2</v>
      </c>
      <c r="M12" s="148" t="str">
        <f>IFERROR(VLOOKUP($M$8,SalesData[],4,FALSE),"— not found —")</f>
        <v>Florida</v>
      </c>
      <c r="N12" s="38"/>
      <c r="O12" s="38"/>
      <c r="P12" s="38"/>
      <c r="Q12" s="38"/>
      <c r="R12" s="38"/>
      <c r="S12" s="38"/>
      <c r="T12" s="38"/>
      <c r="U12" s="38"/>
      <c r="V12" s="38"/>
      <c r="W12" s="38"/>
      <c r="X12" s="38"/>
      <c r="Y12" s="38"/>
      <c r="Z12" s="38"/>
    </row>
    <row r="13" spans="1:26" ht="16" x14ac:dyDescent="0.45">
      <c r="A13" s="139">
        <v>1644</v>
      </c>
      <c r="B13" s="152">
        <v>42780</v>
      </c>
      <c r="C13" s="139" t="s">
        <v>2892</v>
      </c>
      <c r="D13" s="139" t="s">
        <v>122</v>
      </c>
      <c r="E13" s="139" t="s">
        <v>38</v>
      </c>
      <c r="F13" s="139" t="s">
        <v>301</v>
      </c>
      <c r="G13" s="139" t="s">
        <v>2893</v>
      </c>
      <c r="H13" s="140">
        <v>372.4</v>
      </c>
      <c r="I13" s="141">
        <v>4</v>
      </c>
      <c r="J13" s="140">
        <v>88.1</v>
      </c>
      <c r="K13" s="38"/>
      <c r="L13" s="144" t="s">
        <v>3</v>
      </c>
      <c r="M13" s="148" t="str">
        <f>IFERROR(VLOOKUP($M$8,SalesData[],5,FALSE),"— not found —")</f>
        <v>Technology</v>
      </c>
      <c r="N13" s="38"/>
      <c r="O13" s="38"/>
      <c r="P13" s="38"/>
      <c r="Q13" s="38"/>
      <c r="R13" s="38"/>
      <c r="S13" s="38"/>
      <c r="T13" s="38"/>
      <c r="U13" s="38"/>
      <c r="V13" s="38"/>
      <c r="W13" s="38"/>
      <c r="X13" s="38"/>
      <c r="Y13" s="38"/>
      <c r="Z13" s="38"/>
    </row>
    <row r="14" spans="1:26" ht="16" x14ac:dyDescent="0.45">
      <c r="A14" s="139">
        <v>1750</v>
      </c>
      <c r="B14" s="152">
        <v>42889</v>
      </c>
      <c r="C14" s="139" t="s">
        <v>2894</v>
      </c>
      <c r="D14" s="139" t="s">
        <v>29</v>
      </c>
      <c r="E14" s="139" t="s">
        <v>33</v>
      </c>
      <c r="F14" s="139" t="s">
        <v>73</v>
      </c>
      <c r="G14" s="139" t="s">
        <v>2895</v>
      </c>
      <c r="H14" s="140">
        <v>245.3</v>
      </c>
      <c r="I14" s="141">
        <v>6</v>
      </c>
      <c r="J14" s="140">
        <v>51.2</v>
      </c>
      <c r="K14" s="38"/>
      <c r="L14" s="144" t="s">
        <v>4</v>
      </c>
      <c r="M14" s="148" t="str">
        <f>IFERROR(VLOOKUP($M$8,SalesData[],6,FALSE),"— not found —")</f>
        <v>Accessories</v>
      </c>
      <c r="N14" s="38"/>
      <c r="O14" s="38"/>
      <c r="P14" s="38"/>
      <c r="Q14" s="38"/>
      <c r="R14" s="38"/>
      <c r="S14" s="38"/>
      <c r="T14" s="38"/>
      <c r="U14" s="38"/>
      <c r="V14" s="38"/>
      <c r="W14" s="38"/>
      <c r="X14" s="38"/>
      <c r="Y14" s="38"/>
      <c r="Z14" s="38"/>
    </row>
    <row r="15" spans="1:26" ht="16" x14ac:dyDescent="0.45">
      <c r="A15" s="139">
        <v>1862</v>
      </c>
      <c r="B15" s="152">
        <v>42968</v>
      </c>
      <c r="C15" s="139" t="s">
        <v>2896</v>
      </c>
      <c r="D15" s="139" t="s">
        <v>77</v>
      </c>
      <c r="E15" s="139" t="s">
        <v>10</v>
      </c>
      <c r="F15" s="139" t="s">
        <v>17</v>
      </c>
      <c r="G15" s="139" t="s">
        <v>2897</v>
      </c>
      <c r="H15" s="140">
        <v>132.80000000000001</v>
      </c>
      <c r="I15" s="141">
        <v>9</v>
      </c>
      <c r="J15" s="140">
        <v>27.45</v>
      </c>
      <c r="K15" s="38"/>
      <c r="L15" s="144" t="s">
        <v>2881</v>
      </c>
      <c r="M15" s="148" t="str">
        <f>IFERROR(VLOOKUP($M$8,SalesData[],7,FALSE),"— not found —")</f>
        <v>Maxell 4.7GB DVD-R</v>
      </c>
      <c r="N15" s="38"/>
      <c r="O15" s="38"/>
      <c r="P15" s="38"/>
      <c r="Q15" s="38"/>
      <c r="R15" s="38"/>
      <c r="S15" s="38"/>
      <c r="T15" s="38"/>
      <c r="U15" s="38"/>
      <c r="V15" s="38"/>
      <c r="W15" s="38"/>
      <c r="X15" s="38"/>
      <c r="Y15" s="38"/>
      <c r="Z15" s="38"/>
    </row>
    <row r="16" spans="1:26" ht="16" x14ac:dyDescent="0.45">
      <c r="A16" s="139">
        <v>1944</v>
      </c>
      <c r="B16" s="152">
        <v>43048</v>
      </c>
      <c r="C16" s="139" t="s">
        <v>2898</v>
      </c>
      <c r="D16" s="139" t="s">
        <v>26</v>
      </c>
      <c r="E16" s="139" t="s">
        <v>38</v>
      </c>
      <c r="F16" s="139" t="s">
        <v>602</v>
      </c>
      <c r="G16" s="139" t="s">
        <v>2899</v>
      </c>
      <c r="H16" s="140">
        <v>1120</v>
      </c>
      <c r="I16" s="141">
        <v>1</v>
      </c>
      <c r="J16" s="140">
        <v>210.5</v>
      </c>
      <c r="K16" s="38"/>
      <c r="L16" s="144" t="s">
        <v>5</v>
      </c>
      <c r="M16" s="149">
        <f>IFERROR(VLOOKUP($M$8,SalesData[],8,FALSE),"— not found —")</f>
        <v>158.93</v>
      </c>
      <c r="N16" s="38"/>
      <c r="O16" s="38"/>
      <c r="P16" s="38"/>
      <c r="Q16" s="38"/>
      <c r="R16" s="38"/>
      <c r="S16" s="38"/>
      <c r="T16" s="38"/>
      <c r="U16" s="38"/>
      <c r="V16" s="38"/>
      <c r="W16" s="38"/>
      <c r="X16" s="38"/>
      <c r="Y16" s="38"/>
      <c r="Z16" s="38"/>
    </row>
    <row r="17" spans="1:26" ht="16" x14ac:dyDescent="0.45">
      <c r="A17" s="139">
        <v>2050</v>
      </c>
      <c r="B17" s="152">
        <v>43127</v>
      </c>
      <c r="C17" s="139" t="s">
        <v>2900</v>
      </c>
      <c r="D17" s="139" t="s">
        <v>94</v>
      </c>
      <c r="E17" s="139" t="s">
        <v>33</v>
      </c>
      <c r="F17" s="139" t="s">
        <v>46</v>
      </c>
      <c r="G17" s="139" t="s">
        <v>2901</v>
      </c>
      <c r="H17" s="140">
        <v>58.4</v>
      </c>
      <c r="I17" s="141">
        <v>8</v>
      </c>
      <c r="J17" s="140">
        <v>16.3</v>
      </c>
      <c r="K17" s="38"/>
      <c r="L17" s="144" t="s">
        <v>6</v>
      </c>
      <c r="M17" s="150">
        <f>IFERROR(VLOOKUP($M$8,SalesData[],9,FALSE),"— not found —")</f>
        <v>7</v>
      </c>
      <c r="N17" s="38"/>
      <c r="O17" s="38"/>
      <c r="P17" s="38"/>
      <c r="Q17" s="38"/>
      <c r="R17" s="38"/>
      <c r="S17" s="38"/>
      <c r="T17" s="38"/>
      <c r="U17" s="38"/>
      <c r="V17" s="38"/>
      <c r="W17" s="38"/>
      <c r="X17" s="38"/>
      <c r="Y17" s="38"/>
      <c r="Z17" s="38"/>
    </row>
    <row r="18" spans="1:26" ht="16" x14ac:dyDescent="0.45">
      <c r="A18" s="139">
        <v>2168</v>
      </c>
      <c r="B18" s="152">
        <v>43205</v>
      </c>
      <c r="C18" s="139" t="s">
        <v>2902</v>
      </c>
      <c r="D18" s="139" t="s">
        <v>148</v>
      </c>
      <c r="E18" s="139" t="s">
        <v>10</v>
      </c>
      <c r="F18" s="139" t="s">
        <v>23</v>
      </c>
      <c r="G18" s="139" t="s">
        <v>2903</v>
      </c>
      <c r="H18" s="140">
        <v>41.1</v>
      </c>
      <c r="I18" s="141">
        <v>15</v>
      </c>
      <c r="J18" s="140">
        <v>12.75</v>
      </c>
      <c r="K18" s="38"/>
      <c r="L18" s="145" t="s">
        <v>7</v>
      </c>
      <c r="M18" s="151">
        <f>IFERROR(VLOOKUP($M$8,SalesData[],10,FALSE),"— not found —")</f>
        <v>41.72</v>
      </c>
      <c r="N18" s="38"/>
      <c r="O18" s="38"/>
      <c r="P18" s="38"/>
      <c r="Q18" s="38"/>
      <c r="R18" s="38"/>
      <c r="S18" s="38"/>
      <c r="T18" s="38"/>
      <c r="U18" s="38"/>
      <c r="V18" s="38"/>
      <c r="W18" s="38"/>
      <c r="X18" s="38"/>
      <c r="Y18" s="38"/>
      <c r="Z18" s="38"/>
    </row>
    <row r="19" spans="1:26" x14ac:dyDescent="0.3">
      <c r="A19" s="38"/>
      <c r="B19" s="38"/>
      <c r="C19" s="38"/>
      <c r="D19" s="38"/>
      <c r="E19" s="38"/>
      <c r="F19" s="38"/>
      <c r="G19" s="38"/>
      <c r="H19" s="38"/>
      <c r="I19" s="38"/>
      <c r="J19" s="38"/>
      <c r="K19" s="38"/>
      <c r="L19" s="38"/>
      <c r="M19" s="38"/>
      <c r="N19" s="38"/>
      <c r="O19" s="38"/>
      <c r="P19" s="38"/>
      <c r="Q19" s="38"/>
      <c r="R19" s="38"/>
      <c r="S19" s="38"/>
      <c r="T19" s="38"/>
      <c r="U19" s="38"/>
      <c r="V19" s="38"/>
      <c r="W19" s="38"/>
      <c r="X19" s="38"/>
      <c r="Y19" s="38"/>
      <c r="Z19" s="38"/>
    </row>
    <row r="20" spans="1:26" x14ac:dyDescent="0.3">
      <c r="A20" s="38"/>
      <c r="B20" s="38"/>
      <c r="C20" s="38"/>
      <c r="D20" s="38"/>
      <c r="E20" s="38"/>
      <c r="F20" s="38"/>
      <c r="G20" s="38"/>
      <c r="H20" s="38"/>
      <c r="I20" s="38"/>
      <c r="J20" s="38"/>
      <c r="K20" s="38"/>
      <c r="L20" s="38"/>
      <c r="M20" s="38"/>
      <c r="N20" s="38"/>
      <c r="O20" s="38"/>
      <c r="P20" s="38"/>
      <c r="Q20" s="38"/>
      <c r="R20" s="38"/>
      <c r="S20" s="38"/>
      <c r="T20" s="38"/>
      <c r="U20" s="38"/>
      <c r="V20" s="38"/>
      <c r="W20" s="38"/>
      <c r="X20" s="38"/>
      <c r="Y20" s="38"/>
      <c r="Z20" s="38"/>
    </row>
    <row r="21" spans="1:26" x14ac:dyDescent="0.3">
      <c r="A21" s="38"/>
      <c r="B21" s="38"/>
      <c r="C21" s="38"/>
      <c r="D21" s="38"/>
      <c r="E21" s="38"/>
      <c r="F21" s="38"/>
      <c r="G21" s="38"/>
      <c r="H21" s="38"/>
      <c r="I21" s="38"/>
      <c r="J21" s="38"/>
      <c r="K21" s="38"/>
      <c r="L21" s="38"/>
      <c r="M21" s="38"/>
      <c r="N21" s="38"/>
      <c r="O21" s="38"/>
      <c r="P21" s="38"/>
      <c r="Q21" s="38"/>
      <c r="R21" s="38"/>
      <c r="S21" s="38"/>
      <c r="T21" s="38"/>
      <c r="U21" s="38"/>
      <c r="V21" s="38"/>
      <c r="W21" s="38"/>
      <c r="X21" s="38"/>
      <c r="Y21" s="38"/>
      <c r="Z21" s="38"/>
    </row>
    <row r="22" spans="1:26" x14ac:dyDescent="0.3">
      <c r="A22" s="38"/>
      <c r="B22" s="38"/>
      <c r="C22" s="38"/>
      <c r="D22" s="38"/>
      <c r="E22" s="38"/>
      <c r="F22" s="38"/>
      <c r="G22" s="38"/>
      <c r="H22" s="38"/>
      <c r="I22" s="38"/>
      <c r="J22" s="38"/>
      <c r="K22" s="38"/>
      <c r="L22" s="38"/>
      <c r="M22" s="38"/>
      <c r="N22" s="38"/>
      <c r="O22" s="38"/>
      <c r="P22" s="38"/>
      <c r="Q22" s="38"/>
      <c r="R22" s="38"/>
      <c r="S22" s="38"/>
      <c r="T22" s="38"/>
      <c r="U22" s="38"/>
      <c r="V22" s="38"/>
      <c r="W22" s="38"/>
      <c r="X22" s="38"/>
      <c r="Y22" s="38"/>
      <c r="Z22" s="38"/>
    </row>
    <row r="23" spans="1:26" x14ac:dyDescent="0.3">
      <c r="A23" s="38"/>
      <c r="B23" s="38"/>
      <c r="C23" s="38"/>
      <c r="D23" s="38"/>
      <c r="E23" s="38"/>
      <c r="F23" s="38"/>
      <c r="G23" s="38"/>
      <c r="H23" s="38"/>
      <c r="I23" s="38"/>
      <c r="J23" s="38"/>
      <c r="K23" s="38"/>
      <c r="L23" s="38"/>
      <c r="M23" s="38"/>
      <c r="N23" s="38"/>
      <c r="O23" s="38"/>
      <c r="P23" s="38"/>
      <c r="Q23" s="38"/>
      <c r="R23" s="38"/>
      <c r="S23" s="38"/>
      <c r="T23" s="38"/>
      <c r="U23" s="38"/>
      <c r="V23" s="38"/>
      <c r="W23" s="38"/>
      <c r="X23" s="38"/>
      <c r="Y23" s="38"/>
      <c r="Z23" s="38"/>
    </row>
    <row r="24" spans="1:26" x14ac:dyDescent="0.3">
      <c r="A24" s="38"/>
      <c r="B24" s="38"/>
      <c r="C24" s="38"/>
      <c r="D24" s="38"/>
      <c r="E24" s="38"/>
      <c r="F24" s="38"/>
      <c r="G24" s="38"/>
      <c r="H24" s="38"/>
      <c r="I24" s="38"/>
      <c r="J24" s="38"/>
      <c r="K24" s="38"/>
      <c r="L24" s="38"/>
      <c r="M24" s="38"/>
      <c r="N24" s="38"/>
      <c r="O24" s="38"/>
      <c r="P24" s="38"/>
      <c r="Q24" s="38"/>
      <c r="R24" s="38"/>
      <c r="S24" s="38"/>
      <c r="T24" s="38"/>
      <c r="U24" s="38"/>
      <c r="V24" s="38"/>
      <c r="W24" s="38"/>
      <c r="X24" s="38"/>
      <c r="Y24" s="38"/>
      <c r="Z24" s="38"/>
    </row>
    <row r="25" spans="1:26" x14ac:dyDescent="0.3">
      <c r="A25" s="38"/>
      <c r="B25" s="38"/>
      <c r="C25" s="38"/>
      <c r="D25" s="38"/>
      <c r="E25" s="38"/>
      <c r="F25" s="38"/>
      <c r="G25" s="38"/>
      <c r="H25" s="38"/>
      <c r="I25" s="38"/>
      <c r="J25" s="38"/>
      <c r="K25" s="38"/>
      <c r="L25" s="38"/>
      <c r="M25" s="38"/>
      <c r="N25" s="38"/>
      <c r="O25" s="38"/>
      <c r="P25" s="38"/>
      <c r="Q25" s="38"/>
      <c r="R25" s="38"/>
      <c r="S25" s="38"/>
      <c r="T25" s="38"/>
      <c r="U25" s="38"/>
      <c r="V25" s="38"/>
      <c r="W25" s="38"/>
      <c r="X25" s="38"/>
      <c r="Y25" s="38"/>
      <c r="Z25" s="38"/>
    </row>
    <row r="26" spans="1:26" x14ac:dyDescent="0.3">
      <c r="A26" s="38"/>
      <c r="B26" s="38"/>
      <c r="C26" s="38"/>
      <c r="D26" s="38"/>
      <c r="E26" s="38"/>
      <c r="F26" s="38"/>
      <c r="G26" s="38"/>
      <c r="H26" s="38"/>
      <c r="I26" s="38"/>
      <c r="J26" s="38"/>
      <c r="K26" s="38"/>
      <c r="L26" s="38"/>
      <c r="M26" s="38"/>
      <c r="N26" s="38"/>
      <c r="O26" s="38"/>
      <c r="P26" s="38"/>
      <c r="Q26" s="38"/>
      <c r="R26" s="38"/>
      <c r="S26" s="38"/>
      <c r="T26" s="38"/>
      <c r="U26" s="38"/>
      <c r="V26" s="38"/>
      <c r="W26" s="38"/>
      <c r="X26" s="38"/>
      <c r="Y26" s="38"/>
      <c r="Z26" s="38"/>
    </row>
    <row r="27" spans="1:26" x14ac:dyDescent="0.3">
      <c r="A27" s="38"/>
      <c r="B27" s="38"/>
      <c r="C27" s="38"/>
      <c r="D27" s="38"/>
      <c r="E27" s="38"/>
      <c r="F27" s="38"/>
      <c r="G27" s="38"/>
      <c r="H27" s="38"/>
      <c r="I27" s="38"/>
      <c r="J27" s="38"/>
      <c r="K27" s="38"/>
      <c r="L27" s="38"/>
      <c r="M27" s="38"/>
      <c r="N27" s="38"/>
      <c r="O27" s="38"/>
      <c r="P27" s="38"/>
      <c r="Q27" s="38"/>
      <c r="R27" s="38"/>
      <c r="S27" s="38"/>
      <c r="T27" s="38"/>
      <c r="U27" s="38"/>
      <c r="V27" s="38"/>
      <c r="W27" s="38"/>
      <c r="X27" s="38"/>
      <c r="Y27" s="38"/>
      <c r="Z27" s="38"/>
    </row>
    <row r="28" spans="1:26" x14ac:dyDescent="0.3">
      <c r="A28" s="38"/>
      <c r="B28" s="38"/>
      <c r="C28" s="38"/>
      <c r="D28" s="38"/>
      <c r="E28" s="38"/>
      <c r="F28" s="38"/>
      <c r="G28" s="38"/>
      <c r="H28" s="38"/>
      <c r="I28" s="38"/>
      <c r="J28" s="38"/>
      <c r="K28" s="38"/>
      <c r="L28" s="38"/>
      <c r="M28" s="38"/>
      <c r="N28" s="38"/>
      <c r="O28" s="38"/>
      <c r="P28" s="38"/>
      <c r="Q28" s="38"/>
      <c r="R28" s="38"/>
      <c r="S28" s="38"/>
      <c r="T28" s="38"/>
      <c r="U28" s="38"/>
      <c r="V28" s="38"/>
      <c r="W28" s="38"/>
      <c r="X28" s="38"/>
      <c r="Y28" s="38"/>
      <c r="Z28" s="38"/>
    </row>
    <row r="29" spans="1:26" x14ac:dyDescent="0.3">
      <c r="A29" s="38"/>
      <c r="B29" s="38"/>
      <c r="C29" s="38"/>
      <c r="D29" s="38"/>
      <c r="E29" s="38"/>
      <c r="F29" s="38"/>
      <c r="G29" s="38"/>
      <c r="H29" s="38"/>
      <c r="I29" s="38"/>
      <c r="J29" s="38"/>
      <c r="K29" s="38"/>
      <c r="L29" s="38"/>
      <c r="M29" s="38"/>
      <c r="N29" s="38"/>
      <c r="O29" s="38"/>
      <c r="P29" s="38"/>
      <c r="Q29" s="38"/>
      <c r="R29" s="38"/>
      <c r="S29" s="38"/>
      <c r="T29" s="38"/>
      <c r="U29" s="38"/>
      <c r="V29" s="38"/>
      <c r="W29" s="38"/>
      <c r="X29" s="38"/>
      <c r="Y29" s="38"/>
      <c r="Z29" s="38"/>
    </row>
    <row r="30" spans="1:26" x14ac:dyDescent="0.3">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row>
    <row r="31" spans="1:26" x14ac:dyDescent="0.3">
      <c r="A31" s="38"/>
      <c r="B31" s="38"/>
      <c r="C31" s="38"/>
      <c r="D31" s="38"/>
      <c r="E31" s="38"/>
      <c r="F31" s="38"/>
      <c r="G31" s="38"/>
      <c r="H31" s="38"/>
      <c r="I31" s="38"/>
      <c r="J31" s="38"/>
      <c r="K31" s="38"/>
      <c r="L31" s="38"/>
      <c r="M31" s="38"/>
      <c r="N31" s="38"/>
      <c r="O31" s="38"/>
      <c r="P31" s="38"/>
      <c r="Q31" s="38"/>
      <c r="R31" s="38"/>
      <c r="S31" s="38"/>
      <c r="T31" s="38"/>
      <c r="U31" s="38"/>
      <c r="V31" s="38"/>
      <c r="W31" s="38"/>
      <c r="X31" s="38"/>
      <c r="Y31" s="38"/>
      <c r="Z31" s="38"/>
    </row>
    <row r="32" spans="1:26" x14ac:dyDescent="0.3">
      <c r="A32" s="38"/>
      <c r="B32" s="38"/>
      <c r="C32" s="38"/>
      <c r="D32" s="38"/>
      <c r="E32" s="38"/>
      <c r="F32" s="38"/>
      <c r="G32" s="38"/>
      <c r="H32" s="38"/>
      <c r="I32" s="38"/>
      <c r="J32" s="38"/>
      <c r="K32" s="38"/>
      <c r="L32" s="38"/>
      <c r="M32" s="38"/>
      <c r="N32" s="38"/>
      <c r="O32" s="38"/>
      <c r="P32" s="38"/>
      <c r="Q32" s="38"/>
      <c r="R32" s="38"/>
      <c r="S32" s="38"/>
      <c r="T32" s="38"/>
      <c r="U32" s="38"/>
      <c r="V32" s="38"/>
      <c r="W32" s="38"/>
      <c r="X32" s="38"/>
      <c r="Y32" s="38"/>
      <c r="Z32" s="38"/>
    </row>
    <row r="33" spans="1:26" x14ac:dyDescent="0.3">
      <c r="A33" s="38"/>
      <c r="B33" s="38"/>
      <c r="C33" s="38"/>
      <c r="D33" s="38"/>
      <c r="E33" s="38"/>
      <c r="F33" s="38"/>
      <c r="G33" s="38"/>
      <c r="H33" s="38"/>
      <c r="I33" s="38"/>
      <c r="J33" s="38"/>
      <c r="K33" s="38"/>
      <c r="L33" s="38"/>
      <c r="M33" s="38"/>
      <c r="N33" s="38"/>
      <c r="O33" s="38"/>
      <c r="P33" s="38"/>
      <c r="Q33" s="38"/>
      <c r="R33" s="38"/>
      <c r="S33" s="38"/>
      <c r="T33" s="38"/>
      <c r="U33" s="38"/>
      <c r="V33" s="38"/>
      <c r="W33" s="38"/>
      <c r="X33" s="38"/>
      <c r="Y33" s="38"/>
      <c r="Z33" s="38"/>
    </row>
    <row r="34" spans="1:26" x14ac:dyDescent="0.3">
      <c r="A34" s="38"/>
      <c r="B34" s="38"/>
      <c r="C34" s="38"/>
      <c r="D34" s="38"/>
      <c r="E34" s="38"/>
      <c r="F34" s="38"/>
      <c r="G34" s="38"/>
      <c r="H34" s="38"/>
      <c r="I34" s="38"/>
      <c r="J34" s="38"/>
      <c r="K34" s="38"/>
      <c r="L34" s="38"/>
      <c r="M34" s="38"/>
      <c r="N34" s="38"/>
      <c r="O34" s="38"/>
      <c r="P34" s="38"/>
      <c r="Q34" s="38"/>
      <c r="R34" s="38"/>
      <c r="S34" s="38"/>
      <c r="T34" s="38"/>
      <c r="U34" s="38"/>
      <c r="V34" s="38"/>
      <c r="W34" s="38"/>
      <c r="X34" s="38"/>
      <c r="Y34" s="38"/>
      <c r="Z34" s="38"/>
    </row>
    <row r="35" spans="1:26" x14ac:dyDescent="0.3">
      <c r="A35" s="38"/>
      <c r="B35" s="38"/>
      <c r="C35" s="38"/>
      <c r="D35" s="38"/>
      <c r="E35" s="38"/>
      <c r="F35" s="38"/>
      <c r="G35" s="38"/>
      <c r="H35" s="38"/>
      <c r="I35" s="38"/>
      <c r="J35" s="38"/>
      <c r="K35" s="38"/>
      <c r="L35" s="38"/>
      <c r="M35" s="38"/>
      <c r="N35" s="38"/>
      <c r="O35" s="38"/>
      <c r="P35" s="38"/>
      <c r="Q35" s="38"/>
      <c r="R35" s="38"/>
      <c r="S35" s="38"/>
      <c r="T35" s="38"/>
      <c r="U35" s="38"/>
      <c r="V35" s="38"/>
      <c r="W35" s="38"/>
      <c r="X35" s="38"/>
      <c r="Y35" s="38"/>
      <c r="Z35" s="38"/>
    </row>
    <row r="36" spans="1:26" x14ac:dyDescent="0.3">
      <c r="A36" s="38"/>
      <c r="B36" s="38"/>
      <c r="C36" s="38"/>
      <c r="D36" s="38"/>
      <c r="E36" s="38"/>
      <c r="F36" s="38"/>
      <c r="G36" s="38"/>
      <c r="H36" s="38"/>
      <c r="I36" s="38"/>
      <c r="J36" s="38"/>
      <c r="K36" s="38"/>
      <c r="L36" s="38"/>
      <c r="M36" s="38"/>
      <c r="N36" s="38"/>
      <c r="O36" s="38"/>
      <c r="P36" s="38"/>
      <c r="Q36" s="38"/>
      <c r="R36" s="38"/>
      <c r="S36" s="38"/>
      <c r="T36" s="38"/>
      <c r="U36" s="38"/>
      <c r="V36" s="38"/>
      <c r="W36" s="38"/>
      <c r="X36" s="38"/>
      <c r="Y36" s="38"/>
      <c r="Z36" s="38"/>
    </row>
    <row r="37" spans="1:26" x14ac:dyDescent="0.3">
      <c r="A37" s="38"/>
      <c r="B37" s="38"/>
      <c r="C37" s="38"/>
      <c r="D37" s="38"/>
      <c r="E37" s="38"/>
      <c r="F37" s="38"/>
      <c r="G37" s="38"/>
      <c r="H37" s="38"/>
      <c r="I37" s="38"/>
      <c r="J37" s="38"/>
      <c r="K37" s="38"/>
      <c r="L37" s="38"/>
      <c r="M37" s="38"/>
      <c r="N37" s="38"/>
      <c r="O37" s="38"/>
      <c r="P37" s="38"/>
      <c r="Q37" s="38"/>
      <c r="R37" s="38"/>
      <c r="S37" s="38"/>
      <c r="T37" s="38"/>
      <c r="U37" s="38"/>
      <c r="V37" s="38"/>
      <c r="W37" s="38"/>
      <c r="X37" s="38"/>
      <c r="Y37" s="38"/>
      <c r="Z37" s="38"/>
    </row>
    <row r="38" spans="1:26" x14ac:dyDescent="0.3">
      <c r="A38" s="38"/>
      <c r="B38" s="38"/>
      <c r="C38" s="38"/>
      <c r="D38" s="38"/>
      <c r="E38" s="38"/>
      <c r="F38" s="38"/>
      <c r="G38" s="38"/>
      <c r="H38" s="38"/>
      <c r="I38" s="38"/>
      <c r="J38" s="38"/>
      <c r="K38" s="38"/>
      <c r="L38" s="38"/>
      <c r="M38" s="38"/>
      <c r="N38" s="38"/>
      <c r="O38" s="38"/>
      <c r="P38" s="38"/>
      <c r="Q38" s="38"/>
      <c r="R38" s="38"/>
      <c r="S38" s="38"/>
      <c r="T38" s="38"/>
      <c r="U38" s="38"/>
      <c r="V38" s="38"/>
      <c r="W38" s="38"/>
      <c r="X38" s="38"/>
      <c r="Y38" s="38"/>
      <c r="Z38" s="38"/>
    </row>
    <row r="39" spans="1:26" x14ac:dyDescent="0.3">
      <c r="A39" s="38"/>
      <c r="B39" s="38"/>
      <c r="C39" s="38"/>
      <c r="D39" s="38"/>
      <c r="E39" s="38"/>
      <c r="F39" s="38"/>
      <c r="G39" s="38"/>
      <c r="H39" s="38"/>
      <c r="I39" s="38"/>
      <c r="J39" s="38"/>
      <c r="K39" s="38"/>
      <c r="L39" s="38"/>
      <c r="M39" s="38"/>
      <c r="N39" s="38"/>
      <c r="O39" s="38"/>
      <c r="P39" s="38"/>
      <c r="Q39" s="38"/>
      <c r="R39" s="38"/>
      <c r="S39" s="38"/>
      <c r="T39" s="38"/>
      <c r="U39" s="38"/>
      <c r="V39" s="38"/>
      <c r="W39" s="38"/>
      <c r="X39" s="38"/>
      <c r="Y39" s="38"/>
      <c r="Z39" s="38"/>
    </row>
    <row r="40" spans="1:26" x14ac:dyDescent="0.3">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row>
  </sheetData>
  <mergeCells count="1">
    <mergeCell ref="L6:M6"/>
  </mergeCells>
  <dataValidations count="1">
    <dataValidation type="list" allowBlank="1" showInputMessage="1" showErrorMessage="1" sqref="M8" xr:uid="{E383C0FC-D00D-460F-9ED1-4744DDE0098E}">
      <formula1>$A$7:$A$18</formula1>
    </dataValidation>
  </dataValidations>
  <hyperlinks>
    <hyperlink ref="A1" location="HOME!A1" display="⌂  Home" xr:uid="{6F576AE5-69CA-4DFB-BA41-C786D1312169}"/>
    <hyperlink ref="C1" location="'Sales Dashboard'!A1" display="▦  Dashboard" xr:uid="{A96243CB-DFE8-4141-BC11-DE69F18C3F13}"/>
  </hyperlink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06B23-B0DA-4F07-9CA7-C4BBA770CC06}">
  <dimension ref="A1:L203"/>
  <sheetViews>
    <sheetView zoomScale="85" zoomScaleNormal="85" workbookViewId="0">
      <selection activeCell="J11" sqref="J11"/>
    </sheetView>
  </sheetViews>
  <sheetFormatPr defaultRowHeight="14" x14ac:dyDescent="0.3"/>
  <cols>
    <col min="1" max="1" width="19.1640625" style="4" customWidth="1"/>
    <col min="2" max="2" width="9.1640625" style="4" customWidth="1"/>
    <col min="3" max="3" width="15" style="4" customWidth="1"/>
    <col min="4" max="4" width="17.5" style="4" customWidth="1"/>
    <col min="5" max="5" width="18.33203125" style="4" customWidth="1"/>
    <col min="6" max="6" width="15.83203125" style="4" customWidth="1"/>
    <col min="7" max="7" width="17.5" style="6" customWidth="1"/>
    <col min="8" max="8" width="2.6640625" customWidth="1"/>
    <col min="9" max="9" width="25" customWidth="1"/>
    <col min="10" max="10" width="15.83203125" customWidth="1"/>
  </cols>
  <sheetData>
    <row r="1" spans="1:12" ht="24" customHeight="1" x14ac:dyDescent="0.45">
      <c r="A1" s="43" t="s">
        <v>2843</v>
      </c>
      <c r="B1" s="42"/>
      <c r="C1" s="41" t="s">
        <v>2844</v>
      </c>
      <c r="D1" s="42"/>
      <c r="E1" s="42"/>
      <c r="F1" s="42"/>
      <c r="G1" s="42"/>
      <c r="H1" s="39"/>
      <c r="I1" s="39"/>
      <c r="J1" s="39"/>
      <c r="K1" s="39"/>
      <c r="L1" s="39"/>
    </row>
    <row r="2" spans="1:12" ht="34" customHeight="1" x14ac:dyDescent="0.75">
      <c r="A2" s="44" t="s">
        <v>2845</v>
      </c>
      <c r="B2" s="39"/>
      <c r="C2" s="39"/>
      <c r="D2" s="39"/>
      <c r="E2" s="39"/>
      <c r="F2" s="39"/>
      <c r="G2" s="39"/>
      <c r="H2" s="39"/>
      <c r="I2" s="39"/>
      <c r="J2" s="39"/>
      <c r="K2" s="39"/>
      <c r="L2" s="39"/>
    </row>
    <row r="3" spans="1:12" ht="20" customHeight="1" x14ac:dyDescent="0.45">
      <c r="A3" s="45" t="s">
        <v>2846</v>
      </c>
      <c r="B3" s="39"/>
      <c r="C3" s="39"/>
      <c r="D3" s="39"/>
      <c r="E3" s="39"/>
      <c r="F3" s="39"/>
      <c r="G3" s="39"/>
      <c r="H3" s="39"/>
      <c r="I3" s="39"/>
      <c r="J3" s="39"/>
      <c r="K3" s="39"/>
      <c r="L3" s="39"/>
    </row>
    <row r="4" spans="1:12" ht="4" customHeight="1" x14ac:dyDescent="0.3">
      <c r="A4" s="40"/>
      <c r="B4" s="40"/>
      <c r="C4" s="40"/>
      <c r="D4" s="40"/>
      <c r="E4" s="40"/>
      <c r="F4" s="40"/>
      <c r="G4" s="40"/>
      <c r="H4" s="40"/>
      <c r="I4" s="40"/>
      <c r="J4" s="40"/>
      <c r="K4" s="40"/>
      <c r="L4" s="40"/>
    </row>
    <row r="5" spans="1:12" s="75" customFormat="1" ht="10" customHeight="1" x14ac:dyDescent="0.3">
      <c r="A5" s="73"/>
      <c r="B5" s="73"/>
      <c r="C5" s="73"/>
      <c r="D5" s="73"/>
      <c r="E5" s="73"/>
      <c r="F5" s="73"/>
      <c r="G5" s="73"/>
      <c r="H5" s="74"/>
      <c r="I5" s="74"/>
    </row>
    <row r="6" spans="1:12" ht="34" customHeight="1" x14ac:dyDescent="0.45">
      <c r="A6" s="53" t="s">
        <v>2</v>
      </c>
      <c r="B6" s="53" t="s">
        <v>2720</v>
      </c>
      <c r="C6" s="53" t="s">
        <v>2750</v>
      </c>
      <c r="D6" s="53" t="s">
        <v>2751</v>
      </c>
      <c r="E6" s="53" t="s">
        <v>2752</v>
      </c>
      <c r="F6" s="53" t="s">
        <v>2753</v>
      </c>
      <c r="G6" s="54" t="s">
        <v>2754</v>
      </c>
      <c r="I6" s="48" t="s">
        <v>2847</v>
      </c>
      <c r="J6" s="47"/>
    </row>
    <row r="7" spans="1:12" ht="22" customHeight="1" x14ac:dyDescent="0.45">
      <c r="A7" s="57" t="s">
        <v>487</v>
      </c>
      <c r="B7" s="57">
        <v>2014</v>
      </c>
      <c r="C7" s="57">
        <v>42</v>
      </c>
      <c r="D7" s="57">
        <v>320</v>
      </c>
      <c r="E7" s="57">
        <v>6</v>
      </c>
      <c r="F7" s="57">
        <v>3</v>
      </c>
      <c r="G7" s="58">
        <v>850</v>
      </c>
      <c r="I7" s="49" t="s">
        <v>2848</v>
      </c>
      <c r="J7" s="50">
        <f>AVERAGE(RecyclingData[Recycling Rate (%)])</f>
        <v>49.397959183673471</v>
      </c>
    </row>
    <row r="8" spans="1:12" ht="22" customHeight="1" x14ac:dyDescent="0.45">
      <c r="A8" s="59" t="s">
        <v>487</v>
      </c>
      <c r="B8" s="59">
        <v>2015</v>
      </c>
      <c r="C8" s="59">
        <v>43</v>
      </c>
      <c r="D8" s="59">
        <v>340</v>
      </c>
      <c r="E8" s="59">
        <v>6</v>
      </c>
      <c r="F8" s="59">
        <v>3</v>
      </c>
      <c r="G8" s="60">
        <v>870</v>
      </c>
      <c r="I8" s="49" t="s">
        <v>2849</v>
      </c>
      <c r="J8" s="50">
        <f>MAX(RecyclingData[Recycling Rate (%)])</f>
        <v>76</v>
      </c>
    </row>
    <row r="9" spans="1:12" ht="22" customHeight="1" x14ac:dyDescent="0.45">
      <c r="A9" s="59" t="s">
        <v>487</v>
      </c>
      <c r="B9" s="59">
        <v>2016</v>
      </c>
      <c r="C9" s="59">
        <v>44</v>
      </c>
      <c r="D9" s="59">
        <v>350</v>
      </c>
      <c r="E9" s="59">
        <v>6</v>
      </c>
      <c r="F9" s="59">
        <v>3</v>
      </c>
      <c r="G9" s="60">
        <v>890</v>
      </c>
      <c r="I9" s="49" t="s">
        <v>2850</v>
      </c>
      <c r="J9" s="51" t="str">
        <f>INDEX(RecyclingData[State],MATCH(MAX(RecyclingData[Recycling Rate (%)]),RecyclingData[Recycling Rate (%)],0))</f>
        <v>New York</v>
      </c>
    </row>
    <row r="10" spans="1:12" ht="22" customHeight="1" x14ac:dyDescent="0.45">
      <c r="A10" s="59" t="s">
        <v>487</v>
      </c>
      <c r="B10" s="59">
        <v>2017</v>
      </c>
      <c r="C10" s="59">
        <v>45</v>
      </c>
      <c r="D10" s="59">
        <v>360</v>
      </c>
      <c r="E10" s="59">
        <v>7</v>
      </c>
      <c r="F10" s="59">
        <v>3</v>
      </c>
      <c r="G10" s="60">
        <v>910</v>
      </c>
      <c r="I10" s="49" t="s">
        <v>2851</v>
      </c>
      <c r="J10" s="52">
        <f>SUM(RecyclingData[Recycled Materials (tons)])</f>
        <v>203440</v>
      </c>
    </row>
    <row r="11" spans="1:12" ht="22" customHeight="1" x14ac:dyDescent="0.45">
      <c r="A11" s="59" t="s">
        <v>94</v>
      </c>
      <c r="B11" s="59">
        <v>2014</v>
      </c>
      <c r="C11" s="59">
        <v>45</v>
      </c>
      <c r="D11" s="59">
        <v>320</v>
      </c>
      <c r="E11" s="59">
        <v>6</v>
      </c>
      <c r="F11" s="59">
        <v>3</v>
      </c>
      <c r="G11" s="60">
        <v>850</v>
      </c>
      <c r="I11" s="49" t="s">
        <v>2852</v>
      </c>
      <c r="J11" s="52">
        <f>SUM(RecyclingData[Recycled Furniture (units)])</f>
        <v>80750</v>
      </c>
    </row>
    <row r="12" spans="1:12" ht="22" customHeight="1" x14ac:dyDescent="0.45">
      <c r="A12" s="59" t="s">
        <v>94</v>
      </c>
      <c r="B12" s="59">
        <v>2015</v>
      </c>
      <c r="C12" s="59">
        <v>47</v>
      </c>
      <c r="D12" s="59">
        <v>340</v>
      </c>
      <c r="E12" s="59">
        <v>6</v>
      </c>
      <c r="F12" s="59">
        <v>3</v>
      </c>
      <c r="G12" s="60">
        <v>900</v>
      </c>
      <c r="I12" s="49" t="s">
        <v>2853</v>
      </c>
      <c r="J12" s="52">
        <f>COUNTA(RecyclingData[State])</f>
        <v>196</v>
      </c>
    </row>
    <row r="13" spans="1:12" ht="16" x14ac:dyDescent="0.45">
      <c r="A13" s="59" t="s">
        <v>94</v>
      </c>
      <c r="B13" s="59">
        <v>2016</v>
      </c>
      <c r="C13" s="59">
        <v>49</v>
      </c>
      <c r="D13" s="59">
        <v>360</v>
      </c>
      <c r="E13" s="59">
        <v>7</v>
      </c>
      <c r="F13" s="59">
        <v>3</v>
      </c>
      <c r="G13" s="60">
        <v>950</v>
      </c>
    </row>
    <row r="14" spans="1:12" ht="16" x14ac:dyDescent="0.45">
      <c r="A14" s="59" t="s">
        <v>94</v>
      </c>
      <c r="B14" s="59">
        <v>2017</v>
      </c>
      <c r="C14" s="59">
        <v>51</v>
      </c>
      <c r="D14" s="59">
        <v>380</v>
      </c>
      <c r="E14" s="59">
        <v>7</v>
      </c>
      <c r="F14" s="59">
        <v>4</v>
      </c>
      <c r="G14" s="60">
        <v>1000</v>
      </c>
    </row>
    <row r="15" spans="1:12" ht="16" x14ac:dyDescent="0.45">
      <c r="A15" s="59" t="s">
        <v>100</v>
      </c>
      <c r="B15" s="59">
        <v>2014</v>
      </c>
      <c r="C15" s="59">
        <v>38</v>
      </c>
      <c r="D15" s="59">
        <v>210</v>
      </c>
      <c r="E15" s="59">
        <v>5</v>
      </c>
      <c r="F15" s="59">
        <v>2</v>
      </c>
      <c r="G15" s="60">
        <v>600</v>
      </c>
    </row>
    <row r="16" spans="1:12" ht="16" x14ac:dyDescent="0.45">
      <c r="A16" s="59" t="s">
        <v>100</v>
      </c>
      <c r="B16" s="59">
        <v>2015</v>
      </c>
      <c r="C16" s="59">
        <v>40</v>
      </c>
      <c r="D16" s="59">
        <v>220</v>
      </c>
      <c r="E16" s="59">
        <v>5</v>
      </c>
      <c r="F16" s="59">
        <v>2</v>
      </c>
      <c r="G16" s="60">
        <v>620</v>
      </c>
    </row>
    <row r="17" spans="1:7" ht="16" x14ac:dyDescent="0.45">
      <c r="A17" s="59" t="s">
        <v>100</v>
      </c>
      <c r="B17" s="59">
        <v>2016</v>
      </c>
      <c r="C17" s="59">
        <v>42</v>
      </c>
      <c r="D17" s="59">
        <v>230</v>
      </c>
      <c r="E17" s="59">
        <v>5</v>
      </c>
      <c r="F17" s="59">
        <v>2</v>
      </c>
      <c r="G17" s="60">
        <v>640</v>
      </c>
    </row>
    <row r="18" spans="1:7" ht="16" x14ac:dyDescent="0.45">
      <c r="A18" s="59" t="s">
        <v>100</v>
      </c>
      <c r="B18" s="59">
        <v>2017</v>
      </c>
      <c r="C18" s="59">
        <v>44</v>
      </c>
      <c r="D18" s="59">
        <v>240</v>
      </c>
      <c r="E18" s="59">
        <v>5</v>
      </c>
      <c r="F18" s="59">
        <v>2</v>
      </c>
      <c r="G18" s="60">
        <v>660</v>
      </c>
    </row>
    <row r="19" spans="1:7" ht="16" x14ac:dyDescent="0.45">
      <c r="A19" s="59" t="s">
        <v>26</v>
      </c>
      <c r="B19" s="59">
        <v>2014</v>
      </c>
      <c r="C19" s="59">
        <v>62</v>
      </c>
      <c r="D19" s="59">
        <v>450</v>
      </c>
      <c r="E19" s="59">
        <v>8</v>
      </c>
      <c r="F19" s="59">
        <v>4</v>
      </c>
      <c r="G19" s="60">
        <v>1200</v>
      </c>
    </row>
    <row r="20" spans="1:7" ht="16" x14ac:dyDescent="0.45">
      <c r="A20" s="59" t="s">
        <v>26</v>
      </c>
      <c r="B20" s="59">
        <v>2015</v>
      </c>
      <c r="C20" s="59">
        <v>64</v>
      </c>
      <c r="D20" s="59">
        <v>470</v>
      </c>
      <c r="E20" s="59">
        <v>8</v>
      </c>
      <c r="F20" s="59">
        <v>4</v>
      </c>
      <c r="G20" s="60">
        <v>1250</v>
      </c>
    </row>
    <row r="21" spans="1:7" ht="16" x14ac:dyDescent="0.45">
      <c r="A21" s="59" t="s">
        <v>26</v>
      </c>
      <c r="B21" s="59">
        <v>2016</v>
      </c>
      <c r="C21" s="59">
        <v>66</v>
      </c>
      <c r="D21" s="59">
        <v>490</v>
      </c>
      <c r="E21" s="59">
        <v>9</v>
      </c>
      <c r="F21" s="59">
        <v>4</v>
      </c>
      <c r="G21" s="60">
        <v>1300</v>
      </c>
    </row>
    <row r="22" spans="1:7" ht="16" x14ac:dyDescent="0.45">
      <c r="A22" s="59" t="s">
        <v>26</v>
      </c>
      <c r="B22" s="59">
        <v>2017</v>
      </c>
      <c r="C22" s="59">
        <v>68</v>
      </c>
      <c r="D22" s="59">
        <v>510</v>
      </c>
      <c r="E22" s="59">
        <v>9</v>
      </c>
      <c r="F22" s="59">
        <v>5</v>
      </c>
      <c r="G22" s="60">
        <v>1350</v>
      </c>
    </row>
    <row r="23" spans="1:7" ht="16" x14ac:dyDescent="0.45">
      <c r="A23" s="59" t="s">
        <v>277</v>
      </c>
      <c r="B23" s="59">
        <v>2014</v>
      </c>
      <c r="C23" s="59">
        <v>55</v>
      </c>
      <c r="D23" s="59">
        <v>450</v>
      </c>
      <c r="E23" s="59">
        <v>7</v>
      </c>
      <c r="F23" s="59">
        <v>4</v>
      </c>
      <c r="G23" s="60">
        <v>1200</v>
      </c>
    </row>
    <row r="24" spans="1:7" ht="16" x14ac:dyDescent="0.45">
      <c r="A24" s="59" t="s">
        <v>277</v>
      </c>
      <c r="B24" s="59">
        <v>2015</v>
      </c>
      <c r="C24" s="59">
        <v>57</v>
      </c>
      <c r="D24" s="59">
        <v>470</v>
      </c>
      <c r="E24" s="59">
        <v>7</v>
      </c>
      <c r="F24" s="59">
        <v>4</v>
      </c>
      <c r="G24" s="60">
        <v>1250</v>
      </c>
    </row>
    <row r="25" spans="1:7" ht="16" x14ac:dyDescent="0.45">
      <c r="A25" s="59" t="s">
        <v>277</v>
      </c>
      <c r="B25" s="59">
        <v>2016</v>
      </c>
      <c r="C25" s="59">
        <v>59</v>
      </c>
      <c r="D25" s="59">
        <v>480</v>
      </c>
      <c r="E25" s="59">
        <v>8</v>
      </c>
      <c r="F25" s="59">
        <v>4</v>
      </c>
      <c r="G25" s="60">
        <v>1300</v>
      </c>
    </row>
    <row r="26" spans="1:7" ht="16" x14ac:dyDescent="0.45">
      <c r="A26" s="59" t="s">
        <v>277</v>
      </c>
      <c r="B26" s="59">
        <v>2017</v>
      </c>
      <c r="C26" s="59">
        <v>61</v>
      </c>
      <c r="D26" s="59">
        <v>500</v>
      </c>
      <c r="E26" s="59">
        <v>8</v>
      </c>
      <c r="F26" s="59">
        <v>4</v>
      </c>
      <c r="G26" s="60">
        <v>1350</v>
      </c>
    </row>
    <row r="27" spans="1:7" ht="16" x14ac:dyDescent="0.45">
      <c r="A27" s="59" t="s">
        <v>612</v>
      </c>
      <c r="B27" s="59">
        <v>2014</v>
      </c>
      <c r="C27" s="59">
        <v>49</v>
      </c>
      <c r="D27" s="59">
        <v>350</v>
      </c>
      <c r="E27" s="59">
        <v>6</v>
      </c>
      <c r="F27" s="59">
        <v>3</v>
      </c>
      <c r="G27" s="60">
        <v>980</v>
      </c>
    </row>
    <row r="28" spans="1:7" ht="16" x14ac:dyDescent="0.45">
      <c r="A28" s="59" t="s">
        <v>612</v>
      </c>
      <c r="B28" s="59">
        <v>2015</v>
      </c>
      <c r="C28" s="59">
        <v>51</v>
      </c>
      <c r="D28" s="59">
        <v>370</v>
      </c>
      <c r="E28" s="59">
        <v>6</v>
      </c>
      <c r="F28" s="59">
        <v>3</v>
      </c>
      <c r="G28" s="60">
        <v>1000</v>
      </c>
    </row>
    <row r="29" spans="1:7" ht="16" x14ac:dyDescent="0.45">
      <c r="A29" s="59" t="s">
        <v>612</v>
      </c>
      <c r="B29" s="59">
        <v>2016</v>
      </c>
      <c r="C29" s="59">
        <v>53</v>
      </c>
      <c r="D29" s="59">
        <v>390</v>
      </c>
      <c r="E29" s="59">
        <v>7</v>
      </c>
      <c r="F29" s="59">
        <v>3</v>
      </c>
      <c r="G29" s="60">
        <v>1020</v>
      </c>
    </row>
    <row r="30" spans="1:7" ht="16" x14ac:dyDescent="0.45">
      <c r="A30" s="59" t="s">
        <v>612</v>
      </c>
      <c r="B30" s="59">
        <v>2017</v>
      </c>
      <c r="C30" s="59">
        <v>55</v>
      </c>
      <c r="D30" s="59">
        <v>410</v>
      </c>
      <c r="E30" s="59">
        <v>7</v>
      </c>
      <c r="F30" s="59">
        <v>4</v>
      </c>
      <c r="G30" s="60">
        <v>1040</v>
      </c>
    </row>
    <row r="31" spans="1:7" ht="16" x14ac:dyDescent="0.45">
      <c r="A31" s="59" t="s">
        <v>58</v>
      </c>
      <c r="B31" s="59">
        <v>2014</v>
      </c>
      <c r="C31" s="59">
        <v>44</v>
      </c>
      <c r="D31" s="59">
        <v>290</v>
      </c>
      <c r="E31" s="59">
        <v>5</v>
      </c>
      <c r="F31" s="59">
        <v>3</v>
      </c>
      <c r="G31" s="60">
        <v>720</v>
      </c>
    </row>
    <row r="32" spans="1:7" ht="16" x14ac:dyDescent="0.45">
      <c r="A32" s="59" t="s">
        <v>58</v>
      </c>
      <c r="B32" s="59">
        <v>2015</v>
      </c>
      <c r="C32" s="59">
        <v>46</v>
      </c>
      <c r="D32" s="59">
        <v>310</v>
      </c>
      <c r="E32" s="59">
        <v>5</v>
      </c>
      <c r="F32" s="59">
        <v>3</v>
      </c>
      <c r="G32" s="60">
        <v>750</v>
      </c>
    </row>
    <row r="33" spans="1:7" ht="16" x14ac:dyDescent="0.45">
      <c r="A33" s="59" t="s">
        <v>58</v>
      </c>
      <c r="B33" s="59">
        <v>2016</v>
      </c>
      <c r="C33" s="59">
        <v>48</v>
      </c>
      <c r="D33" s="59">
        <v>330</v>
      </c>
      <c r="E33" s="59">
        <v>6</v>
      </c>
      <c r="F33" s="59">
        <v>3</v>
      </c>
      <c r="G33" s="60">
        <v>780</v>
      </c>
    </row>
    <row r="34" spans="1:7" ht="16" x14ac:dyDescent="0.45">
      <c r="A34" s="59" t="s">
        <v>58</v>
      </c>
      <c r="B34" s="59">
        <v>2017</v>
      </c>
      <c r="C34" s="59">
        <v>50</v>
      </c>
      <c r="D34" s="59">
        <v>350</v>
      </c>
      <c r="E34" s="59">
        <v>6</v>
      </c>
      <c r="F34" s="59">
        <v>4</v>
      </c>
      <c r="G34" s="60">
        <v>810</v>
      </c>
    </row>
    <row r="35" spans="1:7" ht="16" x14ac:dyDescent="0.45">
      <c r="A35" s="59" t="s">
        <v>2043</v>
      </c>
      <c r="B35" s="59">
        <v>2014</v>
      </c>
      <c r="C35" s="59">
        <v>40</v>
      </c>
      <c r="D35" s="59">
        <v>200</v>
      </c>
      <c r="E35" s="59">
        <v>5</v>
      </c>
      <c r="F35" s="59">
        <v>3</v>
      </c>
      <c r="G35" s="60">
        <v>700</v>
      </c>
    </row>
    <row r="36" spans="1:7" ht="16" x14ac:dyDescent="0.45">
      <c r="A36" s="59" t="s">
        <v>2043</v>
      </c>
      <c r="B36" s="59">
        <v>2015</v>
      </c>
      <c r="C36" s="59">
        <v>42</v>
      </c>
      <c r="D36" s="59">
        <v>220</v>
      </c>
      <c r="E36" s="59">
        <v>5</v>
      </c>
      <c r="F36" s="59">
        <v>3</v>
      </c>
      <c r="G36" s="60">
        <v>730</v>
      </c>
    </row>
    <row r="37" spans="1:7" ht="16" x14ac:dyDescent="0.45">
      <c r="A37" s="59" t="s">
        <v>2043</v>
      </c>
      <c r="B37" s="59">
        <v>2016</v>
      </c>
      <c r="C37" s="59">
        <v>44</v>
      </c>
      <c r="D37" s="59">
        <v>240</v>
      </c>
      <c r="E37" s="59">
        <v>6</v>
      </c>
      <c r="F37" s="59">
        <v>3</v>
      </c>
      <c r="G37" s="60">
        <v>760</v>
      </c>
    </row>
    <row r="38" spans="1:7" ht="16" x14ac:dyDescent="0.45">
      <c r="A38" s="59" t="s">
        <v>2043</v>
      </c>
      <c r="B38" s="59">
        <v>2017</v>
      </c>
      <c r="C38" s="59">
        <v>46</v>
      </c>
      <c r="D38" s="59">
        <v>260</v>
      </c>
      <c r="E38" s="59">
        <v>6</v>
      </c>
      <c r="F38" s="59">
        <v>4</v>
      </c>
      <c r="G38" s="60">
        <v>790</v>
      </c>
    </row>
    <row r="39" spans="1:7" ht="16" x14ac:dyDescent="0.45">
      <c r="A39" s="59" t="s">
        <v>122</v>
      </c>
      <c r="B39" s="59">
        <v>2014</v>
      </c>
      <c r="C39" s="59">
        <v>52</v>
      </c>
      <c r="D39" s="59">
        <v>560</v>
      </c>
      <c r="E39" s="59">
        <v>7</v>
      </c>
      <c r="F39" s="59">
        <v>4</v>
      </c>
      <c r="G39" s="60">
        <v>1800</v>
      </c>
    </row>
    <row r="40" spans="1:7" ht="16" x14ac:dyDescent="0.45">
      <c r="A40" s="59" t="s">
        <v>122</v>
      </c>
      <c r="B40" s="59">
        <v>2015</v>
      </c>
      <c r="C40" s="59">
        <v>54</v>
      </c>
      <c r="D40" s="59">
        <v>590</v>
      </c>
      <c r="E40" s="59">
        <v>7</v>
      </c>
      <c r="F40" s="59">
        <v>4</v>
      </c>
      <c r="G40" s="60">
        <v>1850</v>
      </c>
    </row>
    <row r="41" spans="1:7" ht="16" x14ac:dyDescent="0.45">
      <c r="A41" s="59" t="s">
        <v>122</v>
      </c>
      <c r="B41" s="59">
        <v>2016</v>
      </c>
      <c r="C41" s="59">
        <v>56</v>
      </c>
      <c r="D41" s="59">
        <v>620</v>
      </c>
      <c r="E41" s="59">
        <v>8</v>
      </c>
      <c r="F41" s="59">
        <v>4</v>
      </c>
      <c r="G41" s="60">
        <v>1900</v>
      </c>
    </row>
    <row r="42" spans="1:7" ht="16" x14ac:dyDescent="0.45">
      <c r="A42" s="59" t="s">
        <v>122</v>
      </c>
      <c r="B42" s="59">
        <v>2017</v>
      </c>
      <c r="C42" s="59">
        <v>58</v>
      </c>
      <c r="D42" s="59">
        <v>650</v>
      </c>
      <c r="E42" s="59">
        <v>8</v>
      </c>
      <c r="F42" s="59">
        <v>5</v>
      </c>
      <c r="G42" s="60">
        <v>1950</v>
      </c>
    </row>
    <row r="43" spans="1:7" ht="16" x14ac:dyDescent="0.45">
      <c r="A43" s="59" t="s">
        <v>29</v>
      </c>
      <c r="B43" s="59">
        <v>2014</v>
      </c>
      <c r="C43" s="59">
        <v>47</v>
      </c>
      <c r="D43" s="59">
        <v>410</v>
      </c>
      <c r="E43" s="59">
        <v>6</v>
      </c>
      <c r="F43" s="59">
        <v>3</v>
      </c>
      <c r="G43" s="60">
        <v>1100</v>
      </c>
    </row>
    <row r="44" spans="1:7" ht="16" x14ac:dyDescent="0.45">
      <c r="A44" s="59" t="s">
        <v>29</v>
      </c>
      <c r="B44" s="59">
        <v>2015</v>
      </c>
      <c r="C44" s="59">
        <v>49</v>
      </c>
      <c r="D44" s="59">
        <v>430</v>
      </c>
      <c r="E44" s="59">
        <v>6</v>
      </c>
      <c r="F44" s="59">
        <v>3</v>
      </c>
      <c r="G44" s="60">
        <v>1150</v>
      </c>
    </row>
    <row r="45" spans="1:7" ht="16" x14ac:dyDescent="0.45">
      <c r="A45" s="59" t="s">
        <v>29</v>
      </c>
      <c r="B45" s="59">
        <v>2016</v>
      </c>
      <c r="C45" s="59">
        <v>51</v>
      </c>
      <c r="D45" s="59">
        <v>450</v>
      </c>
      <c r="E45" s="59">
        <v>7</v>
      </c>
      <c r="F45" s="59">
        <v>3</v>
      </c>
      <c r="G45" s="60">
        <v>1200</v>
      </c>
    </row>
    <row r="46" spans="1:7" ht="16" x14ac:dyDescent="0.45">
      <c r="A46" s="59" t="s">
        <v>29</v>
      </c>
      <c r="B46" s="59">
        <v>2017</v>
      </c>
      <c r="C46" s="59">
        <v>53</v>
      </c>
      <c r="D46" s="59">
        <v>470</v>
      </c>
      <c r="E46" s="59">
        <v>7</v>
      </c>
      <c r="F46" s="59">
        <v>4</v>
      </c>
      <c r="G46" s="60">
        <v>1250</v>
      </c>
    </row>
    <row r="47" spans="1:7" ht="16" x14ac:dyDescent="0.45">
      <c r="A47" s="59" t="s">
        <v>509</v>
      </c>
      <c r="B47" s="59">
        <v>2014</v>
      </c>
      <c r="C47" s="59">
        <v>35</v>
      </c>
      <c r="D47" s="59">
        <v>180</v>
      </c>
      <c r="E47" s="59">
        <v>4</v>
      </c>
      <c r="F47" s="59">
        <v>2</v>
      </c>
      <c r="G47" s="60">
        <v>500</v>
      </c>
    </row>
    <row r="48" spans="1:7" ht="16" x14ac:dyDescent="0.45">
      <c r="A48" s="59" t="s">
        <v>509</v>
      </c>
      <c r="B48" s="59">
        <v>2015</v>
      </c>
      <c r="C48" s="59">
        <v>37</v>
      </c>
      <c r="D48" s="59">
        <v>200</v>
      </c>
      <c r="E48" s="59">
        <v>4</v>
      </c>
      <c r="F48" s="59">
        <v>2</v>
      </c>
      <c r="G48" s="60">
        <v>530</v>
      </c>
    </row>
    <row r="49" spans="1:7" ht="16" x14ac:dyDescent="0.45">
      <c r="A49" s="59" t="s">
        <v>509</v>
      </c>
      <c r="B49" s="59">
        <v>2016</v>
      </c>
      <c r="C49" s="59">
        <v>39</v>
      </c>
      <c r="D49" s="59">
        <v>220</v>
      </c>
      <c r="E49" s="59">
        <v>5</v>
      </c>
      <c r="F49" s="59">
        <v>2</v>
      </c>
      <c r="G49" s="60">
        <v>560</v>
      </c>
    </row>
    <row r="50" spans="1:7" ht="16" x14ac:dyDescent="0.45">
      <c r="A50" s="59" t="s">
        <v>509</v>
      </c>
      <c r="B50" s="59">
        <v>2017</v>
      </c>
      <c r="C50" s="59">
        <v>41</v>
      </c>
      <c r="D50" s="59">
        <v>240</v>
      </c>
      <c r="E50" s="59">
        <v>5</v>
      </c>
      <c r="F50" s="59">
        <v>3</v>
      </c>
      <c r="G50" s="60">
        <v>590</v>
      </c>
    </row>
    <row r="51" spans="1:7" ht="16" x14ac:dyDescent="0.45">
      <c r="A51" s="59" t="s">
        <v>14</v>
      </c>
      <c r="B51" s="59">
        <v>2014</v>
      </c>
      <c r="C51" s="59">
        <v>55</v>
      </c>
      <c r="D51" s="59">
        <v>670</v>
      </c>
      <c r="E51" s="59">
        <v>7</v>
      </c>
      <c r="F51" s="59">
        <v>4</v>
      </c>
      <c r="G51" s="60">
        <v>1450</v>
      </c>
    </row>
    <row r="52" spans="1:7" ht="16" x14ac:dyDescent="0.45">
      <c r="A52" s="59" t="s">
        <v>14</v>
      </c>
      <c r="B52" s="59">
        <v>2015</v>
      </c>
      <c r="C52" s="59">
        <v>57</v>
      </c>
      <c r="D52" s="59">
        <v>690</v>
      </c>
      <c r="E52" s="59">
        <v>7</v>
      </c>
      <c r="F52" s="59">
        <v>4</v>
      </c>
      <c r="G52" s="60">
        <v>1500</v>
      </c>
    </row>
    <row r="53" spans="1:7" ht="16" x14ac:dyDescent="0.45">
      <c r="A53" s="59" t="s">
        <v>14</v>
      </c>
      <c r="B53" s="59">
        <v>2016</v>
      </c>
      <c r="C53" s="59">
        <v>59</v>
      </c>
      <c r="D53" s="59">
        <v>710</v>
      </c>
      <c r="E53" s="59">
        <v>8</v>
      </c>
      <c r="F53" s="59">
        <v>4</v>
      </c>
      <c r="G53" s="60">
        <v>1550</v>
      </c>
    </row>
    <row r="54" spans="1:7" ht="16" x14ac:dyDescent="0.45">
      <c r="A54" s="59" t="s">
        <v>14</v>
      </c>
      <c r="B54" s="59">
        <v>2017</v>
      </c>
      <c r="C54" s="59">
        <v>61</v>
      </c>
      <c r="D54" s="59">
        <v>730</v>
      </c>
      <c r="E54" s="59">
        <v>8</v>
      </c>
      <c r="F54" s="59">
        <v>5</v>
      </c>
      <c r="G54" s="60">
        <v>1600</v>
      </c>
    </row>
    <row r="55" spans="1:7" ht="16" x14ac:dyDescent="0.45">
      <c r="A55" s="59" t="s">
        <v>128</v>
      </c>
      <c r="B55" s="59">
        <v>2014</v>
      </c>
      <c r="C55" s="59">
        <v>48</v>
      </c>
      <c r="D55" s="59">
        <v>350</v>
      </c>
      <c r="E55" s="59">
        <v>6</v>
      </c>
      <c r="F55" s="59">
        <v>3</v>
      </c>
      <c r="G55" s="60">
        <v>950</v>
      </c>
    </row>
    <row r="56" spans="1:7" ht="16" x14ac:dyDescent="0.45">
      <c r="A56" s="59" t="s">
        <v>128</v>
      </c>
      <c r="B56" s="59">
        <v>2015</v>
      </c>
      <c r="C56" s="59">
        <v>50</v>
      </c>
      <c r="D56" s="59">
        <v>370</v>
      </c>
      <c r="E56" s="59">
        <v>6</v>
      </c>
      <c r="F56" s="59">
        <v>3</v>
      </c>
      <c r="G56" s="60">
        <v>980</v>
      </c>
    </row>
    <row r="57" spans="1:7" ht="16" x14ac:dyDescent="0.45">
      <c r="A57" s="59" t="s">
        <v>128</v>
      </c>
      <c r="B57" s="59">
        <v>2016</v>
      </c>
      <c r="C57" s="59">
        <v>52</v>
      </c>
      <c r="D57" s="59">
        <v>390</v>
      </c>
      <c r="E57" s="59">
        <v>7</v>
      </c>
      <c r="F57" s="59">
        <v>3</v>
      </c>
      <c r="G57" s="60">
        <v>1010</v>
      </c>
    </row>
    <row r="58" spans="1:7" ht="16" x14ac:dyDescent="0.45">
      <c r="A58" s="59" t="s">
        <v>128</v>
      </c>
      <c r="B58" s="59">
        <v>2017</v>
      </c>
      <c r="C58" s="59">
        <v>54</v>
      </c>
      <c r="D58" s="59">
        <v>410</v>
      </c>
      <c r="E58" s="59">
        <v>7</v>
      </c>
      <c r="F58" s="59">
        <v>4</v>
      </c>
      <c r="G58" s="60">
        <v>1040</v>
      </c>
    </row>
    <row r="59" spans="1:7" ht="16" x14ac:dyDescent="0.45">
      <c r="A59" s="59" t="s">
        <v>394</v>
      </c>
      <c r="B59" s="59">
        <v>2014</v>
      </c>
      <c r="C59" s="59">
        <v>39</v>
      </c>
      <c r="D59" s="59">
        <v>240</v>
      </c>
      <c r="E59" s="59">
        <v>4</v>
      </c>
      <c r="F59" s="59">
        <v>2</v>
      </c>
      <c r="G59" s="60">
        <v>550</v>
      </c>
    </row>
    <row r="60" spans="1:7" ht="16" x14ac:dyDescent="0.45">
      <c r="A60" s="59" t="s">
        <v>394</v>
      </c>
      <c r="B60" s="59">
        <v>2015</v>
      </c>
      <c r="C60" s="59">
        <v>41</v>
      </c>
      <c r="D60" s="59">
        <v>260</v>
      </c>
      <c r="E60" s="59">
        <v>4</v>
      </c>
      <c r="F60" s="59">
        <v>2</v>
      </c>
      <c r="G60" s="60">
        <v>580</v>
      </c>
    </row>
    <row r="61" spans="1:7" ht="16" x14ac:dyDescent="0.45">
      <c r="A61" s="59" t="s">
        <v>394</v>
      </c>
      <c r="B61" s="59">
        <v>2016</v>
      </c>
      <c r="C61" s="59">
        <v>43</v>
      </c>
      <c r="D61" s="59">
        <v>280</v>
      </c>
      <c r="E61" s="59">
        <v>5</v>
      </c>
      <c r="F61" s="59">
        <v>2</v>
      </c>
      <c r="G61" s="60">
        <v>610</v>
      </c>
    </row>
    <row r="62" spans="1:7" ht="16" x14ac:dyDescent="0.45">
      <c r="A62" s="59" t="s">
        <v>394</v>
      </c>
      <c r="B62" s="59">
        <v>2017</v>
      </c>
      <c r="C62" s="59">
        <v>45</v>
      </c>
      <c r="D62" s="59">
        <v>300</v>
      </c>
      <c r="E62" s="59">
        <v>5</v>
      </c>
      <c r="F62" s="59">
        <v>3</v>
      </c>
      <c r="G62" s="60">
        <v>640</v>
      </c>
    </row>
    <row r="63" spans="1:7" ht="16" x14ac:dyDescent="0.45">
      <c r="A63" s="59" t="s">
        <v>1282</v>
      </c>
      <c r="B63" s="59">
        <v>2014</v>
      </c>
      <c r="C63" s="59">
        <v>35</v>
      </c>
      <c r="D63" s="59">
        <v>180</v>
      </c>
      <c r="E63" s="59">
        <v>3</v>
      </c>
      <c r="F63" s="59">
        <v>1</v>
      </c>
      <c r="G63" s="60">
        <v>400</v>
      </c>
    </row>
    <row r="64" spans="1:7" ht="16" x14ac:dyDescent="0.45">
      <c r="A64" s="59" t="s">
        <v>1282</v>
      </c>
      <c r="B64" s="59">
        <v>2015</v>
      </c>
      <c r="C64" s="59">
        <v>37</v>
      </c>
      <c r="D64" s="59">
        <v>200</v>
      </c>
      <c r="E64" s="59">
        <v>3</v>
      </c>
      <c r="F64" s="59">
        <v>1</v>
      </c>
      <c r="G64" s="60">
        <v>430</v>
      </c>
    </row>
    <row r="65" spans="1:7" ht="16" x14ac:dyDescent="0.45">
      <c r="A65" s="59" t="s">
        <v>1282</v>
      </c>
      <c r="B65" s="59">
        <v>2016</v>
      </c>
      <c r="C65" s="59">
        <v>39</v>
      </c>
      <c r="D65" s="59">
        <v>220</v>
      </c>
      <c r="E65" s="59">
        <v>4</v>
      </c>
      <c r="F65" s="59">
        <v>1</v>
      </c>
      <c r="G65" s="60">
        <v>460</v>
      </c>
    </row>
    <row r="66" spans="1:7" ht="16" x14ac:dyDescent="0.45">
      <c r="A66" s="59" t="s">
        <v>1282</v>
      </c>
      <c r="B66" s="59">
        <v>2017</v>
      </c>
      <c r="C66" s="59">
        <v>41</v>
      </c>
      <c r="D66" s="59">
        <v>240</v>
      </c>
      <c r="E66" s="59">
        <v>4</v>
      </c>
      <c r="F66" s="59">
        <v>2</v>
      </c>
      <c r="G66" s="60">
        <v>490</v>
      </c>
    </row>
    <row r="67" spans="1:7" ht="16" x14ac:dyDescent="0.45">
      <c r="A67" s="59" t="s">
        <v>32</v>
      </c>
      <c r="B67" s="59">
        <v>2014</v>
      </c>
      <c r="C67" s="59">
        <v>43</v>
      </c>
      <c r="D67" s="59">
        <v>310</v>
      </c>
      <c r="E67" s="59">
        <v>5</v>
      </c>
      <c r="F67" s="59">
        <v>2</v>
      </c>
      <c r="G67" s="60">
        <v>700</v>
      </c>
    </row>
    <row r="68" spans="1:7" ht="16" x14ac:dyDescent="0.45">
      <c r="A68" s="59" t="s">
        <v>32</v>
      </c>
      <c r="B68" s="59">
        <v>2015</v>
      </c>
      <c r="C68" s="59">
        <v>45</v>
      </c>
      <c r="D68" s="59">
        <v>330</v>
      </c>
      <c r="E68" s="59">
        <v>5</v>
      </c>
      <c r="F68" s="59">
        <v>2</v>
      </c>
      <c r="G68" s="60">
        <v>730</v>
      </c>
    </row>
    <row r="69" spans="1:7" ht="16" x14ac:dyDescent="0.45">
      <c r="A69" s="59" t="s">
        <v>32</v>
      </c>
      <c r="B69" s="59">
        <v>2016</v>
      </c>
      <c r="C69" s="59">
        <v>47</v>
      </c>
      <c r="D69" s="59">
        <v>350</v>
      </c>
      <c r="E69" s="59">
        <v>6</v>
      </c>
      <c r="F69" s="59">
        <v>2</v>
      </c>
      <c r="G69" s="60">
        <v>760</v>
      </c>
    </row>
    <row r="70" spans="1:7" ht="16" x14ac:dyDescent="0.45">
      <c r="A70" s="59" t="s">
        <v>32</v>
      </c>
      <c r="B70" s="59">
        <v>2017</v>
      </c>
      <c r="C70" s="59">
        <v>49</v>
      </c>
      <c r="D70" s="59">
        <v>370</v>
      </c>
      <c r="E70" s="59">
        <v>6</v>
      </c>
      <c r="F70" s="59">
        <v>3</v>
      </c>
      <c r="G70" s="60">
        <v>790</v>
      </c>
    </row>
    <row r="71" spans="1:7" ht="16" x14ac:dyDescent="0.45">
      <c r="A71" s="59" t="s">
        <v>61</v>
      </c>
      <c r="B71" s="59">
        <v>2014</v>
      </c>
      <c r="C71" s="59">
        <v>37</v>
      </c>
      <c r="D71" s="59">
        <v>220</v>
      </c>
      <c r="E71" s="59">
        <v>4</v>
      </c>
      <c r="F71" s="59">
        <v>2</v>
      </c>
      <c r="G71" s="60">
        <v>500</v>
      </c>
    </row>
    <row r="72" spans="1:7" ht="16" x14ac:dyDescent="0.45">
      <c r="A72" s="59" t="s">
        <v>61</v>
      </c>
      <c r="B72" s="59">
        <v>2015</v>
      </c>
      <c r="C72" s="59">
        <v>39</v>
      </c>
      <c r="D72" s="59">
        <v>240</v>
      </c>
      <c r="E72" s="59">
        <v>4</v>
      </c>
      <c r="F72" s="59">
        <v>2</v>
      </c>
      <c r="G72" s="60">
        <v>530</v>
      </c>
    </row>
    <row r="73" spans="1:7" ht="16" x14ac:dyDescent="0.45">
      <c r="A73" s="59" t="s">
        <v>61</v>
      </c>
      <c r="B73" s="59">
        <v>2016</v>
      </c>
      <c r="C73" s="59">
        <v>41</v>
      </c>
      <c r="D73" s="59">
        <v>260</v>
      </c>
      <c r="E73" s="59">
        <v>5</v>
      </c>
      <c r="F73" s="59">
        <v>2</v>
      </c>
      <c r="G73" s="60">
        <v>560</v>
      </c>
    </row>
    <row r="74" spans="1:7" ht="16" x14ac:dyDescent="0.45">
      <c r="A74" s="59" t="s">
        <v>61</v>
      </c>
      <c r="B74" s="59">
        <v>2017</v>
      </c>
      <c r="C74" s="59">
        <v>43</v>
      </c>
      <c r="D74" s="59">
        <v>280</v>
      </c>
      <c r="E74" s="59">
        <v>5</v>
      </c>
      <c r="F74" s="59">
        <v>3</v>
      </c>
      <c r="G74" s="60">
        <v>590</v>
      </c>
    </row>
    <row r="75" spans="1:7" ht="16" x14ac:dyDescent="0.45">
      <c r="A75" s="59" t="s">
        <v>1060</v>
      </c>
      <c r="B75" s="59">
        <v>2014</v>
      </c>
      <c r="C75" s="59">
        <v>33</v>
      </c>
      <c r="D75" s="59">
        <v>150</v>
      </c>
      <c r="E75" s="59">
        <v>3</v>
      </c>
      <c r="F75" s="59">
        <v>1</v>
      </c>
      <c r="G75" s="60">
        <v>350</v>
      </c>
    </row>
    <row r="76" spans="1:7" ht="16" x14ac:dyDescent="0.45">
      <c r="A76" s="59" t="s">
        <v>1060</v>
      </c>
      <c r="B76" s="59">
        <v>2015</v>
      </c>
      <c r="C76" s="59">
        <v>35</v>
      </c>
      <c r="D76" s="59">
        <v>170</v>
      </c>
      <c r="E76" s="59">
        <v>3</v>
      </c>
      <c r="F76" s="59">
        <v>1</v>
      </c>
      <c r="G76" s="60">
        <v>380</v>
      </c>
    </row>
    <row r="77" spans="1:7" ht="16" x14ac:dyDescent="0.45">
      <c r="A77" s="59" t="s">
        <v>1060</v>
      </c>
      <c r="B77" s="59">
        <v>2016</v>
      </c>
      <c r="C77" s="59">
        <v>37</v>
      </c>
      <c r="D77" s="59">
        <v>190</v>
      </c>
      <c r="E77" s="59">
        <v>4</v>
      </c>
      <c r="F77" s="59">
        <v>1</v>
      </c>
      <c r="G77" s="60">
        <v>410</v>
      </c>
    </row>
    <row r="78" spans="1:7" ht="16" x14ac:dyDescent="0.45">
      <c r="A78" s="59" t="s">
        <v>1060</v>
      </c>
      <c r="B78" s="59">
        <v>2017</v>
      </c>
      <c r="C78" s="59">
        <v>39</v>
      </c>
      <c r="D78" s="59">
        <v>210</v>
      </c>
      <c r="E78" s="59">
        <v>4</v>
      </c>
      <c r="F78" s="59">
        <v>2</v>
      </c>
      <c r="G78" s="60">
        <v>440</v>
      </c>
    </row>
    <row r="79" spans="1:7" ht="16" x14ac:dyDescent="0.45">
      <c r="A79" s="59" t="s">
        <v>530</v>
      </c>
      <c r="B79" s="59">
        <v>2014</v>
      </c>
      <c r="C79" s="59">
        <v>51</v>
      </c>
      <c r="D79" s="59">
        <v>380</v>
      </c>
      <c r="E79" s="59">
        <v>7</v>
      </c>
      <c r="F79" s="59">
        <v>4</v>
      </c>
      <c r="G79" s="60">
        <v>1300</v>
      </c>
    </row>
    <row r="80" spans="1:7" ht="16" x14ac:dyDescent="0.45">
      <c r="A80" s="59" t="s">
        <v>530</v>
      </c>
      <c r="B80" s="59">
        <v>2015</v>
      </c>
      <c r="C80" s="59">
        <v>53</v>
      </c>
      <c r="D80" s="59">
        <v>400</v>
      </c>
      <c r="E80" s="59">
        <v>7</v>
      </c>
      <c r="F80" s="59">
        <v>4</v>
      </c>
      <c r="G80" s="60">
        <v>1350</v>
      </c>
    </row>
    <row r="81" spans="1:7" ht="16" x14ac:dyDescent="0.45">
      <c r="A81" s="59" t="s">
        <v>530</v>
      </c>
      <c r="B81" s="59">
        <v>2016</v>
      </c>
      <c r="C81" s="59">
        <v>55</v>
      </c>
      <c r="D81" s="59">
        <v>420</v>
      </c>
      <c r="E81" s="59">
        <v>8</v>
      </c>
      <c r="F81" s="59">
        <v>4</v>
      </c>
      <c r="G81" s="60">
        <v>1400</v>
      </c>
    </row>
    <row r="82" spans="1:7" ht="16" x14ac:dyDescent="0.45">
      <c r="A82" s="59" t="s">
        <v>530</v>
      </c>
      <c r="B82" s="59">
        <v>2017</v>
      </c>
      <c r="C82" s="59">
        <v>57</v>
      </c>
      <c r="D82" s="59">
        <v>440</v>
      </c>
      <c r="E82" s="59">
        <v>8</v>
      </c>
      <c r="F82" s="59">
        <v>5</v>
      </c>
      <c r="G82" s="60">
        <v>1450</v>
      </c>
    </row>
    <row r="83" spans="1:7" ht="16" x14ac:dyDescent="0.45">
      <c r="A83" s="59" t="s">
        <v>433</v>
      </c>
      <c r="B83" s="59">
        <v>2014</v>
      </c>
      <c r="C83" s="59">
        <v>56</v>
      </c>
      <c r="D83" s="59">
        <v>600</v>
      </c>
      <c r="E83" s="59">
        <v>7</v>
      </c>
      <c r="F83" s="59">
        <v>4</v>
      </c>
      <c r="G83" s="60">
        <v>1500</v>
      </c>
    </row>
    <row r="84" spans="1:7" ht="16" x14ac:dyDescent="0.45">
      <c r="A84" s="59" t="s">
        <v>433</v>
      </c>
      <c r="B84" s="59">
        <v>2015</v>
      </c>
      <c r="C84" s="59">
        <v>58</v>
      </c>
      <c r="D84" s="59">
        <v>620</v>
      </c>
      <c r="E84" s="59">
        <v>7</v>
      </c>
      <c r="F84" s="59">
        <v>4</v>
      </c>
      <c r="G84" s="60">
        <v>1550</v>
      </c>
    </row>
    <row r="85" spans="1:7" ht="16" x14ac:dyDescent="0.45">
      <c r="A85" s="59" t="s">
        <v>433</v>
      </c>
      <c r="B85" s="59">
        <v>2016</v>
      </c>
      <c r="C85" s="59">
        <v>60</v>
      </c>
      <c r="D85" s="59">
        <v>640</v>
      </c>
      <c r="E85" s="59">
        <v>8</v>
      </c>
      <c r="F85" s="59">
        <v>4</v>
      </c>
      <c r="G85" s="60">
        <v>1600</v>
      </c>
    </row>
    <row r="86" spans="1:7" ht="16" x14ac:dyDescent="0.45">
      <c r="A86" s="59" t="s">
        <v>433</v>
      </c>
      <c r="B86" s="59">
        <v>2017</v>
      </c>
      <c r="C86" s="59">
        <v>62</v>
      </c>
      <c r="D86" s="59">
        <v>660</v>
      </c>
      <c r="E86" s="59">
        <v>8</v>
      </c>
      <c r="F86" s="59">
        <v>5</v>
      </c>
      <c r="G86" s="60">
        <v>1650</v>
      </c>
    </row>
    <row r="87" spans="1:7" ht="16" x14ac:dyDescent="0.45">
      <c r="A87" s="59" t="s">
        <v>109</v>
      </c>
      <c r="B87" s="59">
        <v>2014</v>
      </c>
      <c r="C87" s="59">
        <v>52</v>
      </c>
      <c r="D87" s="59">
        <v>550</v>
      </c>
      <c r="E87" s="59">
        <v>7</v>
      </c>
      <c r="F87" s="59">
        <v>4</v>
      </c>
      <c r="G87" s="60">
        <v>1400</v>
      </c>
    </row>
    <row r="88" spans="1:7" ht="16" x14ac:dyDescent="0.45">
      <c r="A88" s="59" t="s">
        <v>109</v>
      </c>
      <c r="B88" s="59">
        <v>2015</v>
      </c>
      <c r="C88" s="59">
        <v>54</v>
      </c>
      <c r="D88" s="59">
        <v>580</v>
      </c>
      <c r="E88" s="59">
        <v>7</v>
      </c>
      <c r="F88" s="59">
        <v>4</v>
      </c>
      <c r="G88" s="60">
        <v>1450</v>
      </c>
    </row>
    <row r="89" spans="1:7" ht="16" x14ac:dyDescent="0.45">
      <c r="A89" s="59" t="s">
        <v>109</v>
      </c>
      <c r="B89" s="59">
        <v>2016</v>
      </c>
      <c r="C89" s="59">
        <v>56</v>
      </c>
      <c r="D89" s="59">
        <v>610</v>
      </c>
      <c r="E89" s="59">
        <v>8</v>
      </c>
      <c r="F89" s="59">
        <v>4</v>
      </c>
      <c r="G89" s="60">
        <v>1500</v>
      </c>
    </row>
    <row r="90" spans="1:7" ht="16" x14ac:dyDescent="0.45">
      <c r="A90" s="59" t="s">
        <v>109</v>
      </c>
      <c r="B90" s="59">
        <v>2017</v>
      </c>
      <c r="C90" s="59">
        <v>58</v>
      </c>
      <c r="D90" s="59">
        <v>640</v>
      </c>
      <c r="E90" s="59">
        <v>8</v>
      </c>
      <c r="F90" s="59">
        <v>5</v>
      </c>
      <c r="G90" s="60">
        <v>1550</v>
      </c>
    </row>
    <row r="91" spans="1:7" ht="16" x14ac:dyDescent="0.45">
      <c r="A91" s="59" t="s">
        <v>314</v>
      </c>
      <c r="B91" s="59">
        <v>2014</v>
      </c>
      <c r="C91" s="59">
        <v>53</v>
      </c>
      <c r="D91" s="59">
        <v>520</v>
      </c>
      <c r="E91" s="59">
        <v>7</v>
      </c>
      <c r="F91" s="59">
        <v>4</v>
      </c>
      <c r="G91" s="60">
        <v>1350</v>
      </c>
    </row>
    <row r="92" spans="1:7" ht="16" x14ac:dyDescent="0.45">
      <c r="A92" s="59" t="s">
        <v>314</v>
      </c>
      <c r="B92" s="59">
        <v>2015</v>
      </c>
      <c r="C92" s="59">
        <v>55</v>
      </c>
      <c r="D92" s="59">
        <v>540</v>
      </c>
      <c r="E92" s="59">
        <v>7</v>
      </c>
      <c r="F92" s="59">
        <v>4</v>
      </c>
      <c r="G92" s="60">
        <v>1400</v>
      </c>
    </row>
    <row r="93" spans="1:7" ht="16" x14ac:dyDescent="0.45">
      <c r="A93" s="59" t="s">
        <v>314</v>
      </c>
      <c r="B93" s="59">
        <v>2016</v>
      </c>
      <c r="C93" s="59">
        <v>57</v>
      </c>
      <c r="D93" s="59">
        <v>560</v>
      </c>
      <c r="E93" s="59">
        <v>8</v>
      </c>
      <c r="F93" s="59">
        <v>4</v>
      </c>
      <c r="G93" s="60">
        <v>1450</v>
      </c>
    </row>
    <row r="94" spans="1:7" ht="16" x14ac:dyDescent="0.45">
      <c r="A94" s="59" t="s">
        <v>314</v>
      </c>
      <c r="B94" s="59">
        <v>2017</v>
      </c>
      <c r="C94" s="59">
        <v>59</v>
      </c>
      <c r="D94" s="59">
        <v>580</v>
      </c>
      <c r="E94" s="59">
        <v>8</v>
      </c>
      <c r="F94" s="59">
        <v>5</v>
      </c>
      <c r="G94" s="60">
        <v>1500</v>
      </c>
    </row>
    <row r="95" spans="1:7" ht="16" x14ac:dyDescent="0.45">
      <c r="A95" s="59" t="s">
        <v>328</v>
      </c>
      <c r="B95" s="59">
        <v>2014</v>
      </c>
      <c r="C95" s="59">
        <v>38</v>
      </c>
      <c r="D95" s="59">
        <v>210</v>
      </c>
      <c r="E95" s="59">
        <v>4</v>
      </c>
      <c r="F95" s="59">
        <v>2</v>
      </c>
      <c r="G95" s="60">
        <v>600</v>
      </c>
    </row>
    <row r="96" spans="1:7" ht="16" x14ac:dyDescent="0.45">
      <c r="A96" s="59" t="s">
        <v>328</v>
      </c>
      <c r="B96" s="59">
        <v>2015</v>
      </c>
      <c r="C96" s="59">
        <v>40</v>
      </c>
      <c r="D96" s="59">
        <v>230</v>
      </c>
      <c r="E96" s="59">
        <v>4</v>
      </c>
      <c r="F96" s="59">
        <v>2</v>
      </c>
      <c r="G96" s="60">
        <v>630</v>
      </c>
    </row>
    <row r="97" spans="1:7" ht="16" x14ac:dyDescent="0.45">
      <c r="A97" s="59" t="s">
        <v>328</v>
      </c>
      <c r="B97" s="59">
        <v>2016</v>
      </c>
      <c r="C97" s="59">
        <v>42</v>
      </c>
      <c r="D97" s="59">
        <v>250</v>
      </c>
      <c r="E97" s="59">
        <v>5</v>
      </c>
      <c r="F97" s="59">
        <v>2</v>
      </c>
      <c r="G97" s="60">
        <v>660</v>
      </c>
    </row>
    <row r="98" spans="1:7" ht="16" x14ac:dyDescent="0.45">
      <c r="A98" s="59" t="s">
        <v>328</v>
      </c>
      <c r="B98" s="59">
        <v>2017</v>
      </c>
      <c r="C98" s="59">
        <v>44</v>
      </c>
      <c r="D98" s="59">
        <v>270</v>
      </c>
      <c r="E98" s="59">
        <v>5</v>
      </c>
      <c r="F98" s="59">
        <v>3</v>
      </c>
      <c r="G98" s="60">
        <v>690</v>
      </c>
    </row>
    <row r="99" spans="1:7" ht="16" x14ac:dyDescent="0.45">
      <c r="A99" s="59" t="s">
        <v>185</v>
      </c>
      <c r="B99" s="59">
        <v>2014</v>
      </c>
      <c r="C99" s="59">
        <v>47</v>
      </c>
      <c r="D99" s="59">
        <v>350</v>
      </c>
      <c r="E99" s="59">
        <v>6</v>
      </c>
      <c r="F99" s="59">
        <v>3</v>
      </c>
      <c r="G99" s="60">
        <v>950</v>
      </c>
    </row>
    <row r="100" spans="1:7" ht="16" x14ac:dyDescent="0.45">
      <c r="A100" s="59" t="s">
        <v>185</v>
      </c>
      <c r="B100" s="59">
        <v>2015</v>
      </c>
      <c r="C100" s="59">
        <v>49</v>
      </c>
      <c r="D100" s="59">
        <v>370</v>
      </c>
      <c r="E100" s="59">
        <v>6</v>
      </c>
      <c r="F100" s="59">
        <v>3</v>
      </c>
      <c r="G100" s="60">
        <v>980</v>
      </c>
    </row>
    <row r="101" spans="1:7" ht="16" x14ac:dyDescent="0.45">
      <c r="A101" s="59" t="s">
        <v>185</v>
      </c>
      <c r="B101" s="59">
        <v>2016</v>
      </c>
      <c r="C101" s="59">
        <v>51</v>
      </c>
      <c r="D101" s="59">
        <v>390</v>
      </c>
      <c r="E101" s="59">
        <v>7</v>
      </c>
      <c r="F101" s="59">
        <v>3</v>
      </c>
      <c r="G101" s="60">
        <v>1010</v>
      </c>
    </row>
    <row r="102" spans="1:7" ht="16" x14ac:dyDescent="0.45">
      <c r="A102" s="59" t="s">
        <v>185</v>
      </c>
      <c r="B102" s="59">
        <v>2017</v>
      </c>
      <c r="C102" s="59">
        <v>53</v>
      </c>
      <c r="D102" s="59">
        <v>410</v>
      </c>
      <c r="E102" s="59">
        <v>7</v>
      </c>
      <c r="F102" s="59">
        <v>4</v>
      </c>
      <c r="G102" s="60">
        <v>1040</v>
      </c>
    </row>
    <row r="103" spans="1:7" ht="16" x14ac:dyDescent="0.45">
      <c r="A103" s="59" t="s">
        <v>514</v>
      </c>
      <c r="B103" s="59">
        <v>2014</v>
      </c>
      <c r="C103" s="59">
        <v>35</v>
      </c>
      <c r="D103" s="59">
        <v>180</v>
      </c>
      <c r="E103" s="59">
        <v>4</v>
      </c>
      <c r="F103" s="59">
        <v>2</v>
      </c>
      <c r="G103" s="60">
        <v>500</v>
      </c>
    </row>
    <row r="104" spans="1:7" ht="16" x14ac:dyDescent="0.45">
      <c r="A104" s="59" t="s">
        <v>514</v>
      </c>
      <c r="B104" s="59">
        <v>2015</v>
      </c>
      <c r="C104" s="59">
        <v>37</v>
      </c>
      <c r="D104" s="59">
        <v>200</v>
      </c>
      <c r="E104" s="59">
        <v>4</v>
      </c>
      <c r="F104" s="59">
        <v>2</v>
      </c>
      <c r="G104" s="60">
        <v>530</v>
      </c>
    </row>
    <row r="105" spans="1:7" ht="16" x14ac:dyDescent="0.45">
      <c r="A105" s="59" t="s">
        <v>514</v>
      </c>
      <c r="B105" s="59">
        <v>2016</v>
      </c>
      <c r="C105" s="59">
        <v>39</v>
      </c>
      <c r="D105" s="59">
        <v>220</v>
      </c>
      <c r="E105" s="59">
        <v>5</v>
      </c>
      <c r="F105" s="59">
        <v>2</v>
      </c>
      <c r="G105" s="60">
        <v>560</v>
      </c>
    </row>
    <row r="106" spans="1:7" ht="16" x14ac:dyDescent="0.45">
      <c r="A106" s="59" t="s">
        <v>514</v>
      </c>
      <c r="B106" s="59">
        <v>2017</v>
      </c>
      <c r="C106" s="59">
        <v>41</v>
      </c>
      <c r="D106" s="59">
        <v>240</v>
      </c>
      <c r="E106" s="59">
        <v>5</v>
      </c>
      <c r="F106" s="59">
        <v>3</v>
      </c>
      <c r="G106" s="60">
        <v>590</v>
      </c>
    </row>
    <row r="107" spans="1:7" ht="16" x14ac:dyDescent="0.45">
      <c r="A107" s="59" t="s">
        <v>995</v>
      </c>
      <c r="B107" s="59">
        <v>2014</v>
      </c>
      <c r="C107" s="59">
        <v>39</v>
      </c>
      <c r="D107" s="59">
        <v>240</v>
      </c>
      <c r="E107" s="59">
        <v>4</v>
      </c>
      <c r="F107" s="59">
        <v>2</v>
      </c>
      <c r="G107" s="60">
        <v>550</v>
      </c>
    </row>
    <row r="108" spans="1:7" ht="16" x14ac:dyDescent="0.45">
      <c r="A108" s="59" t="s">
        <v>995</v>
      </c>
      <c r="B108" s="59">
        <v>2015</v>
      </c>
      <c r="C108" s="59">
        <v>41</v>
      </c>
      <c r="D108" s="59">
        <v>260</v>
      </c>
      <c r="E108" s="59">
        <v>4</v>
      </c>
      <c r="F108" s="59">
        <v>2</v>
      </c>
      <c r="G108" s="60">
        <v>580</v>
      </c>
    </row>
    <row r="109" spans="1:7" ht="16" x14ac:dyDescent="0.45">
      <c r="A109" s="59" t="s">
        <v>995</v>
      </c>
      <c r="B109" s="59">
        <v>2016</v>
      </c>
      <c r="C109" s="59">
        <v>43</v>
      </c>
      <c r="D109" s="59">
        <v>280</v>
      </c>
      <c r="E109" s="59">
        <v>5</v>
      </c>
      <c r="F109" s="59">
        <v>2</v>
      </c>
      <c r="G109" s="60">
        <v>610</v>
      </c>
    </row>
    <row r="110" spans="1:7" ht="16" x14ac:dyDescent="0.45">
      <c r="A110" s="59" t="s">
        <v>995</v>
      </c>
      <c r="B110" s="59">
        <v>2017</v>
      </c>
      <c r="C110" s="59">
        <v>45</v>
      </c>
      <c r="D110" s="59">
        <v>300</v>
      </c>
      <c r="E110" s="59">
        <v>5</v>
      </c>
      <c r="F110" s="59">
        <v>3</v>
      </c>
      <c r="G110" s="60">
        <v>640</v>
      </c>
    </row>
    <row r="111" spans="1:7" ht="16" x14ac:dyDescent="0.45">
      <c r="A111" s="59" t="s">
        <v>125</v>
      </c>
      <c r="B111" s="59">
        <v>2014</v>
      </c>
      <c r="C111" s="59">
        <v>48</v>
      </c>
      <c r="D111" s="59">
        <v>350</v>
      </c>
      <c r="E111" s="59">
        <v>6</v>
      </c>
      <c r="F111" s="59">
        <v>3</v>
      </c>
      <c r="G111" s="60">
        <v>950</v>
      </c>
    </row>
    <row r="112" spans="1:7" ht="16" x14ac:dyDescent="0.45">
      <c r="A112" s="59" t="s">
        <v>125</v>
      </c>
      <c r="B112" s="59">
        <v>2015</v>
      </c>
      <c r="C112" s="59">
        <v>50</v>
      </c>
      <c r="D112" s="59">
        <v>370</v>
      </c>
      <c r="E112" s="59">
        <v>6</v>
      </c>
      <c r="F112" s="59">
        <v>3</v>
      </c>
      <c r="G112" s="60">
        <v>980</v>
      </c>
    </row>
    <row r="113" spans="1:7" ht="16" x14ac:dyDescent="0.45">
      <c r="A113" s="59" t="s">
        <v>125</v>
      </c>
      <c r="B113" s="59">
        <v>2016</v>
      </c>
      <c r="C113" s="59">
        <v>52</v>
      </c>
      <c r="D113" s="59">
        <v>390</v>
      </c>
      <c r="E113" s="59">
        <v>7</v>
      </c>
      <c r="F113" s="59">
        <v>3</v>
      </c>
      <c r="G113" s="60">
        <v>1010</v>
      </c>
    </row>
    <row r="114" spans="1:7" ht="16" x14ac:dyDescent="0.45">
      <c r="A114" s="59" t="s">
        <v>125</v>
      </c>
      <c r="B114" s="59">
        <v>2017</v>
      </c>
      <c r="C114" s="59">
        <v>54</v>
      </c>
      <c r="D114" s="59">
        <v>410</v>
      </c>
      <c r="E114" s="59">
        <v>7</v>
      </c>
      <c r="F114" s="59">
        <v>4</v>
      </c>
      <c r="G114" s="60">
        <v>1040</v>
      </c>
    </row>
    <row r="115" spans="1:7" ht="16" x14ac:dyDescent="0.45">
      <c r="A115" s="59" t="s">
        <v>684</v>
      </c>
      <c r="B115" s="59">
        <v>2014</v>
      </c>
      <c r="C115" s="59">
        <v>44</v>
      </c>
      <c r="D115" s="59">
        <v>290</v>
      </c>
      <c r="E115" s="59">
        <v>5</v>
      </c>
      <c r="F115" s="59">
        <v>3</v>
      </c>
      <c r="G115" s="60">
        <v>800</v>
      </c>
    </row>
    <row r="116" spans="1:7" ht="16" x14ac:dyDescent="0.45">
      <c r="A116" s="59" t="s">
        <v>684</v>
      </c>
      <c r="B116" s="59">
        <v>2015</v>
      </c>
      <c r="C116" s="59">
        <v>46</v>
      </c>
      <c r="D116" s="59">
        <v>310</v>
      </c>
      <c r="E116" s="59">
        <v>5</v>
      </c>
      <c r="F116" s="59">
        <v>3</v>
      </c>
      <c r="G116" s="60">
        <v>830</v>
      </c>
    </row>
    <row r="117" spans="1:7" ht="16" x14ac:dyDescent="0.45">
      <c r="A117" s="59" t="s">
        <v>684</v>
      </c>
      <c r="B117" s="59">
        <v>2016</v>
      </c>
      <c r="C117" s="59">
        <v>48</v>
      </c>
      <c r="D117" s="59">
        <v>330</v>
      </c>
      <c r="E117" s="59">
        <v>6</v>
      </c>
      <c r="F117" s="59">
        <v>3</v>
      </c>
      <c r="G117" s="60">
        <v>860</v>
      </c>
    </row>
    <row r="118" spans="1:7" ht="16" x14ac:dyDescent="0.45">
      <c r="A118" s="59" t="s">
        <v>684</v>
      </c>
      <c r="B118" s="59">
        <v>2017</v>
      </c>
      <c r="C118" s="59">
        <v>50</v>
      </c>
      <c r="D118" s="59">
        <v>350</v>
      </c>
      <c r="E118" s="59">
        <v>6</v>
      </c>
      <c r="F118" s="59">
        <v>4</v>
      </c>
      <c r="G118" s="60">
        <v>890</v>
      </c>
    </row>
    <row r="119" spans="1:7" ht="16" x14ac:dyDescent="0.45">
      <c r="A119" s="59" t="s">
        <v>176</v>
      </c>
      <c r="B119" s="59">
        <v>2014</v>
      </c>
      <c r="C119" s="59">
        <v>54</v>
      </c>
      <c r="D119" s="59">
        <v>570</v>
      </c>
      <c r="E119" s="59">
        <v>7</v>
      </c>
      <c r="F119" s="59">
        <v>4</v>
      </c>
      <c r="G119" s="60">
        <v>1400</v>
      </c>
    </row>
    <row r="120" spans="1:7" ht="16" x14ac:dyDescent="0.45">
      <c r="A120" s="59" t="s">
        <v>176</v>
      </c>
      <c r="B120" s="59">
        <v>2015</v>
      </c>
      <c r="C120" s="59">
        <v>56</v>
      </c>
      <c r="D120" s="59">
        <v>590</v>
      </c>
      <c r="E120" s="59">
        <v>7</v>
      </c>
      <c r="F120" s="59">
        <v>4</v>
      </c>
      <c r="G120" s="60">
        <v>1450</v>
      </c>
    </row>
    <row r="121" spans="1:7" ht="16" x14ac:dyDescent="0.45">
      <c r="A121" s="59" t="s">
        <v>176</v>
      </c>
      <c r="B121" s="59">
        <v>2016</v>
      </c>
      <c r="C121" s="59">
        <v>58</v>
      </c>
      <c r="D121" s="59">
        <v>610</v>
      </c>
      <c r="E121" s="59">
        <v>8</v>
      </c>
      <c r="F121" s="59">
        <v>4</v>
      </c>
      <c r="G121" s="60">
        <v>1500</v>
      </c>
    </row>
    <row r="122" spans="1:7" ht="16" x14ac:dyDescent="0.45">
      <c r="A122" s="59" t="s">
        <v>176</v>
      </c>
      <c r="B122" s="59">
        <v>2017</v>
      </c>
      <c r="C122" s="59">
        <v>60</v>
      </c>
      <c r="D122" s="59">
        <v>630</v>
      </c>
      <c r="E122" s="59">
        <v>8</v>
      </c>
      <c r="F122" s="59">
        <v>5</v>
      </c>
      <c r="G122" s="60">
        <v>1550</v>
      </c>
    </row>
    <row r="123" spans="1:7" ht="16" x14ac:dyDescent="0.45">
      <c r="A123" s="59" t="s">
        <v>398</v>
      </c>
      <c r="B123" s="59">
        <v>2014</v>
      </c>
      <c r="C123" s="59">
        <v>37</v>
      </c>
      <c r="D123" s="59">
        <v>220</v>
      </c>
      <c r="E123" s="59">
        <v>4</v>
      </c>
      <c r="F123" s="59">
        <v>2</v>
      </c>
      <c r="G123" s="60">
        <v>600</v>
      </c>
    </row>
    <row r="124" spans="1:7" ht="16" x14ac:dyDescent="0.45">
      <c r="A124" s="59" t="s">
        <v>398</v>
      </c>
      <c r="B124" s="59">
        <v>2015</v>
      </c>
      <c r="C124" s="59">
        <v>39</v>
      </c>
      <c r="D124" s="59">
        <v>240</v>
      </c>
      <c r="E124" s="59">
        <v>4</v>
      </c>
      <c r="F124" s="59">
        <v>2</v>
      </c>
      <c r="G124" s="60">
        <v>630</v>
      </c>
    </row>
    <row r="125" spans="1:7" ht="16" x14ac:dyDescent="0.45">
      <c r="A125" s="59" t="s">
        <v>398</v>
      </c>
      <c r="B125" s="59">
        <v>2016</v>
      </c>
      <c r="C125" s="59">
        <v>41</v>
      </c>
      <c r="D125" s="59">
        <v>260</v>
      </c>
      <c r="E125" s="59">
        <v>5</v>
      </c>
      <c r="F125" s="59">
        <v>2</v>
      </c>
      <c r="G125" s="60">
        <v>660</v>
      </c>
    </row>
    <row r="126" spans="1:7" ht="16" x14ac:dyDescent="0.45">
      <c r="A126" s="59" t="s">
        <v>398</v>
      </c>
      <c r="B126" s="59">
        <v>2017</v>
      </c>
      <c r="C126" s="59">
        <v>43</v>
      </c>
      <c r="D126" s="59">
        <v>280</v>
      </c>
      <c r="E126" s="59">
        <v>5</v>
      </c>
      <c r="F126" s="59">
        <v>3</v>
      </c>
      <c r="G126" s="60">
        <v>690</v>
      </c>
    </row>
    <row r="127" spans="1:7" ht="16" x14ac:dyDescent="0.45">
      <c r="A127" s="59" t="s">
        <v>148</v>
      </c>
      <c r="B127" s="59">
        <v>2014</v>
      </c>
      <c r="C127" s="59">
        <v>73</v>
      </c>
      <c r="D127" s="59">
        <v>890</v>
      </c>
      <c r="E127" s="59">
        <v>9</v>
      </c>
      <c r="F127" s="59">
        <v>5</v>
      </c>
      <c r="G127" s="60">
        <v>2100</v>
      </c>
    </row>
    <row r="128" spans="1:7" ht="16" x14ac:dyDescent="0.45">
      <c r="A128" s="59" t="s">
        <v>148</v>
      </c>
      <c r="B128" s="59">
        <v>2015</v>
      </c>
      <c r="C128" s="59">
        <v>74</v>
      </c>
      <c r="D128" s="59">
        <v>910</v>
      </c>
      <c r="E128" s="59">
        <v>9</v>
      </c>
      <c r="F128" s="59">
        <v>5</v>
      </c>
      <c r="G128" s="60">
        <v>2150</v>
      </c>
    </row>
    <row r="129" spans="1:7" ht="16" x14ac:dyDescent="0.45">
      <c r="A129" s="59" t="s">
        <v>148</v>
      </c>
      <c r="B129" s="59">
        <v>2016</v>
      </c>
      <c r="C129" s="59">
        <v>75</v>
      </c>
      <c r="D129" s="59">
        <v>930</v>
      </c>
      <c r="E129" s="59">
        <v>9</v>
      </c>
      <c r="F129" s="59">
        <v>5</v>
      </c>
      <c r="G129" s="60">
        <v>2200</v>
      </c>
    </row>
    <row r="130" spans="1:7" ht="16" x14ac:dyDescent="0.45">
      <c r="A130" s="59" t="s">
        <v>148</v>
      </c>
      <c r="B130" s="59">
        <v>2017</v>
      </c>
      <c r="C130" s="59">
        <v>76</v>
      </c>
      <c r="D130" s="59">
        <v>950</v>
      </c>
      <c r="E130" s="59">
        <v>10</v>
      </c>
      <c r="F130" s="59">
        <v>5</v>
      </c>
      <c r="G130" s="60">
        <v>2250</v>
      </c>
    </row>
    <row r="131" spans="1:7" ht="16" x14ac:dyDescent="0.45">
      <c r="A131" s="59" t="s">
        <v>244</v>
      </c>
      <c r="B131" s="59">
        <v>2014</v>
      </c>
      <c r="C131" s="59">
        <v>51</v>
      </c>
      <c r="D131" s="59">
        <v>380</v>
      </c>
      <c r="E131" s="59">
        <v>7</v>
      </c>
      <c r="F131" s="59">
        <v>4</v>
      </c>
      <c r="G131" s="60">
        <v>1300</v>
      </c>
    </row>
    <row r="132" spans="1:7" ht="16" x14ac:dyDescent="0.45">
      <c r="A132" s="59" t="s">
        <v>244</v>
      </c>
      <c r="B132" s="59">
        <v>2015</v>
      </c>
      <c r="C132" s="59">
        <v>53</v>
      </c>
      <c r="D132" s="59">
        <v>400</v>
      </c>
      <c r="E132" s="59">
        <v>7</v>
      </c>
      <c r="F132" s="59">
        <v>4</v>
      </c>
      <c r="G132" s="60">
        <v>1350</v>
      </c>
    </row>
    <row r="133" spans="1:7" ht="16" x14ac:dyDescent="0.45">
      <c r="A133" s="59" t="s">
        <v>244</v>
      </c>
      <c r="B133" s="59">
        <v>2016</v>
      </c>
      <c r="C133" s="59">
        <v>55</v>
      </c>
      <c r="D133" s="59">
        <v>420</v>
      </c>
      <c r="E133" s="59">
        <v>8</v>
      </c>
      <c r="F133" s="59">
        <v>4</v>
      </c>
      <c r="G133" s="60">
        <v>1400</v>
      </c>
    </row>
    <row r="134" spans="1:7" ht="16" x14ac:dyDescent="0.45">
      <c r="A134" s="59" t="s">
        <v>244</v>
      </c>
      <c r="B134" s="59">
        <v>2017</v>
      </c>
      <c r="C134" s="59">
        <v>57</v>
      </c>
      <c r="D134" s="59">
        <v>440</v>
      </c>
      <c r="E134" s="59">
        <v>8</v>
      </c>
      <c r="F134" s="59">
        <v>5</v>
      </c>
      <c r="G134" s="60">
        <v>1450</v>
      </c>
    </row>
    <row r="135" spans="1:7" ht="16" x14ac:dyDescent="0.45">
      <c r="A135" s="59" t="s">
        <v>2674</v>
      </c>
      <c r="B135" s="59">
        <v>2014</v>
      </c>
      <c r="C135" s="59">
        <v>33</v>
      </c>
      <c r="D135" s="59">
        <v>150</v>
      </c>
      <c r="E135" s="59">
        <v>3</v>
      </c>
      <c r="F135" s="59">
        <v>1</v>
      </c>
      <c r="G135" s="60">
        <v>400</v>
      </c>
    </row>
    <row r="136" spans="1:7" ht="16" x14ac:dyDescent="0.45">
      <c r="A136" s="59" t="s">
        <v>2674</v>
      </c>
      <c r="B136" s="59">
        <v>2015</v>
      </c>
      <c r="C136" s="59">
        <v>35</v>
      </c>
      <c r="D136" s="59">
        <v>170</v>
      </c>
      <c r="E136" s="59">
        <v>3</v>
      </c>
      <c r="F136" s="59">
        <v>1</v>
      </c>
      <c r="G136" s="60">
        <v>430</v>
      </c>
    </row>
    <row r="137" spans="1:7" ht="16" x14ac:dyDescent="0.45">
      <c r="A137" s="59" t="s">
        <v>2674</v>
      </c>
      <c r="B137" s="59">
        <v>2016</v>
      </c>
      <c r="C137" s="59">
        <v>37</v>
      </c>
      <c r="D137" s="59">
        <v>190</v>
      </c>
      <c r="E137" s="59">
        <v>4</v>
      </c>
      <c r="F137" s="59">
        <v>1</v>
      </c>
      <c r="G137" s="60">
        <v>460</v>
      </c>
    </row>
    <row r="138" spans="1:7" ht="16" x14ac:dyDescent="0.45">
      <c r="A138" s="59" t="s">
        <v>2674</v>
      </c>
      <c r="B138" s="59">
        <v>2017</v>
      </c>
      <c r="C138" s="59">
        <v>39</v>
      </c>
      <c r="D138" s="59">
        <v>210</v>
      </c>
      <c r="E138" s="59">
        <v>4</v>
      </c>
      <c r="F138" s="59">
        <v>2</v>
      </c>
      <c r="G138" s="60">
        <v>490</v>
      </c>
    </row>
    <row r="139" spans="1:7" ht="16" x14ac:dyDescent="0.45">
      <c r="A139" s="59" t="s">
        <v>77</v>
      </c>
      <c r="B139" s="59">
        <v>2014</v>
      </c>
      <c r="C139" s="59">
        <v>52</v>
      </c>
      <c r="D139" s="59">
        <v>550</v>
      </c>
      <c r="E139" s="59">
        <v>7</v>
      </c>
      <c r="F139" s="59">
        <v>4</v>
      </c>
      <c r="G139" s="60">
        <v>1400</v>
      </c>
    </row>
    <row r="140" spans="1:7" ht="16" x14ac:dyDescent="0.45">
      <c r="A140" s="59" t="s">
        <v>77</v>
      </c>
      <c r="B140" s="59">
        <v>2015</v>
      </c>
      <c r="C140" s="59">
        <v>54</v>
      </c>
      <c r="D140" s="59">
        <v>580</v>
      </c>
      <c r="E140" s="59">
        <v>7</v>
      </c>
      <c r="F140" s="59">
        <v>4</v>
      </c>
      <c r="G140" s="60">
        <v>1450</v>
      </c>
    </row>
    <row r="141" spans="1:7" ht="16" x14ac:dyDescent="0.45">
      <c r="A141" s="59" t="s">
        <v>77</v>
      </c>
      <c r="B141" s="59">
        <v>2016</v>
      </c>
      <c r="C141" s="59">
        <v>56</v>
      </c>
      <c r="D141" s="59">
        <v>610</v>
      </c>
      <c r="E141" s="59">
        <v>8</v>
      </c>
      <c r="F141" s="59">
        <v>4</v>
      </c>
      <c r="G141" s="60">
        <v>1500</v>
      </c>
    </row>
    <row r="142" spans="1:7" ht="16" x14ac:dyDescent="0.45">
      <c r="A142" s="59" t="s">
        <v>77</v>
      </c>
      <c r="B142" s="59">
        <v>2017</v>
      </c>
      <c r="C142" s="59">
        <v>58</v>
      </c>
      <c r="D142" s="59">
        <v>640</v>
      </c>
      <c r="E142" s="59">
        <v>8</v>
      </c>
      <c r="F142" s="59">
        <v>5</v>
      </c>
      <c r="G142" s="60">
        <v>1550</v>
      </c>
    </row>
    <row r="143" spans="1:7" ht="16" x14ac:dyDescent="0.45">
      <c r="A143" s="59" t="s">
        <v>839</v>
      </c>
      <c r="B143" s="59">
        <v>2014</v>
      </c>
      <c r="C143" s="59">
        <v>41</v>
      </c>
      <c r="D143" s="59">
        <v>260</v>
      </c>
      <c r="E143" s="59">
        <v>5</v>
      </c>
      <c r="F143" s="59">
        <v>2</v>
      </c>
      <c r="G143" s="60">
        <v>700</v>
      </c>
    </row>
    <row r="144" spans="1:7" ht="16" x14ac:dyDescent="0.45">
      <c r="A144" s="59" t="s">
        <v>839</v>
      </c>
      <c r="B144" s="59">
        <v>2015</v>
      </c>
      <c r="C144" s="59">
        <v>43</v>
      </c>
      <c r="D144" s="59">
        <v>280</v>
      </c>
      <c r="E144" s="59">
        <v>5</v>
      </c>
      <c r="F144" s="59">
        <v>2</v>
      </c>
      <c r="G144" s="60">
        <v>730</v>
      </c>
    </row>
    <row r="145" spans="1:7" ht="16" x14ac:dyDescent="0.45">
      <c r="A145" s="59" t="s">
        <v>839</v>
      </c>
      <c r="B145" s="59">
        <v>2016</v>
      </c>
      <c r="C145" s="59">
        <v>45</v>
      </c>
      <c r="D145" s="59">
        <v>300</v>
      </c>
      <c r="E145" s="59">
        <v>6</v>
      </c>
      <c r="F145" s="59">
        <v>2</v>
      </c>
      <c r="G145" s="60">
        <v>760</v>
      </c>
    </row>
    <row r="146" spans="1:7" ht="16" x14ac:dyDescent="0.45">
      <c r="A146" s="59" t="s">
        <v>839</v>
      </c>
      <c r="B146" s="59">
        <v>2017</v>
      </c>
      <c r="C146" s="59">
        <v>47</v>
      </c>
      <c r="D146" s="59">
        <v>320</v>
      </c>
      <c r="E146" s="59">
        <v>6</v>
      </c>
      <c r="F146" s="59">
        <v>3</v>
      </c>
      <c r="G146" s="60">
        <v>790</v>
      </c>
    </row>
    <row r="147" spans="1:7" ht="16" x14ac:dyDescent="0.45">
      <c r="A147" s="59" t="s">
        <v>90</v>
      </c>
      <c r="B147" s="59">
        <v>2014</v>
      </c>
      <c r="C147" s="59">
        <v>56</v>
      </c>
      <c r="D147" s="59">
        <v>600</v>
      </c>
      <c r="E147" s="59">
        <v>7</v>
      </c>
      <c r="F147" s="59">
        <v>4</v>
      </c>
      <c r="G147" s="60">
        <v>1500</v>
      </c>
    </row>
    <row r="148" spans="1:7" ht="16" x14ac:dyDescent="0.45">
      <c r="A148" s="59" t="s">
        <v>90</v>
      </c>
      <c r="B148" s="59">
        <v>2015</v>
      </c>
      <c r="C148" s="59">
        <v>58</v>
      </c>
      <c r="D148" s="59">
        <v>620</v>
      </c>
      <c r="E148" s="59">
        <v>7</v>
      </c>
      <c r="F148" s="59">
        <v>4</v>
      </c>
      <c r="G148" s="60">
        <v>1550</v>
      </c>
    </row>
    <row r="149" spans="1:7" ht="16" x14ac:dyDescent="0.45">
      <c r="A149" s="59" t="s">
        <v>90</v>
      </c>
      <c r="B149" s="59">
        <v>2016</v>
      </c>
      <c r="C149" s="59">
        <v>60</v>
      </c>
      <c r="D149" s="59">
        <v>640</v>
      </c>
      <c r="E149" s="59">
        <v>8</v>
      </c>
      <c r="F149" s="59">
        <v>4</v>
      </c>
      <c r="G149" s="60">
        <v>1600</v>
      </c>
    </row>
    <row r="150" spans="1:7" ht="16" x14ac:dyDescent="0.45">
      <c r="A150" s="59" t="s">
        <v>90</v>
      </c>
      <c r="B150" s="59">
        <v>2017</v>
      </c>
      <c r="C150" s="59">
        <v>62</v>
      </c>
      <c r="D150" s="59">
        <v>660</v>
      </c>
      <c r="E150" s="59">
        <v>8</v>
      </c>
      <c r="F150" s="59">
        <v>5</v>
      </c>
      <c r="G150" s="60">
        <v>1650</v>
      </c>
    </row>
    <row r="151" spans="1:7" ht="16" x14ac:dyDescent="0.45">
      <c r="A151" s="59" t="s">
        <v>22</v>
      </c>
      <c r="B151" s="59">
        <v>2014</v>
      </c>
      <c r="C151" s="59">
        <v>68</v>
      </c>
      <c r="D151" s="59">
        <v>980</v>
      </c>
      <c r="E151" s="59">
        <v>8</v>
      </c>
      <c r="F151" s="59">
        <v>4</v>
      </c>
      <c r="G151" s="60">
        <v>1800</v>
      </c>
    </row>
    <row r="152" spans="1:7" ht="16" x14ac:dyDescent="0.45">
      <c r="A152" s="59" t="s">
        <v>22</v>
      </c>
      <c r="B152" s="59">
        <v>2015</v>
      </c>
      <c r="C152" s="59">
        <v>69</v>
      </c>
      <c r="D152" s="59">
        <v>1000</v>
      </c>
      <c r="E152" s="59">
        <v>8</v>
      </c>
      <c r="F152" s="59">
        <v>4</v>
      </c>
      <c r="G152" s="60">
        <v>1850</v>
      </c>
    </row>
    <row r="153" spans="1:7" ht="16" x14ac:dyDescent="0.45">
      <c r="A153" s="59" t="s">
        <v>22</v>
      </c>
      <c r="B153" s="59">
        <v>2016</v>
      </c>
      <c r="C153" s="59">
        <v>70</v>
      </c>
      <c r="D153" s="59">
        <v>1020</v>
      </c>
      <c r="E153" s="59">
        <v>9</v>
      </c>
      <c r="F153" s="59">
        <v>4</v>
      </c>
      <c r="G153" s="60">
        <v>1900</v>
      </c>
    </row>
    <row r="154" spans="1:7" ht="16" x14ac:dyDescent="0.45">
      <c r="A154" s="59" t="s">
        <v>22</v>
      </c>
      <c r="B154" s="59">
        <v>2017</v>
      </c>
      <c r="C154" s="59">
        <v>71</v>
      </c>
      <c r="D154" s="59">
        <v>1040</v>
      </c>
      <c r="E154" s="59">
        <v>9</v>
      </c>
      <c r="F154" s="59">
        <v>5</v>
      </c>
      <c r="G154" s="60">
        <v>1950</v>
      </c>
    </row>
    <row r="155" spans="1:7" ht="16" x14ac:dyDescent="0.45">
      <c r="A155" s="59" t="s">
        <v>1528</v>
      </c>
      <c r="B155" s="59">
        <v>2014</v>
      </c>
      <c r="C155" s="59">
        <v>44</v>
      </c>
      <c r="D155" s="59">
        <v>290</v>
      </c>
      <c r="E155" s="59">
        <v>5</v>
      </c>
      <c r="F155" s="59">
        <v>3</v>
      </c>
      <c r="G155" s="60">
        <v>800</v>
      </c>
    </row>
    <row r="156" spans="1:7" ht="16" x14ac:dyDescent="0.45">
      <c r="A156" s="59" t="s">
        <v>1528</v>
      </c>
      <c r="B156" s="59">
        <v>2015</v>
      </c>
      <c r="C156" s="59">
        <v>46</v>
      </c>
      <c r="D156" s="59">
        <v>310</v>
      </c>
      <c r="E156" s="59">
        <v>5</v>
      </c>
      <c r="F156" s="59">
        <v>3</v>
      </c>
      <c r="G156" s="60">
        <v>830</v>
      </c>
    </row>
    <row r="157" spans="1:7" ht="16" x14ac:dyDescent="0.45">
      <c r="A157" s="59" t="s">
        <v>1528</v>
      </c>
      <c r="B157" s="59">
        <v>2016</v>
      </c>
      <c r="C157" s="59">
        <v>48</v>
      </c>
      <c r="D157" s="59">
        <v>330</v>
      </c>
      <c r="E157" s="59">
        <v>6</v>
      </c>
      <c r="F157" s="59">
        <v>3</v>
      </c>
      <c r="G157" s="60">
        <v>860</v>
      </c>
    </row>
    <row r="158" spans="1:7" ht="16" x14ac:dyDescent="0.45">
      <c r="A158" s="59" t="s">
        <v>1528</v>
      </c>
      <c r="B158" s="59">
        <v>2017</v>
      </c>
      <c r="C158" s="59">
        <v>50</v>
      </c>
      <c r="D158" s="59">
        <v>350</v>
      </c>
      <c r="E158" s="59">
        <v>6</v>
      </c>
      <c r="F158" s="59">
        <v>4</v>
      </c>
      <c r="G158" s="60">
        <v>890</v>
      </c>
    </row>
    <row r="159" spans="1:7" ht="16" x14ac:dyDescent="0.45">
      <c r="A159" s="59" t="s">
        <v>69</v>
      </c>
      <c r="B159" s="59">
        <v>2014</v>
      </c>
      <c r="C159" s="59">
        <v>42</v>
      </c>
      <c r="D159" s="59">
        <v>290</v>
      </c>
      <c r="E159" s="59">
        <v>5</v>
      </c>
      <c r="F159" s="59">
        <v>2</v>
      </c>
      <c r="G159" s="60">
        <v>750</v>
      </c>
    </row>
    <row r="160" spans="1:7" ht="16" x14ac:dyDescent="0.45">
      <c r="A160" s="59" t="s">
        <v>69</v>
      </c>
      <c r="B160" s="59">
        <v>2015</v>
      </c>
      <c r="C160" s="59">
        <v>44</v>
      </c>
      <c r="D160" s="59">
        <v>310</v>
      </c>
      <c r="E160" s="59">
        <v>5</v>
      </c>
      <c r="F160" s="59">
        <v>2</v>
      </c>
      <c r="G160" s="60">
        <v>780</v>
      </c>
    </row>
    <row r="161" spans="1:7" ht="16" x14ac:dyDescent="0.45">
      <c r="A161" s="59" t="s">
        <v>69</v>
      </c>
      <c r="B161" s="59">
        <v>2016</v>
      </c>
      <c r="C161" s="59">
        <v>46</v>
      </c>
      <c r="D161" s="59">
        <v>330</v>
      </c>
      <c r="E161" s="59">
        <v>6</v>
      </c>
      <c r="F161" s="59">
        <v>2</v>
      </c>
      <c r="G161" s="60">
        <v>810</v>
      </c>
    </row>
    <row r="162" spans="1:7" ht="16" x14ac:dyDescent="0.45">
      <c r="A162" s="59" t="s">
        <v>69</v>
      </c>
      <c r="B162" s="59">
        <v>2017</v>
      </c>
      <c r="C162" s="59">
        <v>48</v>
      </c>
      <c r="D162" s="59">
        <v>350</v>
      </c>
      <c r="E162" s="59">
        <v>6</v>
      </c>
      <c r="F162" s="59">
        <v>3</v>
      </c>
      <c r="G162" s="60">
        <v>840</v>
      </c>
    </row>
    <row r="163" spans="1:7" ht="16" x14ac:dyDescent="0.45">
      <c r="A163" s="59" t="s">
        <v>139</v>
      </c>
      <c r="B163" s="59">
        <v>2014</v>
      </c>
      <c r="C163" s="59">
        <v>33</v>
      </c>
      <c r="D163" s="59">
        <v>150</v>
      </c>
      <c r="E163" s="59">
        <v>3</v>
      </c>
      <c r="F163" s="59">
        <v>1</v>
      </c>
      <c r="G163" s="60">
        <v>400</v>
      </c>
    </row>
    <row r="164" spans="1:7" ht="16" x14ac:dyDescent="0.45">
      <c r="A164" s="59" t="s">
        <v>139</v>
      </c>
      <c r="B164" s="59">
        <v>2015</v>
      </c>
      <c r="C164" s="59">
        <v>35</v>
      </c>
      <c r="D164" s="59">
        <v>170</v>
      </c>
      <c r="E164" s="59">
        <v>3</v>
      </c>
      <c r="F164" s="59">
        <v>1</v>
      </c>
      <c r="G164" s="60">
        <v>430</v>
      </c>
    </row>
    <row r="165" spans="1:7" ht="16" x14ac:dyDescent="0.45">
      <c r="A165" s="59" t="s">
        <v>139</v>
      </c>
      <c r="B165" s="59">
        <v>2016</v>
      </c>
      <c r="C165" s="59">
        <v>37</v>
      </c>
      <c r="D165" s="59">
        <v>190</v>
      </c>
      <c r="E165" s="59">
        <v>4</v>
      </c>
      <c r="F165" s="59">
        <v>1</v>
      </c>
      <c r="G165" s="60">
        <v>460</v>
      </c>
    </row>
    <row r="166" spans="1:7" ht="16" x14ac:dyDescent="0.45">
      <c r="A166" s="59" t="s">
        <v>139</v>
      </c>
      <c r="B166" s="59">
        <v>2017</v>
      </c>
      <c r="C166" s="59">
        <v>39</v>
      </c>
      <c r="D166" s="59">
        <v>210</v>
      </c>
      <c r="E166" s="59">
        <v>4</v>
      </c>
      <c r="F166" s="59">
        <v>2</v>
      </c>
      <c r="G166" s="60">
        <v>490</v>
      </c>
    </row>
    <row r="167" spans="1:7" ht="16" x14ac:dyDescent="0.45">
      <c r="A167" s="59" t="s">
        <v>119</v>
      </c>
      <c r="B167" s="59">
        <v>2014</v>
      </c>
      <c r="C167" s="59">
        <v>48</v>
      </c>
      <c r="D167" s="59">
        <v>350</v>
      </c>
      <c r="E167" s="59">
        <v>6</v>
      </c>
      <c r="F167" s="59">
        <v>3</v>
      </c>
      <c r="G167" s="60">
        <v>950</v>
      </c>
    </row>
    <row r="168" spans="1:7" ht="16" x14ac:dyDescent="0.45">
      <c r="A168" s="59" t="s">
        <v>119</v>
      </c>
      <c r="B168" s="59">
        <v>2015</v>
      </c>
      <c r="C168" s="59">
        <v>50</v>
      </c>
      <c r="D168" s="59">
        <v>370</v>
      </c>
      <c r="E168" s="59">
        <v>6</v>
      </c>
      <c r="F168" s="59">
        <v>3</v>
      </c>
      <c r="G168" s="60">
        <v>980</v>
      </c>
    </row>
    <row r="169" spans="1:7" ht="16" x14ac:dyDescent="0.45">
      <c r="A169" s="59" t="s">
        <v>119</v>
      </c>
      <c r="B169" s="59">
        <v>2016</v>
      </c>
      <c r="C169" s="59">
        <v>52</v>
      </c>
      <c r="D169" s="59">
        <v>390</v>
      </c>
      <c r="E169" s="59">
        <v>7</v>
      </c>
      <c r="F169" s="59">
        <v>3</v>
      </c>
      <c r="G169" s="60">
        <v>1010</v>
      </c>
    </row>
    <row r="170" spans="1:7" ht="16" x14ac:dyDescent="0.45">
      <c r="A170" s="59" t="s">
        <v>119</v>
      </c>
      <c r="B170" s="59">
        <v>2017</v>
      </c>
      <c r="C170" s="59">
        <v>54</v>
      </c>
      <c r="D170" s="59">
        <v>410</v>
      </c>
      <c r="E170" s="59">
        <v>7</v>
      </c>
      <c r="F170" s="59">
        <v>4</v>
      </c>
      <c r="G170" s="60">
        <v>1040</v>
      </c>
    </row>
    <row r="171" spans="1:7" ht="16" x14ac:dyDescent="0.45">
      <c r="A171" s="59" t="s">
        <v>9</v>
      </c>
      <c r="B171" s="59">
        <v>2014</v>
      </c>
      <c r="C171" s="59">
        <v>58</v>
      </c>
      <c r="D171" s="59">
        <v>720</v>
      </c>
      <c r="E171" s="59">
        <v>8</v>
      </c>
      <c r="F171" s="59">
        <v>4</v>
      </c>
      <c r="G171" s="60">
        <v>1700</v>
      </c>
    </row>
    <row r="172" spans="1:7" ht="16" x14ac:dyDescent="0.45">
      <c r="A172" s="59" t="s">
        <v>9</v>
      </c>
      <c r="B172" s="59">
        <v>2015</v>
      </c>
      <c r="C172" s="59">
        <v>60</v>
      </c>
      <c r="D172" s="59">
        <v>740</v>
      </c>
      <c r="E172" s="59">
        <v>8</v>
      </c>
      <c r="F172" s="59">
        <v>4</v>
      </c>
      <c r="G172" s="60">
        <v>1750</v>
      </c>
    </row>
    <row r="173" spans="1:7" ht="16" x14ac:dyDescent="0.45">
      <c r="A173" s="59" t="s">
        <v>9</v>
      </c>
      <c r="B173" s="59">
        <v>2016</v>
      </c>
      <c r="C173" s="59">
        <v>62</v>
      </c>
      <c r="D173" s="59">
        <v>760</v>
      </c>
      <c r="E173" s="59">
        <v>9</v>
      </c>
      <c r="F173" s="59">
        <v>4</v>
      </c>
      <c r="G173" s="60">
        <v>1800</v>
      </c>
    </row>
    <row r="174" spans="1:7" ht="16" x14ac:dyDescent="0.45">
      <c r="A174" s="59" t="s">
        <v>9</v>
      </c>
      <c r="B174" s="59">
        <v>2017</v>
      </c>
      <c r="C174" s="59">
        <v>64</v>
      </c>
      <c r="D174" s="59">
        <v>780</v>
      </c>
      <c r="E174" s="59">
        <v>9</v>
      </c>
      <c r="F174" s="59">
        <v>5</v>
      </c>
      <c r="G174" s="60">
        <v>1850</v>
      </c>
    </row>
    <row r="175" spans="1:7" ht="16" x14ac:dyDescent="0.45">
      <c r="A175" s="59" t="s">
        <v>295</v>
      </c>
      <c r="B175" s="59">
        <v>2014</v>
      </c>
      <c r="C175" s="59">
        <v>47</v>
      </c>
      <c r="D175" s="59">
        <v>350</v>
      </c>
      <c r="E175" s="59">
        <v>6</v>
      </c>
      <c r="F175" s="59">
        <v>3</v>
      </c>
      <c r="G175" s="60">
        <v>950</v>
      </c>
    </row>
    <row r="176" spans="1:7" ht="16" x14ac:dyDescent="0.45">
      <c r="A176" s="59" t="s">
        <v>295</v>
      </c>
      <c r="B176" s="59">
        <v>2015</v>
      </c>
      <c r="C176" s="59">
        <v>49</v>
      </c>
      <c r="D176" s="59">
        <v>370</v>
      </c>
      <c r="E176" s="59">
        <v>6</v>
      </c>
      <c r="F176" s="59">
        <v>3</v>
      </c>
      <c r="G176" s="60">
        <v>980</v>
      </c>
    </row>
    <row r="177" spans="1:7" ht="16" x14ac:dyDescent="0.45">
      <c r="A177" s="59" t="s">
        <v>295</v>
      </c>
      <c r="B177" s="59">
        <v>2016</v>
      </c>
      <c r="C177" s="59">
        <v>51</v>
      </c>
      <c r="D177" s="59">
        <v>390</v>
      </c>
      <c r="E177" s="59">
        <v>7</v>
      </c>
      <c r="F177" s="59">
        <v>3</v>
      </c>
      <c r="G177" s="60">
        <v>1010</v>
      </c>
    </row>
    <row r="178" spans="1:7" ht="16" x14ac:dyDescent="0.45">
      <c r="A178" s="59" t="s">
        <v>295</v>
      </c>
      <c r="B178" s="59">
        <v>2017</v>
      </c>
      <c r="C178" s="59">
        <v>53</v>
      </c>
      <c r="D178" s="59">
        <v>410</v>
      </c>
      <c r="E178" s="59">
        <v>7</v>
      </c>
      <c r="F178" s="59">
        <v>4</v>
      </c>
      <c r="G178" s="60">
        <v>1040</v>
      </c>
    </row>
    <row r="179" spans="1:7" ht="16" x14ac:dyDescent="0.45">
      <c r="A179" s="59" t="s">
        <v>2321</v>
      </c>
      <c r="B179" s="59">
        <v>2014</v>
      </c>
      <c r="C179" s="59">
        <v>48</v>
      </c>
      <c r="D179" s="59">
        <v>350</v>
      </c>
      <c r="E179" s="59">
        <v>6</v>
      </c>
      <c r="F179" s="59">
        <v>3</v>
      </c>
      <c r="G179" s="60">
        <v>950</v>
      </c>
    </row>
    <row r="180" spans="1:7" ht="16" x14ac:dyDescent="0.45">
      <c r="A180" s="59" t="s">
        <v>2321</v>
      </c>
      <c r="B180" s="59">
        <v>2015</v>
      </c>
      <c r="C180" s="59">
        <v>50</v>
      </c>
      <c r="D180" s="59">
        <v>370</v>
      </c>
      <c r="E180" s="59">
        <v>6</v>
      </c>
      <c r="F180" s="59">
        <v>3</v>
      </c>
      <c r="G180" s="60">
        <v>980</v>
      </c>
    </row>
    <row r="181" spans="1:7" ht="16" x14ac:dyDescent="0.45">
      <c r="A181" s="59" t="s">
        <v>2321</v>
      </c>
      <c r="B181" s="59">
        <v>2016</v>
      </c>
      <c r="C181" s="59">
        <v>52</v>
      </c>
      <c r="D181" s="59">
        <v>390</v>
      </c>
      <c r="E181" s="59">
        <v>7</v>
      </c>
      <c r="F181" s="59">
        <v>3</v>
      </c>
      <c r="G181" s="60">
        <v>1010</v>
      </c>
    </row>
    <row r="182" spans="1:7" ht="16" x14ac:dyDescent="0.45">
      <c r="A182" s="59" t="s">
        <v>2321</v>
      </c>
      <c r="B182" s="59">
        <v>2017</v>
      </c>
      <c r="C182" s="59">
        <v>54</v>
      </c>
      <c r="D182" s="59">
        <v>410</v>
      </c>
      <c r="E182" s="59">
        <v>7</v>
      </c>
      <c r="F182" s="59">
        <v>4</v>
      </c>
      <c r="G182" s="60">
        <v>1040</v>
      </c>
    </row>
    <row r="183" spans="1:7" ht="16" x14ac:dyDescent="0.45">
      <c r="A183" s="59" t="s">
        <v>54</v>
      </c>
      <c r="B183" s="59">
        <v>2014</v>
      </c>
      <c r="C183" s="59">
        <v>54</v>
      </c>
      <c r="D183" s="59">
        <v>570</v>
      </c>
      <c r="E183" s="59">
        <v>7</v>
      </c>
      <c r="F183" s="59">
        <v>4</v>
      </c>
      <c r="G183" s="60">
        <v>1400</v>
      </c>
    </row>
    <row r="184" spans="1:7" ht="16" x14ac:dyDescent="0.45">
      <c r="A184" s="59" t="s">
        <v>54</v>
      </c>
      <c r="B184" s="59">
        <v>2015</v>
      </c>
      <c r="C184" s="59">
        <v>56</v>
      </c>
      <c r="D184" s="59">
        <v>590</v>
      </c>
      <c r="E184" s="59">
        <v>7</v>
      </c>
      <c r="F184" s="59">
        <v>4</v>
      </c>
      <c r="G184" s="60">
        <v>1450</v>
      </c>
    </row>
    <row r="185" spans="1:7" ht="16" x14ac:dyDescent="0.45">
      <c r="A185" s="59" t="s">
        <v>54</v>
      </c>
      <c r="B185" s="59">
        <v>2016</v>
      </c>
      <c r="C185" s="59">
        <v>58</v>
      </c>
      <c r="D185" s="59">
        <v>610</v>
      </c>
      <c r="E185" s="59">
        <v>8</v>
      </c>
      <c r="F185" s="59">
        <v>4</v>
      </c>
      <c r="G185" s="60">
        <v>1500</v>
      </c>
    </row>
    <row r="186" spans="1:7" ht="16" x14ac:dyDescent="0.45">
      <c r="A186" s="59" t="s">
        <v>54</v>
      </c>
      <c r="B186" s="59">
        <v>2017</v>
      </c>
      <c r="C186" s="59">
        <v>60</v>
      </c>
      <c r="D186" s="59">
        <v>630</v>
      </c>
      <c r="E186" s="59">
        <v>8</v>
      </c>
      <c r="F186" s="59">
        <v>5</v>
      </c>
      <c r="G186" s="60">
        <v>1550</v>
      </c>
    </row>
    <row r="187" spans="1:7" ht="16" x14ac:dyDescent="0.45">
      <c r="A187" s="59" t="s">
        <v>163</v>
      </c>
      <c r="B187" s="59">
        <v>2014</v>
      </c>
      <c r="C187" s="59">
        <v>61</v>
      </c>
      <c r="D187" s="59">
        <v>730</v>
      </c>
      <c r="E187" s="59">
        <v>8</v>
      </c>
      <c r="F187" s="59">
        <v>4</v>
      </c>
      <c r="G187" s="60">
        <v>1600</v>
      </c>
    </row>
    <row r="188" spans="1:7" ht="16" x14ac:dyDescent="0.45">
      <c r="A188" s="59" t="s">
        <v>163</v>
      </c>
      <c r="B188" s="59">
        <v>2015</v>
      </c>
      <c r="C188" s="59">
        <v>63</v>
      </c>
      <c r="D188" s="59">
        <v>750</v>
      </c>
      <c r="E188" s="59">
        <v>8</v>
      </c>
      <c r="F188" s="59">
        <v>4</v>
      </c>
      <c r="G188" s="60">
        <v>1650</v>
      </c>
    </row>
    <row r="189" spans="1:7" ht="16" x14ac:dyDescent="0.45">
      <c r="A189" s="59" t="s">
        <v>163</v>
      </c>
      <c r="B189" s="59">
        <v>2016</v>
      </c>
      <c r="C189" s="59">
        <v>65</v>
      </c>
      <c r="D189" s="59">
        <v>770</v>
      </c>
      <c r="E189" s="59">
        <v>9</v>
      </c>
      <c r="F189" s="59">
        <v>4</v>
      </c>
      <c r="G189" s="60">
        <v>1700</v>
      </c>
    </row>
    <row r="190" spans="1:7" ht="16" x14ac:dyDescent="0.45">
      <c r="A190" s="59" t="s">
        <v>163</v>
      </c>
      <c r="B190" s="59">
        <v>2017</v>
      </c>
      <c r="C190" s="59">
        <v>67</v>
      </c>
      <c r="D190" s="59">
        <v>790</v>
      </c>
      <c r="E190" s="59">
        <v>9</v>
      </c>
      <c r="F190" s="59">
        <v>5</v>
      </c>
      <c r="G190" s="60">
        <v>1750</v>
      </c>
    </row>
    <row r="191" spans="1:7" ht="16" x14ac:dyDescent="0.45">
      <c r="A191" s="59" t="s">
        <v>2686</v>
      </c>
      <c r="B191" s="59">
        <v>2014</v>
      </c>
      <c r="C191" s="59">
        <v>33</v>
      </c>
      <c r="D191" s="59">
        <v>150</v>
      </c>
      <c r="E191" s="59">
        <v>3</v>
      </c>
      <c r="F191" s="59">
        <v>1</v>
      </c>
      <c r="G191" s="60">
        <v>400</v>
      </c>
    </row>
    <row r="192" spans="1:7" ht="16" x14ac:dyDescent="0.45">
      <c r="A192" s="59" t="s">
        <v>2686</v>
      </c>
      <c r="B192" s="59">
        <v>2015</v>
      </c>
      <c r="C192" s="59">
        <v>35</v>
      </c>
      <c r="D192" s="59">
        <v>170</v>
      </c>
      <c r="E192" s="59">
        <v>3</v>
      </c>
      <c r="F192" s="59">
        <v>1</v>
      </c>
      <c r="G192" s="60">
        <v>430</v>
      </c>
    </row>
    <row r="193" spans="1:7" ht="16" x14ac:dyDescent="0.45">
      <c r="A193" s="59" t="s">
        <v>2686</v>
      </c>
      <c r="B193" s="59">
        <v>2016</v>
      </c>
      <c r="C193" s="59">
        <v>37</v>
      </c>
      <c r="D193" s="59">
        <v>190</v>
      </c>
      <c r="E193" s="59">
        <v>4</v>
      </c>
      <c r="F193" s="59">
        <v>1</v>
      </c>
      <c r="G193" s="60">
        <v>460</v>
      </c>
    </row>
    <row r="194" spans="1:7" ht="16" x14ac:dyDescent="0.45">
      <c r="A194" s="59" t="s">
        <v>2686</v>
      </c>
      <c r="B194" s="59">
        <v>2017</v>
      </c>
      <c r="C194" s="59">
        <v>39</v>
      </c>
      <c r="D194" s="59">
        <v>210</v>
      </c>
      <c r="E194" s="59">
        <v>4</v>
      </c>
      <c r="F194" s="59">
        <v>2</v>
      </c>
      <c r="G194" s="60">
        <v>490</v>
      </c>
    </row>
    <row r="195" spans="1:7" ht="16" x14ac:dyDescent="0.45">
      <c r="A195" s="59" t="s">
        <v>156</v>
      </c>
      <c r="B195" s="59">
        <v>2014</v>
      </c>
      <c r="C195" s="59">
        <v>50</v>
      </c>
      <c r="D195" s="59">
        <v>470</v>
      </c>
      <c r="E195" s="59">
        <v>7</v>
      </c>
      <c r="F195" s="59">
        <v>4</v>
      </c>
      <c r="G195" s="60">
        <v>1300</v>
      </c>
    </row>
    <row r="196" spans="1:7" ht="16" x14ac:dyDescent="0.45">
      <c r="A196" s="59" t="s">
        <v>156</v>
      </c>
      <c r="B196" s="59">
        <v>2015</v>
      </c>
      <c r="C196" s="59">
        <v>52</v>
      </c>
      <c r="D196" s="59">
        <v>490</v>
      </c>
      <c r="E196" s="59">
        <v>7</v>
      </c>
      <c r="F196" s="59">
        <v>4</v>
      </c>
      <c r="G196" s="60">
        <v>1350</v>
      </c>
    </row>
    <row r="197" spans="1:7" ht="16" x14ac:dyDescent="0.45">
      <c r="A197" s="59" t="s">
        <v>156</v>
      </c>
      <c r="B197" s="59">
        <v>2016</v>
      </c>
      <c r="C197" s="59">
        <v>54</v>
      </c>
      <c r="D197" s="59">
        <v>510</v>
      </c>
      <c r="E197" s="59">
        <v>8</v>
      </c>
      <c r="F197" s="59">
        <v>4</v>
      </c>
      <c r="G197" s="60">
        <v>1400</v>
      </c>
    </row>
    <row r="198" spans="1:7" ht="16" x14ac:dyDescent="0.45">
      <c r="A198" s="59" t="s">
        <v>156</v>
      </c>
      <c r="B198" s="59">
        <v>2017</v>
      </c>
      <c r="C198" s="59">
        <v>56</v>
      </c>
      <c r="D198" s="59">
        <v>530</v>
      </c>
      <c r="E198" s="59">
        <v>8</v>
      </c>
      <c r="F198" s="59">
        <v>5</v>
      </c>
      <c r="G198" s="60">
        <v>1450</v>
      </c>
    </row>
    <row r="199" spans="1:7" ht="16" x14ac:dyDescent="0.45">
      <c r="A199" s="59" t="s">
        <v>2619</v>
      </c>
      <c r="B199" s="59">
        <v>2014</v>
      </c>
      <c r="C199" s="59">
        <v>33</v>
      </c>
      <c r="D199" s="59">
        <v>150</v>
      </c>
      <c r="E199" s="59">
        <v>3</v>
      </c>
      <c r="F199" s="59">
        <v>1</v>
      </c>
      <c r="G199" s="60">
        <v>400</v>
      </c>
    </row>
    <row r="200" spans="1:7" ht="16" x14ac:dyDescent="0.45">
      <c r="A200" s="59" t="s">
        <v>2619</v>
      </c>
      <c r="B200" s="59">
        <v>2015</v>
      </c>
      <c r="C200" s="59">
        <v>35</v>
      </c>
      <c r="D200" s="59">
        <v>170</v>
      </c>
      <c r="E200" s="59">
        <v>3</v>
      </c>
      <c r="F200" s="59">
        <v>1</v>
      </c>
      <c r="G200" s="60">
        <v>430</v>
      </c>
    </row>
    <row r="201" spans="1:7" ht="16" x14ac:dyDescent="0.45">
      <c r="A201" s="59" t="s">
        <v>2619</v>
      </c>
      <c r="B201" s="59">
        <v>2016</v>
      </c>
      <c r="C201" s="59">
        <v>37</v>
      </c>
      <c r="D201" s="59">
        <v>190</v>
      </c>
      <c r="E201" s="59">
        <v>4</v>
      </c>
      <c r="F201" s="59">
        <v>1</v>
      </c>
      <c r="G201" s="60">
        <v>460</v>
      </c>
    </row>
    <row r="202" spans="1:7" ht="16" x14ac:dyDescent="0.45">
      <c r="A202" s="61" t="s">
        <v>2619</v>
      </c>
      <c r="B202" s="61">
        <v>2017</v>
      </c>
      <c r="C202" s="61">
        <v>39</v>
      </c>
      <c r="D202" s="61">
        <v>210</v>
      </c>
      <c r="E202" s="61">
        <v>4</v>
      </c>
      <c r="F202" s="61">
        <v>2</v>
      </c>
      <c r="G202" s="62">
        <v>490</v>
      </c>
    </row>
    <row r="203" spans="1:7" x14ac:dyDescent="0.3">
      <c r="A203" s="55"/>
      <c r="B203" s="55"/>
      <c r="C203" s="55"/>
      <c r="D203" s="55"/>
      <c r="E203" s="55"/>
      <c r="F203" s="55"/>
      <c r="G203" s="56"/>
    </row>
  </sheetData>
  <mergeCells count="1">
    <mergeCell ref="I6:J6"/>
  </mergeCells>
  <conditionalFormatting sqref="C7:C202">
    <cfRule type="colorScale" priority="3">
      <colorScale>
        <cfvo type="min"/>
        <cfvo type="percent" val="50"/>
        <cfvo type="max"/>
        <color rgb="FFFCA5A5"/>
        <color rgb="FFFDE68A"/>
        <color rgb="FF86EFAC"/>
      </colorScale>
    </cfRule>
  </conditionalFormatting>
  <conditionalFormatting sqref="G7:G202">
    <cfRule type="dataBar" priority="4">
      <dataBar>
        <cfvo type="min"/>
        <cfvo type="max"/>
        <color rgb="FF93C5FD"/>
      </dataBar>
      <extLst>
        <ext xmlns:x14="http://schemas.microsoft.com/office/spreadsheetml/2009/9/main" uri="{B025F937-C7B1-47D3-B67F-A62EFF666E3E}">
          <x14:id>{55151A70-661C-494D-9622-162DDB206761}</x14:id>
        </ext>
      </extLst>
    </cfRule>
  </conditionalFormatting>
  <hyperlinks>
    <hyperlink ref="A1" location="HOME!A1" display="⌂  Home" xr:uid="{A822A8BF-0A13-4F86-9160-3FEB68E80645}"/>
    <hyperlink ref="C1" location="'Sales Dashboard'!A1" display="▦  Dashboard" xr:uid="{F42EFFBB-A234-4A10-82F9-13769DD967C9}"/>
  </hyperlink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55151A70-661C-494D-9622-162DDB206761}">
            <x14:dataBar minLength="0" maxLength="100" border="1" direction="leftToRight" negativeBarColorSameAsPositive="1" axisPosition="none">
              <x14:cfvo type="min"/>
              <x14:cfvo type="max"/>
              <x14:borderColor rgb="FF60A5FA"/>
            </x14:dataBar>
          </x14:cfRule>
          <xm:sqref>G7:G202</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FCC1B-58B8-420D-A056-B0B05633CF1A}">
  <dimension ref="A1:Z79"/>
  <sheetViews>
    <sheetView showGridLines="0" topLeftCell="B2" zoomScale="70" zoomScaleNormal="70" workbookViewId="0">
      <selection activeCell="R13" sqref="R13"/>
    </sheetView>
  </sheetViews>
  <sheetFormatPr defaultColWidth="8.83203125" defaultRowHeight="14" x14ac:dyDescent="0.3"/>
  <cols>
    <col min="1" max="2" width="25" customWidth="1"/>
    <col min="3" max="3" width="15" customWidth="1"/>
    <col min="4" max="4" width="13" customWidth="1"/>
    <col min="5" max="5" width="13.9140625" bestFit="1" customWidth="1"/>
    <col min="6" max="6" width="49" bestFit="1" customWidth="1"/>
    <col min="7" max="8" width="13" customWidth="1"/>
  </cols>
  <sheetData>
    <row r="1" spans="1:26" ht="24" customHeight="1" x14ac:dyDescent="0.45">
      <c r="A1" s="133" t="s">
        <v>2843</v>
      </c>
      <c r="B1" s="134"/>
      <c r="C1" s="133" t="s">
        <v>2844</v>
      </c>
      <c r="D1" s="134"/>
      <c r="E1" s="39"/>
      <c r="F1" s="39"/>
      <c r="G1" s="39"/>
      <c r="H1" s="39"/>
      <c r="I1" s="39"/>
      <c r="J1" s="39"/>
      <c r="K1" s="39"/>
      <c r="L1" s="39"/>
      <c r="M1" s="39"/>
      <c r="N1" s="39"/>
    </row>
    <row r="2" spans="1:26" ht="34" customHeight="1" x14ac:dyDescent="0.75">
      <c r="A2" s="135" t="s">
        <v>2919</v>
      </c>
      <c r="B2" s="39"/>
      <c r="C2" s="39"/>
      <c r="D2" s="39"/>
      <c r="E2" s="39"/>
      <c r="F2" s="39"/>
      <c r="G2" s="39"/>
      <c r="H2" s="39"/>
      <c r="I2" s="39"/>
      <c r="J2" s="39"/>
      <c r="K2" s="39"/>
      <c r="L2" s="39"/>
      <c r="M2" s="39"/>
      <c r="N2" s="39"/>
      <c r="R2" t="b">
        <f>EXACT("abc","abc")</f>
        <v>1</v>
      </c>
    </row>
    <row r="3" spans="1:26" ht="20" customHeight="1" x14ac:dyDescent="0.45">
      <c r="A3" s="136" t="s">
        <v>2920</v>
      </c>
      <c r="B3" s="39"/>
      <c r="C3" s="39"/>
      <c r="D3" s="39"/>
      <c r="E3" s="39"/>
      <c r="F3" s="39"/>
      <c r="G3" s="39"/>
      <c r="H3" s="39"/>
      <c r="I3" s="39"/>
      <c r="J3" s="39"/>
      <c r="K3" s="39"/>
      <c r="L3" s="39"/>
      <c r="M3" s="39"/>
      <c r="N3" s="39"/>
      <c r="R3" t="str">
        <f>LEFT("Furniture",4)</f>
        <v>Furn</v>
      </c>
    </row>
    <row r="4" spans="1:26" ht="4" customHeight="1" x14ac:dyDescent="0.3">
      <c r="A4" s="40"/>
      <c r="B4" s="40"/>
      <c r="C4" s="40"/>
      <c r="D4" s="40"/>
      <c r="E4" s="40"/>
      <c r="F4" s="40"/>
      <c r="G4" s="40"/>
      <c r="H4" s="40"/>
      <c r="I4" s="40"/>
      <c r="J4" s="40"/>
      <c r="K4" s="40"/>
      <c r="L4" s="40"/>
      <c r="M4" s="40"/>
      <c r="N4" s="40"/>
      <c r="R4">
        <f>LEN("Dashboard")</f>
        <v>9</v>
      </c>
    </row>
    <row r="5" spans="1:26" ht="10" customHeight="1" x14ac:dyDescent="0.3">
      <c r="A5" s="38"/>
      <c r="B5" s="38"/>
      <c r="C5" s="38"/>
      <c r="D5" s="38"/>
      <c r="E5" s="38"/>
      <c r="F5" s="38"/>
      <c r="G5" s="38"/>
      <c r="H5" s="38"/>
      <c r="I5" s="38"/>
      <c r="J5" s="38"/>
      <c r="K5" s="38"/>
      <c r="L5" s="38"/>
      <c r="M5" s="38"/>
      <c r="N5" s="38"/>
      <c r="O5" s="38"/>
      <c r="P5" s="38"/>
      <c r="Q5" s="38"/>
      <c r="R5" s="38" t="str">
        <f>REPLACE("2024",3,2,"25")</f>
        <v>2025</v>
      </c>
      <c r="S5" s="38"/>
      <c r="T5" s="38"/>
      <c r="U5" s="38"/>
      <c r="V5" s="38"/>
      <c r="W5" s="38"/>
      <c r="X5" s="38"/>
      <c r="Y5" s="38"/>
      <c r="Z5" s="38"/>
    </row>
    <row r="6" spans="1:26" ht="15" x14ac:dyDescent="0.4">
      <c r="A6" s="166" t="s">
        <v>2921</v>
      </c>
      <c r="B6" s="162"/>
      <c r="C6" s="154"/>
      <c r="D6" s="169" t="s">
        <v>2922</v>
      </c>
      <c r="E6" s="162"/>
      <c r="F6" s="154"/>
      <c r="G6" s="166" t="s">
        <v>2923</v>
      </c>
      <c r="H6" s="162"/>
      <c r="I6" s="38"/>
      <c r="J6" s="38"/>
      <c r="K6" s="38" t="s">
        <v>2924</v>
      </c>
      <c r="L6" s="38">
        <f>D7</f>
        <v>58</v>
      </c>
      <c r="M6" s="38"/>
      <c r="N6" s="38"/>
      <c r="O6" s="38"/>
      <c r="P6" s="38"/>
      <c r="Q6" s="38"/>
      <c r="R6" s="38">
        <f>SEARCH("a","Database")</f>
        <v>2</v>
      </c>
      <c r="S6" s="38"/>
      <c r="T6" s="38"/>
      <c r="U6" s="38"/>
      <c r="V6" s="38"/>
      <c r="W6" s="38"/>
      <c r="X6" s="38"/>
      <c r="Y6" s="38"/>
      <c r="Z6" s="38"/>
    </row>
    <row r="7" spans="1:26" ht="32.5" x14ac:dyDescent="0.85">
      <c r="A7" s="167">
        <f>COUNTA(FunctionCatalog[Function])</f>
        <v>58</v>
      </c>
      <c r="B7" s="163"/>
      <c r="C7" s="155"/>
      <c r="D7" s="170">
        <f>COUNTIF(FunctionCatalog[Status],"*Used*")</f>
        <v>58</v>
      </c>
      <c r="E7" s="163"/>
      <c r="F7" s="155"/>
      <c r="G7" s="172">
        <f>D7/A7</f>
        <v>1</v>
      </c>
      <c r="H7" s="163"/>
      <c r="I7" s="38"/>
      <c r="J7" s="38"/>
      <c r="K7" s="38" t="s">
        <v>2925</v>
      </c>
      <c r="L7" s="38">
        <f>A7-D7</f>
        <v>0</v>
      </c>
      <c r="M7" s="38"/>
      <c r="N7" s="38"/>
      <c r="O7" s="38"/>
      <c r="P7" s="38"/>
      <c r="Q7" s="38"/>
      <c r="R7" s="38" t="str">
        <f>SUBSTITUTE("a-b-c","-","/")</f>
        <v>a/b/c</v>
      </c>
      <c r="S7" s="38"/>
      <c r="T7" s="38"/>
      <c r="U7" s="38"/>
      <c r="V7" s="38"/>
      <c r="W7" s="38"/>
      <c r="X7" s="38"/>
      <c r="Y7" s="38"/>
      <c r="Z7" s="38"/>
    </row>
    <row r="8" spans="1:26" ht="16.5" x14ac:dyDescent="0.45">
      <c r="A8" s="168"/>
      <c r="B8" s="164"/>
      <c r="C8" s="138"/>
      <c r="D8" s="171"/>
      <c r="E8" s="164"/>
      <c r="F8" s="138"/>
      <c r="G8" s="168"/>
      <c r="H8" s="164"/>
      <c r="I8" s="38"/>
      <c r="J8" s="38"/>
      <c r="K8" s="38"/>
      <c r="L8" s="38"/>
      <c r="M8" s="38"/>
      <c r="N8" s="38"/>
      <c r="O8" s="38"/>
      <c r="P8" s="38"/>
      <c r="Q8" s="38"/>
      <c r="R8" s="38" t="str">
        <f>TRIM("  hello  ")</f>
        <v>hello</v>
      </c>
      <c r="S8" s="38"/>
      <c r="T8" s="38"/>
      <c r="U8" s="38"/>
      <c r="V8" s="38"/>
      <c r="W8" s="38"/>
      <c r="X8" s="38"/>
      <c r="Y8" s="38"/>
      <c r="Z8" s="38"/>
    </row>
    <row r="9" spans="1:26" x14ac:dyDescent="0.3">
      <c r="A9" s="38"/>
      <c r="B9" s="38"/>
      <c r="C9" s="38"/>
      <c r="D9" s="38"/>
      <c r="E9" s="38"/>
      <c r="F9" s="38"/>
      <c r="G9" s="38"/>
      <c r="H9" s="38"/>
      <c r="I9" s="38"/>
      <c r="J9" s="38"/>
      <c r="K9" s="38"/>
      <c r="L9" s="38"/>
      <c r="M9" s="38"/>
      <c r="N9" s="38"/>
      <c r="O9" s="38"/>
      <c r="P9" s="38"/>
      <c r="Q9" s="38"/>
      <c r="R9" s="182">
        <f ca="1">NOW()</f>
        <v>46201.341686342595</v>
      </c>
      <c r="S9" s="38"/>
      <c r="T9" s="38"/>
      <c r="U9" s="38"/>
      <c r="V9" s="38"/>
      <c r="W9" s="38"/>
      <c r="X9" s="38"/>
      <c r="Y9" s="38"/>
      <c r="Z9" s="38"/>
    </row>
    <row r="10" spans="1:26" x14ac:dyDescent="0.3">
      <c r="A10" s="38"/>
      <c r="B10" s="38"/>
      <c r="C10" s="38"/>
      <c r="D10" s="38"/>
      <c r="E10" s="38"/>
      <c r="F10" s="38"/>
      <c r="G10" s="38"/>
      <c r="H10" s="38"/>
      <c r="I10" s="38"/>
      <c r="J10" s="38"/>
      <c r="K10" s="38"/>
      <c r="L10" s="38"/>
      <c r="M10" s="38"/>
      <c r="N10" s="38"/>
      <c r="O10" s="38"/>
      <c r="P10" s="38"/>
      <c r="Q10" s="38"/>
      <c r="R10" s="183">
        <f>TIME(14,30,0)</f>
        <v>0.60416666666666663</v>
      </c>
      <c r="S10" s="38"/>
      <c r="T10" s="38"/>
      <c r="U10" s="38"/>
      <c r="V10" s="38"/>
      <c r="W10" s="38"/>
      <c r="X10" s="38"/>
      <c r="Y10" s="38"/>
      <c r="Z10" s="38"/>
    </row>
    <row r="11" spans="1:26" ht="17.5" x14ac:dyDescent="0.45">
      <c r="A11" s="165" t="s">
        <v>2926</v>
      </c>
      <c r="B11" s="38"/>
      <c r="C11" s="38"/>
      <c r="D11" s="38"/>
      <c r="E11" s="38"/>
      <c r="F11" s="38"/>
      <c r="G11" s="38"/>
      <c r="H11" s="38"/>
      <c r="I11" s="38"/>
      <c r="J11" s="38"/>
      <c r="K11" s="38"/>
      <c r="L11" s="38"/>
      <c r="M11" s="38"/>
      <c r="N11" s="38"/>
      <c r="O11" s="38"/>
      <c r="P11" s="38"/>
      <c r="Q11" s="38"/>
      <c r="R11" s="38">
        <f>TIMEVALUE("14:30")</f>
        <v>0.60416666666666663</v>
      </c>
      <c r="S11" s="38"/>
      <c r="T11" s="38"/>
      <c r="U11" s="38"/>
      <c r="V11" s="38"/>
      <c r="W11" s="38"/>
      <c r="X11" s="38"/>
      <c r="Y11" s="38"/>
      <c r="Z11" s="38"/>
    </row>
    <row r="12" spans="1:26" x14ac:dyDescent="0.3">
      <c r="A12" s="38"/>
      <c r="B12" s="38"/>
      <c r="C12" s="38"/>
      <c r="D12" s="38"/>
      <c r="E12" s="38"/>
      <c r="F12" s="38"/>
      <c r="G12" s="38"/>
      <c r="H12" s="38"/>
      <c r="I12" s="38"/>
      <c r="J12" s="38"/>
      <c r="K12" s="38"/>
      <c r="L12" s="38"/>
      <c r="M12" s="38"/>
      <c r="N12" s="38"/>
      <c r="O12" s="38"/>
      <c r="P12" s="38"/>
      <c r="Q12" s="38"/>
      <c r="R12" s="38">
        <f>NETWORKDAYS.INTL(DATE(2025,1,1),DATE(2025,1,31),1)</f>
        <v>23</v>
      </c>
      <c r="S12" s="38"/>
      <c r="T12" s="38"/>
      <c r="U12" s="38"/>
      <c r="V12" s="38"/>
      <c r="W12" s="38"/>
      <c r="X12" s="38"/>
      <c r="Y12" s="38"/>
      <c r="Z12" s="38"/>
    </row>
    <row r="13" spans="1:26" ht="16" x14ac:dyDescent="0.45">
      <c r="A13" s="134" t="s">
        <v>3</v>
      </c>
      <c r="B13" s="134" t="s">
        <v>2908</v>
      </c>
      <c r="C13" s="134" t="s">
        <v>2818</v>
      </c>
      <c r="D13" s="38"/>
      <c r="E13" s="134" t="s">
        <v>2941</v>
      </c>
      <c r="F13" s="134" t="s">
        <v>2942</v>
      </c>
      <c r="G13" s="38"/>
      <c r="H13" s="184" t="s">
        <v>2936</v>
      </c>
      <c r="I13" s="38"/>
      <c r="J13" s="185" t="s">
        <v>2940</v>
      </c>
      <c r="K13" s="38"/>
      <c r="L13" s="38"/>
      <c r="M13" s="38"/>
      <c r="N13" s="38"/>
      <c r="O13" s="38"/>
      <c r="P13" s="38"/>
      <c r="Q13" s="38"/>
      <c r="R13" s="38">
        <f>SUM(1,2,3,4)</f>
        <v>10</v>
      </c>
      <c r="S13" s="38"/>
      <c r="T13" s="38"/>
      <c r="U13" s="38"/>
      <c r="V13" s="38"/>
      <c r="W13" s="38"/>
      <c r="X13" s="38"/>
      <c r="Y13" s="38"/>
      <c r="Z13" s="38"/>
    </row>
    <row r="14" spans="1:26" ht="16" x14ac:dyDescent="0.45">
      <c r="A14" s="156" t="s">
        <v>2909</v>
      </c>
      <c r="B14" s="159" t="s">
        <v>2776</v>
      </c>
      <c r="C14" s="187" t="s">
        <v>2910</v>
      </c>
      <c r="D14" s="38"/>
      <c r="E14" s="139" t="str">
        <f>CONCATENATE("Sales"," ","2025")</f>
        <v>Sales 2025</v>
      </c>
      <c r="F14" s="191" t="str">
        <f ca="1">_xlfn.FORMULATEXT(E14)</f>
        <v>=CONCATENATE("Sales"," ","2025")</v>
      </c>
      <c r="G14" s="186" t="s">
        <v>2937</v>
      </c>
      <c r="H14" s="38">
        <v>2</v>
      </c>
      <c r="I14" s="38"/>
      <c r="J14" s="38"/>
      <c r="K14" s="38"/>
      <c r="L14" s="38"/>
      <c r="M14" s="38"/>
      <c r="N14" s="38"/>
      <c r="O14" s="38"/>
      <c r="P14" s="38"/>
      <c r="Q14" s="38"/>
      <c r="R14" s="38"/>
      <c r="S14" s="38"/>
      <c r="T14" s="38"/>
      <c r="U14" s="38"/>
      <c r="V14" s="38"/>
      <c r="W14" s="38"/>
      <c r="X14" s="38"/>
      <c r="Y14" s="38"/>
      <c r="Z14" s="38"/>
    </row>
    <row r="15" spans="1:26" ht="16" x14ac:dyDescent="0.45">
      <c r="A15" s="157" t="s">
        <v>2909</v>
      </c>
      <c r="B15" s="160" t="s">
        <v>2755</v>
      </c>
      <c r="C15" s="188" t="s">
        <v>2910</v>
      </c>
      <c r="D15" s="38"/>
      <c r="E15" s="139" t="b">
        <f>EXACT("abc","abc")</f>
        <v>1</v>
      </c>
      <c r="F15" s="191" t="str">
        <f t="shared" ref="F15:F71" ca="1" si="0">_xlfn.FORMULATEXT(E15)</f>
        <v>=EXACT("abc","abc")</v>
      </c>
      <c r="G15" s="38"/>
      <c r="H15" s="38">
        <v>4</v>
      </c>
      <c r="I15" s="38"/>
      <c r="J15" s="38"/>
      <c r="K15" s="38"/>
      <c r="L15" s="38"/>
      <c r="M15" s="38"/>
      <c r="N15" s="38"/>
      <c r="O15" s="38"/>
      <c r="P15" s="38"/>
      <c r="Q15" s="38"/>
      <c r="R15" s="38"/>
      <c r="S15" s="38"/>
      <c r="T15" s="38"/>
      <c r="U15" s="38"/>
      <c r="V15" s="38"/>
      <c r="W15" s="38"/>
      <c r="X15" s="38"/>
      <c r="Y15" s="38"/>
      <c r="Z15" s="38"/>
    </row>
    <row r="16" spans="1:26" ht="16" x14ac:dyDescent="0.45">
      <c r="A16" s="157" t="s">
        <v>2909</v>
      </c>
      <c r="B16" s="160" t="s">
        <v>2756</v>
      </c>
      <c r="C16" s="188" t="s">
        <v>2910</v>
      </c>
      <c r="D16" s="38"/>
      <c r="E16" s="139" t="str">
        <f>LEFT("Furniture",4)</f>
        <v>Furn</v>
      </c>
      <c r="F16" s="191" t="str">
        <f t="shared" ca="1" si="0"/>
        <v>=LEFT("Furniture",4)</v>
      </c>
      <c r="G16" s="38"/>
      <c r="H16" s="38">
        <v>6</v>
      </c>
      <c r="I16" s="38"/>
      <c r="J16" s="38"/>
      <c r="K16" s="38"/>
      <c r="L16" s="38"/>
      <c r="M16" s="38"/>
      <c r="N16" s="38"/>
      <c r="O16" s="38"/>
      <c r="P16" s="38"/>
      <c r="Q16" s="38"/>
      <c r="R16" s="38"/>
      <c r="S16" s="38"/>
      <c r="T16" s="38"/>
      <c r="U16" s="38"/>
      <c r="V16" s="38"/>
      <c r="W16" s="38"/>
      <c r="X16" s="38"/>
      <c r="Y16" s="38"/>
      <c r="Z16" s="38"/>
    </row>
    <row r="17" spans="1:26" ht="16" x14ac:dyDescent="0.45">
      <c r="A17" s="157" t="s">
        <v>2909</v>
      </c>
      <c r="B17" s="160" t="s">
        <v>2757</v>
      </c>
      <c r="C17" s="188" t="s">
        <v>2910</v>
      </c>
      <c r="D17" s="38"/>
      <c r="E17" s="139">
        <f>LEN("Dashboard")</f>
        <v>9</v>
      </c>
      <c r="F17" s="191" t="str">
        <f t="shared" ca="1" si="0"/>
        <v>=LEN("Dashboard")</v>
      </c>
      <c r="G17" s="38"/>
      <c r="H17" s="38">
        <v>8</v>
      </c>
      <c r="I17" s="38"/>
      <c r="J17" s="38"/>
      <c r="K17" s="38"/>
      <c r="L17" s="38"/>
      <c r="M17" s="38"/>
      <c r="N17" s="38"/>
      <c r="O17" s="38"/>
      <c r="P17" s="38"/>
      <c r="Q17" s="38"/>
      <c r="R17" s="38"/>
      <c r="S17" s="38"/>
      <c r="T17" s="38"/>
      <c r="U17" s="38"/>
      <c r="V17" s="38"/>
      <c r="W17" s="38"/>
      <c r="X17" s="38"/>
      <c r="Y17" s="38"/>
      <c r="Z17" s="38"/>
    </row>
    <row r="18" spans="1:26" ht="16" x14ac:dyDescent="0.45">
      <c r="A18" s="157" t="s">
        <v>2909</v>
      </c>
      <c r="B18" s="160" t="s">
        <v>2758</v>
      </c>
      <c r="C18" s="188" t="s">
        <v>2910</v>
      </c>
      <c r="D18" s="38"/>
      <c r="E18" s="139" t="str">
        <f>REPLACE("2024",3,2,"25")</f>
        <v>2025</v>
      </c>
      <c r="F18" s="191" t="str">
        <f t="shared" ca="1" si="0"/>
        <v>=REPLACE("2024",3,2,"25")</v>
      </c>
      <c r="G18" s="38"/>
      <c r="H18" s="38"/>
      <c r="I18" s="38"/>
      <c r="J18" s="38"/>
      <c r="K18" s="38"/>
      <c r="L18" s="38"/>
      <c r="M18" s="38"/>
      <c r="N18" s="38"/>
      <c r="O18" s="38"/>
      <c r="P18" s="38"/>
      <c r="Q18" s="38"/>
      <c r="R18" s="38"/>
      <c r="S18" s="38"/>
      <c r="T18" s="38"/>
      <c r="U18" s="38"/>
      <c r="V18" s="38"/>
      <c r="W18" s="38"/>
      <c r="X18" s="38"/>
      <c r="Y18" s="38"/>
      <c r="Z18" s="38"/>
    </row>
    <row r="19" spans="1:26" ht="16" x14ac:dyDescent="0.45">
      <c r="A19" s="157" t="s">
        <v>2909</v>
      </c>
      <c r="B19" s="160" t="s">
        <v>2759</v>
      </c>
      <c r="C19" s="188" t="s">
        <v>2910</v>
      </c>
      <c r="D19" s="38"/>
      <c r="E19" s="139">
        <f>SEARCH("a","Database")</f>
        <v>2</v>
      </c>
      <c r="F19" s="191" t="str">
        <f t="shared" ca="1" si="0"/>
        <v>=SEARCH("a","Database")</v>
      </c>
      <c r="G19" s="186" t="s">
        <v>2938</v>
      </c>
      <c r="H19" s="38"/>
      <c r="I19" s="38"/>
      <c r="J19" s="38"/>
      <c r="K19" s="38"/>
      <c r="L19" s="38"/>
      <c r="M19" s="38"/>
      <c r="N19" s="38"/>
      <c r="O19" s="38"/>
      <c r="P19" s="38"/>
      <c r="Q19" s="38"/>
      <c r="R19" s="38"/>
      <c r="S19" s="38"/>
      <c r="T19" s="38"/>
      <c r="U19" s="38"/>
      <c r="V19" s="38"/>
      <c r="W19" s="38"/>
      <c r="X19" s="38"/>
      <c r="Y19" s="38"/>
      <c r="Z19" s="38"/>
    </row>
    <row r="20" spans="1:26" ht="16" x14ac:dyDescent="0.45">
      <c r="A20" s="157" t="s">
        <v>2909</v>
      </c>
      <c r="B20" s="160" t="s">
        <v>2760</v>
      </c>
      <c r="C20" s="188" t="s">
        <v>2910</v>
      </c>
      <c r="D20" s="38"/>
      <c r="E20" s="139" t="str">
        <f>SUBSTITUTE("a-b-c","-","/")</f>
        <v>a/b/c</v>
      </c>
      <c r="F20" s="191" t="str">
        <f t="shared" ca="1" si="0"/>
        <v>=SUBSTITUTE("a-b-c","-","/")</v>
      </c>
      <c r="G20" s="38"/>
      <c r="H20" s="154" t="s">
        <v>2932</v>
      </c>
      <c r="I20" s="154" t="s">
        <v>2933</v>
      </c>
      <c r="J20" s="38"/>
      <c r="K20" s="38"/>
      <c r="L20" s="38"/>
      <c r="M20" s="38"/>
      <c r="N20" s="38"/>
      <c r="O20" s="38"/>
      <c r="P20" s="38"/>
      <c r="Q20" s="38"/>
      <c r="R20" s="38"/>
      <c r="S20" s="38"/>
      <c r="T20" s="38"/>
      <c r="U20" s="38"/>
      <c r="V20" s="38"/>
      <c r="W20" s="38"/>
      <c r="X20" s="38"/>
      <c r="Y20" s="38"/>
      <c r="Z20" s="38"/>
    </row>
    <row r="21" spans="1:26" ht="16" x14ac:dyDescent="0.45">
      <c r="A21" s="157" t="s">
        <v>2909</v>
      </c>
      <c r="B21" s="160" t="s">
        <v>2761</v>
      </c>
      <c r="C21" s="188" t="s">
        <v>2910</v>
      </c>
      <c r="D21" s="38"/>
      <c r="E21" s="139" t="str">
        <f>TRIM("  hello  ")</f>
        <v>hello</v>
      </c>
      <c r="F21" s="191" t="str">
        <f t="shared" ca="1" si="0"/>
        <v>=TRIM("  hello  ")</v>
      </c>
      <c r="G21" s="38"/>
      <c r="H21" s="38" t="s">
        <v>2934</v>
      </c>
      <c r="I21" s="38">
        <v>10</v>
      </c>
      <c r="J21" s="38"/>
      <c r="K21" s="38"/>
      <c r="L21" s="38"/>
      <c r="M21" s="38"/>
      <c r="N21" s="38"/>
      <c r="O21" s="38"/>
      <c r="P21" s="38"/>
      <c r="Q21" s="38"/>
      <c r="R21" s="38"/>
      <c r="S21" s="38"/>
      <c r="T21" s="38"/>
      <c r="U21" s="38"/>
      <c r="V21" s="38"/>
      <c r="W21" s="38"/>
      <c r="X21" s="38"/>
      <c r="Y21" s="38"/>
      <c r="Z21" s="38"/>
    </row>
    <row r="22" spans="1:26" ht="16" x14ac:dyDescent="0.45">
      <c r="A22" s="157" t="s">
        <v>2911</v>
      </c>
      <c r="B22" s="160" t="s">
        <v>2763</v>
      </c>
      <c r="C22" s="188" t="s">
        <v>2910</v>
      </c>
      <c r="D22" s="38"/>
      <c r="E22" s="190">
        <f ca="1">NOW()</f>
        <v>46201.341686342595</v>
      </c>
      <c r="F22" s="191" t="str">
        <f t="shared" ca="1" si="0"/>
        <v>=NOW()</v>
      </c>
      <c r="G22" s="38"/>
      <c r="H22" s="38" t="s">
        <v>2934</v>
      </c>
      <c r="I22" s="38">
        <v>20</v>
      </c>
      <c r="J22" s="38"/>
      <c r="K22" s="38"/>
      <c r="L22" s="38"/>
      <c r="M22" s="38"/>
      <c r="N22" s="38"/>
      <c r="O22" s="38"/>
      <c r="P22" s="38"/>
      <c r="Q22" s="38"/>
      <c r="R22" s="38"/>
      <c r="S22" s="38"/>
      <c r="T22" s="38"/>
      <c r="U22" s="38"/>
      <c r="V22" s="38"/>
      <c r="W22" s="38"/>
      <c r="X22" s="38"/>
      <c r="Y22" s="38"/>
      <c r="Z22" s="38"/>
    </row>
    <row r="23" spans="1:26" ht="16" x14ac:dyDescent="0.45">
      <c r="A23" s="157" t="s">
        <v>2911</v>
      </c>
      <c r="B23" s="160" t="s">
        <v>2791</v>
      </c>
      <c r="C23" s="188" t="s">
        <v>2910</v>
      </c>
      <c r="D23" s="38"/>
      <c r="E23" s="139">
        <f>TIME(14,30,0)</f>
        <v>0.60416666666666663</v>
      </c>
      <c r="F23" s="191" t="str">
        <f t="shared" ca="1" si="0"/>
        <v>=TIME(14,30,0)</v>
      </c>
      <c r="G23" s="38"/>
      <c r="H23" s="38" t="s">
        <v>2935</v>
      </c>
      <c r="I23" s="38">
        <v>30</v>
      </c>
      <c r="J23" s="38"/>
      <c r="K23" s="38"/>
      <c r="L23" s="38"/>
      <c r="M23" s="38"/>
      <c r="N23" s="38"/>
      <c r="O23" s="38"/>
      <c r="P23" s="38"/>
      <c r="Q23" s="38"/>
      <c r="R23" s="38"/>
      <c r="S23" s="38"/>
      <c r="T23" s="38"/>
      <c r="U23" s="38"/>
      <c r="V23" s="38"/>
      <c r="W23" s="38"/>
      <c r="X23" s="38"/>
      <c r="Y23" s="38"/>
      <c r="Z23" s="38"/>
    </row>
    <row r="24" spans="1:26" ht="16" x14ac:dyDescent="0.45">
      <c r="A24" s="157" t="s">
        <v>2911</v>
      </c>
      <c r="B24" s="160" t="s">
        <v>2790</v>
      </c>
      <c r="C24" s="188" t="s">
        <v>2910</v>
      </c>
      <c r="D24" s="38"/>
      <c r="E24" s="139">
        <f>TIMEVALUE("14:30")</f>
        <v>0.60416666666666663</v>
      </c>
      <c r="F24" s="191" t="str">
        <f t="shared" ca="1" si="0"/>
        <v>=TIMEVALUE("14:30")</v>
      </c>
      <c r="G24" s="38"/>
      <c r="H24" s="38"/>
      <c r="I24" s="38"/>
      <c r="J24" s="38"/>
      <c r="K24" s="38"/>
      <c r="L24" s="38"/>
      <c r="M24" s="38"/>
      <c r="N24" s="38"/>
      <c r="O24" s="38"/>
      <c r="P24" s="38"/>
      <c r="Q24" s="38"/>
      <c r="R24" s="38"/>
      <c r="S24" s="38"/>
      <c r="T24" s="38"/>
      <c r="U24" s="38"/>
      <c r="V24" s="38"/>
      <c r="W24" s="38"/>
      <c r="X24" s="38"/>
      <c r="Y24" s="38"/>
      <c r="Z24" s="38"/>
    </row>
    <row r="25" spans="1:26" ht="16" x14ac:dyDescent="0.45">
      <c r="A25" s="157" t="s">
        <v>2911</v>
      </c>
      <c r="B25" s="160" t="s">
        <v>2762</v>
      </c>
      <c r="C25" s="188" t="s">
        <v>2910</v>
      </c>
      <c r="D25" s="38"/>
      <c r="E25" s="139">
        <f>NETWORKDAYS.INTL(DATE(2025,1,1),DATE(2025,1,31),1)</f>
        <v>23</v>
      </c>
      <c r="F25" s="191" t="str">
        <f t="shared" ca="1" si="0"/>
        <v>=NETWORKDAYS.INTL(DATE(2025,1,1),DATE(2025,1,31),1)</v>
      </c>
      <c r="G25" s="186" t="s">
        <v>2939</v>
      </c>
      <c r="H25" s="154" t="s">
        <v>2932</v>
      </c>
      <c r="I25" s="38"/>
      <c r="J25" s="38"/>
      <c r="K25" s="38"/>
      <c r="L25" s="38"/>
      <c r="M25" s="38"/>
      <c r="N25" s="38"/>
      <c r="O25" s="38"/>
      <c r="P25" s="38"/>
      <c r="Q25" s="38"/>
      <c r="R25" s="38"/>
      <c r="S25" s="38"/>
      <c r="T25" s="38"/>
      <c r="U25" s="38"/>
      <c r="V25" s="38"/>
      <c r="W25" s="38"/>
      <c r="X25" s="38"/>
      <c r="Y25" s="38"/>
      <c r="Z25" s="38"/>
    </row>
    <row r="26" spans="1:26" ht="16" x14ac:dyDescent="0.45">
      <c r="A26" s="157" t="s">
        <v>2912</v>
      </c>
      <c r="B26" s="160" t="s">
        <v>2772</v>
      </c>
      <c r="C26" s="188" t="s">
        <v>2910</v>
      </c>
      <c r="D26" s="38"/>
      <c r="E26" s="139">
        <f>SUM(1,2,3,4)</f>
        <v>10</v>
      </c>
      <c r="F26" s="191" t="str">
        <f t="shared" ca="1" si="0"/>
        <v>=SUM(1,2,3,4)</v>
      </c>
      <c r="G26" s="38"/>
      <c r="H26" s="38" t="s">
        <v>2934</v>
      </c>
      <c r="I26" s="38"/>
      <c r="J26" s="38"/>
      <c r="K26" s="38"/>
      <c r="L26" s="38"/>
      <c r="M26" s="38"/>
      <c r="N26" s="38"/>
      <c r="O26" s="38"/>
      <c r="P26" s="38"/>
      <c r="Q26" s="38"/>
      <c r="R26" s="38"/>
      <c r="S26" s="38"/>
      <c r="T26" s="38"/>
      <c r="U26" s="38"/>
      <c r="V26" s="38"/>
      <c r="W26" s="38"/>
      <c r="X26" s="38"/>
      <c r="Y26" s="38"/>
      <c r="Z26" s="38"/>
    </row>
    <row r="27" spans="1:26" ht="16" x14ac:dyDescent="0.45">
      <c r="A27" s="157" t="s">
        <v>2912</v>
      </c>
      <c r="B27" s="160" t="s">
        <v>2773</v>
      </c>
      <c r="C27" s="188" t="s">
        <v>2910</v>
      </c>
      <c r="D27" s="38"/>
      <c r="E27" s="139">
        <f>SUMIF($H$14:$H$17,"&gt;3")</f>
        <v>18</v>
      </c>
      <c r="F27" s="191" t="str">
        <f t="shared" ca="1" si="0"/>
        <v>=SUMIF($H$14:$H$17,"&gt;3")</v>
      </c>
      <c r="G27" s="38"/>
      <c r="H27" s="38"/>
      <c r="I27" s="38"/>
      <c r="J27" s="38"/>
      <c r="K27" s="38"/>
      <c r="L27" s="38"/>
      <c r="M27" s="38"/>
      <c r="N27" s="38"/>
      <c r="O27" s="38"/>
      <c r="P27" s="38"/>
      <c r="Q27" s="38"/>
      <c r="R27" s="38"/>
      <c r="S27" s="38"/>
      <c r="T27" s="38"/>
      <c r="U27" s="38"/>
      <c r="V27" s="38"/>
      <c r="W27" s="38"/>
      <c r="X27" s="38"/>
      <c r="Y27" s="38"/>
      <c r="Z27" s="38"/>
    </row>
    <row r="28" spans="1:26" ht="16" x14ac:dyDescent="0.45">
      <c r="A28" s="157" t="s">
        <v>2912</v>
      </c>
      <c r="B28" s="160" t="s">
        <v>2796</v>
      </c>
      <c r="C28" s="188" t="s">
        <v>2910</v>
      </c>
      <c r="D28" s="38"/>
      <c r="E28" s="139">
        <f>ABS(-15)</f>
        <v>15</v>
      </c>
      <c r="F28" s="191" t="str">
        <f t="shared" ca="1" si="0"/>
        <v>=ABS(-15)</v>
      </c>
      <c r="G28" s="38"/>
      <c r="H28" s="38"/>
      <c r="I28" s="38"/>
      <c r="J28" s="38"/>
      <c r="K28" s="38"/>
      <c r="L28" s="38"/>
      <c r="M28" s="38"/>
      <c r="N28" s="38"/>
      <c r="O28" s="38"/>
      <c r="P28" s="38"/>
      <c r="Q28" s="38"/>
      <c r="R28" s="38"/>
      <c r="S28" s="38"/>
      <c r="T28" s="38"/>
      <c r="U28" s="38"/>
      <c r="V28" s="38"/>
      <c r="W28" s="38"/>
      <c r="X28" s="38"/>
      <c r="Y28" s="38"/>
      <c r="Z28" s="38"/>
    </row>
    <row r="29" spans="1:26" ht="16" x14ac:dyDescent="0.45">
      <c r="A29" s="157" t="s">
        <v>2912</v>
      </c>
      <c r="B29" s="160" t="s">
        <v>2774</v>
      </c>
      <c r="C29" s="188" t="s">
        <v>2910</v>
      </c>
      <c r="D29" s="38"/>
      <c r="E29" s="139">
        <f>SUMIFS(SalesData[Sales],SalesData[Category],"Furniture")</f>
        <v>1570.2</v>
      </c>
      <c r="F29" s="191" t="str">
        <f t="shared" ca="1" si="0"/>
        <v>=SUMIFS(SalesData[Sales],SalesData[Category],"Furniture")</v>
      </c>
      <c r="G29" s="38"/>
      <c r="H29" s="38"/>
      <c r="I29" s="38"/>
      <c r="J29" s="38"/>
      <c r="K29" s="38"/>
      <c r="L29" s="38"/>
      <c r="M29" s="38"/>
      <c r="N29" s="38"/>
      <c r="O29" s="38"/>
      <c r="P29" s="38"/>
      <c r="Q29" s="38"/>
      <c r="R29" s="38"/>
      <c r="S29" s="38"/>
      <c r="T29" s="38"/>
      <c r="U29" s="38"/>
      <c r="V29" s="38"/>
      <c r="W29" s="38"/>
      <c r="X29" s="38"/>
      <c r="Y29" s="38"/>
      <c r="Z29" s="38"/>
    </row>
    <row r="30" spans="1:26" ht="16" x14ac:dyDescent="0.45">
      <c r="A30" s="157" t="s">
        <v>2912</v>
      </c>
      <c r="B30" s="160" t="s">
        <v>2802</v>
      </c>
      <c r="C30" s="188" t="s">
        <v>2910</v>
      </c>
      <c r="D30" s="38"/>
      <c r="E30" s="139">
        <f>SUMPRODUCT({1;2;3},{4;5;6})</f>
        <v>32</v>
      </c>
      <c r="F30" s="191" t="str">
        <f t="shared" ca="1" si="0"/>
        <v>=SUMPRODUCT({1;2;3},{4;5;6})</v>
      </c>
      <c r="G30" s="38"/>
      <c r="H30" s="38"/>
      <c r="I30" s="38"/>
      <c r="J30" s="38"/>
      <c r="K30" s="38"/>
      <c r="L30" s="38"/>
      <c r="M30" s="38"/>
      <c r="P30" s="38"/>
      <c r="Q30" s="38"/>
      <c r="R30" s="38"/>
      <c r="S30" s="38"/>
      <c r="T30" s="38"/>
      <c r="U30" s="38"/>
      <c r="V30" s="38"/>
      <c r="W30" s="38"/>
      <c r="X30" s="38"/>
      <c r="Y30" s="38"/>
      <c r="Z30" s="38"/>
    </row>
    <row r="31" spans="1:26" ht="16" x14ac:dyDescent="0.45">
      <c r="A31" s="157" t="s">
        <v>2912</v>
      </c>
      <c r="B31" s="160" t="s">
        <v>2767</v>
      </c>
      <c r="C31" s="188" t="s">
        <v>2910</v>
      </c>
      <c r="D31" s="38"/>
      <c r="E31" s="139">
        <f>ROUND(3.14159,2)</f>
        <v>3.14</v>
      </c>
      <c r="F31" s="191" t="str">
        <f t="shared" ca="1" si="0"/>
        <v>=ROUND(3.14159,2)</v>
      </c>
      <c r="G31" s="38"/>
      <c r="H31" s="38"/>
      <c r="I31" s="38"/>
      <c r="J31" s="38"/>
      <c r="K31" s="38"/>
      <c r="L31" s="38"/>
      <c r="M31" s="38"/>
      <c r="P31" s="38"/>
      <c r="Q31" s="38"/>
      <c r="R31" s="38"/>
      <c r="S31" s="38"/>
      <c r="T31" s="38"/>
      <c r="U31" s="38"/>
      <c r="V31" s="38"/>
      <c r="W31" s="38"/>
      <c r="X31" s="38"/>
      <c r="Y31" s="38"/>
      <c r="Z31" s="38"/>
    </row>
    <row r="32" spans="1:26" ht="16" x14ac:dyDescent="0.45">
      <c r="A32" s="157" t="s">
        <v>2912</v>
      </c>
      <c r="B32" s="160" t="s">
        <v>2799</v>
      </c>
      <c r="C32" s="188" t="s">
        <v>2910</v>
      </c>
      <c r="D32" s="38"/>
      <c r="E32" s="139">
        <f>SQRT(144)</f>
        <v>12</v>
      </c>
      <c r="F32" s="191" t="str">
        <f t="shared" ca="1" si="0"/>
        <v>=SQRT(144)</v>
      </c>
      <c r="G32" s="38"/>
      <c r="H32" s="38"/>
      <c r="I32" s="38"/>
      <c r="J32" s="38"/>
      <c r="K32" s="38"/>
      <c r="L32" s="38"/>
      <c r="M32" s="38"/>
      <c r="P32" s="38"/>
      <c r="Q32" s="38"/>
      <c r="R32" s="38"/>
      <c r="S32" s="38"/>
      <c r="T32" s="38"/>
      <c r="U32" s="38"/>
      <c r="V32" s="38"/>
      <c r="W32" s="38"/>
      <c r="X32" s="38"/>
      <c r="Y32" s="38"/>
      <c r="Z32" s="38"/>
    </row>
    <row r="33" spans="1:26" ht="16" x14ac:dyDescent="0.45">
      <c r="A33" s="157" t="s">
        <v>2912</v>
      </c>
      <c r="B33" s="160" t="s">
        <v>2792</v>
      </c>
      <c r="C33" s="188" t="s">
        <v>2910</v>
      </c>
      <c r="D33" s="38"/>
      <c r="E33" s="139">
        <f>CEILING(23,5)</f>
        <v>25</v>
      </c>
      <c r="F33" s="191" t="str">
        <f t="shared" ca="1" si="0"/>
        <v>=CEILING(23,5)</v>
      </c>
      <c r="G33" s="38"/>
      <c r="H33" s="38"/>
      <c r="I33" s="38"/>
      <c r="J33" s="38"/>
      <c r="K33" s="38"/>
      <c r="L33" s="38"/>
      <c r="M33" s="38"/>
      <c r="P33" s="38"/>
      <c r="Q33" s="38"/>
      <c r="R33" s="38"/>
      <c r="S33" s="38"/>
      <c r="T33" s="38"/>
      <c r="U33" s="38"/>
      <c r="V33" s="38"/>
      <c r="W33" s="38"/>
      <c r="X33" s="38"/>
      <c r="Y33" s="38"/>
      <c r="Z33" s="38"/>
    </row>
    <row r="34" spans="1:26" ht="16" x14ac:dyDescent="0.45">
      <c r="A34" s="157" t="s">
        <v>2912</v>
      </c>
      <c r="B34" s="160" t="s">
        <v>2793</v>
      </c>
      <c r="C34" s="188" t="s">
        <v>2910</v>
      </c>
      <c r="D34" s="38"/>
      <c r="E34" s="139">
        <f>COMBIN(10,3)</f>
        <v>120</v>
      </c>
      <c r="F34" s="191" t="str">
        <f t="shared" ca="1" si="0"/>
        <v>=COMBIN(10,3)</v>
      </c>
      <c r="G34" s="38"/>
      <c r="H34" s="38"/>
      <c r="I34" s="38"/>
      <c r="J34" s="38"/>
      <c r="K34" s="38"/>
      <c r="L34" s="38"/>
      <c r="M34" s="38"/>
      <c r="P34" s="38"/>
      <c r="Q34" s="38"/>
      <c r="R34" s="38"/>
      <c r="S34" s="38"/>
      <c r="T34" s="38"/>
      <c r="U34" s="38"/>
      <c r="V34" s="38"/>
      <c r="W34" s="38"/>
      <c r="X34" s="38"/>
      <c r="Y34" s="38"/>
      <c r="Z34" s="38"/>
    </row>
    <row r="35" spans="1:26" ht="16" x14ac:dyDescent="0.45">
      <c r="A35" s="157" t="s">
        <v>2912</v>
      </c>
      <c r="B35" s="160" t="s">
        <v>2794</v>
      </c>
      <c r="C35" s="188" t="s">
        <v>2910</v>
      </c>
      <c r="D35" s="38"/>
      <c r="E35" s="139">
        <f>GCD(24,36)</f>
        <v>12</v>
      </c>
      <c r="F35" s="191" t="str">
        <f t="shared" ca="1" si="0"/>
        <v>=GCD(24,36)</v>
      </c>
      <c r="G35" s="38"/>
      <c r="H35" s="38"/>
      <c r="I35" s="38"/>
      <c r="J35" s="38"/>
      <c r="K35" s="38"/>
      <c r="L35" s="38"/>
      <c r="M35" s="38"/>
      <c r="P35" s="38"/>
      <c r="Q35" s="38"/>
      <c r="R35" s="38"/>
      <c r="S35" s="38"/>
      <c r="T35" s="38"/>
      <c r="U35" s="38"/>
      <c r="V35" s="38"/>
      <c r="W35" s="38"/>
      <c r="X35" s="38"/>
      <c r="Y35" s="38"/>
      <c r="Z35" s="38"/>
    </row>
    <row r="36" spans="1:26" ht="16" x14ac:dyDescent="0.45">
      <c r="A36" s="157" t="s">
        <v>2913</v>
      </c>
      <c r="B36" s="160" t="s">
        <v>2797</v>
      </c>
      <c r="C36" s="188" t="s">
        <v>2910</v>
      </c>
      <c r="D36" s="38"/>
      <c r="E36" s="139">
        <f>AVERAGE(1,2,3,4)</f>
        <v>2.5</v>
      </c>
      <c r="F36" s="191" t="str">
        <f t="shared" ca="1" si="0"/>
        <v>=AVERAGE(1,2,3,4)</v>
      </c>
      <c r="G36" s="38"/>
      <c r="H36" s="38"/>
      <c r="I36" s="38"/>
      <c r="J36" s="38"/>
      <c r="K36" s="38"/>
      <c r="L36" s="38"/>
      <c r="M36" s="38"/>
      <c r="P36" s="38"/>
      <c r="Q36" s="38"/>
      <c r="R36" s="38"/>
      <c r="S36" s="38"/>
      <c r="T36" s="38"/>
      <c r="U36" s="38"/>
      <c r="V36" s="38"/>
      <c r="W36" s="38"/>
      <c r="X36" s="38"/>
      <c r="Y36" s="38"/>
      <c r="Z36" s="38"/>
    </row>
    <row r="37" spans="1:26" ht="16" x14ac:dyDescent="0.45">
      <c r="A37" s="157" t="s">
        <v>2913</v>
      </c>
      <c r="B37" s="160" t="s">
        <v>2798</v>
      </c>
      <c r="C37" s="188" t="s">
        <v>2910</v>
      </c>
      <c r="D37" s="38"/>
      <c r="E37" s="139">
        <f>AVERAGEIF($H$14:$H$17,"&gt;3")</f>
        <v>6</v>
      </c>
      <c r="F37" s="191" t="str">
        <f t="shared" ca="1" si="0"/>
        <v>=AVERAGEIF($H$14:$H$17,"&gt;3")</v>
      </c>
      <c r="G37" s="38"/>
      <c r="H37" s="38"/>
      <c r="I37" s="38"/>
      <c r="J37" s="38"/>
      <c r="K37" s="38"/>
      <c r="L37" s="38"/>
      <c r="M37" s="38"/>
      <c r="N37" s="38"/>
      <c r="O37" s="38"/>
      <c r="P37" s="38"/>
      <c r="Q37" s="38"/>
      <c r="R37" s="38"/>
      <c r="S37" s="38"/>
      <c r="T37" s="38"/>
      <c r="U37" s="38"/>
      <c r="V37" s="38"/>
      <c r="W37" s="38"/>
      <c r="X37" s="38"/>
      <c r="Y37" s="38"/>
      <c r="Z37" s="38"/>
    </row>
    <row r="38" spans="1:26" ht="16" x14ac:dyDescent="0.45">
      <c r="A38" s="157" t="s">
        <v>2913</v>
      </c>
      <c r="B38" s="160" t="s">
        <v>2804</v>
      </c>
      <c r="C38" s="188" t="s">
        <v>2910</v>
      </c>
      <c r="D38" s="38"/>
      <c r="E38" s="139">
        <f>COUNT(1,2,"x",4)</f>
        <v>3</v>
      </c>
      <c r="F38" s="191" t="str">
        <f t="shared" ca="1" si="0"/>
        <v>=COUNT(1,2,"x",4)</v>
      </c>
      <c r="G38" s="38"/>
      <c r="H38" s="38"/>
      <c r="I38" s="38"/>
      <c r="J38" s="38"/>
      <c r="K38" s="38"/>
      <c r="L38" s="38"/>
      <c r="M38" s="38"/>
      <c r="N38" s="38"/>
      <c r="O38" s="38"/>
      <c r="P38" s="38"/>
      <c r="Q38" s="38"/>
      <c r="R38" s="38"/>
      <c r="S38" s="38"/>
      <c r="T38" s="38"/>
      <c r="U38" s="38"/>
      <c r="V38" s="38"/>
      <c r="W38" s="38"/>
      <c r="X38" s="38"/>
      <c r="Y38" s="38"/>
      <c r="Z38" s="38"/>
    </row>
    <row r="39" spans="1:26" ht="16" x14ac:dyDescent="0.45">
      <c r="A39" s="157" t="s">
        <v>2913</v>
      </c>
      <c r="B39" s="160" t="s">
        <v>2805</v>
      </c>
      <c r="C39" s="188" t="s">
        <v>2910</v>
      </c>
      <c r="D39" s="38"/>
      <c r="E39" s="139">
        <f>COUNTIF($H$14:$H$17,"&gt;3")</f>
        <v>3</v>
      </c>
      <c r="F39" s="191" t="str">
        <f t="shared" ca="1" si="0"/>
        <v>=COUNTIF($H$14:$H$17,"&gt;3")</v>
      </c>
      <c r="G39" s="38"/>
      <c r="H39" s="38"/>
      <c r="I39" s="38"/>
      <c r="J39" s="38"/>
      <c r="K39" s="38"/>
      <c r="L39" s="38"/>
      <c r="M39" s="38"/>
      <c r="N39" s="38"/>
      <c r="O39" s="38"/>
      <c r="P39" s="38"/>
      <c r="Q39" s="38"/>
      <c r="R39" s="38"/>
      <c r="S39" s="38"/>
      <c r="T39" s="38"/>
      <c r="U39" s="38"/>
      <c r="V39" s="38"/>
      <c r="W39" s="38"/>
      <c r="X39" s="38"/>
      <c r="Y39" s="38"/>
      <c r="Z39" s="38"/>
    </row>
    <row r="40" spans="1:26" ht="16" x14ac:dyDescent="0.45">
      <c r="A40" s="157" t="s">
        <v>2913</v>
      </c>
      <c r="B40" s="160" t="s">
        <v>2806</v>
      </c>
      <c r="C40" s="188" t="s">
        <v>2910</v>
      </c>
      <c r="D40" s="38"/>
      <c r="E40" s="139">
        <f>COUNTIFS(SalesData[Category],"Furniture")</f>
        <v>4</v>
      </c>
      <c r="F40" s="191" t="str">
        <f t="shared" ca="1" si="0"/>
        <v>=COUNTIFS(SalesData[Category],"Furniture")</v>
      </c>
      <c r="G40" s="38"/>
      <c r="H40" s="38"/>
      <c r="I40" s="38"/>
      <c r="J40" s="38"/>
      <c r="K40" s="38"/>
      <c r="L40" s="38"/>
      <c r="M40" s="38"/>
      <c r="N40" s="38"/>
      <c r="O40" s="38"/>
      <c r="P40" s="38"/>
      <c r="Q40" s="38"/>
      <c r="R40" s="38"/>
      <c r="S40" s="38"/>
      <c r="T40" s="38"/>
      <c r="U40" s="38"/>
      <c r="V40" s="38"/>
      <c r="W40" s="38"/>
      <c r="X40" s="38"/>
      <c r="Y40" s="38"/>
      <c r="Z40" s="38"/>
    </row>
    <row r="41" spans="1:26" ht="16" x14ac:dyDescent="0.45">
      <c r="A41" s="157" t="s">
        <v>2913</v>
      </c>
      <c r="B41" s="160" t="s">
        <v>2771</v>
      </c>
      <c r="C41" s="188" t="s">
        <v>2910</v>
      </c>
      <c r="D41" s="38"/>
      <c r="E41" s="139">
        <f>MIN(5,2,8)</f>
        <v>2</v>
      </c>
      <c r="F41" s="191" t="str">
        <f t="shared" ca="1" si="0"/>
        <v>=MIN(5,2,8)</v>
      </c>
      <c r="G41" s="38"/>
      <c r="H41" s="38"/>
      <c r="I41" s="38"/>
      <c r="J41" s="38"/>
      <c r="K41" s="38"/>
      <c r="L41" s="38"/>
      <c r="M41" s="38"/>
      <c r="N41" s="38"/>
      <c r="O41" s="38"/>
      <c r="P41" s="38"/>
      <c r="Q41" s="38"/>
      <c r="R41" s="38"/>
      <c r="S41" s="38"/>
      <c r="T41" s="38"/>
      <c r="U41" s="38"/>
      <c r="V41" s="38"/>
      <c r="W41" s="38"/>
      <c r="X41" s="38"/>
      <c r="Y41" s="38"/>
      <c r="Z41" s="38"/>
    </row>
    <row r="42" spans="1:26" ht="16" x14ac:dyDescent="0.45">
      <c r="A42" s="157" t="s">
        <v>2913</v>
      </c>
      <c r="B42" s="160" t="s">
        <v>2789</v>
      </c>
      <c r="C42" s="188" t="s">
        <v>2910</v>
      </c>
      <c r="D42" s="38"/>
      <c r="E42" s="139">
        <f>MAX(5,2,8)</f>
        <v>8</v>
      </c>
      <c r="F42" s="191" t="str">
        <f t="shared" ca="1" si="0"/>
        <v>=MAX(5,2,8)</v>
      </c>
      <c r="G42" s="38"/>
      <c r="H42" s="38"/>
      <c r="I42" s="38"/>
      <c r="J42" s="38"/>
      <c r="K42" s="38"/>
      <c r="L42" s="38"/>
      <c r="M42" s="38"/>
      <c r="N42" s="38"/>
      <c r="O42" s="38"/>
      <c r="P42" s="38"/>
      <c r="Q42" s="38"/>
      <c r="R42" s="38"/>
      <c r="S42" s="38"/>
      <c r="T42" s="38"/>
      <c r="U42" s="38"/>
      <c r="V42" s="38"/>
      <c r="W42" s="38"/>
      <c r="X42" s="38"/>
      <c r="Y42" s="38"/>
      <c r="Z42" s="38"/>
    </row>
    <row r="43" spans="1:26" ht="16" x14ac:dyDescent="0.45">
      <c r="A43" s="157" t="s">
        <v>2913</v>
      </c>
      <c r="B43" s="160" t="s">
        <v>2770</v>
      </c>
      <c r="C43" s="188" t="s">
        <v>2910</v>
      </c>
      <c r="D43" s="38"/>
      <c r="E43" s="139">
        <f>STDEV(2,4,6,8)</f>
        <v>2.5819888974716112</v>
      </c>
      <c r="F43" s="191" t="str">
        <f t="shared" ca="1" si="0"/>
        <v>=STDEV(2,4,6,8)</v>
      </c>
      <c r="G43" s="38"/>
      <c r="H43" s="38"/>
      <c r="I43" s="38"/>
      <c r="J43" s="38"/>
      <c r="K43" s="38"/>
      <c r="L43" s="38"/>
      <c r="M43" s="38"/>
      <c r="N43" s="38"/>
      <c r="O43" s="38"/>
      <c r="P43" s="38"/>
      <c r="Q43" s="38"/>
      <c r="R43" s="38"/>
      <c r="S43" s="38"/>
      <c r="T43" s="38"/>
      <c r="U43" s="38"/>
      <c r="V43" s="38"/>
      <c r="W43" s="38"/>
      <c r="X43" s="38"/>
      <c r="Y43" s="38"/>
      <c r="Z43" s="38"/>
    </row>
    <row r="44" spans="1:26" ht="16" x14ac:dyDescent="0.45">
      <c r="A44" s="157" t="s">
        <v>2913</v>
      </c>
      <c r="B44" s="160" t="s">
        <v>2768</v>
      </c>
      <c r="C44" s="188" t="s">
        <v>2910</v>
      </c>
      <c r="D44" s="38"/>
      <c r="E44" s="139">
        <f>RANK(8,$H$14:$H$17)</f>
        <v>1</v>
      </c>
      <c r="F44" s="191" t="str">
        <f t="shared" ca="1" si="0"/>
        <v>=RANK(8,$H$14:$H$17)</v>
      </c>
      <c r="G44" s="38"/>
      <c r="H44" s="38"/>
      <c r="I44" s="38"/>
      <c r="J44" s="38"/>
      <c r="K44" s="38"/>
      <c r="L44" s="38"/>
      <c r="M44" s="38"/>
      <c r="N44" s="38"/>
      <c r="O44" s="38"/>
      <c r="P44" s="38"/>
      <c r="Q44" s="38"/>
      <c r="R44" s="38"/>
      <c r="S44" s="38"/>
      <c r="T44" s="38"/>
      <c r="U44" s="38"/>
      <c r="V44" s="38"/>
      <c r="W44" s="38"/>
      <c r="X44" s="38"/>
      <c r="Y44" s="38"/>
      <c r="Z44" s="38"/>
    </row>
    <row r="45" spans="1:26" ht="16" x14ac:dyDescent="0.45">
      <c r="A45" s="157" t="s">
        <v>2913</v>
      </c>
      <c r="B45" s="160" t="s">
        <v>2766</v>
      </c>
      <c r="C45" s="188" t="s">
        <v>2910</v>
      </c>
      <c r="D45" s="38"/>
      <c r="E45" s="139">
        <f>LARGE({2;4;6;8},2)</f>
        <v>6</v>
      </c>
      <c r="F45" s="191" t="str">
        <f t="shared" ca="1" si="0"/>
        <v>=LARGE({2;4;6;8},2)</v>
      </c>
      <c r="G45" s="38"/>
      <c r="H45" s="38"/>
      <c r="I45" s="38"/>
      <c r="J45" s="38"/>
      <c r="K45" s="38"/>
      <c r="L45" s="38"/>
      <c r="M45" s="38"/>
      <c r="N45" s="38"/>
      <c r="O45" s="38"/>
      <c r="P45" s="38"/>
      <c r="Q45" s="38"/>
      <c r="R45" s="38"/>
      <c r="S45" s="38"/>
      <c r="T45" s="38"/>
      <c r="U45" s="38"/>
      <c r="V45" s="38"/>
      <c r="W45" s="38"/>
      <c r="X45" s="38"/>
      <c r="Y45" s="38"/>
      <c r="Z45" s="38"/>
    </row>
    <row r="46" spans="1:26" ht="16" x14ac:dyDescent="0.45">
      <c r="A46" s="157" t="s">
        <v>2913</v>
      </c>
      <c r="B46" s="160" t="s">
        <v>2788</v>
      </c>
      <c r="C46" s="188" t="s">
        <v>2910</v>
      </c>
      <c r="D46" s="38"/>
      <c r="E46" s="139">
        <f>FORECAST(5,{2;4;6},{1;2;3})</f>
        <v>10</v>
      </c>
      <c r="F46" s="191" t="str">
        <f t="shared" ca="1" si="0"/>
        <v>=FORECAST(5,{2;4;6},{1;2;3})</v>
      </c>
      <c r="G46" s="38"/>
      <c r="H46" s="38"/>
      <c r="I46" s="38"/>
      <c r="J46" s="38"/>
      <c r="K46" s="38"/>
      <c r="L46" s="38"/>
      <c r="M46" s="38"/>
      <c r="N46" s="38"/>
      <c r="O46" s="38"/>
      <c r="P46" s="38"/>
      <c r="Q46" s="38"/>
      <c r="R46" s="38"/>
      <c r="S46" s="38"/>
      <c r="T46" s="38"/>
      <c r="U46" s="38"/>
      <c r="V46" s="38"/>
      <c r="W46" s="38"/>
      <c r="X46" s="38"/>
      <c r="Y46" s="38"/>
      <c r="Z46" s="38"/>
    </row>
    <row r="47" spans="1:26" ht="16" x14ac:dyDescent="0.45">
      <c r="A47" s="157" t="s">
        <v>2913</v>
      </c>
      <c r="B47" s="160" t="s">
        <v>2807</v>
      </c>
      <c r="C47" s="188" t="s">
        <v>2910</v>
      </c>
      <c r="D47" s="38"/>
      <c r="E47" s="139">
        <f>COUNTBLANK($J$14:$J$16)</f>
        <v>3</v>
      </c>
      <c r="F47" s="191" t="str">
        <f t="shared" ca="1" si="0"/>
        <v>=COUNTBLANK($J$14:$J$16)</v>
      </c>
      <c r="G47" s="38"/>
      <c r="H47" s="38"/>
      <c r="I47" s="38"/>
      <c r="J47" s="38"/>
      <c r="K47" s="38"/>
      <c r="L47" s="38"/>
      <c r="M47" s="38"/>
      <c r="N47" s="38"/>
      <c r="O47" s="38"/>
      <c r="P47" s="38"/>
      <c r="Q47" s="38"/>
      <c r="R47" s="38"/>
      <c r="S47" s="38"/>
      <c r="T47" s="38"/>
      <c r="U47" s="38"/>
      <c r="V47" s="38"/>
      <c r="W47" s="38"/>
      <c r="X47" s="38"/>
      <c r="Y47" s="38"/>
      <c r="Z47" s="38"/>
    </row>
    <row r="48" spans="1:26" ht="16" x14ac:dyDescent="0.45">
      <c r="A48" s="157" t="s">
        <v>2913</v>
      </c>
      <c r="B48" s="160" t="s">
        <v>2801</v>
      </c>
      <c r="C48" s="188" t="s">
        <v>2910</v>
      </c>
      <c r="D48" s="38"/>
      <c r="E48" s="139">
        <f>MEDIAN({1;2;3;4;5})</f>
        <v>3</v>
      </c>
      <c r="F48" s="191" t="str">
        <f t="shared" ca="1" si="0"/>
        <v>=MEDIAN({1;2;3;4;5})</v>
      </c>
      <c r="G48" s="38"/>
      <c r="H48" s="38"/>
      <c r="I48" s="38"/>
      <c r="J48" s="38"/>
      <c r="K48" s="38"/>
      <c r="L48" s="38"/>
      <c r="M48" s="38"/>
      <c r="N48" s="38"/>
      <c r="O48" s="38"/>
      <c r="P48" s="38"/>
      <c r="Q48" s="38"/>
      <c r="R48" s="38"/>
      <c r="S48" s="38"/>
      <c r="T48" s="38"/>
      <c r="U48" s="38"/>
      <c r="V48" s="38"/>
      <c r="W48" s="38"/>
      <c r="X48" s="38"/>
      <c r="Y48" s="38"/>
      <c r="Z48" s="38"/>
    </row>
    <row r="49" spans="1:26" ht="16" x14ac:dyDescent="0.45">
      <c r="A49" s="157" t="s">
        <v>2913</v>
      </c>
      <c r="B49" s="160" t="s">
        <v>2800</v>
      </c>
      <c r="C49" s="188" t="s">
        <v>2910</v>
      </c>
      <c r="D49" s="38"/>
      <c r="E49" s="139">
        <f>MODE({1;2;2;3})</f>
        <v>2</v>
      </c>
      <c r="F49" s="191" t="str">
        <f t="shared" ca="1" si="0"/>
        <v>=MODE({1;2;2;3})</v>
      </c>
      <c r="G49" s="38"/>
      <c r="H49" s="38"/>
      <c r="I49" s="38"/>
      <c r="J49" s="38"/>
      <c r="K49" s="38"/>
      <c r="L49" s="38"/>
      <c r="M49" s="38"/>
      <c r="N49" s="38"/>
      <c r="O49" s="38"/>
      <c r="P49" s="38"/>
      <c r="Q49" s="38"/>
      <c r="R49" s="38"/>
      <c r="S49" s="38"/>
      <c r="T49" s="38"/>
      <c r="U49" s="38"/>
      <c r="V49" s="38"/>
      <c r="W49" s="38"/>
      <c r="X49" s="38"/>
      <c r="Y49" s="38"/>
      <c r="Z49" s="38"/>
    </row>
    <row r="50" spans="1:26" ht="16" x14ac:dyDescent="0.45">
      <c r="A50" s="157" t="s">
        <v>2913</v>
      </c>
      <c r="B50" s="160" t="s">
        <v>2765</v>
      </c>
      <c r="C50" s="188" t="s">
        <v>2910</v>
      </c>
      <c r="D50" s="38"/>
      <c r="E50" s="139">
        <f>SMALL({2;4;6;8},2)</f>
        <v>4</v>
      </c>
      <c r="F50" s="191" t="str">
        <f t="shared" ca="1" si="0"/>
        <v>=SMALL({2;4;6;8},2)</v>
      </c>
      <c r="G50" s="38"/>
      <c r="H50" s="38"/>
      <c r="I50" s="38"/>
      <c r="J50" s="38"/>
      <c r="K50" s="38"/>
      <c r="L50" s="38"/>
      <c r="M50" s="38"/>
      <c r="N50" s="38"/>
      <c r="O50" s="38"/>
      <c r="P50" s="38"/>
      <c r="Q50" s="38"/>
      <c r="R50" s="38"/>
      <c r="S50" s="38"/>
      <c r="T50" s="38"/>
      <c r="U50" s="38"/>
      <c r="V50" s="38"/>
      <c r="W50" s="38"/>
      <c r="X50" s="38"/>
      <c r="Y50" s="38"/>
      <c r="Z50" s="38"/>
    </row>
    <row r="51" spans="1:26" ht="16" x14ac:dyDescent="0.45">
      <c r="A51" s="157" t="s">
        <v>2913</v>
      </c>
      <c r="B51" s="160" t="s">
        <v>2764</v>
      </c>
      <c r="C51" s="188" t="s">
        <v>2910</v>
      </c>
      <c r="D51" s="38"/>
      <c r="E51" s="139">
        <f>SUM(FREQUENCY({1;2;3;4},{2;4}))</f>
        <v>4</v>
      </c>
      <c r="F51" s="191" t="str">
        <f t="shared" ca="1" si="0"/>
        <v>=SUM(FREQUENCY({1;2;3;4},{2;4}))</v>
      </c>
      <c r="G51" s="38"/>
      <c r="H51" s="38"/>
      <c r="I51" s="38"/>
      <c r="J51" s="38"/>
      <c r="K51" s="38"/>
      <c r="L51" s="38"/>
      <c r="M51" s="38"/>
      <c r="N51" s="38"/>
      <c r="O51" s="38"/>
      <c r="P51" s="38"/>
      <c r="Q51" s="38"/>
      <c r="R51" s="38"/>
      <c r="S51" s="38"/>
      <c r="T51" s="38"/>
      <c r="U51" s="38"/>
      <c r="V51" s="38"/>
      <c r="W51" s="38"/>
      <c r="X51" s="38"/>
      <c r="Y51" s="38"/>
      <c r="Z51" s="38"/>
    </row>
    <row r="52" spans="1:26" ht="16" x14ac:dyDescent="0.45">
      <c r="A52" s="157" t="s">
        <v>2913</v>
      </c>
      <c r="B52" s="160" t="s">
        <v>2777</v>
      </c>
      <c r="C52" s="188" t="s">
        <v>2910</v>
      </c>
      <c r="D52" s="38"/>
      <c r="E52" s="139">
        <f>CORREL({1;2;3},{2;4;6})</f>
        <v>1</v>
      </c>
      <c r="F52" s="191" t="str">
        <f t="shared" ca="1" si="0"/>
        <v>=CORREL({1;2;3},{2;4;6})</v>
      </c>
      <c r="G52" s="38"/>
      <c r="H52" s="38"/>
      <c r="I52" s="38"/>
      <c r="J52" s="38"/>
      <c r="K52" s="38"/>
      <c r="L52" s="38"/>
      <c r="M52" s="38"/>
      <c r="N52" s="38"/>
      <c r="O52" s="38"/>
      <c r="P52" s="38"/>
      <c r="Q52" s="38"/>
      <c r="R52" s="38"/>
      <c r="S52" s="38"/>
      <c r="T52" s="38"/>
      <c r="U52" s="38"/>
      <c r="V52" s="38"/>
      <c r="W52" s="38"/>
      <c r="X52" s="38"/>
      <c r="Y52" s="38"/>
      <c r="Z52" s="38"/>
    </row>
    <row r="53" spans="1:26" ht="16" x14ac:dyDescent="0.45">
      <c r="A53" s="157" t="s">
        <v>2913</v>
      </c>
      <c r="B53" s="160" t="s">
        <v>2782</v>
      </c>
      <c r="C53" s="188" t="s">
        <v>2910</v>
      </c>
      <c r="D53" s="38"/>
      <c r="E53" s="139">
        <f>SLOPE({2;4;6},{1;2;3})</f>
        <v>2</v>
      </c>
      <c r="F53" s="191" t="str">
        <f t="shared" ca="1" si="0"/>
        <v>=SLOPE({2;4;6},{1;2;3})</v>
      </c>
      <c r="G53" s="38"/>
      <c r="H53" s="38"/>
      <c r="I53" s="38"/>
      <c r="J53" s="38"/>
      <c r="K53" s="38"/>
      <c r="L53" s="38"/>
      <c r="M53" s="38"/>
      <c r="N53" s="38"/>
      <c r="O53" s="38"/>
      <c r="P53" s="38"/>
      <c r="Q53" s="38"/>
      <c r="R53" s="38"/>
      <c r="S53" s="38"/>
      <c r="T53" s="38"/>
      <c r="U53" s="38"/>
      <c r="V53" s="38"/>
      <c r="W53" s="38"/>
      <c r="X53" s="38"/>
      <c r="Y53" s="38"/>
      <c r="Z53" s="38"/>
    </row>
    <row r="54" spans="1:26" ht="16" x14ac:dyDescent="0.45">
      <c r="A54" s="157" t="s">
        <v>2913</v>
      </c>
      <c r="B54" s="160" t="s">
        <v>2780</v>
      </c>
      <c r="C54" s="188" t="s">
        <v>2910</v>
      </c>
      <c r="D54" s="38"/>
      <c r="E54" s="139">
        <f>INTERCEPT({2;4;6},{1;2;3})</f>
        <v>0</v>
      </c>
      <c r="F54" s="191" t="str">
        <f t="shared" ca="1" si="0"/>
        <v>=INTERCEPT({2;4;6},{1;2;3})</v>
      </c>
      <c r="G54" s="38"/>
      <c r="H54" s="38"/>
      <c r="I54" s="38"/>
      <c r="J54" s="38"/>
      <c r="K54" s="38"/>
      <c r="L54" s="38"/>
      <c r="M54" s="38"/>
      <c r="N54" s="38"/>
      <c r="O54" s="38"/>
      <c r="P54" s="38"/>
      <c r="Q54" s="38"/>
      <c r="R54" s="38"/>
      <c r="S54" s="38"/>
      <c r="T54" s="38"/>
      <c r="U54" s="38"/>
      <c r="V54" s="38"/>
      <c r="W54" s="38"/>
      <c r="X54" s="38"/>
      <c r="Y54" s="38"/>
      <c r="Z54" s="38"/>
    </row>
    <row r="55" spans="1:26" ht="16" x14ac:dyDescent="0.45">
      <c r="A55" s="157" t="s">
        <v>2913</v>
      </c>
      <c r="B55" s="160" t="s">
        <v>2787</v>
      </c>
      <c r="C55" s="188" t="s">
        <v>2910</v>
      </c>
      <c r="D55" s="38"/>
      <c r="E55" s="139" cm="1">
        <f t="array" ref="E55">TREND({2;4;6},{1;2;3},4)</f>
        <v>8</v>
      </c>
      <c r="F55" s="191" t="str">
        <f t="shared" ca="1" si="0"/>
        <v>=TREND({2;4;6},{1;2;3},4)</v>
      </c>
      <c r="G55" s="38"/>
      <c r="H55" s="38"/>
      <c r="I55" s="38"/>
      <c r="J55" s="38"/>
      <c r="K55" s="38"/>
      <c r="L55" s="38"/>
      <c r="M55" s="38"/>
      <c r="N55" s="38"/>
      <c r="O55" s="38"/>
      <c r="P55" s="38"/>
      <c r="Q55" s="38"/>
      <c r="R55" s="38"/>
      <c r="S55" s="38"/>
      <c r="T55" s="38"/>
      <c r="U55" s="38"/>
      <c r="V55" s="38"/>
      <c r="W55" s="38"/>
      <c r="X55" s="38"/>
      <c r="Y55" s="38"/>
      <c r="Z55" s="38"/>
    </row>
    <row r="56" spans="1:26" ht="16" x14ac:dyDescent="0.45">
      <c r="A56" s="157" t="s">
        <v>2913</v>
      </c>
      <c r="B56" s="160" t="s">
        <v>2783</v>
      </c>
      <c r="C56" s="188" t="s">
        <v>2910</v>
      </c>
      <c r="D56" s="38"/>
      <c r="E56" s="139">
        <f>STANDARDIZE(8,6,2)</f>
        <v>1</v>
      </c>
      <c r="F56" s="191" t="str">
        <f t="shared" ca="1" si="0"/>
        <v>=STANDARDIZE(8,6,2)</v>
      </c>
      <c r="G56" s="38"/>
      <c r="H56" s="38"/>
      <c r="I56" s="38"/>
      <c r="J56" s="38"/>
      <c r="K56" s="38"/>
      <c r="L56" s="38"/>
      <c r="M56" s="38"/>
      <c r="N56" s="38"/>
      <c r="O56" s="38"/>
      <c r="P56" s="38"/>
      <c r="Q56" s="38"/>
      <c r="R56" s="38"/>
      <c r="S56" s="38"/>
      <c r="T56" s="38"/>
      <c r="U56" s="38"/>
      <c r="V56" s="38"/>
      <c r="W56" s="38"/>
      <c r="X56" s="38"/>
      <c r="Y56" s="38"/>
      <c r="Z56" s="38"/>
    </row>
    <row r="57" spans="1:26" ht="16" x14ac:dyDescent="0.45">
      <c r="A57" s="157" t="s">
        <v>2913</v>
      </c>
      <c r="B57" s="160" t="s">
        <v>2778</v>
      </c>
      <c r="C57" s="188" t="s">
        <v>2910</v>
      </c>
      <c r="D57" s="38"/>
      <c r="E57" s="139">
        <f>CONFIDENCE(0.05,2,100)</f>
        <v>0.39199279690801075</v>
      </c>
      <c r="F57" s="191" t="str">
        <f t="shared" ca="1" si="0"/>
        <v>=CONFIDENCE(0.05,2,100)</v>
      </c>
      <c r="G57" s="38"/>
      <c r="H57" s="38"/>
      <c r="I57" s="38"/>
      <c r="J57" s="38"/>
      <c r="K57" s="38"/>
      <c r="L57" s="38"/>
      <c r="M57" s="38"/>
      <c r="N57" s="38"/>
      <c r="O57" s="38"/>
      <c r="P57" s="38"/>
      <c r="Q57" s="38"/>
      <c r="R57" s="38"/>
      <c r="S57" s="38"/>
      <c r="T57" s="38"/>
      <c r="U57" s="38"/>
      <c r="V57" s="38"/>
      <c r="W57" s="38"/>
      <c r="X57" s="38"/>
      <c r="Y57" s="38"/>
      <c r="Z57" s="38"/>
    </row>
    <row r="58" spans="1:26" ht="16" x14ac:dyDescent="0.45">
      <c r="A58" s="157" t="s">
        <v>2913</v>
      </c>
      <c r="B58" s="160" t="s">
        <v>2779</v>
      </c>
      <c r="C58" s="188" t="s">
        <v>2910</v>
      </c>
      <c r="D58" s="38"/>
      <c r="E58" s="139">
        <f>HARMEAN({1;2;4})</f>
        <v>1.7142857142857142</v>
      </c>
      <c r="F58" s="191" t="str">
        <f t="shared" ca="1" si="0"/>
        <v>=HARMEAN({1;2;4})</v>
      </c>
      <c r="G58" s="38"/>
      <c r="H58" s="38"/>
      <c r="I58" s="38"/>
      <c r="J58" s="38"/>
      <c r="K58" s="38"/>
      <c r="L58" s="38"/>
      <c r="M58" s="38"/>
      <c r="N58" s="38"/>
      <c r="O58" s="38"/>
      <c r="P58" s="38"/>
      <c r="Q58" s="38"/>
      <c r="R58" s="38"/>
      <c r="S58" s="38"/>
      <c r="T58" s="38"/>
      <c r="U58" s="38"/>
      <c r="V58" s="38"/>
      <c r="W58" s="38"/>
      <c r="X58" s="38"/>
      <c r="Y58" s="38"/>
      <c r="Z58" s="38"/>
    </row>
    <row r="59" spans="1:26" ht="16" x14ac:dyDescent="0.45">
      <c r="A59" s="157" t="s">
        <v>2913</v>
      </c>
      <c r="B59" s="160" t="s">
        <v>2769</v>
      </c>
      <c r="C59" s="188" t="s">
        <v>2910</v>
      </c>
      <c r="D59" s="38"/>
      <c r="E59" s="139">
        <f>NORMDIST(6,5,2,TRUE)</f>
        <v>0.69146246127401312</v>
      </c>
      <c r="F59" s="191" t="str">
        <f t="shared" ca="1" si="0"/>
        <v>=NORMDIST(6,5,2,TRUE)</v>
      </c>
      <c r="G59" s="38"/>
      <c r="H59" s="38"/>
      <c r="I59" s="38"/>
      <c r="J59" s="38"/>
      <c r="K59" s="38"/>
      <c r="L59" s="38"/>
      <c r="M59" s="38"/>
      <c r="N59" s="38"/>
      <c r="O59" s="38"/>
      <c r="P59" s="38"/>
      <c r="Q59" s="38"/>
      <c r="R59" s="38"/>
      <c r="S59" s="38"/>
      <c r="T59" s="38"/>
      <c r="U59" s="38"/>
      <c r="V59" s="38"/>
      <c r="W59" s="38"/>
      <c r="X59" s="38"/>
      <c r="Y59" s="38"/>
      <c r="Z59" s="38"/>
    </row>
    <row r="60" spans="1:26" ht="16" x14ac:dyDescent="0.45">
      <c r="A60" s="157" t="s">
        <v>2913</v>
      </c>
      <c r="B60" s="160" t="s">
        <v>2781</v>
      </c>
      <c r="C60" s="188" t="s">
        <v>2910</v>
      </c>
      <c r="D60" s="38"/>
      <c r="E60" s="139">
        <f>_xlfn.NORM.DIST(6,5,2,TRUE)</f>
        <v>0.69146246127401312</v>
      </c>
      <c r="F60" s="191" t="str">
        <f t="shared" ca="1" si="0"/>
        <v>=NORM.DIST(6,5,2,TRUE)</v>
      </c>
      <c r="G60" s="38"/>
      <c r="H60" s="38"/>
      <c r="I60" s="38"/>
      <c r="J60" s="38"/>
      <c r="K60" s="38"/>
      <c r="L60" s="38"/>
      <c r="M60" s="38"/>
      <c r="N60" s="38"/>
      <c r="O60" s="38"/>
      <c r="P60" s="38"/>
      <c r="Q60" s="38"/>
      <c r="R60" s="38"/>
      <c r="S60" s="38"/>
      <c r="T60" s="38"/>
      <c r="U60" s="38"/>
      <c r="V60" s="38"/>
      <c r="W60" s="38"/>
      <c r="X60" s="38"/>
      <c r="Y60" s="38"/>
      <c r="Z60" s="38"/>
    </row>
    <row r="61" spans="1:26" ht="16" x14ac:dyDescent="0.45">
      <c r="A61" s="157" t="s">
        <v>2913</v>
      </c>
      <c r="B61" s="160" t="s">
        <v>2775</v>
      </c>
      <c r="C61" s="188" t="s">
        <v>2910</v>
      </c>
      <c r="D61" s="38"/>
      <c r="E61" s="139">
        <f>NORMINV(0.95,5,2)</f>
        <v>8.2897072539029431</v>
      </c>
      <c r="F61" s="191" t="str">
        <f t="shared" ca="1" si="0"/>
        <v>=NORMINV(0.95,5,2)</v>
      </c>
      <c r="G61" s="38"/>
      <c r="H61" s="38"/>
      <c r="I61" s="38"/>
      <c r="J61" s="38"/>
      <c r="K61" s="38"/>
      <c r="L61" s="38"/>
      <c r="M61" s="38"/>
      <c r="N61" s="38"/>
      <c r="O61" s="38"/>
      <c r="P61" s="38"/>
      <c r="Q61" s="38"/>
      <c r="R61" s="38"/>
      <c r="S61" s="38"/>
      <c r="T61" s="38"/>
      <c r="U61" s="38"/>
      <c r="V61" s="38"/>
      <c r="W61" s="38"/>
      <c r="X61" s="38"/>
      <c r="Y61" s="38"/>
      <c r="Z61" s="38"/>
    </row>
    <row r="62" spans="1:26" ht="16" x14ac:dyDescent="0.45">
      <c r="A62" s="157" t="s">
        <v>2914</v>
      </c>
      <c r="B62" s="160" t="s">
        <v>2808</v>
      </c>
      <c r="C62" s="188" t="s">
        <v>2910</v>
      </c>
      <c r="D62" s="38"/>
      <c r="E62" s="139" t="str">
        <f>VLOOKUP(2,{1,"a";2,"b";3,"c"},2,FALSE)</f>
        <v>b</v>
      </c>
      <c r="F62" s="191" t="str">
        <f t="shared" ca="1" si="0"/>
        <v>=VLOOKUP(2,{1,"a";2,"b";3,"c"},2,FALSE)</v>
      </c>
      <c r="G62" s="38"/>
      <c r="H62" s="38"/>
      <c r="I62" s="38"/>
      <c r="J62" s="38"/>
      <c r="K62" s="38"/>
      <c r="L62" s="38"/>
      <c r="M62" s="38"/>
      <c r="N62" s="38"/>
      <c r="O62" s="38"/>
      <c r="P62" s="38"/>
      <c r="Q62" s="38"/>
      <c r="R62" s="38"/>
      <c r="S62" s="38"/>
      <c r="T62" s="38"/>
      <c r="U62" s="38"/>
      <c r="V62" s="38"/>
      <c r="W62" s="38"/>
      <c r="X62" s="38"/>
      <c r="Y62" s="38"/>
      <c r="Z62" s="38"/>
    </row>
    <row r="63" spans="1:26" ht="16" x14ac:dyDescent="0.45">
      <c r="A63" s="157" t="s">
        <v>2914</v>
      </c>
      <c r="B63" s="160" t="s">
        <v>2811</v>
      </c>
      <c r="C63" s="188" t="s">
        <v>2910</v>
      </c>
      <c r="D63" s="38"/>
      <c r="E63" s="139" cm="1">
        <f t="array" ref="E63">INDEX({10;20;30},2)</f>
        <v>20</v>
      </c>
      <c r="F63" s="191" t="str">
        <f t="shared" ca="1" si="0"/>
        <v>=INDEX({10;20;30},2)</v>
      </c>
      <c r="G63" s="38"/>
      <c r="H63" s="38"/>
      <c r="I63" s="38"/>
      <c r="J63" s="38"/>
      <c r="K63" s="38"/>
      <c r="L63" s="38"/>
      <c r="M63" s="38"/>
      <c r="N63" s="38"/>
      <c r="O63" s="38"/>
      <c r="P63" s="38"/>
      <c r="Q63" s="38"/>
      <c r="R63" s="38"/>
      <c r="S63" s="38"/>
      <c r="T63" s="38"/>
      <c r="U63" s="38"/>
      <c r="V63" s="38"/>
      <c r="W63" s="38"/>
      <c r="X63" s="38"/>
      <c r="Y63" s="38"/>
      <c r="Z63" s="38"/>
    </row>
    <row r="64" spans="1:26" ht="16" x14ac:dyDescent="0.45">
      <c r="A64" s="157" t="s">
        <v>2914</v>
      </c>
      <c r="B64" s="160" t="s">
        <v>2810</v>
      </c>
      <c r="C64" s="188" t="s">
        <v>2910</v>
      </c>
      <c r="D64" s="38"/>
      <c r="E64" s="139">
        <f>MATCH(20,{10;20;30},0)</f>
        <v>2</v>
      </c>
      <c r="F64" s="191" t="str">
        <f t="shared" ca="1" si="0"/>
        <v>=MATCH(20,{10;20;30},0)</v>
      </c>
      <c r="G64" s="38"/>
      <c r="H64" s="38"/>
      <c r="I64" s="38"/>
      <c r="J64" s="38"/>
      <c r="K64" s="38"/>
      <c r="L64" s="38"/>
      <c r="M64" s="38"/>
      <c r="N64" s="38"/>
      <c r="O64" s="38"/>
      <c r="P64" s="38"/>
      <c r="Q64" s="38"/>
      <c r="R64" s="38"/>
      <c r="S64" s="38"/>
      <c r="T64" s="38"/>
      <c r="U64" s="38"/>
      <c r="V64" s="38"/>
      <c r="W64" s="38"/>
      <c r="X64" s="38"/>
      <c r="Y64" s="38"/>
      <c r="Z64" s="38"/>
    </row>
    <row r="65" spans="1:26" ht="16" x14ac:dyDescent="0.45">
      <c r="A65" s="157" t="s">
        <v>2914</v>
      </c>
      <c r="B65" s="160" t="s">
        <v>2809</v>
      </c>
      <c r="C65" s="188" t="s">
        <v>2910</v>
      </c>
      <c r="D65" s="38"/>
      <c r="E65" s="139">
        <f>HLOOKUP(2,{1,2,3;10,20,30},2,FALSE)</f>
        <v>20</v>
      </c>
      <c r="F65" s="191" t="str">
        <f t="shared" ca="1" si="0"/>
        <v>=HLOOKUP(2,{1,2,3;10,20,30},2,FALSE)</v>
      </c>
      <c r="G65" s="38"/>
      <c r="H65" s="38"/>
      <c r="I65" s="38"/>
      <c r="J65" s="38"/>
      <c r="K65" s="38"/>
      <c r="L65" s="38"/>
      <c r="M65" s="38"/>
      <c r="N65" s="38"/>
      <c r="O65" s="38"/>
      <c r="P65" s="38"/>
      <c r="Q65" s="38"/>
      <c r="R65" s="38"/>
      <c r="S65" s="38"/>
      <c r="T65" s="38"/>
      <c r="U65" s="38"/>
      <c r="V65" s="38"/>
      <c r="W65" s="38"/>
      <c r="X65" s="38"/>
      <c r="Y65" s="38"/>
      <c r="Z65" s="38"/>
    </row>
    <row r="66" spans="1:26" ht="16" x14ac:dyDescent="0.45">
      <c r="A66" s="157" t="s">
        <v>2915</v>
      </c>
      <c r="B66" s="160" t="s">
        <v>2803</v>
      </c>
      <c r="C66" s="188" t="s">
        <v>2910</v>
      </c>
      <c r="D66" s="38"/>
      <c r="E66" s="139" t="str">
        <f>IF(5&gt;3,"Yes","No")</f>
        <v>Yes</v>
      </c>
      <c r="F66" s="191" t="str">
        <f t="shared" ca="1" si="0"/>
        <v>=IF(5&gt;3,"Yes","No")</v>
      </c>
      <c r="G66" s="38"/>
      <c r="H66" s="38"/>
      <c r="I66" s="38"/>
      <c r="J66" s="38"/>
      <c r="K66" s="38"/>
      <c r="L66" s="38"/>
      <c r="M66" s="38"/>
      <c r="N66" s="38"/>
      <c r="O66" s="38"/>
      <c r="P66" s="38"/>
      <c r="Q66" s="38"/>
      <c r="R66" s="38"/>
      <c r="S66" s="38"/>
      <c r="T66" s="38"/>
      <c r="U66" s="38"/>
      <c r="V66" s="38"/>
      <c r="W66" s="38"/>
      <c r="X66" s="38"/>
      <c r="Y66" s="38"/>
      <c r="Z66" s="38"/>
    </row>
    <row r="67" spans="1:26" ht="16" x14ac:dyDescent="0.45">
      <c r="A67" s="157" t="s">
        <v>2915</v>
      </c>
      <c r="B67" s="160" t="s">
        <v>2916</v>
      </c>
      <c r="C67" s="188" t="s">
        <v>2910</v>
      </c>
      <c r="D67" s="38"/>
      <c r="E67" s="139" t="str">
        <f>IFERROR(1/0,"Err")</f>
        <v>Err</v>
      </c>
      <c r="F67" s="191" t="str">
        <f t="shared" ca="1" si="0"/>
        <v>=IFERROR(1/0,"Err")</v>
      </c>
      <c r="G67" s="38"/>
      <c r="H67" s="38"/>
      <c r="I67" s="38"/>
      <c r="J67" s="38"/>
      <c r="K67" s="38"/>
      <c r="L67" s="38"/>
      <c r="M67" s="38"/>
      <c r="N67" s="38"/>
      <c r="O67" s="38"/>
      <c r="P67" s="38"/>
      <c r="Q67" s="38"/>
      <c r="R67" s="38"/>
      <c r="S67" s="38"/>
      <c r="T67" s="38"/>
      <c r="U67" s="38"/>
      <c r="V67" s="38"/>
      <c r="W67" s="38"/>
      <c r="X67" s="38"/>
      <c r="Y67" s="38"/>
      <c r="Z67" s="38"/>
    </row>
    <row r="68" spans="1:26" ht="16" x14ac:dyDescent="0.45">
      <c r="A68" s="157" t="s">
        <v>2915</v>
      </c>
      <c r="B68" s="160" t="s">
        <v>2795</v>
      </c>
      <c r="C68" s="188" t="s">
        <v>2910</v>
      </c>
      <c r="D68" s="38"/>
      <c r="E68" s="139" t="b">
        <f>ISNUMBER(123)</f>
        <v>1</v>
      </c>
      <c r="F68" s="191" t="str">
        <f t="shared" ca="1" si="0"/>
        <v>=ISNUMBER(123)</v>
      </c>
      <c r="G68" s="38"/>
      <c r="H68" s="38"/>
      <c r="I68" s="38"/>
      <c r="J68" s="38"/>
      <c r="K68" s="38"/>
      <c r="L68" s="38"/>
      <c r="M68" s="38"/>
      <c r="N68" s="38"/>
      <c r="O68" s="38"/>
      <c r="P68" s="38"/>
      <c r="Q68" s="38"/>
      <c r="R68" s="38"/>
      <c r="S68" s="38"/>
      <c r="T68" s="38"/>
      <c r="U68" s="38"/>
      <c r="V68" s="38"/>
      <c r="W68" s="38"/>
      <c r="X68" s="38"/>
      <c r="Y68" s="38"/>
      <c r="Z68" s="38"/>
    </row>
    <row r="69" spans="1:26" ht="16" x14ac:dyDescent="0.45">
      <c r="A69" s="157" t="s">
        <v>2917</v>
      </c>
      <c r="B69" s="160" t="s">
        <v>2785</v>
      </c>
      <c r="C69" s="188" t="s">
        <v>2910</v>
      </c>
      <c r="D69" s="38"/>
      <c r="E69" s="139">
        <f>DMAX($H$20:$I$23,"Val",$H$25:$H$26)</f>
        <v>20</v>
      </c>
      <c r="F69" s="191" t="str">
        <f t="shared" ca="1" si="0"/>
        <v>=DMAX($H$20:$I$23,"Val",$H$25:$H$26)</v>
      </c>
      <c r="G69" s="38"/>
      <c r="H69" s="38"/>
      <c r="I69" s="38"/>
      <c r="J69" s="38"/>
      <c r="K69" s="38"/>
      <c r="L69" s="38"/>
      <c r="M69" s="38"/>
      <c r="N69" s="38"/>
      <c r="O69" s="38"/>
      <c r="P69" s="38"/>
      <c r="Q69" s="38"/>
      <c r="R69" s="38"/>
      <c r="S69" s="38"/>
      <c r="T69" s="38"/>
      <c r="U69" s="38"/>
      <c r="V69" s="38"/>
      <c r="W69" s="38"/>
      <c r="X69" s="38"/>
      <c r="Y69" s="38"/>
      <c r="Z69" s="38"/>
    </row>
    <row r="70" spans="1:26" ht="16" x14ac:dyDescent="0.45">
      <c r="A70" s="157" t="s">
        <v>2917</v>
      </c>
      <c r="B70" s="160" t="s">
        <v>2786</v>
      </c>
      <c r="C70" s="188" t="s">
        <v>2910</v>
      </c>
      <c r="D70" s="38"/>
      <c r="E70" s="139">
        <f>DMIN($H$20:$I$23,"Val",$H$25:$H$26)</f>
        <v>10</v>
      </c>
      <c r="F70" s="191" t="str">
        <f t="shared" ca="1" si="0"/>
        <v>=DMIN($H$20:$I$23,"Val",$H$25:$H$26)</v>
      </c>
      <c r="G70" s="38"/>
      <c r="H70" s="38"/>
      <c r="I70" s="38"/>
      <c r="J70" s="38"/>
      <c r="K70" s="38"/>
      <c r="L70" s="38"/>
      <c r="M70" s="38"/>
      <c r="N70" s="38"/>
      <c r="O70" s="38"/>
      <c r="P70" s="38"/>
      <c r="Q70" s="38"/>
      <c r="R70" s="38"/>
      <c r="S70" s="38"/>
      <c r="T70" s="38"/>
      <c r="U70" s="38"/>
      <c r="V70" s="38"/>
      <c r="W70" s="38"/>
      <c r="X70" s="38"/>
      <c r="Y70" s="38"/>
      <c r="Z70" s="38"/>
    </row>
    <row r="71" spans="1:26" ht="16" x14ac:dyDescent="0.45">
      <c r="A71" s="158" t="s">
        <v>2918</v>
      </c>
      <c r="B71" s="161" t="s">
        <v>2784</v>
      </c>
      <c r="C71" s="189" t="s">
        <v>2910</v>
      </c>
      <c r="D71" s="38"/>
      <c r="E71" s="139">
        <f>DURATION(DATE(2020,1,1),DATE(2030,1,1),0.05,0.06,2)</f>
        <v>7.894997340182341</v>
      </c>
      <c r="F71" s="191" t="str">
        <f t="shared" ca="1" si="0"/>
        <v>=DURATION(DATE(2020,1,1),DATE(2030,1,1),0.05,0.06,2)</v>
      </c>
      <c r="G71" s="38"/>
      <c r="H71" s="38"/>
      <c r="I71" s="38"/>
      <c r="J71" s="38"/>
      <c r="K71" s="38"/>
      <c r="L71" s="38"/>
      <c r="M71" s="38"/>
      <c r="N71" s="38"/>
      <c r="O71" s="38"/>
      <c r="P71" s="38"/>
      <c r="Q71" s="38"/>
      <c r="R71" s="38"/>
      <c r="S71" s="38"/>
      <c r="T71" s="38"/>
      <c r="U71" s="38"/>
      <c r="V71" s="38"/>
      <c r="W71" s="38"/>
      <c r="X71" s="38"/>
      <c r="Y71" s="38"/>
      <c r="Z71" s="38"/>
    </row>
    <row r="72" spans="1:26" x14ac:dyDescent="0.3">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row>
    <row r="73" spans="1:26" x14ac:dyDescent="0.3">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row>
    <row r="74" spans="1:26" x14ac:dyDescent="0.3">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row>
    <row r="75" spans="1:26" x14ac:dyDescent="0.3">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row>
    <row r="76" spans="1:26" x14ac:dyDescent="0.3">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row>
    <row r="77" spans="1:26" x14ac:dyDescent="0.3">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row>
    <row r="78" spans="1:26" x14ac:dyDescent="0.3">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row>
    <row r="79" spans="1:26" x14ac:dyDescent="0.3">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row>
  </sheetData>
  <conditionalFormatting sqref="C14:C71">
    <cfRule type="containsText" dxfId="1" priority="1" operator="containsText" text="Used">
      <formula>NOT(ISERROR(SEARCH("Used",C14)))</formula>
    </cfRule>
  </conditionalFormatting>
  <hyperlinks>
    <hyperlink ref="A1" location="HOME!A1" display="⌂  Home" xr:uid="{2890A302-3BC8-45C5-9B45-656429F8FCAE}"/>
    <hyperlink ref="C1" location="'Sales Dashboard'!A1" display="▦  Dashboard" xr:uid="{90C57215-8091-4BBC-B48A-52483BFFEC34}"/>
  </hyperlinks>
  <pageMargins left="0.7" right="0.7" top="0.75" bottom="0.75" header="0.3" footer="0.3"/>
  <pageSetup paperSize="9" orientation="portrait"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0FB2082-876B-428C-AE0A-3D3528BC010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2</vt:i4>
      </vt:variant>
    </vt:vector>
  </HeadingPairs>
  <TitlesOfParts>
    <vt:vector size="16" baseType="lpstr">
      <vt:lpstr>HOME</vt:lpstr>
      <vt:lpstr>Salebycategory</vt:lpstr>
      <vt:lpstr>SalesbyProfit</vt:lpstr>
      <vt:lpstr>Sales Dashboard</vt:lpstr>
      <vt:lpstr>Sales Summary</vt:lpstr>
      <vt:lpstr>Salebymonth</vt:lpstr>
      <vt:lpstr>Top5customers</vt:lpstr>
      <vt:lpstr>salevystate</vt:lpstr>
      <vt:lpstr>CustbyYear</vt:lpstr>
      <vt:lpstr>Regression Analysis</vt:lpstr>
      <vt:lpstr>Storage Optimization</vt:lpstr>
      <vt:lpstr>Product Lookup</vt:lpstr>
      <vt:lpstr>Recycling Data</vt:lpstr>
      <vt:lpstr>Excel Functions</vt:lpstr>
      <vt:lpstr>דאטה</vt:lpstr>
      <vt:lpstr>דאטהמיחזור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Bhavana Chitragar</dc:creator>
  <cp:lastModifiedBy>נתי וורקנך</cp:lastModifiedBy>
  <dcterms:created xsi:type="dcterms:W3CDTF">2024-08-02T10:05:40Z</dcterms:created>
  <dcterms:modified xsi:type="dcterms:W3CDTF">2026-06-28T05:24:25Z</dcterms:modified>
</cp:coreProperties>
</file>