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PVC" sheetId="1" r:id="rId1"/>
  </sheets>
  <definedNames>
    <definedName name="_xlnm._FilterDatabase" localSheetId="0" hidden="1">PVC!$A$16:$AJ$65</definedName>
    <definedName name="_xlnm.Print_Area" localSheetId="0">PVC!$A$1:$K$13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1" l="1"/>
  <c r="AC17" i="1" l="1"/>
  <c r="K64" i="1"/>
  <c r="P60" i="1"/>
  <c r="P59" i="1"/>
  <c r="K57" i="1"/>
  <c r="L34" i="1"/>
  <c r="K34" i="1"/>
  <c r="E34" i="1"/>
  <c r="P28" i="1"/>
  <c r="P25" i="1"/>
  <c r="P24" i="1"/>
  <c r="P23" i="1"/>
  <c r="P22" i="1"/>
  <c r="P21" i="1"/>
  <c r="AC19" i="1"/>
  <c r="K19" i="1"/>
  <c r="E19" i="1"/>
  <c r="P18" i="1"/>
  <c r="P17" i="1"/>
  <c r="D10" i="1"/>
  <c r="D7" i="1"/>
  <c r="D4" i="1"/>
  <c r="D5" i="1" s="1"/>
  <c r="D6" i="1" s="1"/>
  <c r="D8" i="1" s="1"/>
  <c r="D9" i="1" s="1"/>
  <c r="L45" i="1" l="1"/>
  <c r="N24" i="1"/>
  <c r="J59" i="1"/>
  <c r="J58" i="1"/>
  <c r="J48" i="1"/>
  <c r="J44" i="1"/>
  <c r="J40" i="1"/>
  <c r="J36" i="1"/>
  <c r="J31" i="1"/>
  <c r="J57" i="1"/>
  <c r="J32" i="1"/>
  <c r="J27" i="1"/>
  <c r="J20" i="1"/>
  <c r="J60" i="1"/>
  <c r="J51" i="1"/>
  <c r="J47" i="1"/>
  <c r="J43" i="1"/>
  <c r="J39" i="1"/>
  <c r="J33" i="1"/>
  <c r="J28" i="1"/>
  <c r="J17" i="1"/>
  <c r="J56" i="1"/>
  <c r="J35" i="1"/>
  <c r="J25" i="1"/>
  <c r="J23" i="1"/>
  <c r="J21" i="1"/>
  <c r="J64" i="1"/>
  <c r="J63" i="1"/>
  <c r="J62" i="1"/>
  <c r="J61" i="1"/>
  <c r="J52" i="1"/>
  <c r="J50" i="1"/>
  <c r="J46" i="1"/>
  <c r="J42" i="1"/>
  <c r="J38" i="1"/>
  <c r="J45" i="1"/>
  <c r="J49" i="1"/>
  <c r="J30" i="1"/>
  <c r="J24" i="1"/>
  <c r="J54" i="1"/>
  <c r="J29" i="1"/>
  <c r="J22" i="1"/>
  <c r="M19" i="1"/>
  <c r="J55" i="1"/>
  <c r="J53" i="1"/>
  <c r="J18" i="1"/>
  <c r="J26" i="1"/>
  <c r="J37" i="1"/>
  <c r="J41" i="1"/>
  <c r="J19" i="1"/>
  <c r="L31" i="1"/>
  <c r="N31" i="1"/>
  <c r="L41" i="1"/>
  <c r="L59" i="1"/>
  <c r="L26" i="1"/>
  <c r="N59" i="1"/>
  <c r="N60" i="1"/>
  <c r="N51" i="1"/>
  <c r="N33" i="1"/>
  <c r="L32" i="1"/>
  <c r="N28" i="1"/>
  <c r="L27" i="1"/>
  <c r="L20" i="1"/>
  <c r="N17" i="1"/>
  <c r="N64" i="1"/>
  <c r="L60" i="1"/>
  <c r="L51" i="1"/>
  <c r="L47" i="1"/>
  <c r="L43" i="1"/>
  <c r="L39" i="1"/>
  <c r="N35" i="1"/>
  <c r="L33" i="1"/>
  <c r="L28" i="1"/>
  <c r="N25" i="1"/>
  <c r="N23" i="1"/>
  <c r="N21" i="1"/>
  <c r="L17" i="1"/>
  <c r="L64" i="1"/>
  <c r="N63" i="1"/>
  <c r="N62" i="1"/>
  <c r="N61" i="1"/>
  <c r="L56" i="1"/>
  <c r="N52" i="1"/>
  <c r="L35" i="1"/>
  <c r="L25" i="1"/>
  <c r="L23" i="1"/>
  <c r="L21" i="1"/>
  <c r="L63" i="1"/>
  <c r="L62" i="1"/>
  <c r="L61" i="1"/>
  <c r="L52" i="1"/>
  <c r="L50" i="1"/>
  <c r="L46" i="1"/>
  <c r="L42" i="1"/>
  <c r="L38" i="1"/>
  <c r="N29" i="1"/>
  <c r="L55" i="1"/>
  <c r="N53" i="1"/>
  <c r="N30" i="1"/>
  <c r="L29" i="1"/>
  <c r="N18" i="1"/>
  <c r="L49" i="1"/>
  <c r="N34" i="1"/>
  <c r="L30" i="1"/>
  <c r="L24" i="1"/>
  <c r="L40" i="1"/>
  <c r="N19" i="1"/>
  <c r="N58" i="1"/>
  <c r="L54" i="1"/>
  <c r="N22" i="1"/>
  <c r="N20" i="1"/>
  <c r="N32" i="1"/>
  <c r="L58" i="1"/>
  <c r="L36" i="1"/>
  <c r="L22" i="1"/>
  <c r="N57" i="1"/>
  <c r="L53" i="1"/>
  <c r="L44" i="1"/>
  <c r="N27" i="1"/>
  <c r="L18" i="1"/>
  <c r="L57" i="1"/>
  <c r="L48" i="1"/>
  <c r="L37" i="1"/>
  <c r="N26" i="1"/>
  <c r="L19" i="1"/>
  <c r="J34" i="1"/>
  <c r="O56" i="1" l="1"/>
  <c r="R56" i="1" s="1"/>
  <c r="O32" i="1"/>
  <c r="AC32" i="1" s="1"/>
  <c r="AD32" i="1" s="1"/>
  <c r="O45" i="1"/>
  <c r="AC45" i="1" s="1"/>
  <c r="AD45" i="1" s="1"/>
  <c r="O35" i="1"/>
  <c r="O57" i="1"/>
  <c r="O42" i="1"/>
  <c r="AC42" i="1" s="1"/>
  <c r="AD42" i="1" s="1"/>
  <c r="O46" i="1"/>
  <c r="AC46" i="1" s="1"/>
  <c r="AD46" i="1" s="1"/>
  <c r="O47" i="1"/>
  <c r="O51" i="1"/>
  <c r="O59" i="1"/>
  <c r="O50" i="1"/>
  <c r="O60" i="1"/>
  <c r="O18" i="1"/>
  <c r="O22" i="1"/>
  <c r="O52" i="1"/>
  <c r="O17" i="1"/>
  <c r="O31" i="1"/>
  <c r="R42" i="1"/>
  <c r="O41" i="1"/>
  <c r="O53" i="1"/>
  <c r="O29" i="1"/>
  <c r="O24" i="1"/>
  <c r="O61" i="1"/>
  <c r="O28" i="1"/>
  <c r="O36" i="1"/>
  <c r="AC57" i="1"/>
  <c r="AD57" i="1" s="1"/>
  <c r="O19" i="1"/>
  <c r="AD19" i="1" s="1"/>
  <c r="O37" i="1"/>
  <c r="O55" i="1"/>
  <c r="O30" i="1"/>
  <c r="O62" i="1"/>
  <c r="O21" i="1"/>
  <c r="O33" i="1"/>
  <c r="O40" i="1"/>
  <c r="AC35" i="1"/>
  <c r="AD35" i="1" s="1"/>
  <c r="R35" i="1"/>
  <c r="O49" i="1"/>
  <c r="O63" i="1"/>
  <c r="O23" i="1"/>
  <c r="O39" i="1"/>
  <c r="O20" i="1"/>
  <c r="O44" i="1"/>
  <c r="O58" i="1"/>
  <c r="R46" i="1"/>
  <c r="O34" i="1"/>
  <c r="AD34" i="1" s="1"/>
  <c r="O26" i="1"/>
  <c r="O54" i="1"/>
  <c r="O38" i="1"/>
  <c r="O64" i="1"/>
  <c r="O25" i="1"/>
  <c r="O43" i="1"/>
  <c r="O27" i="1"/>
  <c r="O48" i="1"/>
  <c r="R45" i="1" l="1"/>
  <c r="S45" i="1" s="1"/>
  <c r="T45" i="1" s="1"/>
  <c r="AC56" i="1"/>
  <c r="AD56" i="1" s="1"/>
  <c r="AC44" i="1"/>
  <c r="AD44" i="1" s="1"/>
  <c r="R44" i="1"/>
  <c r="AC52" i="1"/>
  <c r="AD52" i="1" s="1"/>
  <c r="AC51" i="1"/>
  <c r="AD51" i="1" s="1"/>
  <c r="AC29" i="1"/>
  <c r="AD29" i="1" s="1"/>
  <c r="S42" i="1"/>
  <c r="T42" i="1" s="1"/>
  <c r="R50" i="1"/>
  <c r="AC50" i="1"/>
  <c r="AD50" i="1" s="1"/>
  <c r="AC43" i="1"/>
  <c r="AD43" i="1" s="1"/>
  <c r="R43" i="1"/>
  <c r="AC58" i="1"/>
  <c r="AD58" i="1" s="1"/>
  <c r="AC23" i="1"/>
  <c r="AD23" i="1" s="1"/>
  <c r="R23" i="1"/>
  <c r="AC21" i="1"/>
  <c r="AD21" i="1" s="1"/>
  <c r="R21" i="1"/>
  <c r="AC36" i="1"/>
  <c r="AD36" i="1" s="1"/>
  <c r="R36" i="1"/>
  <c r="AC53" i="1"/>
  <c r="AD53" i="1" s="1"/>
  <c r="R22" i="1"/>
  <c r="AC22" i="1"/>
  <c r="AD22" i="1" s="1"/>
  <c r="AC40" i="1"/>
  <c r="AD40" i="1"/>
  <c r="R40" i="1"/>
  <c r="AC48" i="1"/>
  <c r="AD48" i="1" s="1"/>
  <c r="R48" i="1"/>
  <c r="S35" i="1"/>
  <c r="T35" i="1" s="1"/>
  <c r="AC27" i="1"/>
  <c r="AD27" i="1" s="1"/>
  <c r="AC25" i="1"/>
  <c r="AD25" i="1" s="1"/>
  <c r="R25" i="1"/>
  <c r="AC63" i="1"/>
  <c r="AD63" i="1" s="1"/>
  <c r="R18" i="1"/>
  <c r="AC18" i="1"/>
  <c r="AD18" i="1" s="1"/>
  <c r="AC64" i="1"/>
  <c r="AD64" i="1" s="1"/>
  <c r="AC28" i="1"/>
  <c r="AD28" i="1" s="1"/>
  <c r="R28" i="1"/>
  <c r="R54" i="1"/>
  <c r="AC54" i="1"/>
  <c r="AD54" i="1" s="1"/>
  <c r="R55" i="1"/>
  <c r="AC55" i="1"/>
  <c r="AD55" i="1" s="1"/>
  <c r="AC26" i="1"/>
  <c r="AD26" i="1" s="1"/>
  <c r="AC33" i="1"/>
  <c r="AD33" i="1" s="1"/>
  <c r="R41" i="1"/>
  <c r="AC41" i="1"/>
  <c r="AD41" i="1" s="1"/>
  <c r="AD17" i="1"/>
  <c r="R17" i="1"/>
  <c r="R49" i="1"/>
  <c r="AC49" i="1"/>
  <c r="AD49" i="1" s="1"/>
  <c r="AC20" i="1"/>
  <c r="AD20" i="1" s="1"/>
  <c r="R37" i="1"/>
  <c r="AC37" i="1"/>
  <c r="AD37" i="1" s="1"/>
  <c r="R24" i="1"/>
  <c r="AC24" i="1"/>
  <c r="AD24" i="1" s="1"/>
  <c r="AC39" i="1"/>
  <c r="AD39" i="1" s="1"/>
  <c r="R39" i="1"/>
  <c r="AC62" i="1"/>
  <c r="AD62" i="1" s="1"/>
  <c r="AC31" i="1"/>
  <c r="AD31" i="1" s="1"/>
  <c r="R38" i="1"/>
  <c r="AC38" i="1"/>
  <c r="AD38" i="1" s="1"/>
  <c r="AC30" i="1"/>
  <c r="AD30" i="1" s="1"/>
  <c r="S46" i="1"/>
  <c r="T46" i="1" s="1"/>
  <c r="S56" i="1"/>
  <c r="T56" i="1" s="1"/>
  <c r="AC61" i="1"/>
  <c r="AD61" i="1" s="1"/>
  <c r="AC60" i="1"/>
  <c r="AD60" i="1" s="1"/>
  <c r="R60" i="1"/>
  <c r="R59" i="1"/>
  <c r="AC59" i="1"/>
  <c r="AD59" i="1" s="1"/>
  <c r="AC47" i="1"/>
  <c r="AD47" i="1" s="1"/>
  <c r="R47" i="1"/>
  <c r="U35" i="1" l="1"/>
  <c r="V35" i="1" s="1"/>
  <c r="U45" i="1"/>
  <c r="V45" i="1" s="1"/>
  <c r="S39" i="1"/>
  <c r="T39" i="1" s="1"/>
  <c r="S36" i="1"/>
  <c r="T36" i="1" s="1"/>
  <c r="S23" i="1"/>
  <c r="T23" i="1" s="1"/>
  <c r="S43" i="1"/>
  <c r="T43" i="1" s="1"/>
  <c r="S48" i="1"/>
  <c r="T48" i="1" s="1"/>
  <c r="S47" i="1"/>
  <c r="T47" i="1" s="1"/>
  <c r="S41" i="1"/>
  <c r="T41" i="1" s="1"/>
  <c r="S55" i="1"/>
  <c r="T55" i="1" s="1"/>
  <c r="S18" i="1"/>
  <c r="T18" i="1" s="1"/>
  <c r="U42" i="1"/>
  <c r="V42" i="1" s="1"/>
  <c r="S44" i="1"/>
  <c r="T44" i="1" s="1"/>
  <c r="S25" i="1"/>
  <c r="T25" i="1" s="1"/>
  <c r="U46" i="1"/>
  <c r="V46" i="1" s="1"/>
  <c r="S37" i="1"/>
  <c r="T37" i="1" s="1"/>
  <c r="S49" i="1"/>
  <c r="T49" i="1" s="1"/>
  <c r="S40" i="1"/>
  <c r="T40" i="1" s="1"/>
  <c r="S22" i="1"/>
  <c r="T22" i="1" s="1"/>
  <c r="S21" i="1"/>
  <c r="T21" i="1" s="1"/>
  <c r="S17" i="1"/>
  <c r="T17" i="1" s="1"/>
  <c r="S24" i="1"/>
  <c r="T24" i="1" s="1"/>
  <c r="S59" i="1"/>
  <c r="T59" i="1" s="1"/>
  <c r="S54" i="1"/>
  <c r="T54" i="1" s="1"/>
  <c r="S60" i="1"/>
  <c r="T60" i="1" s="1"/>
  <c r="U56" i="1"/>
  <c r="V56" i="1" s="1"/>
  <c r="S38" i="1"/>
  <c r="T38" i="1" s="1"/>
  <c r="S28" i="1"/>
  <c r="T28" i="1" s="1"/>
  <c r="S50" i="1"/>
  <c r="T50" i="1" s="1"/>
  <c r="U60" i="1" l="1"/>
  <c r="V60" i="1" s="1"/>
  <c r="U37" i="1"/>
  <c r="V37" i="1"/>
  <c r="U39" i="1"/>
  <c r="V39" i="1" s="1"/>
  <c r="U28" i="1"/>
  <c r="V28" i="1" s="1"/>
  <c r="U59" i="1"/>
  <c r="V59" i="1" s="1"/>
  <c r="U21" i="1"/>
  <c r="V21" i="1" s="1"/>
  <c r="U41" i="1"/>
  <c r="V41" i="1" s="1"/>
  <c r="U22" i="1"/>
  <c r="V22" i="1" s="1"/>
  <c r="U43" i="1"/>
  <c r="V43" i="1" s="1"/>
  <c r="U25" i="1"/>
  <c r="V25" i="1" s="1"/>
  <c r="U23" i="1"/>
  <c r="V23" i="1" s="1"/>
  <c r="U49" i="1"/>
  <c r="V49" i="1" s="1"/>
  <c r="U24" i="1"/>
  <c r="V24" i="1" s="1"/>
  <c r="U44" i="1"/>
  <c r="V44" i="1" s="1"/>
  <c r="U47" i="1"/>
  <c r="V47" i="1" s="1"/>
  <c r="U38" i="1"/>
  <c r="V38" i="1" s="1"/>
  <c r="U18" i="1"/>
  <c r="V18" i="1" s="1"/>
  <c r="U50" i="1"/>
  <c r="V50" i="1" s="1"/>
  <c r="U54" i="1"/>
  <c r="V54" i="1" s="1"/>
  <c r="U17" i="1"/>
  <c r="V17" i="1" s="1"/>
  <c r="U40" i="1"/>
  <c r="V40" i="1" s="1"/>
  <c r="U55" i="1"/>
  <c r="V55" i="1" s="1"/>
  <c r="U48" i="1"/>
  <c r="V48" i="1" s="1"/>
  <c r="U36" i="1"/>
  <c r="V36" i="1" s="1"/>
</calcChain>
</file>

<file path=xl/comments1.xml><?xml version="1.0" encoding="utf-8"?>
<comments xmlns="http://schemas.openxmlformats.org/spreadsheetml/2006/main">
  <authors>
    <author>tc={9429E235-1292-4907-8571-FC2311D2711E}</author>
    <author>tc={24F1C76D-8E88-4D6C-AB3F-2689492228BE}</author>
    <author>tc={E683A119-D598-4148-991A-EE872016CFC9}</author>
    <author>tc={6836B52A-3D27-4B2A-9B4A-60E5B16A3BD3}</author>
  </authors>
  <commentList>
    <comment ref="AC19" authorId="0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5972 = PE insulation, Dummy PVC, Malinex and Alluminum tape</t>
        </r>
      </text>
    </comment>
    <comment ref="I20" authorId="1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was 38</t>
        </r>
      </text>
    </comment>
    <comment ref="AC26" authorId="2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was 11% - changed to 13% due to low volume and multicolour</t>
        </r>
      </text>
    </comment>
    <comment ref="AC52" authorId="3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was 11% - changed to 13% due to low volume and multicolour</t>
        </r>
      </text>
    </comment>
  </commentList>
</comments>
</file>

<file path=xl/sharedStrings.xml><?xml version="1.0" encoding="utf-8"?>
<sst xmlns="http://schemas.openxmlformats.org/spreadsheetml/2006/main" count="125" uniqueCount="121">
  <si>
    <t>Date</t>
  </si>
  <si>
    <t>COPPER LME</t>
  </si>
  <si>
    <t>MAY-24 avg</t>
  </si>
  <si>
    <t>Premium</t>
  </si>
  <si>
    <t>Sub Total</t>
  </si>
  <si>
    <t>Multiplying Factor - 1.035</t>
  </si>
  <si>
    <t>Dollar Rate  average - SEPT</t>
  </si>
  <si>
    <t>Single core 0.34sqmm and below sizes</t>
  </si>
  <si>
    <t>Fixed freight Handiling charges</t>
  </si>
  <si>
    <t>Single core 0.5sqmm to 1sqmm</t>
  </si>
  <si>
    <t>Grand Total Rs. For 1 tonne of copper</t>
  </si>
  <si>
    <t>Single core 1.5sqmm and above</t>
  </si>
  <si>
    <t>COPPER PRICE PER KG RS.</t>
  </si>
  <si>
    <t>Round High Runner</t>
  </si>
  <si>
    <t xml:space="preserve">FR PVC COMPOUND PRICE PER KG </t>
  </si>
  <si>
    <t>Round Numbered</t>
  </si>
  <si>
    <t>TIN RS PER KG</t>
  </si>
  <si>
    <t>Round 1.5sqmm and above</t>
  </si>
  <si>
    <t>Polyester Tape</t>
  </si>
  <si>
    <t>Fujitec cable parts</t>
  </si>
  <si>
    <t xml:space="preserve">PE COMPOUND PRICE PER KG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</si>
  <si>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</si>
  <si>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</si>
  <si>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</si>
  <si>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</si>
  <si>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</si>
  <si>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</si>
  <si>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</si>
  <si>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</si>
  <si>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</si>
  <si>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</si>
  <si>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</si>
  <si>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</si>
  <si>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</si>
  <si>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</si>
  <si>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</si>
  <si>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</si>
  <si>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</si>
  <si>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</si>
  <si>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</si>
  <si>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</si>
  <si>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</si>
  <si>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</si>
  <si>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</si>
  <si>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</si>
  <si>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</si>
  <si>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</si>
  <si>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GEBA ID</t>
  </si>
  <si>
    <t>Description</t>
  </si>
  <si>
    <t>Detailed description</t>
  </si>
  <si>
    <t>Annual Req</t>
  </si>
  <si>
    <t>Cu-Weight
[kg/ km</t>
  </si>
  <si>
    <t>Tin kgs/km.</t>
  </si>
  <si>
    <t>PVC Insulation -Weight, FR
[kg/km]</t>
  </si>
  <si>
    <t>Braiding Kgs / KM</t>
  </si>
  <si>
    <t>Outer sheathing , FR , kgs/km.</t>
  </si>
  <si>
    <t>Cu-COST
[kg/ km</t>
  </si>
  <si>
    <t>Tin COST/km.</t>
  </si>
  <si>
    <t>PVC Insulation -COST, FR
[kg/km]</t>
  </si>
  <si>
    <t>Braiding cost [Kg / KM]</t>
  </si>
  <si>
    <t>Outer sheathing , FR ,COST  kgs/km.</t>
  </si>
  <si>
    <t>Total MAT cost per KM</t>
  </si>
  <si>
    <t>Old conversion cost till 14th Oct</t>
  </si>
  <si>
    <t>New conversion effect from 15th Oct</t>
  </si>
  <si>
    <t>Rajass Price / KM</t>
  </si>
  <si>
    <t>Present price/Km</t>
  </si>
  <si>
    <t>Final PO price/Km from Aug-17</t>
  </si>
  <si>
    <t>PRESENT CONVERSION COST</t>
  </si>
  <si>
    <t xml:space="preserve">PRESENT PRICE </t>
  </si>
  <si>
    <t>REVISED PRICE</t>
  </si>
  <si>
    <t>Conversion</t>
  </si>
  <si>
    <t>Final Price</t>
  </si>
  <si>
    <t>LS-YY-OZ 2Cx0.75F GR Cable (FT)</t>
  </si>
  <si>
    <t>LS-YY-OZ 3Cx0.75F GR Cable (FT)</t>
  </si>
  <si>
    <t>LE-YCVY-OB 2Px0.34F Screen Cable (FT)</t>
  </si>
  <si>
    <t>LS-YY-JB 5G0.5F GR Cable (FT)</t>
  </si>
  <si>
    <t>LS-YY-OB 2x0.75F GR Cable (BU,BK) (FT)</t>
  </si>
  <si>
    <t>LS-YY-OB 2x0.75F GR Cable (BR,BK) (FT)</t>
  </si>
  <si>
    <t>LS-YY-OB 2x0.75F GR Cable (RD,BK) (FT)</t>
  </si>
  <si>
    <t>LS-YY-JB 3G0.75F GR Cable (FT)</t>
  </si>
  <si>
    <t>LS-YY-OB 4x0.75F GR Cable (FT)</t>
  </si>
  <si>
    <t>LS-YY-OB 6x0.75F GR Cable (FT)</t>
  </si>
  <si>
    <t>LS-YY-OB 8x0.75F GR Cable (FT)</t>
  </si>
  <si>
    <t>LS-YY-OB 12x0.75F GR Cable (FT)</t>
  </si>
  <si>
    <t>LS-YY-JB 3G1F GR Cable (BU,BR,GNYE) (FT)</t>
  </si>
  <si>
    <t>LS-YY-OB 2x1.5F GR Cable (BR,BK) (FT)</t>
  </si>
  <si>
    <t>LS-YY-OB 16x1F GR Cable (FT))</t>
  </si>
  <si>
    <t>1.0 sqmm ABC ROHS PVC 16C Multi colour</t>
  </si>
  <si>
    <t>LS-YY-OB 8x1F GR Cable (FT)</t>
  </si>
  <si>
    <t>1.0 sqmm ABC ROHS PVC 8C Multicolour</t>
  </si>
  <si>
    <t>LS-YY-OB 12x1F GR Cable (FT)</t>
  </si>
  <si>
    <t>1.0 sqmm ABC ROHS PVC 12C Multicolour</t>
  </si>
  <si>
    <t>LE-YCVY-OB 4Px0.34F Screen Cable (FT)</t>
  </si>
  <si>
    <t>LS-YY-JB 3G1.5F GR Cable (FT)</t>
  </si>
  <si>
    <t>LS-Y 1.5F WHITE Wire (FT)</t>
  </si>
  <si>
    <t>LS-Y 1.5F BROWN Wire (FT)</t>
  </si>
  <si>
    <t>LS-Y 1.5F GREY Wire (FT)</t>
  </si>
  <si>
    <t>LS-Y 1.5F VOILET Wire (FT)</t>
  </si>
  <si>
    <t>LS-Y 1.5F PINK Wire (FT)</t>
  </si>
  <si>
    <t>LS-Y 1.5F GNYE Wire (FT)</t>
  </si>
  <si>
    <t>LS-Y 1.5F BLUE Wire (FT)</t>
  </si>
  <si>
    <t>LS-Y 1.5F YELLOW Wire (FT)</t>
  </si>
  <si>
    <t>LS-Y 0.75F YELLOW Wire (FT)</t>
  </si>
  <si>
    <t>LS-Y 0.75F GREY Wire (FT)</t>
  </si>
  <si>
    <t>LS-Y 0.75F VIOLET Wire (FT)</t>
  </si>
  <si>
    <t>LS-Y 0.75F ORANGE Wire (FT)</t>
  </si>
  <si>
    <t>LS-Y 0.75F GREEN Wire (FT)</t>
  </si>
  <si>
    <t>LS-Y 0.75F WHITE Wire (FT)</t>
  </si>
  <si>
    <t>LS-Y 0.75F PINK Wire (FT)</t>
  </si>
  <si>
    <t>LS-YY-OZ 12x1.0F GR Cable (BK NUMBERED)</t>
  </si>
  <si>
    <t>LS-Y 2.5F YELLOW Wire (FT)</t>
  </si>
  <si>
    <t>LS-Y 2.5F BLUE Wire (FT)</t>
  </si>
  <si>
    <t>LS-Y 2.5F GNYE Wire (FT)</t>
  </si>
  <si>
    <t>LS-Y 1F GNYE Wire - VARSHA</t>
  </si>
  <si>
    <t>LS-YY-OZ 8x0.75F GR Cable(BK NUMBERED)</t>
  </si>
  <si>
    <t>LS-YY-OZ 12x0.75F GR Cable (BK NUMBERED)</t>
  </si>
  <si>
    <t>LS-YY-OZ 4x0.75F GR Cable (BK NUMBERED)</t>
  </si>
  <si>
    <t>LS-YY-JB 3G1F GR Cable (RD,BU,GNYE)</t>
  </si>
  <si>
    <t>LS-YY-OZ 8x1.0F GR Cable (BK NUMBERED)</t>
  </si>
  <si>
    <t>LS-YY-OZ 4x1.0F GR Cable (BK NUMBERED)</t>
  </si>
  <si>
    <t>LE-YCVY-OB 2Px0.5F Screen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</si>
</sst>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2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indexed="8"/>
      <name val="Calibri"/>
      <family val="2"/>
    </font>
    <font>
      <b/>
      <sz val="10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ptos Narrow"/>
      <family val="2"/>
      <scheme val="minor"/>
    </font>
    <font>
      <b/>
      <sz val="12"/>
      <color rgb="FF0066FF"/>
      <name val="Aptos Narrow"/>
      <family val="2"/>
      <scheme val="minor"/>
    </font>
    <font>
      <b/>
      <sz val="11"/>
      <color rgb="FF00B05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Aptos Display"/>
      <family val="1"/>
      <scheme val="major"/>
    </font>
    <font>
      <b/>
      <sz val="14"/>
      <name val="Aptos Narrow"/>
      <family val="2"/>
      <scheme val="minor"/>
    </font>
    <font>
      <sz val="11"/>
      <color theme="1"/>
      <name val="Aptos Display"/>
      <family val="1"/>
      <scheme val="major"/>
    </font>
    <font>
      <sz val="11"/>
      <name val="Aptos Display"/>
      <family val="1"/>
      <scheme val="major"/>
    </font>
    <font>
      <b/>
      <sz val="10"/>
      <color indexed="8"/>
      <name val="Aptos Display"/>
      <family val="1"/>
      <scheme val="major"/>
    </font>
    <font>
      <sz val="10"/>
      <color theme="1"/>
      <name val="Aptos Display"/>
      <family val="1"/>
      <scheme val="major"/>
    </font>
    <font>
      <b/>
      <sz val="10"/>
      <name val="Aptos Display"/>
      <family val="1"/>
      <scheme val="maj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Display"/>
      <family val="1"/>
      <scheme val="major"/>
    </font>
    <font>
      <b/>
      <sz val="11"/>
      <color indexed="8"/>
      <name val="Aptos Display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9" fillId="0" borderId="0"/>
    <xf numFmtId="0" fontId="1" fillId="0" borderId="0"/>
  </cellStyleXfs>
  <cellXfs count="11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4" fillId="2" borderId="2" xfId="0" applyFont="1" applyFill="1" applyBorder="1"/>
    <xf numFmtId="0" fontId="0" fillId="3" borderId="2" xfId="0" applyFill="1" applyBorder="1"/>
    <xf numFmtId="3" fontId="0" fillId="4" borderId="0" xfId="0" applyNumberFormat="1" applyFill="1" applyAlignment="1">
      <alignment wrapText="1"/>
    </xf>
    <xf numFmtId="3" fontId="0" fillId="5" borderId="0" xfId="0" applyNumberFormat="1" applyFill="1"/>
    <xf numFmtId="0" fontId="0" fillId="6" borderId="0" xfId="0" applyFill="1"/>
    <xf numFmtId="0" fontId="5" fillId="0" borderId="3" xfId="0" applyFont="1" applyBorder="1"/>
    <xf numFmtId="0" fontId="0" fillId="0" borderId="4" xfId="0" applyBorder="1"/>
    <xf numFmtId="4" fontId="6" fillId="7" borderId="5" xfId="0" applyNumberFormat="1" applyFont="1" applyFill="1" applyBorder="1"/>
    <xf numFmtId="2" fontId="3" fillId="5" borderId="4" xfId="0" applyNumberFormat="1" applyFont="1" applyFill="1" applyBorder="1"/>
    <xf numFmtId="0" fontId="3" fillId="0" borderId="3" xfId="0" applyFont="1" applyBorder="1"/>
    <xf numFmtId="2" fontId="7" fillId="0" borderId="4" xfId="0" applyNumberFormat="1" applyFont="1" applyBorder="1"/>
    <xf numFmtId="2" fontId="0" fillId="0" borderId="4" xfId="0" applyNumberFormat="1" applyBorder="1"/>
    <xf numFmtId="164" fontId="0" fillId="0" borderId="4" xfId="0" applyNumberFormat="1" applyBorder="1"/>
    <xf numFmtId="165" fontId="8" fillId="3" borderId="4" xfId="0" applyNumberFormat="1" applyFont="1" applyFill="1" applyBorder="1"/>
    <xf numFmtId="2" fontId="3" fillId="0" borderId="5" xfId="0" applyNumberFormat="1" applyFont="1" applyBorder="1"/>
    <xf numFmtId="166" fontId="0" fillId="5" borderId="0" xfId="0" applyNumberFormat="1" applyFill="1"/>
    <xf numFmtId="9" fontId="0" fillId="6" borderId="0" xfId="0" applyNumberFormat="1" applyFill="1"/>
    <xf numFmtId="2" fontId="3" fillId="0" borderId="4" xfId="0" applyNumberFormat="1" applyFont="1" applyBorder="1"/>
    <xf numFmtId="2" fontId="9" fillId="0" borderId="4" xfId="0" applyNumberFormat="1" applyFont="1" applyBorder="1"/>
    <xf numFmtId="2" fontId="5" fillId="6" borderId="4" xfId="0" applyNumberFormat="1" applyFont="1" applyFill="1" applyBorder="1"/>
    <xf numFmtId="3" fontId="3" fillId="4" borderId="3" xfId="0" applyNumberFormat="1" applyFont="1" applyFill="1" applyBorder="1"/>
    <xf numFmtId="3" fontId="0" fillId="4" borderId="4" xfId="0" applyNumberFormat="1" applyFill="1" applyBorder="1"/>
    <xf numFmtId="4" fontId="0" fillId="4" borderId="4" xfId="0" applyNumberFormat="1" applyFill="1" applyBorder="1"/>
    <xf numFmtId="3" fontId="0" fillId="4" borderId="3" xfId="0" applyNumberFormat="1" applyFill="1" applyBorder="1"/>
    <xf numFmtId="3" fontId="0" fillId="4" borderId="4" xfId="0" applyNumberFormat="1" applyFill="1" applyBorder="1" applyAlignment="1">
      <alignment wrapText="1"/>
    </xf>
    <xf numFmtId="0" fontId="3" fillId="0" borderId="6" xfId="0" applyFont="1" applyBorder="1"/>
    <xf numFmtId="0" fontId="0" fillId="0" borderId="7" xfId="0" applyBorder="1"/>
    <xf numFmtId="2" fontId="3" fillId="0" borderId="7" xfId="0" applyNumberFormat="1" applyFont="1" applyBorder="1"/>
    <xf numFmtId="0" fontId="3" fillId="0" borderId="8" xfId="0" applyFont="1" applyBorder="1"/>
    <xf numFmtId="0" fontId="10" fillId="0" borderId="9" xfId="0" applyFont="1" applyBorder="1"/>
    <xf numFmtId="0" fontId="10" fillId="0" borderId="0" xfId="0" applyFont="1"/>
    <xf numFmtId="0" fontId="10" fillId="6" borderId="0" xfId="0" applyFont="1" applyFill="1"/>
    <xf numFmtId="0" fontId="11" fillId="0" borderId="4" xfId="0" applyFont="1" applyBorder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4" fontId="3" fillId="2" borderId="10" xfId="0" applyNumberFormat="1" applyFont="1" applyFill="1" applyBorder="1" applyAlignment="1">
      <alignment horizontal="center" vertical="center" wrapText="1"/>
    </xf>
    <xf numFmtId="3" fontId="3" fillId="8" borderId="10" xfId="0" applyNumberFormat="1" applyFont="1" applyFill="1" applyBorder="1" applyAlignment="1">
      <alignment horizontal="center" vertical="center" wrapText="1"/>
    </xf>
    <xf numFmtId="4" fontId="3" fillId="8" borderId="10" xfId="0" applyNumberFormat="1" applyFont="1" applyFill="1" applyBorder="1" applyAlignment="1">
      <alignment horizontal="center" vertical="center" wrapText="1"/>
    </xf>
    <xf numFmtId="4" fontId="3" fillId="8" borderId="11" xfId="0" applyNumberFormat="1" applyFont="1" applyFill="1" applyBorder="1" applyAlignment="1">
      <alignment horizontal="center"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4" fontId="3" fillId="10" borderId="2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" fontId="3" fillId="11" borderId="2" xfId="0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12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13" borderId="0" xfId="0" applyFont="1" applyFill="1" applyAlignment="1">
      <alignment vertical="center"/>
    </xf>
    <xf numFmtId="9" fontId="13" fillId="6" borderId="0" xfId="0" applyNumberFormat="1" applyFont="1" applyFill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2" fontId="16" fillId="3" borderId="4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  <xf numFmtId="2" fontId="17" fillId="14" borderId="5" xfId="0" applyNumberFormat="1" applyFont="1" applyFill="1" applyBorder="1" applyAlignment="1">
      <alignment horizontal="center" vertical="center" wrapText="1"/>
    </xf>
    <xf numFmtId="2" fontId="17" fillId="9" borderId="3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1" fontId="0" fillId="7" borderId="4" xfId="0" applyNumberFormat="1" applyFill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2" fontId="14" fillId="11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" fontId="0" fillId="15" borderId="1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7" fillId="6" borderId="0" xfId="0" applyNumberFormat="1" applyFont="1" applyFill="1" applyAlignment="1">
      <alignment vertical="center"/>
    </xf>
    <xf numFmtId="0" fontId="0" fillId="0" borderId="20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" fontId="0" fillId="15" borderId="21" xfId="0" applyNumberFormat="1" applyFill="1" applyBorder="1" applyAlignment="1">
      <alignment horizontal="center" vertical="center" wrapText="1"/>
    </xf>
    <xf numFmtId="2" fontId="0" fillId="6" borderId="0" xfId="0" applyNumberFormat="1" applyFill="1"/>
    <xf numFmtId="0" fontId="14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20" xfId="0" applyBorder="1"/>
    <xf numFmtId="0" fontId="15" fillId="5" borderId="4" xfId="0" applyFont="1" applyFill="1" applyBorder="1" applyAlignment="1">
      <alignment horizontal="left" vertical="center"/>
    </xf>
    <xf numFmtId="2" fontId="18" fillId="3" borderId="4" xfId="0" applyNumberFormat="1" applyFont="1" applyFill="1" applyBorder="1" applyAlignment="1">
      <alignment horizontal="center" vertical="center" wrapText="1"/>
    </xf>
    <xf numFmtId="3" fontId="15" fillId="5" borderId="4" xfId="0" applyNumberFormat="1" applyFont="1" applyFill="1" applyBorder="1" applyAlignment="1">
      <alignment horizontal="left" vertical="center"/>
    </xf>
    <xf numFmtId="2" fontId="17" fillId="9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4" fillId="14" borderId="4" xfId="0" applyNumberFormat="1" applyFont="1" applyFill="1" applyBorder="1" applyAlignment="1">
      <alignment horizontal="center" vertical="center" wrapText="1"/>
    </xf>
    <xf numFmtId="2" fontId="14" fillId="14" borderId="5" xfId="0" applyNumberFormat="1" applyFont="1" applyFill="1" applyBorder="1" applyAlignment="1">
      <alignment horizontal="center" vertical="center" wrapText="1"/>
    </xf>
    <xf numFmtId="2" fontId="14" fillId="9" borderId="2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7" fillId="6" borderId="0" xfId="0" applyNumberFormat="1" applyFont="1" applyFill="1"/>
    <xf numFmtId="9" fontId="0" fillId="0" borderId="0" xfId="0" applyNumberFormat="1"/>
    <xf numFmtId="9" fontId="0" fillId="0" borderId="0" xfId="1" applyFont="1"/>
    <xf numFmtId="1" fontId="0" fillId="0" borderId="4" xfId="0" applyNumberFormat="1" applyBorder="1" applyAlignment="1">
      <alignment horizontal="center" vertical="center" wrapText="1"/>
    </xf>
    <xf numFmtId="1" fontId="0" fillId="15" borderId="4" xfId="0" applyNumberFormat="1" applyFill="1" applyBorder="1" applyAlignment="1">
      <alignment horizontal="center" vertical="center" wrapText="1"/>
    </xf>
    <xf numFmtId="2" fontId="22" fillId="3" borderId="4" xfId="0" applyNumberFormat="1" applyFont="1" applyFill="1" applyBorder="1" applyAlignment="1">
      <alignment horizontal="center" vertical="center" wrapText="1"/>
    </xf>
    <xf numFmtId="2" fontId="14" fillId="9" borderId="4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/>
    </xf>
    <xf numFmtId="2" fontId="14" fillId="14" borderId="0" xfId="0" applyNumberFormat="1" applyFont="1" applyFill="1" applyAlignment="1">
      <alignment horizontal="center" vertical="center" wrapText="1"/>
    </xf>
    <xf numFmtId="2" fontId="14" fillId="9" borderId="0" xfId="0" applyNumberFormat="1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1" fontId="20" fillId="7" borderId="0" xfId="0" applyNumberFormat="1" applyFont="1" applyFill="1" applyAlignment="1">
      <alignment horizontal="center" vertical="center" wrapText="1"/>
    </xf>
    <xf numFmtId="2" fontId="14" fillId="11" borderId="0" xfId="0" applyNumberFormat="1" applyFont="1" applyFill="1" applyAlignment="1">
      <alignment horizontal="center" vertical="center" wrapText="1"/>
    </xf>
    <xf numFmtId="1" fontId="0" fillId="16" borderId="0" xfId="0" applyNumberFormat="1" applyFill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5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ghupathi, M." id="{2638570F-7A8D-4738-954C-18CECE78F480}" userId="S::Raghupathi@gebacables.com::a77261c4-ba4f-4fee-966d-4f1539c6c6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9" dT="2024-05-06T07:15:47.29" personId="{2638570F-7A8D-4738-954C-18CECE78F480}" id="{9429E235-1292-4907-8571-FC2311D2711E}">
    <text>5972 = PE insulation, Dummy PVC, Malinex and Alluminum tape</text>
  </threadedComment>
  <threadedComment ref="I20" dT="2024-05-08T05:29:15.68" personId="{2638570F-7A8D-4738-954C-18CECE78F480}" id="{24F1C76D-8E88-4D6C-AB3F-2689492228BE}">
    <text>was 38</text>
  </threadedComment>
  <threadedComment ref="AC26" dT="2024-05-08T05:31:18.85" personId="{2638570F-7A8D-4738-954C-18CECE78F480}" id="{E683A119-D598-4148-991A-EE872016CFC9}">
    <text>was 11% - changed to 13% due to low volume and multicolour</text>
  </threadedComment>
  <threadedComment ref="AC52" dT="2024-05-08T05:31:18.85" personId="{2638570F-7A8D-4738-954C-18CECE78F480}" id="{6836B52A-3D27-4B2A-9B4A-60E5B16A3BD3}">
    <text>was 11% - changed to 13% due to low volume and multicolour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5"/>
  <sheetViews>
    <sheetView tabSelected="1" zoomScale="85" zoomScaleNormal="85" workbookViewId="0">
      <pane xSplit="2" ySplit="16" topLeftCell="T17" activePane="bottomRight" state="frozen"/>
      <selection pane="topRight" activeCell="C1" sqref="C1"/>
      <selection pane="bottomLeft" activeCell="A17" sqref="A17"/>
      <selection pane="bottomRight" activeCell="AB16" sqref="AB16"/>
    </sheetView>
  </sheetViews>
  <sheetFormatPr defaultRowHeight="14.25"/>
  <cols>
    <col min="1" max="1" width="12.5" customWidth="1"/>
    <col min="2" max="2" width="45.875" bestFit="1" customWidth="1"/>
    <col min="3" max="3" width="42.5" customWidth="1"/>
    <col min="4" max="4" width="11.25" customWidth="1"/>
    <col min="5" max="5" width="11.75" customWidth="1"/>
    <col min="6" max="6" width="7.25" customWidth="1"/>
    <col min="7" max="7" width="9.875" customWidth="1"/>
    <col min="8" max="8" width="8.25" customWidth="1"/>
    <col min="9" max="9" width="8.5" customWidth="1"/>
    <col min="10" max="10" width="11" customWidth="1"/>
    <col min="11" max="11" width="9.5" customWidth="1"/>
    <col min="12" max="12" width="9.75" customWidth="1"/>
    <col min="13" max="13" width="8.5" customWidth="1"/>
    <col min="14" max="14" width="9.75" customWidth="1"/>
    <col min="15" max="15" width="12" customWidth="1"/>
    <col min="16" max="16" width="15.5" customWidth="1"/>
    <col min="17" max="17" width="11.25" customWidth="1"/>
    <col min="18" max="18" width="10.25" customWidth="1"/>
    <col min="19" max="19" width="7.5" customWidth="1"/>
    <col min="20" max="20" width="9.75" customWidth="1"/>
    <col min="21" max="21" width="7.5" customWidth="1"/>
    <col min="22" max="22" width="14.25" customWidth="1"/>
    <col min="23" max="23" width="12.5" customWidth="1"/>
    <col min="24" max="24" width="9.75" customWidth="1"/>
    <col min="25" max="25" width="10" customWidth="1"/>
    <col min="26" max="26" width="9.75" customWidth="1"/>
    <col min="27" max="27" width="13.875" customWidth="1"/>
    <col min="28" max="28" width="34.125" bestFit="1" customWidth="1"/>
    <col min="29" max="29" width="12.75" bestFit="1" customWidth="1"/>
    <col min="30" max="30" width="12.5" style="7" bestFit="1" customWidth="1"/>
    <col min="31" max="31" width="10.5" bestFit="1" customWidth="1"/>
  </cols>
  <sheetData>
    <row r="1" spans="1:30">
      <c r="A1" s="1" t="s">
        <v>0</v>
      </c>
      <c r="B1" s="2"/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5">
      <c r="A2" s="8" t="s">
        <v>1</v>
      </c>
      <c r="B2" s="9"/>
      <c r="C2" s="9"/>
      <c r="D2" s="10">
        <v>10129.07</v>
      </c>
      <c r="E2" s="11" t="s">
        <v>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30" ht="15">
      <c r="A3" s="12" t="s">
        <v>3</v>
      </c>
      <c r="B3" s="9"/>
      <c r="C3" s="9"/>
      <c r="D3" s="13">
        <v>180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0">
      <c r="A4" s="12" t="s">
        <v>4</v>
      </c>
      <c r="B4" s="9"/>
      <c r="C4" s="9"/>
      <c r="D4" s="14">
        <f>D2+D3</f>
        <v>10309.07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0">
      <c r="A5" s="12" t="s">
        <v>5</v>
      </c>
      <c r="B5" s="9"/>
      <c r="C5" s="15">
        <v>1.05</v>
      </c>
      <c r="D5" s="14">
        <f>D4*C5</f>
        <v>10824.523499999999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0" ht="15.75">
      <c r="A6" s="8" t="s">
        <v>6</v>
      </c>
      <c r="B6" s="9"/>
      <c r="C6" s="16">
        <v>83.84</v>
      </c>
      <c r="D6" s="17">
        <f>D5*C6</f>
        <v>907528.05024000001</v>
      </c>
      <c r="E6" s="11" t="s">
        <v>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8"/>
      <c r="U6" s="6"/>
      <c r="V6" s="6"/>
      <c r="W6" s="6"/>
      <c r="X6" s="6"/>
      <c r="Y6" s="6"/>
      <c r="Z6" s="6"/>
      <c r="AA6" s="6"/>
      <c r="AB6" t="s">
        <v>7</v>
      </c>
      <c r="AD6" s="19">
        <v>0.14000000000000001</v>
      </c>
    </row>
    <row r="7" spans="1:30" ht="15">
      <c r="A7" s="12" t="s">
        <v>8</v>
      </c>
      <c r="B7" s="9"/>
      <c r="C7" s="9"/>
      <c r="D7" s="13">
        <f>5000+550+100</f>
        <v>5650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t="s">
        <v>9</v>
      </c>
      <c r="AD7" s="19">
        <v>0.11</v>
      </c>
    </row>
    <row r="8" spans="1:30">
      <c r="A8" s="12" t="s">
        <v>10</v>
      </c>
      <c r="B8" s="9"/>
      <c r="C8" s="9"/>
      <c r="D8" s="20">
        <f>D6+D7</f>
        <v>913178.05024000001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t="s">
        <v>11</v>
      </c>
      <c r="AD8" s="19">
        <v>0.09</v>
      </c>
    </row>
    <row r="9" spans="1:30" ht="15">
      <c r="A9" s="12" t="s">
        <v>12</v>
      </c>
      <c r="B9" s="9"/>
      <c r="C9" s="9"/>
      <c r="D9" s="21">
        <f>D8/1000</f>
        <v>913.17805024000006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t="s">
        <v>13</v>
      </c>
      <c r="AD9" s="19">
        <v>0.08</v>
      </c>
    </row>
    <row r="10" spans="1:30">
      <c r="A10" s="12" t="s">
        <v>14</v>
      </c>
      <c r="B10" s="9"/>
      <c r="C10" s="9"/>
      <c r="D10" s="22">
        <f>143-9-11+12-6-10-3-5-8-3.5+5-3.5-2-3+1.5-3+1.5-1.5+0.5+0.5+0.5+4.5</f>
        <v>100.5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t="s">
        <v>15</v>
      </c>
      <c r="AD10" s="19">
        <v>0.11</v>
      </c>
    </row>
    <row r="11" spans="1:30">
      <c r="A11" s="23" t="s">
        <v>16</v>
      </c>
      <c r="B11" s="24"/>
      <c r="C11" s="24"/>
      <c r="D11" s="25">
        <v>2490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t="s">
        <v>17</v>
      </c>
      <c r="AD11" s="19">
        <v>0.09</v>
      </c>
    </row>
    <row r="12" spans="1:30">
      <c r="A12" s="26" t="s">
        <v>18</v>
      </c>
      <c r="B12" s="27"/>
      <c r="C12" s="24"/>
      <c r="D12" s="25">
        <v>230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t="s">
        <v>19</v>
      </c>
      <c r="AD12" s="19">
        <v>0.13</v>
      </c>
    </row>
    <row r="13" spans="1:30" ht="15" thickBot="1">
      <c r="A13" s="28" t="s">
        <v>20</v>
      </c>
      <c r="B13" s="29"/>
      <c r="C13" s="29"/>
      <c r="D13" s="30">
        <v>180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0" s="33" customFormat="1" ht="15">
      <c r="A14" s="31">
        <v>1</v>
      </c>
      <c r="B14" s="32">
        <v>2</v>
      </c>
      <c r="C14" s="31">
        <v>3</v>
      </c>
      <c r="D14" s="32">
        <v>4</v>
      </c>
      <c r="E14" s="31">
        <v>5</v>
      </c>
      <c r="F14" s="32">
        <v>6</v>
      </c>
      <c r="G14" s="31">
        <v>7</v>
      </c>
      <c r="H14" s="32">
        <v>8</v>
      </c>
      <c r="I14" s="31">
        <v>9</v>
      </c>
      <c r="J14" s="32">
        <v>10</v>
      </c>
      <c r="K14" s="31">
        <v>11</v>
      </c>
      <c r="L14" s="32">
        <v>12</v>
      </c>
      <c r="M14" s="31">
        <v>13</v>
      </c>
      <c r="N14" s="32">
        <v>14</v>
      </c>
      <c r="O14" s="31">
        <v>15</v>
      </c>
      <c r="P14" s="32">
        <v>16</v>
      </c>
      <c r="Q14" s="31">
        <v>17</v>
      </c>
      <c r="R14" s="32">
        <v>18</v>
      </c>
      <c r="S14" s="31">
        <v>19</v>
      </c>
      <c r="T14" s="32">
        <v>20</v>
      </c>
      <c r="U14" s="31">
        <v>21</v>
      </c>
      <c r="V14" s="32">
        <v>22</v>
      </c>
      <c r="W14" s="31">
        <v>23</v>
      </c>
      <c r="X14" s="32">
        <v>24</v>
      </c>
      <c r="Y14" s="31">
        <v>25</v>
      </c>
      <c r="Z14" s="32">
        <v>26</v>
      </c>
      <c r="AA14" s="33">
        <v>27</v>
      </c>
      <c r="AB14" s="33">
        <v>28</v>
      </c>
      <c r="AC14" s="33">
        <v>29</v>
      </c>
      <c r="AD14" s="34">
        <v>30</v>
      </c>
    </row>
    <row r="15" spans="1:30" s="33" customFormat="1" ht="15.75" thickBot="1">
      <c r="A15" s="31" t="s">
        <v>21</v>
      </c>
      <c r="B15" s="31" t="s">
        <v>22</v>
      </c>
      <c r="C15" s="31" t="s">
        <v>23</v>
      </c>
      <c r="D15" s="31" t="s">
        <v>24</v>
      </c>
      <c r="E15" s="31" t="s">
        <v>25</v>
      </c>
      <c r="F15" s="31" t="s">
        <v>26</v>
      </c>
      <c r="G15" s="31" t="s">
        <v>27</v>
      </c>
      <c r="H15" s="31" t="s">
        <v>28</v>
      </c>
      <c r="I15" s="31" t="s">
        <v>29</v>
      </c>
      <c r="J15" s="32" t="s">
        <v>30</v>
      </c>
      <c r="K15" s="31" t="s">
        <v>31</v>
      </c>
      <c r="L15" s="32" t="s">
        <v>32</v>
      </c>
      <c r="M15" s="31" t="s">
        <v>33</v>
      </c>
      <c r="N15" s="32" t="s">
        <v>34</v>
      </c>
      <c r="O15" s="31" t="s">
        <v>35</v>
      </c>
      <c r="P15" s="32" t="s">
        <v>36</v>
      </c>
      <c r="Q15" s="31" t="s">
        <v>37</v>
      </c>
      <c r="R15" s="32" t="s">
        <v>38</v>
      </c>
      <c r="S15" s="31" t="s">
        <v>39</v>
      </c>
      <c r="T15" s="32" t="s">
        <v>40</v>
      </c>
      <c r="U15" s="31" t="s">
        <v>41</v>
      </c>
      <c r="V15" s="32" t="s">
        <v>42</v>
      </c>
      <c r="W15" s="31" t="s">
        <v>43</v>
      </c>
      <c r="X15" s="32" t="s">
        <v>44</v>
      </c>
      <c r="Y15" s="31" t="s">
        <v>45</v>
      </c>
      <c r="Z15" s="32" t="s">
        <v>46</v>
      </c>
      <c r="AD15" s="34"/>
    </row>
    <row r="16" spans="1:30" s="53" customFormat="1" ht="75.75" customHeight="1" thickBot="1">
      <c r="A16" s="35" t="s">
        <v>47</v>
      </c>
      <c r="B16" s="35" t="s">
        <v>48</v>
      </c>
      <c r="C16" s="36" t="s">
        <v>49</v>
      </c>
      <c r="D16" s="36" t="s">
        <v>50</v>
      </c>
      <c r="E16" s="37" t="s">
        <v>51</v>
      </c>
      <c r="F16" s="38" t="s">
        <v>52</v>
      </c>
      <c r="G16" s="37" t="s">
        <v>53</v>
      </c>
      <c r="H16" s="38" t="s">
        <v>54</v>
      </c>
      <c r="I16" s="38" t="s">
        <v>55</v>
      </c>
      <c r="J16" s="39" t="s">
        <v>56</v>
      </c>
      <c r="K16" s="40" t="s">
        <v>57</v>
      </c>
      <c r="L16" s="39" t="s">
        <v>58</v>
      </c>
      <c r="M16" s="39" t="s">
        <v>59</v>
      </c>
      <c r="N16" s="41" t="s">
        <v>60</v>
      </c>
      <c r="O16" s="42" t="s">
        <v>61</v>
      </c>
      <c r="P16" s="43" t="s">
        <v>62</v>
      </c>
      <c r="Q16" s="43" t="s">
        <v>63</v>
      </c>
      <c r="R16" s="44" t="s">
        <v>64</v>
      </c>
      <c r="S16" s="45">
        <v>2016</v>
      </c>
      <c r="T16" s="46" t="s">
        <v>65</v>
      </c>
      <c r="U16" s="47">
        <v>2017</v>
      </c>
      <c r="V16" s="46" t="s">
        <v>66</v>
      </c>
      <c r="W16" s="48"/>
      <c r="X16" s="49"/>
      <c r="Y16" s="50" t="s">
        <v>67</v>
      </c>
      <c r="Z16" s="51" t="s">
        <v>68</v>
      </c>
      <c r="AA16" s="52" t="s">
        <v>69</v>
      </c>
      <c r="AC16" s="54" t="s">
        <v>70</v>
      </c>
      <c r="AD16" s="55" t="s">
        <v>71</v>
      </c>
    </row>
    <row r="17" spans="1:36" ht="15">
      <c r="A17" s="114">
        <v>171763</v>
      </c>
      <c r="B17" s="81" t="s">
        <v>72</v>
      </c>
      <c r="E17" s="57">
        <v>12.14</v>
      </c>
      <c r="F17" s="57"/>
      <c r="G17" s="57">
        <v>12.6</v>
      </c>
      <c r="H17" s="57"/>
      <c r="I17" s="57">
        <v>41.2</v>
      </c>
      <c r="J17" s="58">
        <f t="shared" ref="J17:J63" si="0">E17*$D$9</f>
        <v>11085.981529913601</v>
      </c>
      <c r="K17" s="58"/>
      <c r="L17" s="58">
        <f t="shared" ref="L17:L33" si="1">G17*$D$10</f>
        <v>1266.3</v>
      </c>
      <c r="M17" s="58"/>
      <c r="N17" s="59">
        <f t="shared" ref="N17:N27" si="2">I17*$D$10</f>
        <v>4140.6000000000004</v>
      </c>
      <c r="O17" s="60">
        <f t="shared" ref="O17:O18" si="3">SUM(J17:N17)</f>
        <v>16492.8815299136</v>
      </c>
      <c r="P17" s="61">
        <f>1450-211</f>
        <v>1239</v>
      </c>
      <c r="Q17" s="62">
        <v>1201.83</v>
      </c>
      <c r="R17" s="63">
        <f t="shared" ref="R17:R18" si="4">O17+Q17</f>
        <v>17694.711529913598</v>
      </c>
      <c r="S17" s="63">
        <f t="shared" ref="S17:S18" si="5">R17*1%</f>
        <v>176.94711529913599</v>
      </c>
      <c r="T17" s="64">
        <f t="shared" ref="T17" si="6">+R17-S17</f>
        <v>17517.764414614463</v>
      </c>
      <c r="U17" s="64">
        <f t="shared" ref="U17:U18" si="7">T17*1%</f>
        <v>175.17764414614464</v>
      </c>
      <c r="V17" s="64">
        <f t="shared" ref="V17:V18" si="8">T17-U17</f>
        <v>17342.586770468319</v>
      </c>
      <c r="W17" s="65"/>
      <c r="X17" s="73"/>
      <c r="Y17" s="74">
        <v>1026.0912324132346</v>
      </c>
      <c r="Z17" s="75">
        <v>17398.137991089756</v>
      </c>
      <c r="AA17" s="76">
        <v>18866.499158475996</v>
      </c>
      <c r="AB17" s="70"/>
      <c r="AC17" s="71">
        <f>O17*$AD$10</f>
        <v>1814.216968290496</v>
      </c>
      <c r="AD17" s="77">
        <f t="shared" ref="AD17" si="9">O17+AC17</f>
        <v>18307.098498204097</v>
      </c>
      <c r="AF17" s="85"/>
      <c r="AH17" s="85"/>
    </row>
    <row r="18" spans="1:36" ht="15">
      <c r="A18" s="114">
        <v>171765</v>
      </c>
      <c r="B18" s="81" t="s">
        <v>73</v>
      </c>
      <c r="E18" s="57">
        <v>18.190000000000001</v>
      </c>
      <c r="F18" s="57"/>
      <c r="G18" s="57">
        <v>18.899999999999999</v>
      </c>
      <c r="H18" s="57"/>
      <c r="I18" s="57">
        <v>39.200000000000003</v>
      </c>
      <c r="J18" s="58">
        <f t="shared" si="0"/>
        <v>16610.708733865602</v>
      </c>
      <c r="K18" s="58"/>
      <c r="L18" s="58">
        <f t="shared" si="1"/>
        <v>1899.4499999999998</v>
      </c>
      <c r="M18" s="58"/>
      <c r="N18" s="59">
        <f t="shared" si="2"/>
        <v>3939.6000000000004</v>
      </c>
      <c r="O18" s="60">
        <f t="shared" si="3"/>
        <v>22449.758733865601</v>
      </c>
      <c r="P18" s="61">
        <f>1824-240</f>
        <v>1584</v>
      </c>
      <c r="Q18" s="62">
        <v>1536.48</v>
      </c>
      <c r="R18" s="63">
        <f t="shared" si="4"/>
        <v>23986.238733865601</v>
      </c>
      <c r="S18" s="63">
        <f t="shared" si="5"/>
        <v>239.86238733865602</v>
      </c>
      <c r="T18" s="64">
        <f>+R18-S18</f>
        <v>23746.376346526944</v>
      </c>
      <c r="U18" s="64">
        <f t="shared" si="7"/>
        <v>237.46376346526944</v>
      </c>
      <c r="V18" s="64">
        <f t="shared" si="8"/>
        <v>23508.912583061676</v>
      </c>
      <c r="W18" s="65"/>
      <c r="X18" s="66"/>
      <c r="Y18" s="67">
        <v>1307.6471336199952</v>
      </c>
      <c r="Z18" s="68">
        <v>22654.453771620483</v>
      </c>
      <c r="AA18" s="69">
        <v>24383.084570647021</v>
      </c>
      <c r="AB18" s="70"/>
      <c r="AC18" s="71">
        <f>O18*$AD$10</f>
        <v>2469.4734607252162</v>
      </c>
      <c r="AD18" s="77">
        <f>O18+AC18</f>
        <v>24919.232194590819</v>
      </c>
      <c r="AF18" s="85"/>
      <c r="AH18" s="85"/>
    </row>
    <row r="19" spans="1:36" ht="15">
      <c r="A19" s="114">
        <v>171767</v>
      </c>
      <c r="B19" s="81" t="s">
        <v>74</v>
      </c>
      <c r="C19" s="33"/>
      <c r="E19" s="57">
        <f>13.17+6.56</f>
        <v>19.73</v>
      </c>
      <c r="F19" s="57">
        <v>2.38</v>
      </c>
      <c r="G19" s="57">
        <v>12.7</v>
      </c>
      <c r="H19" s="57">
        <v>27.1</v>
      </c>
      <c r="I19" s="57">
        <v>54</v>
      </c>
      <c r="J19" s="58">
        <f t="shared" si="0"/>
        <v>18017.002931235202</v>
      </c>
      <c r="K19" s="58">
        <f>F19*$D$11</f>
        <v>5926.2</v>
      </c>
      <c r="L19" s="58">
        <f t="shared" si="1"/>
        <v>1276.3499999999999</v>
      </c>
      <c r="M19" s="58">
        <f>H19*$D$9</f>
        <v>24747.125161504002</v>
      </c>
      <c r="N19" s="59">
        <f t="shared" si="2"/>
        <v>5427</v>
      </c>
      <c r="O19" s="60">
        <f t="shared" ref="O19" si="10">SUM(J19:N19)</f>
        <v>55393.678092739203</v>
      </c>
      <c r="AC19" s="71">
        <f>11500+5972</f>
        <v>17472</v>
      </c>
      <c r="AD19" s="77">
        <f>O19+AC19</f>
        <v>72865.678092739196</v>
      </c>
    </row>
    <row r="20" spans="1:36" ht="15">
      <c r="A20" s="114">
        <v>182681</v>
      </c>
      <c r="B20" s="81" t="s">
        <v>75</v>
      </c>
      <c r="E20" s="57">
        <v>20.239999999999998</v>
      </c>
      <c r="F20" s="57"/>
      <c r="G20" s="57">
        <v>26.25</v>
      </c>
      <c r="H20" s="57"/>
      <c r="I20" s="57">
        <v>44</v>
      </c>
      <c r="J20" s="86">
        <f t="shared" si="0"/>
        <v>18482.723736857599</v>
      </c>
      <c r="K20" s="86"/>
      <c r="L20" s="86">
        <f t="shared" si="1"/>
        <v>2638.125</v>
      </c>
      <c r="M20" s="86"/>
      <c r="N20" s="87">
        <f t="shared" si="2"/>
        <v>4422</v>
      </c>
      <c r="O20" s="88">
        <f t="shared" ref="O20:O27" si="11">SUM(J20:N20)</f>
        <v>25542.848736857599</v>
      </c>
      <c r="P20" s="89"/>
      <c r="Q20" s="90"/>
      <c r="R20" s="91"/>
      <c r="S20" s="91"/>
      <c r="T20" s="91"/>
      <c r="U20" s="91"/>
      <c r="V20" s="92"/>
      <c r="W20" s="70"/>
      <c r="Y20" s="93"/>
      <c r="Z20" s="94"/>
      <c r="AA20" s="93"/>
      <c r="AC20" s="71">
        <f>O20*$AD$10</f>
        <v>2809.713361054336</v>
      </c>
      <c r="AD20" s="77">
        <f>O20+AC20</f>
        <v>28352.562097911934</v>
      </c>
      <c r="AF20" s="85"/>
      <c r="AH20" s="85"/>
    </row>
    <row r="21" spans="1:36" ht="15">
      <c r="A21" s="114">
        <v>182683</v>
      </c>
      <c r="B21" s="81" t="s">
        <v>76</v>
      </c>
      <c r="E21" s="57">
        <v>12.14</v>
      </c>
      <c r="F21" s="57"/>
      <c r="G21" s="57">
        <v>12.6</v>
      </c>
      <c r="H21" s="57"/>
      <c r="I21" s="57">
        <v>41.2</v>
      </c>
      <c r="J21" s="58">
        <f t="shared" si="0"/>
        <v>11085.981529913601</v>
      </c>
      <c r="K21" s="58"/>
      <c r="L21" s="58">
        <f t="shared" si="1"/>
        <v>1266.3</v>
      </c>
      <c r="M21" s="58"/>
      <c r="N21" s="59">
        <f t="shared" si="2"/>
        <v>4140.6000000000004</v>
      </c>
      <c r="O21" s="60">
        <f t="shared" si="11"/>
        <v>16492.8815299136</v>
      </c>
      <c r="P21" s="61">
        <f t="shared" ref="P21:P23" si="12">1450-211</f>
        <v>1239</v>
      </c>
      <c r="Q21" s="62">
        <v>1201.83</v>
      </c>
      <c r="R21" s="63">
        <f t="shared" ref="R21:R25" si="13">O21+Q21</f>
        <v>17694.711529913598</v>
      </c>
      <c r="S21" s="63">
        <f t="shared" ref="S21:S25" si="14">R21*1%</f>
        <v>176.94711529913599</v>
      </c>
      <c r="T21" s="64">
        <f t="shared" ref="T21:T23" si="15">+R21-S21</f>
        <v>17517.764414614463</v>
      </c>
      <c r="U21" s="64">
        <f t="shared" ref="U21:U25" si="16">T21*1%</f>
        <v>175.17764414614464</v>
      </c>
      <c r="V21" s="64">
        <f t="shared" ref="V21:V25" si="17">T21-U21</f>
        <v>17342.586770468319</v>
      </c>
      <c r="W21" s="65"/>
      <c r="X21" s="73"/>
      <c r="Y21" s="74">
        <v>1026.0912324132346</v>
      </c>
      <c r="Z21" s="75">
        <v>17398.137991089756</v>
      </c>
      <c r="AA21" s="76">
        <v>18866.499158475996</v>
      </c>
      <c r="AB21" s="70"/>
      <c r="AC21" s="71">
        <f>O21*$AD$10</f>
        <v>1814.216968290496</v>
      </c>
      <c r="AD21" s="77">
        <f t="shared" ref="AD21:AD23" si="18">O21+AC21</f>
        <v>18307.098498204097</v>
      </c>
      <c r="AF21" s="85"/>
      <c r="AH21" s="85"/>
    </row>
    <row r="22" spans="1:36" ht="15">
      <c r="A22" s="114">
        <v>182684</v>
      </c>
      <c r="B22" s="81" t="s">
        <v>77</v>
      </c>
      <c r="E22" s="57">
        <v>12.14</v>
      </c>
      <c r="F22" s="57"/>
      <c r="G22" s="57">
        <v>12.6</v>
      </c>
      <c r="H22" s="57"/>
      <c r="I22" s="57">
        <v>41.2</v>
      </c>
      <c r="J22" s="58">
        <f t="shared" si="0"/>
        <v>11085.981529913601</v>
      </c>
      <c r="K22" s="58"/>
      <c r="L22" s="58">
        <f t="shared" si="1"/>
        <v>1266.3</v>
      </c>
      <c r="M22" s="58"/>
      <c r="N22" s="59">
        <f t="shared" si="2"/>
        <v>4140.6000000000004</v>
      </c>
      <c r="O22" s="60">
        <f t="shared" si="11"/>
        <v>16492.8815299136</v>
      </c>
      <c r="P22" s="61">
        <f t="shared" si="12"/>
        <v>1239</v>
      </c>
      <c r="Q22" s="62">
        <v>1201.83</v>
      </c>
      <c r="R22" s="63">
        <f t="shared" si="13"/>
        <v>17694.711529913598</v>
      </c>
      <c r="S22" s="63">
        <f t="shared" si="14"/>
        <v>176.94711529913599</v>
      </c>
      <c r="T22" s="64">
        <f t="shared" si="15"/>
        <v>17517.764414614463</v>
      </c>
      <c r="U22" s="64">
        <f t="shared" si="16"/>
        <v>175.17764414614464</v>
      </c>
      <c r="V22" s="64">
        <f t="shared" si="17"/>
        <v>17342.586770468319</v>
      </c>
      <c r="W22" s="65"/>
      <c r="X22" s="73"/>
      <c r="Y22" s="74">
        <v>1026.0912324132346</v>
      </c>
      <c r="Z22" s="75">
        <v>17398.137991089756</v>
      </c>
      <c r="AA22" s="76">
        <v>18866.499158475996</v>
      </c>
      <c r="AB22" s="70"/>
      <c r="AC22" s="71">
        <f>O22*$AD$9</f>
        <v>1319.430522393088</v>
      </c>
      <c r="AD22" s="95">
        <f t="shared" si="18"/>
        <v>17812.31205230669</v>
      </c>
      <c r="AF22" s="85"/>
      <c r="AH22" s="85"/>
    </row>
    <row r="23" spans="1:36" ht="15">
      <c r="A23" s="114">
        <v>182685</v>
      </c>
      <c r="B23" s="81" t="s">
        <v>78</v>
      </c>
      <c r="E23" s="57">
        <v>12.14</v>
      </c>
      <c r="F23" s="57"/>
      <c r="G23" s="57">
        <v>12.6</v>
      </c>
      <c r="H23" s="57"/>
      <c r="I23" s="57">
        <v>41.2</v>
      </c>
      <c r="J23" s="58">
        <f t="shared" si="0"/>
        <v>11085.981529913601</v>
      </c>
      <c r="K23" s="58"/>
      <c r="L23" s="58">
        <f t="shared" si="1"/>
        <v>1266.3</v>
      </c>
      <c r="M23" s="58"/>
      <c r="N23" s="59">
        <f t="shared" si="2"/>
        <v>4140.6000000000004</v>
      </c>
      <c r="O23" s="60">
        <f t="shared" si="11"/>
        <v>16492.8815299136</v>
      </c>
      <c r="P23" s="61">
        <f t="shared" si="12"/>
        <v>1239</v>
      </c>
      <c r="Q23" s="62">
        <v>1201.83</v>
      </c>
      <c r="R23" s="63">
        <f t="shared" si="13"/>
        <v>17694.711529913598</v>
      </c>
      <c r="S23" s="63">
        <f t="shared" si="14"/>
        <v>176.94711529913599</v>
      </c>
      <c r="T23" s="64">
        <f t="shared" si="15"/>
        <v>17517.764414614463</v>
      </c>
      <c r="U23" s="64">
        <f t="shared" si="16"/>
        <v>175.17764414614464</v>
      </c>
      <c r="V23" s="64">
        <f t="shared" si="17"/>
        <v>17342.586770468319</v>
      </c>
      <c r="W23" s="65"/>
      <c r="X23" s="73"/>
      <c r="Y23" s="74">
        <v>1026.0912324132346</v>
      </c>
      <c r="Z23" s="75">
        <v>17398.137991089756</v>
      </c>
      <c r="AA23" s="76">
        <v>18866.499158475996</v>
      </c>
      <c r="AB23" s="70"/>
      <c r="AC23" s="71">
        <f>O23*$AD$10</f>
        <v>1814.216968290496</v>
      </c>
      <c r="AD23" s="77">
        <f t="shared" si="18"/>
        <v>18307.098498204097</v>
      </c>
      <c r="AF23" s="85"/>
      <c r="AH23" s="85"/>
    </row>
    <row r="24" spans="1:36" ht="15">
      <c r="A24" s="114">
        <v>182687</v>
      </c>
      <c r="B24" s="81" t="s">
        <v>79</v>
      </c>
      <c r="E24" s="57">
        <v>18.190000000000001</v>
      </c>
      <c r="F24" s="57"/>
      <c r="G24" s="57">
        <v>18.899999999999999</v>
      </c>
      <c r="H24" s="57"/>
      <c r="I24" s="57">
        <v>39.200000000000003</v>
      </c>
      <c r="J24" s="58">
        <f t="shared" si="0"/>
        <v>16610.708733865602</v>
      </c>
      <c r="K24" s="58"/>
      <c r="L24" s="58">
        <f t="shared" si="1"/>
        <v>1899.4499999999998</v>
      </c>
      <c r="M24" s="58"/>
      <c r="N24" s="59">
        <f t="shared" si="2"/>
        <v>3939.6000000000004</v>
      </c>
      <c r="O24" s="60">
        <f t="shared" si="11"/>
        <v>22449.758733865601</v>
      </c>
      <c r="P24" s="61">
        <f>1824-240</f>
        <v>1584</v>
      </c>
      <c r="Q24" s="62">
        <v>1536.48</v>
      </c>
      <c r="R24" s="63">
        <f t="shared" si="13"/>
        <v>23986.238733865601</v>
      </c>
      <c r="S24" s="63">
        <f t="shared" si="14"/>
        <v>239.86238733865602</v>
      </c>
      <c r="T24" s="64">
        <f>+R24-S24</f>
        <v>23746.376346526944</v>
      </c>
      <c r="U24" s="64">
        <f t="shared" si="16"/>
        <v>237.46376346526944</v>
      </c>
      <c r="V24" s="64">
        <f t="shared" si="17"/>
        <v>23508.912583061676</v>
      </c>
      <c r="W24" s="65"/>
      <c r="X24" s="66"/>
      <c r="Y24" s="67">
        <v>1307.6471336199952</v>
      </c>
      <c r="Z24" s="68">
        <v>22654.453771620483</v>
      </c>
      <c r="AA24" s="69">
        <v>24383.084570647021</v>
      </c>
      <c r="AB24" s="70"/>
      <c r="AC24" s="71">
        <f>O24*$AD$9</f>
        <v>1795.9806987092481</v>
      </c>
      <c r="AD24" s="72">
        <f>O24+AC24</f>
        <v>24245.73943257485</v>
      </c>
      <c r="AF24" s="85"/>
      <c r="AH24" s="85"/>
    </row>
    <row r="25" spans="1:36" ht="15">
      <c r="A25" s="114">
        <v>182688</v>
      </c>
      <c r="B25" s="81" t="s">
        <v>80</v>
      </c>
      <c r="E25" s="57">
        <v>24.26</v>
      </c>
      <c r="F25" s="57"/>
      <c r="G25" s="57">
        <v>25.2</v>
      </c>
      <c r="H25" s="57"/>
      <c r="I25" s="57">
        <v>45.1</v>
      </c>
      <c r="J25" s="58">
        <f t="shared" si="0"/>
        <v>22153.699498822403</v>
      </c>
      <c r="K25" s="58"/>
      <c r="L25" s="58">
        <f t="shared" si="1"/>
        <v>2532.6</v>
      </c>
      <c r="M25" s="58"/>
      <c r="N25" s="59">
        <f t="shared" si="2"/>
        <v>4532.55</v>
      </c>
      <c r="O25" s="60">
        <f t="shared" si="11"/>
        <v>29218.849498822401</v>
      </c>
      <c r="P25" s="61">
        <f>2636-505.8</f>
        <v>2130.1999999999998</v>
      </c>
      <c r="Q25" s="62">
        <v>2066.2939999999999</v>
      </c>
      <c r="R25" s="63">
        <f t="shared" si="13"/>
        <v>31285.143498822399</v>
      </c>
      <c r="S25" s="63">
        <f t="shared" si="14"/>
        <v>312.85143498822401</v>
      </c>
      <c r="T25" s="64">
        <f t="shared" ref="T25" si="19">+R25-S25</f>
        <v>30972.292063834175</v>
      </c>
      <c r="U25" s="64">
        <f t="shared" si="16"/>
        <v>309.72292063834175</v>
      </c>
      <c r="V25" s="64">
        <f t="shared" si="17"/>
        <v>30662.569143195833</v>
      </c>
      <c r="W25" s="79"/>
      <c r="X25" s="80"/>
      <c r="Y25" s="74">
        <v>1771.1064397266123</v>
      </c>
      <c r="Z25" s="75">
        <v>29223.568467065361</v>
      </c>
      <c r="AA25" s="76">
        <v>31635.719659359773</v>
      </c>
      <c r="AC25" s="71">
        <f>O25*$AD$10</f>
        <v>3214.0734448704643</v>
      </c>
      <c r="AD25" s="77">
        <f t="shared" ref="AD25:AD28" si="20">O25+AC25</f>
        <v>32432.922943692865</v>
      </c>
      <c r="AF25" s="85"/>
      <c r="AH25" s="85"/>
    </row>
    <row r="26" spans="1:36" ht="15">
      <c r="A26" s="114">
        <v>182689</v>
      </c>
      <c r="B26" s="81" t="s">
        <v>81</v>
      </c>
      <c r="E26" s="57">
        <v>36.4</v>
      </c>
      <c r="F26" s="57"/>
      <c r="G26" s="57">
        <v>38</v>
      </c>
      <c r="H26" s="57"/>
      <c r="I26" s="57">
        <v>55</v>
      </c>
      <c r="J26" s="58">
        <f t="shared" si="0"/>
        <v>33239.681028735999</v>
      </c>
      <c r="K26" s="58"/>
      <c r="L26" s="58">
        <f t="shared" si="1"/>
        <v>3819</v>
      </c>
      <c r="M26" s="58"/>
      <c r="N26" s="58">
        <f t="shared" si="2"/>
        <v>5527.5</v>
      </c>
      <c r="O26" s="84">
        <f t="shared" si="11"/>
        <v>42586.181028735999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C26" s="71">
        <f>O26*$AD$12</f>
        <v>5536.2035337356801</v>
      </c>
      <c r="AD26" s="77">
        <f t="shared" si="20"/>
        <v>48122.384562471678</v>
      </c>
      <c r="AF26" s="85"/>
      <c r="AG26" s="96"/>
      <c r="AH26" s="85"/>
    </row>
    <row r="27" spans="1:36" ht="15">
      <c r="A27" s="114">
        <v>182690</v>
      </c>
      <c r="B27" s="81" t="s">
        <v>82</v>
      </c>
      <c r="E27" s="57">
        <v>48.55</v>
      </c>
      <c r="F27" s="57"/>
      <c r="G27" s="57">
        <v>52</v>
      </c>
      <c r="H27" s="57"/>
      <c r="I27" s="57">
        <v>60.17</v>
      </c>
      <c r="J27" s="58">
        <f t="shared" si="0"/>
        <v>44334.794339152002</v>
      </c>
      <c r="K27" s="58"/>
      <c r="L27" s="58">
        <f t="shared" si="1"/>
        <v>5226</v>
      </c>
      <c r="M27" s="58"/>
      <c r="N27" s="58">
        <f t="shared" si="2"/>
        <v>6047.085</v>
      </c>
      <c r="O27" s="84">
        <f t="shared" si="11"/>
        <v>55607.879339152001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C27" s="71">
        <f>O27*$AD$12</f>
        <v>7229.0243140897601</v>
      </c>
      <c r="AD27" s="77">
        <f t="shared" si="20"/>
        <v>62836.903653241759</v>
      </c>
      <c r="AF27" s="85"/>
      <c r="AH27" s="85"/>
      <c r="AJ27" s="97"/>
    </row>
    <row r="28" spans="1:36" ht="15">
      <c r="A28" s="114">
        <v>182691</v>
      </c>
      <c r="B28" s="81" t="s">
        <v>83</v>
      </c>
      <c r="E28" s="82">
        <v>72.78</v>
      </c>
      <c r="F28" s="82"/>
      <c r="G28" s="82">
        <v>72.260000000000005</v>
      </c>
      <c r="H28" s="82"/>
      <c r="I28" s="82">
        <v>77.650000000000006</v>
      </c>
      <c r="J28" s="58">
        <f t="shared" si="0"/>
        <v>66461.09849646721</v>
      </c>
      <c r="K28" s="58"/>
      <c r="L28" s="58">
        <f t="shared" si="1"/>
        <v>7262.13</v>
      </c>
      <c r="M28" s="58"/>
      <c r="N28" s="58">
        <f>I28*$D$10</f>
        <v>7803.8250000000007</v>
      </c>
      <c r="O28" s="84">
        <f t="shared" ref="O28:O30" si="21">SUM(J28:N28)</f>
        <v>81527.053496467212</v>
      </c>
      <c r="P28" s="61">
        <f>7450-1413.6</f>
        <v>6036.4</v>
      </c>
      <c r="Q28" s="62">
        <v>5855</v>
      </c>
      <c r="R28" s="63">
        <f t="shared" ref="R28" si="22">O28+Q28</f>
        <v>87382.053496467212</v>
      </c>
      <c r="S28" s="63">
        <f t="shared" ref="S28" si="23">R28*1%</f>
        <v>873.82053496467211</v>
      </c>
      <c r="T28" s="64">
        <f t="shared" ref="T28" si="24">+R28-S28</f>
        <v>86508.232961502537</v>
      </c>
      <c r="U28" s="64">
        <f t="shared" ref="U28" si="25">T28*1%</f>
        <v>865.0823296150254</v>
      </c>
      <c r="V28" s="64">
        <f t="shared" ref="V28" si="26">T28-U28</f>
        <v>85643.150631887518</v>
      </c>
      <c r="W28" s="9"/>
      <c r="X28" s="9"/>
      <c r="Y28" s="98">
        <v>5059.1852939798373</v>
      </c>
      <c r="Z28" s="75">
        <v>78785.655895996097</v>
      </c>
      <c r="AA28" s="99">
        <v>85709.872416483529</v>
      </c>
      <c r="AC28" s="71">
        <f>O28*$AD$12</f>
        <v>10598.516954540737</v>
      </c>
      <c r="AD28" s="77">
        <f t="shared" si="20"/>
        <v>92125.570451007952</v>
      </c>
      <c r="AF28" s="85"/>
      <c r="AH28" s="85"/>
      <c r="AJ28" s="97"/>
    </row>
    <row r="29" spans="1:36" ht="15">
      <c r="A29" s="114">
        <v>182692</v>
      </c>
      <c r="B29" s="81" t="s">
        <v>84</v>
      </c>
      <c r="E29" s="100">
        <v>24.26</v>
      </c>
      <c r="F29" s="100"/>
      <c r="G29" s="100">
        <v>21.4</v>
      </c>
      <c r="H29" s="100"/>
      <c r="I29" s="100">
        <v>44.6</v>
      </c>
      <c r="J29" s="86">
        <f t="shared" si="0"/>
        <v>22153.699498822403</v>
      </c>
      <c r="K29" s="86"/>
      <c r="L29" s="86">
        <f t="shared" si="1"/>
        <v>2150.6999999999998</v>
      </c>
      <c r="M29" s="86"/>
      <c r="N29" s="86">
        <f t="shared" ref="N29:N35" si="27">I29*$D$10</f>
        <v>4482.3</v>
      </c>
      <c r="O29" s="101">
        <f t="shared" si="21"/>
        <v>28786.699498822403</v>
      </c>
      <c r="P29" s="56"/>
      <c r="Q29" s="102"/>
      <c r="R29" s="63"/>
      <c r="S29" s="63"/>
      <c r="T29" s="63"/>
      <c r="U29" s="63"/>
      <c r="V29" s="103"/>
      <c r="W29" s="104"/>
      <c r="X29" s="9"/>
      <c r="Y29" s="98"/>
      <c r="Z29" s="105"/>
      <c r="AA29" s="98"/>
      <c r="AC29" s="71">
        <f>O29*$AD$10</f>
        <v>3166.5369448704646</v>
      </c>
      <c r="AD29" s="77">
        <f>O29+AC29</f>
        <v>31953.236443692869</v>
      </c>
      <c r="AF29" s="85"/>
      <c r="AH29" s="85"/>
      <c r="AJ29" s="97"/>
    </row>
    <row r="30" spans="1:36" ht="15">
      <c r="A30" s="114">
        <v>182697</v>
      </c>
      <c r="B30" s="81" t="s">
        <v>85</v>
      </c>
      <c r="E30" s="100">
        <v>24.4</v>
      </c>
      <c r="F30" s="100"/>
      <c r="G30" s="100">
        <v>14.9</v>
      </c>
      <c r="H30" s="100"/>
      <c r="I30" s="100">
        <v>54.7</v>
      </c>
      <c r="J30" s="86">
        <f t="shared" si="0"/>
        <v>22281.544425856002</v>
      </c>
      <c r="K30" s="86"/>
      <c r="L30" s="86">
        <f t="shared" si="1"/>
        <v>1497.45</v>
      </c>
      <c r="M30" s="86"/>
      <c r="N30" s="86">
        <f t="shared" si="27"/>
        <v>5497.35</v>
      </c>
      <c r="O30" s="101">
        <f t="shared" si="21"/>
        <v>29276.344425856005</v>
      </c>
      <c r="P30" s="56"/>
      <c r="Q30" s="102"/>
      <c r="R30" s="63"/>
      <c r="S30" s="63"/>
      <c r="T30" s="63"/>
      <c r="U30" s="63"/>
      <c r="V30" s="103"/>
      <c r="W30" s="104"/>
      <c r="X30" s="9"/>
      <c r="Y30" s="98"/>
      <c r="Z30" s="105"/>
      <c r="AA30" s="98"/>
      <c r="AC30" s="71">
        <f>O30*$AD$11</f>
        <v>2634.8709983270405</v>
      </c>
      <c r="AD30" s="77">
        <f>O30+AC30</f>
        <v>31911.215424183047</v>
      </c>
      <c r="AF30" s="85"/>
      <c r="AH30" s="85"/>
    </row>
    <row r="31" spans="1:36" ht="15">
      <c r="A31" s="115">
        <v>182695</v>
      </c>
      <c r="B31" s="81" t="s">
        <v>86</v>
      </c>
      <c r="C31" s="81" t="s">
        <v>87</v>
      </c>
      <c r="E31" s="100">
        <v>132.12</v>
      </c>
      <c r="F31" s="100"/>
      <c r="G31" s="100">
        <v>109.46</v>
      </c>
      <c r="H31" s="100"/>
      <c r="I31" s="100">
        <v>126.7</v>
      </c>
      <c r="J31" s="86">
        <f t="shared" si="0"/>
        <v>120649.08399770882</v>
      </c>
      <c r="K31" s="86"/>
      <c r="L31" s="86">
        <f t="shared" si="1"/>
        <v>11000.73</v>
      </c>
      <c r="M31" s="86"/>
      <c r="N31" s="86">
        <f t="shared" si="27"/>
        <v>12733.35</v>
      </c>
      <c r="O31" s="101">
        <f t="shared" ref="O31:O33" si="28">SUM(J31:N31)</f>
        <v>144383.16399770882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71">
        <f>O31*$AD$12</f>
        <v>18769.811319702148</v>
      </c>
      <c r="AD31" s="77">
        <f t="shared" ref="AD31:AD33" si="29">O31+AC31</f>
        <v>163152.97531741098</v>
      </c>
      <c r="AF31" s="85"/>
      <c r="AH31" s="85"/>
      <c r="AJ31" s="97"/>
    </row>
    <row r="32" spans="1:36" ht="15">
      <c r="A32" s="114">
        <v>182693</v>
      </c>
      <c r="B32" s="81" t="s">
        <v>88</v>
      </c>
      <c r="C32" s="81" t="s">
        <v>89</v>
      </c>
      <c r="E32" s="100">
        <v>66.400000000000006</v>
      </c>
      <c r="F32" s="100"/>
      <c r="G32" s="100">
        <v>54.73</v>
      </c>
      <c r="H32" s="100"/>
      <c r="I32" s="100">
        <v>77.5</v>
      </c>
      <c r="J32" s="86">
        <f t="shared" si="0"/>
        <v>60635.022535936012</v>
      </c>
      <c r="K32" s="86"/>
      <c r="L32" s="86">
        <f t="shared" si="1"/>
        <v>5500.3649999999998</v>
      </c>
      <c r="M32" s="86"/>
      <c r="N32" s="86">
        <f t="shared" si="27"/>
        <v>7788.75</v>
      </c>
      <c r="O32" s="101">
        <f t="shared" si="28"/>
        <v>73924.13753593601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71">
        <f>O32*$AD$12</f>
        <v>9610.1378796716817</v>
      </c>
      <c r="AD32" s="77">
        <f t="shared" si="29"/>
        <v>83534.275415607699</v>
      </c>
      <c r="AF32" s="85"/>
      <c r="AH32" s="85"/>
      <c r="AJ32" s="97"/>
    </row>
    <row r="33" spans="1:36" ht="15.75" thickBot="1">
      <c r="A33" s="114">
        <v>182694</v>
      </c>
      <c r="B33" s="81" t="s">
        <v>90</v>
      </c>
      <c r="C33" s="81" t="s">
        <v>91</v>
      </c>
      <c r="E33" s="100">
        <v>97.03</v>
      </c>
      <c r="F33" s="100"/>
      <c r="G33" s="100">
        <v>77.66</v>
      </c>
      <c r="H33" s="100"/>
      <c r="I33" s="100">
        <v>106.8</v>
      </c>
      <c r="J33" s="86">
        <f t="shared" si="0"/>
        <v>88605.666214787212</v>
      </c>
      <c r="K33" s="86"/>
      <c r="L33" s="86">
        <f t="shared" si="1"/>
        <v>7804.83</v>
      </c>
      <c r="M33" s="86"/>
      <c r="N33" s="86">
        <f t="shared" si="27"/>
        <v>10733.4</v>
      </c>
      <c r="O33" s="101">
        <f t="shared" si="28"/>
        <v>107143.89621478721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C33" s="71">
        <f>O33*$AD$12</f>
        <v>13928.706507922338</v>
      </c>
      <c r="AD33" s="77">
        <f t="shared" si="29"/>
        <v>121072.60272270955</v>
      </c>
      <c r="AF33" s="85"/>
      <c r="AH33" s="85"/>
      <c r="AJ33" s="97"/>
    </row>
    <row r="34" spans="1:36" ht="15">
      <c r="A34" s="116">
        <v>182698</v>
      </c>
      <c r="B34" t="s">
        <v>92</v>
      </c>
      <c r="E34" s="106">
        <f>25.6+12.4+29.2</f>
        <v>67.2</v>
      </c>
      <c r="F34" s="106">
        <v>2.65</v>
      </c>
      <c r="G34" s="106">
        <v>25.4</v>
      </c>
      <c r="H34" s="106">
        <v>29.2</v>
      </c>
      <c r="I34" s="106">
        <v>62.45</v>
      </c>
      <c r="J34" s="86">
        <f t="shared" si="0"/>
        <v>61365.564976128007</v>
      </c>
      <c r="K34" s="86">
        <f>F34*D11</f>
        <v>6598.5</v>
      </c>
      <c r="L34" s="86">
        <f>G34*$D$13</f>
        <v>4572</v>
      </c>
      <c r="M34" s="86"/>
      <c r="N34" s="86">
        <f t="shared" si="27"/>
        <v>6276.2250000000004</v>
      </c>
      <c r="O34" s="101">
        <f>SUM(J34:N34)</f>
        <v>78812.289976128013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C34" s="71">
        <f>16450+7151</f>
        <v>23601</v>
      </c>
      <c r="AD34" s="77">
        <f>O34+AC34</f>
        <v>102413.28997612801</v>
      </c>
      <c r="AF34" s="85"/>
      <c r="AH34" s="85"/>
    </row>
    <row r="35" spans="1:36" ht="27" customHeight="1">
      <c r="A35" s="117">
        <v>182696</v>
      </c>
      <c r="B35" s="83" t="s">
        <v>93</v>
      </c>
      <c r="C35" s="78"/>
      <c r="D35" s="78"/>
      <c r="E35" s="57">
        <v>35.99</v>
      </c>
      <c r="F35" s="57"/>
      <c r="G35" s="57">
        <v>24</v>
      </c>
      <c r="H35" s="57"/>
      <c r="I35" s="57">
        <v>49.3</v>
      </c>
      <c r="J35" s="58">
        <f t="shared" si="0"/>
        <v>32865.278028137604</v>
      </c>
      <c r="K35" s="58"/>
      <c r="L35" s="58">
        <f t="shared" ref="L35:L64" si="30">G35*$D$10</f>
        <v>2412</v>
      </c>
      <c r="M35" s="58"/>
      <c r="N35" s="59">
        <f t="shared" si="27"/>
        <v>4954.6499999999996</v>
      </c>
      <c r="O35" s="60">
        <f t="shared" ref="O35:O53" si="31">SUM(J35:N35)</f>
        <v>40231.928028137605</v>
      </c>
      <c r="P35" s="61">
        <v>3495</v>
      </c>
      <c r="Q35" s="62">
        <v>3390.15</v>
      </c>
      <c r="R35" s="63">
        <f t="shared" ref="R35:R50" si="32">O35+Q35</f>
        <v>43622.078028137606</v>
      </c>
      <c r="S35" s="63">
        <f t="shared" ref="S35:S50" si="33">R35*1%</f>
        <v>436.22078028137605</v>
      </c>
      <c r="T35" s="64">
        <f t="shared" ref="T35:T50" si="34">+R35-S35</f>
        <v>43185.857247856227</v>
      </c>
      <c r="U35" s="64">
        <f t="shared" ref="U35:U50" si="35">T35*1%</f>
        <v>431.85857247856228</v>
      </c>
      <c r="V35" s="64">
        <f t="shared" ref="V35:V50" si="36">T35-U35</f>
        <v>42753.998675377668</v>
      </c>
      <c r="W35" s="79"/>
      <c r="X35" s="80"/>
      <c r="Y35" s="74">
        <v>2992.8942254927779</v>
      </c>
      <c r="Z35" s="75">
        <v>39328.321676215026</v>
      </c>
      <c r="AA35" s="76">
        <v>42063.516816744414</v>
      </c>
      <c r="AC35" s="71">
        <f>O35*$AD$11</f>
        <v>3620.8735225323844</v>
      </c>
      <c r="AD35" s="77">
        <f t="shared" ref="AD35" si="37">O35+AC35</f>
        <v>43852.801550669989</v>
      </c>
    </row>
    <row r="36" spans="1:36" ht="15">
      <c r="A36" s="118">
        <v>182668</v>
      </c>
      <c r="B36" s="81" t="s">
        <v>94</v>
      </c>
      <c r="C36" s="78"/>
      <c r="D36" s="78"/>
      <c r="E36" s="57">
        <v>12.57</v>
      </c>
      <c r="F36" s="57"/>
      <c r="G36" s="57">
        <v>8.9</v>
      </c>
      <c r="H36" s="57"/>
      <c r="I36" s="57"/>
      <c r="J36" s="58">
        <f t="shared" si="0"/>
        <v>11478.648091516801</v>
      </c>
      <c r="K36" s="58"/>
      <c r="L36" s="58">
        <f t="shared" si="30"/>
        <v>894.45</v>
      </c>
      <c r="M36" s="58"/>
      <c r="N36" s="59"/>
      <c r="O36" s="60">
        <f t="shared" si="31"/>
        <v>12373.098091516802</v>
      </c>
      <c r="P36" s="61">
        <v>685.3</v>
      </c>
      <c r="Q36" s="62">
        <v>664.74</v>
      </c>
      <c r="R36" s="63">
        <f t="shared" si="32"/>
        <v>13037.838091516802</v>
      </c>
      <c r="S36" s="63">
        <f t="shared" si="33"/>
        <v>130.37838091516801</v>
      </c>
      <c r="T36" s="64">
        <f t="shared" si="34"/>
        <v>12907.459710601634</v>
      </c>
      <c r="U36" s="64">
        <f t="shared" si="35"/>
        <v>129.07459710601634</v>
      </c>
      <c r="V36" s="64">
        <f t="shared" si="36"/>
        <v>12778.385113495617</v>
      </c>
      <c r="W36" s="65"/>
      <c r="X36" s="73"/>
      <c r="Y36" s="74">
        <v>554.77786116016159</v>
      </c>
      <c r="Z36" s="75">
        <v>10886.251745144007</v>
      </c>
      <c r="AA36" s="76">
        <v>11800.077829193682</v>
      </c>
      <c r="AC36" s="71">
        <f>O36*$AD$8</f>
        <v>1113.5788282365122</v>
      </c>
      <c r="AD36" s="77">
        <f>O36+AC36</f>
        <v>13486.676919753314</v>
      </c>
    </row>
    <row r="37" spans="1:36" ht="15">
      <c r="A37" s="118">
        <v>182669</v>
      </c>
      <c r="B37" s="81" t="s">
        <v>95</v>
      </c>
      <c r="C37" s="78"/>
      <c r="D37" s="78"/>
      <c r="E37" s="57">
        <v>12.57</v>
      </c>
      <c r="F37" s="57"/>
      <c r="G37" s="57">
        <v>8.9</v>
      </c>
      <c r="H37" s="57"/>
      <c r="I37" s="57"/>
      <c r="J37" s="58">
        <f t="shared" si="0"/>
        <v>11478.648091516801</v>
      </c>
      <c r="K37" s="58"/>
      <c r="L37" s="58">
        <f t="shared" si="30"/>
        <v>894.45</v>
      </c>
      <c r="M37" s="58"/>
      <c r="N37" s="59"/>
      <c r="O37" s="60">
        <f t="shared" si="31"/>
        <v>12373.098091516802</v>
      </c>
      <c r="P37" s="61">
        <v>685.3</v>
      </c>
      <c r="Q37" s="62">
        <v>664.74</v>
      </c>
      <c r="R37" s="63">
        <f t="shared" si="32"/>
        <v>13037.838091516802</v>
      </c>
      <c r="S37" s="63">
        <f t="shared" si="33"/>
        <v>130.37838091516801</v>
      </c>
      <c r="T37" s="64">
        <f t="shared" si="34"/>
        <v>12907.459710601634</v>
      </c>
      <c r="U37" s="64">
        <f t="shared" si="35"/>
        <v>129.07459710601634</v>
      </c>
      <c r="V37" s="64">
        <f t="shared" si="36"/>
        <v>12778.385113495617</v>
      </c>
      <c r="W37" s="65"/>
      <c r="X37" s="73"/>
      <c r="Y37" s="74">
        <v>554.77786116016159</v>
      </c>
      <c r="Z37" s="75">
        <v>10886.251745144007</v>
      </c>
      <c r="AA37" s="76">
        <v>11800.077829193682</v>
      </c>
      <c r="AC37" s="71">
        <f>O37*$AD$8</f>
        <v>1113.5788282365122</v>
      </c>
      <c r="AD37" s="77">
        <f>O37+AC37</f>
        <v>13486.676919753314</v>
      </c>
    </row>
    <row r="38" spans="1:36" ht="15">
      <c r="A38" s="118">
        <v>182670</v>
      </c>
      <c r="B38" s="81" t="s">
        <v>96</v>
      </c>
      <c r="C38" s="78"/>
      <c r="D38" s="78"/>
      <c r="E38" s="57">
        <v>12.57</v>
      </c>
      <c r="F38" s="57"/>
      <c r="G38" s="57">
        <v>8.9</v>
      </c>
      <c r="H38" s="57"/>
      <c r="I38" s="57"/>
      <c r="J38" s="58">
        <f t="shared" si="0"/>
        <v>11478.648091516801</v>
      </c>
      <c r="K38" s="58"/>
      <c r="L38" s="58">
        <f t="shared" si="30"/>
        <v>894.45</v>
      </c>
      <c r="M38" s="58"/>
      <c r="N38" s="59"/>
      <c r="O38" s="60">
        <f t="shared" si="31"/>
        <v>12373.098091516802</v>
      </c>
      <c r="P38" s="61">
        <v>685.3</v>
      </c>
      <c r="Q38" s="62">
        <v>664.74</v>
      </c>
      <c r="R38" s="63">
        <f t="shared" si="32"/>
        <v>13037.838091516802</v>
      </c>
      <c r="S38" s="63">
        <f t="shared" si="33"/>
        <v>130.37838091516801</v>
      </c>
      <c r="T38" s="64">
        <f t="shared" si="34"/>
        <v>12907.459710601634</v>
      </c>
      <c r="U38" s="64">
        <f t="shared" si="35"/>
        <v>129.07459710601634</v>
      </c>
      <c r="V38" s="64">
        <f t="shared" si="36"/>
        <v>12778.385113495617</v>
      </c>
      <c r="W38" s="65"/>
      <c r="X38" s="73"/>
      <c r="Y38" s="74">
        <v>554.77786116016159</v>
      </c>
      <c r="Z38" s="75">
        <v>10886.251745144007</v>
      </c>
      <c r="AA38" s="76">
        <v>11800.077829193682</v>
      </c>
      <c r="AC38" s="71">
        <f t="shared" ref="AC38:AC43" si="38">O38*$AD$8</f>
        <v>1113.5788282365122</v>
      </c>
      <c r="AD38" s="77">
        <f t="shared" ref="AD38:AD49" si="39">O38+AC38</f>
        <v>13486.676919753314</v>
      </c>
    </row>
    <row r="39" spans="1:36" ht="15">
      <c r="A39" s="118">
        <v>182671</v>
      </c>
      <c r="B39" s="81" t="s">
        <v>97</v>
      </c>
      <c r="C39" s="78"/>
      <c r="D39" s="78"/>
      <c r="E39" s="57">
        <v>12.57</v>
      </c>
      <c r="F39" s="57"/>
      <c r="G39" s="57">
        <v>8.9</v>
      </c>
      <c r="H39" s="57"/>
      <c r="I39" s="57"/>
      <c r="J39" s="58">
        <f t="shared" si="0"/>
        <v>11478.648091516801</v>
      </c>
      <c r="K39" s="58"/>
      <c r="L39" s="58">
        <f t="shared" si="30"/>
        <v>894.45</v>
      </c>
      <c r="M39" s="58"/>
      <c r="N39" s="59"/>
      <c r="O39" s="60">
        <f t="shared" si="31"/>
        <v>12373.098091516802</v>
      </c>
      <c r="P39" s="61">
        <v>685.3</v>
      </c>
      <c r="Q39" s="62">
        <v>664.74</v>
      </c>
      <c r="R39" s="63">
        <f t="shared" si="32"/>
        <v>13037.838091516802</v>
      </c>
      <c r="S39" s="63">
        <f t="shared" si="33"/>
        <v>130.37838091516801</v>
      </c>
      <c r="T39" s="64">
        <f t="shared" si="34"/>
        <v>12907.459710601634</v>
      </c>
      <c r="U39" s="64">
        <f t="shared" si="35"/>
        <v>129.07459710601634</v>
      </c>
      <c r="V39" s="64">
        <f t="shared" si="36"/>
        <v>12778.385113495617</v>
      </c>
      <c r="W39" s="65"/>
      <c r="X39" s="73"/>
      <c r="Y39" s="74">
        <v>554.77786116016159</v>
      </c>
      <c r="Z39" s="75">
        <v>10886.251745144007</v>
      </c>
      <c r="AA39" s="76">
        <v>11800.077829193682</v>
      </c>
      <c r="AC39" s="71">
        <f t="shared" si="38"/>
        <v>1113.5788282365122</v>
      </c>
      <c r="AD39" s="77">
        <f t="shared" si="39"/>
        <v>13486.676919753314</v>
      </c>
    </row>
    <row r="40" spans="1:36" ht="15">
      <c r="A40" s="118">
        <v>182672</v>
      </c>
      <c r="B40" s="81" t="s">
        <v>98</v>
      </c>
      <c r="C40" s="78"/>
      <c r="D40" s="78"/>
      <c r="E40" s="57">
        <v>12.57</v>
      </c>
      <c r="F40" s="57"/>
      <c r="G40" s="57">
        <v>8.9</v>
      </c>
      <c r="H40" s="57"/>
      <c r="I40" s="57"/>
      <c r="J40" s="58">
        <f t="shared" si="0"/>
        <v>11478.648091516801</v>
      </c>
      <c r="K40" s="58"/>
      <c r="L40" s="58">
        <f t="shared" si="30"/>
        <v>894.45</v>
      </c>
      <c r="M40" s="58"/>
      <c r="N40" s="59"/>
      <c r="O40" s="60">
        <f t="shared" si="31"/>
        <v>12373.098091516802</v>
      </c>
      <c r="P40" s="61">
        <v>685.3</v>
      </c>
      <c r="Q40" s="62">
        <v>664.74</v>
      </c>
      <c r="R40" s="63">
        <f t="shared" si="32"/>
        <v>13037.838091516802</v>
      </c>
      <c r="S40" s="63">
        <f t="shared" si="33"/>
        <v>130.37838091516801</v>
      </c>
      <c r="T40" s="64">
        <f t="shared" si="34"/>
        <v>12907.459710601634</v>
      </c>
      <c r="U40" s="64">
        <f t="shared" si="35"/>
        <v>129.07459710601634</v>
      </c>
      <c r="V40" s="64">
        <f t="shared" si="36"/>
        <v>12778.385113495617</v>
      </c>
      <c r="W40" s="65"/>
      <c r="X40" s="73"/>
      <c r="Y40" s="74">
        <v>554.77786116016159</v>
      </c>
      <c r="Z40" s="75">
        <v>10886.251745144007</v>
      </c>
      <c r="AA40" s="76">
        <v>11800.077829193682</v>
      </c>
      <c r="AC40" s="71">
        <f t="shared" si="38"/>
        <v>1113.5788282365122</v>
      </c>
      <c r="AD40" s="77">
        <f t="shared" si="39"/>
        <v>13486.676919753314</v>
      </c>
    </row>
    <row r="41" spans="1:36" ht="15">
      <c r="A41" s="118">
        <v>182666</v>
      </c>
      <c r="B41" s="81" t="s">
        <v>99</v>
      </c>
      <c r="C41" s="78"/>
      <c r="D41" s="78"/>
      <c r="E41" s="57">
        <v>12.57</v>
      </c>
      <c r="F41" s="57"/>
      <c r="G41" s="57">
        <v>8.9</v>
      </c>
      <c r="H41" s="57"/>
      <c r="I41" s="57"/>
      <c r="J41" s="58">
        <f t="shared" si="0"/>
        <v>11478.648091516801</v>
      </c>
      <c r="K41" s="58"/>
      <c r="L41" s="58">
        <f t="shared" si="30"/>
        <v>894.45</v>
      </c>
      <c r="M41" s="58"/>
      <c r="N41" s="59"/>
      <c r="O41" s="60">
        <f t="shared" si="31"/>
        <v>12373.098091516802</v>
      </c>
      <c r="P41" s="61">
        <v>685.3</v>
      </c>
      <c r="Q41" s="62">
        <v>664.74</v>
      </c>
      <c r="R41" s="63">
        <f t="shared" si="32"/>
        <v>13037.838091516802</v>
      </c>
      <c r="S41" s="63">
        <f t="shared" si="33"/>
        <v>130.37838091516801</v>
      </c>
      <c r="T41" s="64">
        <f t="shared" si="34"/>
        <v>12907.459710601634</v>
      </c>
      <c r="U41" s="64">
        <f t="shared" si="35"/>
        <v>129.07459710601634</v>
      </c>
      <c r="V41" s="64">
        <f t="shared" si="36"/>
        <v>12778.385113495617</v>
      </c>
      <c r="W41" s="65"/>
      <c r="X41" s="73"/>
      <c r="Y41" s="74">
        <v>554.77786116016159</v>
      </c>
      <c r="Z41" s="75">
        <v>10886.251745144007</v>
      </c>
      <c r="AA41" s="76">
        <v>11800.077829193682</v>
      </c>
      <c r="AC41" s="71">
        <f t="shared" si="38"/>
        <v>1113.5788282365122</v>
      </c>
      <c r="AD41" s="77">
        <f t="shared" si="39"/>
        <v>13486.676919753314</v>
      </c>
    </row>
    <row r="42" spans="1:36" ht="15">
      <c r="A42" s="118">
        <v>182773</v>
      </c>
      <c r="B42" s="81" t="s">
        <v>100</v>
      </c>
      <c r="C42" s="78"/>
      <c r="D42" s="78"/>
      <c r="E42" s="57">
        <v>12.57</v>
      </c>
      <c r="F42" s="57"/>
      <c r="G42" s="57">
        <v>8.9</v>
      </c>
      <c r="H42" s="57"/>
      <c r="I42" s="57"/>
      <c r="J42" s="58">
        <f t="shared" si="0"/>
        <v>11478.648091516801</v>
      </c>
      <c r="K42" s="58"/>
      <c r="L42" s="58">
        <f t="shared" si="30"/>
        <v>894.45</v>
      </c>
      <c r="M42" s="58"/>
      <c r="N42" s="59"/>
      <c r="O42" s="60">
        <f t="shared" si="31"/>
        <v>12373.098091516802</v>
      </c>
      <c r="P42" s="61">
        <v>685.3</v>
      </c>
      <c r="Q42" s="62">
        <v>664.74</v>
      </c>
      <c r="R42" s="63">
        <f t="shared" si="32"/>
        <v>13037.838091516802</v>
      </c>
      <c r="S42" s="63">
        <f t="shared" si="33"/>
        <v>130.37838091516801</v>
      </c>
      <c r="T42" s="64">
        <f t="shared" si="34"/>
        <v>12907.459710601634</v>
      </c>
      <c r="U42" s="64">
        <f t="shared" si="35"/>
        <v>129.07459710601634</v>
      </c>
      <c r="V42" s="64">
        <f t="shared" si="36"/>
        <v>12778.385113495617</v>
      </c>
      <c r="W42" s="65"/>
      <c r="X42" s="73"/>
      <c r="Y42" s="74">
        <v>554.77786116016159</v>
      </c>
      <c r="Z42" s="75">
        <v>10886.251745144007</v>
      </c>
      <c r="AA42" s="76">
        <v>11800.077829193682</v>
      </c>
      <c r="AC42" s="71">
        <f t="shared" si="38"/>
        <v>1113.5788282365122</v>
      </c>
      <c r="AD42" s="77">
        <f t="shared" si="39"/>
        <v>13486.676919753314</v>
      </c>
    </row>
    <row r="43" spans="1:36" ht="15">
      <c r="A43" s="118">
        <v>182663</v>
      </c>
      <c r="B43" s="81" t="s">
        <v>101</v>
      </c>
      <c r="C43" s="78"/>
      <c r="D43" s="78"/>
      <c r="E43" s="57">
        <v>12.57</v>
      </c>
      <c r="F43" s="57"/>
      <c r="G43" s="57">
        <v>8.9</v>
      </c>
      <c r="H43" s="57"/>
      <c r="I43" s="57"/>
      <c r="J43" s="58">
        <f t="shared" si="0"/>
        <v>11478.648091516801</v>
      </c>
      <c r="K43" s="58"/>
      <c r="L43" s="58">
        <f t="shared" si="30"/>
        <v>894.45</v>
      </c>
      <c r="M43" s="58"/>
      <c r="N43" s="59"/>
      <c r="O43" s="60">
        <f t="shared" si="31"/>
        <v>12373.098091516802</v>
      </c>
      <c r="P43" s="61">
        <v>685.3</v>
      </c>
      <c r="Q43" s="62">
        <v>664.74</v>
      </c>
      <c r="R43" s="63">
        <f t="shared" si="32"/>
        <v>13037.838091516802</v>
      </c>
      <c r="S43" s="63">
        <f t="shared" si="33"/>
        <v>130.37838091516801</v>
      </c>
      <c r="T43" s="64">
        <f t="shared" si="34"/>
        <v>12907.459710601634</v>
      </c>
      <c r="U43" s="64">
        <f t="shared" si="35"/>
        <v>129.07459710601634</v>
      </c>
      <c r="V43" s="64">
        <f t="shared" si="36"/>
        <v>12778.385113495617</v>
      </c>
      <c r="W43" s="65"/>
      <c r="X43" s="73"/>
      <c r="Y43" s="74">
        <v>554.77786116016159</v>
      </c>
      <c r="Z43" s="75">
        <v>10886.251745144007</v>
      </c>
      <c r="AA43" s="76">
        <v>11800.077829193682</v>
      </c>
      <c r="AC43" s="71">
        <f t="shared" si="38"/>
        <v>1113.5788282365122</v>
      </c>
      <c r="AD43" s="77">
        <f t="shared" si="39"/>
        <v>13486.676919753314</v>
      </c>
    </row>
    <row r="44" spans="1:36" ht="15">
      <c r="A44" s="118">
        <v>182654</v>
      </c>
      <c r="B44" s="81" t="s">
        <v>102</v>
      </c>
      <c r="C44" s="78"/>
      <c r="D44" s="78"/>
      <c r="E44" s="57">
        <v>6.05</v>
      </c>
      <c r="F44" s="57"/>
      <c r="G44" s="57">
        <v>6</v>
      </c>
      <c r="H44" s="57"/>
      <c r="I44" s="57"/>
      <c r="J44" s="58">
        <f t="shared" si="0"/>
        <v>5524.7272039520003</v>
      </c>
      <c r="K44" s="58"/>
      <c r="L44" s="58">
        <f t="shared" si="30"/>
        <v>603</v>
      </c>
      <c r="M44" s="58"/>
      <c r="N44" s="59"/>
      <c r="O44" s="60">
        <f t="shared" si="31"/>
        <v>6127.7272039520003</v>
      </c>
      <c r="P44" s="61">
        <v>644</v>
      </c>
      <c r="Q44" s="62">
        <v>625</v>
      </c>
      <c r="R44" s="63">
        <f t="shared" si="32"/>
        <v>6752.7272039520003</v>
      </c>
      <c r="S44" s="63">
        <f t="shared" si="33"/>
        <v>67.52727203952</v>
      </c>
      <c r="T44" s="64">
        <f t="shared" si="34"/>
        <v>6685.1999319124807</v>
      </c>
      <c r="U44" s="64">
        <f t="shared" si="35"/>
        <v>66.851999319124815</v>
      </c>
      <c r="V44" s="64">
        <f t="shared" si="36"/>
        <v>6618.3479325933558</v>
      </c>
      <c r="W44" s="65"/>
      <c r="X44" s="73"/>
      <c r="Y44" s="74">
        <v>566.62474620676039</v>
      </c>
      <c r="Z44" s="75">
        <v>5779.1501255307267</v>
      </c>
      <c r="AA44" s="76">
        <v>6009.4989216457798</v>
      </c>
      <c r="AC44" s="71">
        <f t="shared" ref="AC44:AC50" si="40">O44*$AD$7</f>
        <v>674.04999243472002</v>
      </c>
      <c r="AD44" s="77">
        <f t="shared" si="39"/>
        <v>6801.7771963867199</v>
      </c>
    </row>
    <row r="45" spans="1:36" ht="15">
      <c r="A45" s="118">
        <v>182661</v>
      </c>
      <c r="B45" s="81" t="s">
        <v>103</v>
      </c>
      <c r="C45" s="78"/>
      <c r="D45" s="78"/>
      <c r="E45" s="57">
        <v>6.05</v>
      </c>
      <c r="F45" s="57"/>
      <c r="G45" s="57">
        <v>6</v>
      </c>
      <c r="H45" s="57"/>
      <c r="I45" s="57"/>
      <c r="J45" s="58">
        <f t="shared" si="0"/>
        <v>5524.7272039520003</v>
      </c>
      <c r="K45" s="58"/>
      <c r="L45" s="58">
        <f t="shared" si="30"/>
        <v>603</v>
      </c>
      <c r="M45" s="58"/>
      <c r="N45" s="59"/>
      <c r="O45" s="60">
        <f t="shared" si="31"/>
        <v>6127.7272039520003</v>
      </c>
      <c r="P45" s="61">
        <v>644</v>
      </c>
      <c r="Q45" s="62">
        <v>625</v>
      </c>
      <c r="R45" s="63">
        <f t="shared" si="32"/>
        <v>6752.7272039520003</v>
      </c>
      <c r="S45" s="63">
        <f t="shared" si="33"/>
        <v>67.52727203952</v>
      </c>
      <c r="T45" s="64">
        <f t="shared" si="34"/>
        <v>6685.1999319124807</v>
      </c>
      <c r="U45" s="64">
        <f t="shared" si="35"/>
        <v>66.851999319124815</v>
      </c>
      <c r="V45" s="64">
        <f t="shared" si="36"/>
        <v>6618.3479325933558</v>
      </c>
      <c r="W45" s="65"/>
      <c r="X45" s="73"/>
      <c r="Y45" s="74">
        <v>566.62474620676039</v>
      </c>
      <c r="Z45" s="75">
        <v>5779.1501255307267</v>
      </c>
      <c r="AA45" s="76">
        <v>6009.4989216457798</v>
      </c>
      <c r="AC45" s="71">
        <f t="shared" si="40"/>
        <v>674.04999243472002</v>
      </c>
      <c r="AD45" s="77">
        <f t="shared" si="39"/>
        <v>6801.7771963867199</v>
      </c>
    </row>
    <row r="46" spans="1:36" ht="15">
      <c r="A46" s="118">
        <v>182853</v>
      </c>
      <c r="B46" s="81" t="s">
        <v>104</v>
      </c>
      <c r="C46" s="78"/>
      <c r="D46" s="78"/>
      <c r="E46" s="57">
        <v>6.05</v>
      </c>
      <c r="F46" s="57"/>
      <c r="G46" s="57">
        <v>6</v>
      </c>
      <c r="H46" s="57"/>
      <c r="I46" s="57"/>
      <c r="J46" s="58">
        <f t="shared" si="0"/>
        <v>5524.7272039520003</v>
      </c>
      <c r="K46" s="58"/>
      <c r="L46" s="58">
        <f t="shared" si="30"/>
        <v>603</v>
      </c>
      <c r="M46" s="58"/>
      <c r="N46" s="59"/>
      <c r="O46" s="60">
        <f t="shared" si="31"/>
        <v>6127.7272039520003</v>
      </c>
      <c r="P46" s="61">
        <v>644</v>
      </c>
      <c r="Q46" s="62">
        <v>625</v>
      </c>
      <c r="R46" s="63">
        <f t="shared" si="32"/>
        <v>6752.7272039520003</v>
      </c>
      <c r="S46" s="63">
        <f t="shared" si="33"/>
        <v>67.52727203952</v>
      </c>
      <c r="T46" s="64">
        <f t="shared" si="34"/>
        <v>6685.1999319124807</v>
      </c>
      <c r="U46" s="64">
        <f t="shared" si="35"/>
        <v>66.851999319124815</v>
      </c>
      <c r="V46" s="64">
        <f t="shared" si="36"/>
        <v>6618.3479325933558</v>
      </c>
      <c r="W46" s="65"/>
      <c r="X46" s="73"/>
      <c r="Y46" s="74">
        <v>566.62474620676039</v>
      </c>
      <c r="Z46" s="75">
        <v>5779.1501255307267</v>
      </c>
      <c r="AA46" s="76">
        <v>6009.4989216457798</v>
      </c>
      <c r="AC46" s="71">
        <f t="shared" si="40"/>
        <v>674.04999243472002</v>
      </c>
      <c r="AD46" s="77">
        <f t="shared" si="39"/>
        <v>6801.7771963867199</v>
      </c>
    </row>
    <row r="47" spans="1:36" ht="15">
      <c r="A47" s="118">
        <v>182660</v>
      </c>
      <c r="B47" s="81" t="s">
        <v>105</v>
      </c>
      <c r="C47" s="78"/>
      <c r="D47" s="78"/>
      <c r="E47" s="57">
        <v>6.05</v>
      </c>
      <c r="F47" s="57"/>
      <c r="G47" s="57">
        <v>6</v>
      </c>
      <c r="H47" s="57"/>
      <c r="I47" s="57"/>
      <c r="J47" s="58">
        <f t="shared" si="0"/>
        <v>5524.7272039520003</v>
      </c>
      <c r="K47" s="58"/>
      <c r="L47" s="58">
        <f t="shared" si="30"/>
        <v>603</v>
      </c>
      <c r="M47" s="58"/>
      <c r="N47" s="59"/>
      <c r="O47" s="60">
        <f t="shared" si="31"/>
        <v>6127.7272039520003</v>
      </c>
      <c r="P47" s="61">
        <v>644</v>
      </c>
      <c r="Q47" s="62">
        <v>625</v>
      </c>
      <c r="R47" s="63">
        <f t="shared" si="32"/>
        <v>6752.7272039520003</v>
      </c>
      <c r="S47" s="63">
        <f t="shared" si="33"/>
        <v>67.52727203952</v>
      </c>
      <c r="T47" s="64">
        <f t="shared" si="34"/>
        <v>6685.1999319124807</v>
      </c>
      <c r="U47" s="64">
        <f t="shared" si="35"/>
        <v>66.851999319124815</v>
      </c>
      <c r="V47" s="64">
        <f t="shared" si="36"/>
        <v>6618.3479325933558</v>
      </c>
      <c r="W47" s="65"/>
      <c r="X47" s="73"/>
      <c r="Y47" s="74">
        <v>566.62474620676039</v>
      </c>
      <c r="Z47" s="75">
        <v>5779.1501255307267</v>
      </c>
      <c r="AA47" s="76">
        <v>6009.4989216457798</v>
      </c>
      <c r="AC47" s="71">
        <f t="shared" si="40"/>
        <v>674.04999243472002</v>
      </c>
      <c r="AD47" s="77">
        <f t="shared" si="39"/>
        <v>6801.7771963867199</v>
      </c>
    </row>
    <row r="48" spans="1:36" ht="15">
      <c r="A48" s="118">
        <v>182655</v>
      </c>
      <c r="B48" s="81" t="s">
        <v>106</v>
      </c>
      <c r="C48" s="78"/>
      <c r="D48" s="78"/>
      <c r="E48" s="57">
        <v>6.05</v>
      </c>
      <c r="F48" s="57"/>
      <c r="G48" s="57">
        <v>6</v>
      </c>
      <c r="H48" s="57"/>
      <c r="I48" s="57"/>
      <c r="J48" s="58">
        <f t="shared" si="0"/>
        <v>5524.7272039520003</v>
      </c>
      <c r="K48" s="58"/>
      <c r="L48" s="58">
        <f t="shared" si="30"/>
        <v>603</v>
      </c>
      <c r="M48" s="58"/>
      <c r="N48" s="59"/>
      <c r="O48" s="60">
        <f t="shared" si="31"/>
        <v>6127.7272039520003</v>
      </c>
      <c r="P48" s="61">
        <v>644</v>
      </c>
      <c r="Q48" s="62">
        <v>625</v>
      </c>
      <c r="R48" s="63">
        <f t="shared" si="32"/>
        <v>6752.7272039520003</v>
      </c>
      <c r="S48" s="63">
        <f t="shared" si="33"/>
        <v>67.52727203952</v>
      </c>
      <c r="T48" s="64">
        <f t="shared" si="34"/>
        <v>6685.1999319124807</v>
      </c>
      <c r="U48" s="64">
        <f t="shared" si="35"/>
        <v>66.851999319124815</v>
      </c>
      <c r="V48" s="64">
        <f t="shared" si="36"/>
        <v>6618.3479325933558</v>
      </c>
      <c r="W48" s="65"/>
      <c r="X48" s="73"/>
      <c r="Y48" s="74">
        <v>566.62474620676039</v>
      </c>
      <c r="Z48" s="75">
        <v>5779.1501255307267</v>
      </c>
      <c r="AA48" s="76">
        <v>6009.4989216457798</v>
      </c>
      <c r="AC48" s="71">
        <f t="shared" si="40"/>
        <v>674.04999243472002</v>
      </c>
      <c r="AD48" s="77">
        <f t="shared" si="39"/>
        <v>6801.7771963867199</v>
      </c>
    </row>
    <row r="49" spans="1:34" ht="15">
      <c r="A49" s="118">
        <v>182657</v>
      </c>
      <c r="B49" s="81" t="s">
        <v>107</v>
      </c>
      <c r="C49" s="78"/>
      <c r="D49" s="78"/>
      <c r="E49" s="57">
        <v>6.05</v>
      </c>
      <c r="F49" s="57"/>
      <c r="G49" s="57">
        <v>6</v>
      </c>
      <c r="H49" s="57"/>
      <c r="I49" s="57"/>
      <c r="J49" s="58">
        <f t="shared" si="0"/>
        <v>5524.7272039520003</v>
      </c>
      <c r="K49" s="58"/>
      <c r="L49" s="58">
        <f t="shared" si="30"/>
        <v>603</v>
      </c>
      <c r="M49" s="58"/>
      <c r="N49" s="59"/>
      <c r="O49" s="60">
        <f t="shared" si="31"/>
        <v>6127.7272039520003</v>
      </c>
      <c r="P49" s="61">
        <v>644</v>
      </c>
      <c r="Q49" s="62">
        <v>625</v>
      </c>
      <c r="R49" s="63">
        <f t="shared" si="32"/>
        <v>6752.7272039520003</v>
      </c>
      <c r="S49" s="63">
        <f t="shared" si="33"/>
        <v>67.52727203952</v>
      </c>
      <c r="T49" s="64">
        <f t="shared" si="34"/>
        <v>6685.1999319124807</v>
      </c>
      <c r="U49" s="64">
        <f t="shared" si="35"/>
        <v>66.851999319124815</v>
      </c>
      <c r="V49" s="64">
        <f t="shared" si="36"/>
        <v>6618.3479325933558</v>
      </c>
      <c r="W49" s="65"/>
      <c r="X49" s="73"/>
      <c r="Y49" s="74">
        <v>566.62474620676039</v>
      </c>
      <c r="Z49" s="75">
        <v>5779.1501255307267</v>
      </c>
      <c r="AA49" s="76">
        <v>6009.4989216457798</v>
      </c>
      <c r="AC49" s="71">
        <f t="shared" si="40"/>
        <v>674.04999243472002</v>
      </c>
      <c r="AD49" s="77">
        <f t="shared" si="39"/>
        <v>6801.7771963867199</v>
      </c>
    </row>
    <row r="50" spans="1:34" ht="15">
      <c r="A50" s="118">
        <v>182772</v>
      </c>
      <c r="B50" s="81" t="s">
        <v>108</v>
      </c>
      <c r="C50" s="78"/>
      <c r="D50" s="78"/>
      <c r="E50" s="57">
        <v>6.05</v>
      </c>
      <c r="F50" s="57"/>
      <c r="G50" s="57">
        <v>6</v>
      </c>
      <c r="H50" s="57"/>
      <c r="I50" s="57"/>
      <c r="J50" s="58">
        <f t="shared" si="0"/>
        <v>5524.7272039520003</v>
      </c>
      <c r="K50" s="58"/>
      <c r="L50" s="58">
        <f t="shared" si="30"/>
        <v>603</v>
      </c>
      <c r="M50" s="58"/>
      <c r="N50" s="59"/>
      <c r="O50" s="60">
        <f t="shared" si="31"/>
        <v>6127.7272039520003</v>
      </c>
      <c r="P50" s="61">
        <v>644</v>
      </c>
      <c r="Q50" s="62">
        <v>625</v>
      </c>
      <c r="R50" s="63">
        <f t="shared" si="32"/>
        <v>6752.7272039520003</v>
      </c>
      <c r="S50" s="63">
        <f t="shared" si="33"/>
        <v>67.52727203952</v>
      </c>
      <c r="T50" s="64">
        <f t="shared" si="34"/>
        <v>6685.1999319124807</v>
      </c>
      <c r="U50" s="64">
        <f t="shared" si="35"/>
        <v>66.851999319124815</v>
      </c>
      <c r="V50" s="64">
        <f t="shared" si="36"/>
        <v>6618.3479325933558</v>
      </c>
      <c r="W50" s="65"/>
      <c r="X50" s="73"/>
      <c r="Y50" s="74">
        <v>566.62474620676039</v>
      </c>
      <c r="Z50" s="75">
        <v>5779.1501255307267</v>
      </c>
      <c r="AA50" s="76">
        <v>6009.4989216457798</v>
      </c>
      <c r="AC50" s="71">
        <f t="shared" si="40"/>
        <v>674.04999243472002</v>
      </c>
      <c r="AD50" s="77">
        <f>O50+AC50</f>
        <v>6801.7771963867199</v>
      </c>
    </row>
    <row r="51" spans="1:34" ht="15">
      <c r="A51" s="118">
        <v>182753</v>
      </c>
      <c r="B51" s="81" t="s">
        <v>85</v>
      </c>
      <c r="E51" s="100">
        <v>24.4</v>
      </c>
      <c r="F51" s="100"/>
      <c r="G51" s="100">
        <v>14.9</v>
      </c>
      <c r="H51" s="100"/>
      <c r="I51" s="100">
        <v>54.7</v>
      </c>
      <c r="J51" s="86">
        <f t="shared" si="0"/>
        <v>22281.544425856002</v>
      </c>
      <c r="K51" s="86"/>
      <c r="L51" s="86">
        <f t="shared" si="30"/>
        <v>1497.45</v>
      </c>
      <c r="M51" s="86"/>
      <c r="N51" s="86">
        <f t="shared" ref="N51:N53" si="41">I51*$D$10</f>
        <v>5497.35</v>
      </c>
      <c r="O51" s="101">
        <f t="shared" si="31"/>
        <v>29276.344425856005</v>
      </c>
      <c r="P51" s="56"/>
      <c r="Q51" s="102"/>
      <c r="R51" s="63"/>
      <c r="S51" s="63"/>
      <c r="T51" s="63"/>
      <c r="U51" s="63"/>
      <c r="V51" s="103"/>
      <c r="W51" s="104"/>
      <c r="X51" s="9"/>
      <c r="Y51" s="98"/>
      <c r="Z51" s="105"/>
      <c r="AA51" s="98"/>
      <c r="AC51" s="71">
        <f>O51*$AD$11</f>
        <v>2634.8709983270405</v>
      </c>
      <c r="AD51" s="77">
        <f>O51+AC51</f>
        <v>31911.215424183047</v>
      </c>
      <c r="AF51" s="85"/>
      <c r="AH51" s="85"/>
    </row>
    <row r="52" spans="1:34" ht="15">
      <c r="A52" s="118">
        <v>183228</v>
      </c>
      <c r="B52" s="81" t="s">
        <v>81</v>
      </c>
      <c r="E52" s="57">
        <v>36.4</v>
      </c>
      <c r="F52" s="57"/>
      <c r="G52" s="57">
        <v>38</v>
      </c>
      <c r="H52" s="57"/>
      <c r="I52" s="57">
        <v>55</v>
      </c>
      <c r="J52" s="58">
        <f t="shared" si="0"/>
        <v>33239.681028735999</v>
      </c>
      <c r="K52" s="58"/>
      <c r="L52" s="58">
        <f t="shared" si="30"/>
        <v>3819</v>
      </c>
      <c r="M52" s="58"/>
      <c r="N52" s="58">
        <f t="shared" si="41"/>
        <v>5527.5</v>
      </c>
      <c r="O52" s="84">
        <f t="shared" si="31"/>
        <v>42586.181028735999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C52" s="71">
        <f>O52*$AD$12</f>
        <v>5536.2035337356801</v>
      </c>
      <c r="AD52" s="77">
        <f>O52+AC52</f>
        <v>48122.384562471678</v>
      </c>
      <c r="AF52" s="85"/>
      <c r="AG52" s="96"/>
      <c r="AH52" s="85"/>
    </row>
    <row r="53" spans="1:34" ht="15">
      <c r="A53" s="118">
        <v>181334</v>
      </c>
      <c r="B53" s="81" t="s">
        <v>109</v>
      </c>
      <c r="C53" t="s">
        <v>91</v>
      </c>
      <c r="E53" s="57">
        <v>97.03</v>
      </c>
      <c r="F53" s="57"/>
      <c r="G53" s="57">
        <v>77.66</v>
      </c>
      <c r="H53" s="57"/>
      <c r="I53" s="57">
        <v>106.8</v>
      </c>
      <c r="J53" s="58">
        <f t="shared" si="0"/>
        <v>88605.666214787212</v>
      </c>
      <c r="K53" s="58"/>
      <c r="L53" s="58">
        <f t="shared" si="30"/>
        <v>7804.83</v>
      </c>
      <c r="M53" s="58"/>
      <c r="N53" s="58">
        <f t="shared" si="41"/>
        <v>10733.4</v>
      </c>
      <c r="O53" s="84">
        <f t="shared" si="31"/>
        <v>107143.89621478721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C53" s="71">
        <f>O53*$AD$12</f>
        <v>13928.706507922338</v>
      </c>
      <c r="AD53" s="77">
        <f>O53+AC53</f>
        <v>121072.60272270955</v>
      </c>
      <c r="AF53" s="85"/>
      <c r="AG53" s="96"/>
      <c r="AH53" s="85"/>
    </row>
    <row r="54" spans="1:34" ht="15">
      <c r="A54" s="118">
        <v>182774</v>
      </c>
      <c r="B54" s="81" t="s">
        <v>110</v>
      </c>
      <c r="E54" s="57">
        <v>21.15</v>
      </c>
      <c r="F54" s="57"/>
      <c r="G54" s="57">
        <v>12.64</v>
      </c>
      <c r="H54" s="57"/>
      <c r="I54" s="57"/>
      <c r="J54" s="58">
        <f t="shared" si="0"/>
        <v>19313.715762576001</v>
      </c>
      <c r="K54" s="58"/>
      <c r="L54" s="58">
        <f t="shared" si="30"/>
        <v>1270.3200000000002</v>
      </c>
      <c r="M54" s="58"/>
      <c r="N54" s="58"/>
      <c r="O54" s="84">
        <f t="shared" ref="O54:O56" si="42">SUM(J54:N54)</f>
        <v>20584.035762576001</v>
      </c>
      <c r="P54" s="9">
        <v>0</v>
      </c>
      <c r="Q54" s="9">
        <v>1562</v>
      </c>
      <c r="R54" s="9">
        <f t="shared" ref="R54:R56" si="43">O54+Q54</f>
        <v>22146.035762576001</v>
      </c>
      <c r="S54" s="9">
        <f t="shared" ref="S54:S56" si="44">R54*1%</f>
        <v>221.46035762576003</v>
      </c>
      <c r="T54" s="9">
        <f t="shared" ref="T54:T56" si="45">+R54-S54</f>
        <v>21924.575404950239</v>
      </c>
      <c r="U54" s="9">
        <f t="shared" ref="U54:U56" si="46">T54*1%</f>
        <v>219.24575404950241</v>
      </c>
      <c r="V54" s="9">
        <f t="shared" ref="V54:V56" si="47">T54-U54</f>
        <v>21705.329650900738</v>
      </c>
      <c r="W54" s="9"/>
      <c r="X54" s="9"/>
      <c r="Y54" s="9">
        <v>1375.8948655988399</v>
      </c>
      <c r="Z54" s="9">
        <v>18424.408305714853</v>
      </c>
      <c r="AA54" s="9">
        <v>19649.608203769956</v>
      </c>
      <c r="AC54" s="71">
        <f>O54*$AD$7</f>
        <v>2264.2439338833601</v>
      </c>
      <c r="AD54" s="77">
        <f t="shared" ref="AD54:AD60" si="48">O54+AC54</f>
        <v>22848.279696459362</v>
      </c>
      <c r="AF54" s="85"/>
      <c r="AG54" s="96"/>
      <c r="AH54" s="85"/>
    </row>
    <row r="55" spans="1:34" ht="15">
      <c r="A55" s="118">
        <v>182775</v>
      </c>
      <c r="B55" s="81" t="s">
        <v>111</v>
      </c>
      <c r="E55" s="57">
        <v>21.15</v>
      </c>
      <c r="F55" s="57"/>
      <c r="G55" s="57">
        <v>12.64</v>
      </c>
      <c r="H55" s="57"/>
      <c r="I55" s="57"/>
      <c r="J55" s="58">
        <f t="shared" si="0"/>
        <v>19313.715762576001</v>
      </c>
      <c r="K55" s="58"/>
      <c r="L55" s="58">
        <f t="shared" si="30"/>
        <v>1270.3200000000002</v>
      </c>
      <c r="M55" s="58"/>
      <c r="N55" s="58"/>
      <c r="O55" s="84">
        <f t="shared" si="42"/>
        <v>20584.035762576001</v>
      </c>
      <c r="P55" s="9">
        <v>0</v>
      </c>
      <c r="Q55" s="9">
        <v>1562</v>
      </c>
      <c r="R55" s="9">
        <f t="shared" si="43"/>
        <v>22146.035762576001</v>
      </c>
      <c r="S55" s="9">
        <f t="shared" si="44"/>
        <v>221.46035762576003</v>
      </c>
      <c r="T55" s="9">
        <f t="shared" si="45"/>
        <v>21924.575404950239</v>
      </c>
      <c r="U55" s="9">
        <f t="shared" si="46"/>
        <v>219.24575404950241</v>
      </c>
      <c r="V55" s="9">
        <f t="shared" si="47"/>
        <v>21705.329650900738</v>
      </c>
      <c r="W55" s="9"/>
      <c r="X55" s="9"/>
      <c r="Y55" s="9">
        <v>1375.8948655988399</v>
      </c>
      <c r="Z55" s="9">
        <v>18424.408305714853</v>
      </c>
      <c r="AA55" s="9">
        <v>19649.608203769956</v>
      </c>
      <c r="AC55" s="71">
        <f>O55*$AD$7</f>
        <v>2264.2439338833601</v>
      </c>
      <c r="AD55" s="77">
        <f t="shared" si="48"/>
        <v>22848.279696459362</v>
      </c>
      <c r="AF55" s="85"/>
      <c r="AG55" s="96"/>
      <c r="AH55" s="85"/>
    </row>
    <row r="56" spans="1:34" ht="15">
      <c r="A56" s="118">
        <v>182776</v>
      </c>
      <c r="B56" s="81" t="s">
        <v>112</v>
      </c>
      <c r="E56" s="57">
        <v>21.15</v>
      </c>
      <c r="F56" s="57"/>
      <c r="G56" s="57">
        <v>12.64</v>
      </c>
      <c r="H56" s="57"/>
      <c r="I56" s="57"/>
      <c r="J56" s="58">
        <f t="shared" si="0"/>
        <v>19313.715762576001</v>
      </c>
      <c r="K56" s="58"/>
      <c r="L56" s="58">
        <f t="shared" si="30"/>
        <v>1270.3200000000002</v>
      </c>
      <c r="M56" s="58"/>
      <c r="N56" s="58"/>
      <c r="O56" s="84">
        <f t="shared" si="42"/>
        <v>20584.035762576001</v>
      </c>
      <c r="P56" s="9">
        <v>0</v>
      </c>
      <c r="Q56" s="9">
        <v>1562</v>
      </c>
      <c r="R56" s="9">
        <f t="shared" si="43"/>
        <v>22146.035762576001</v>
      </c>
      <c r="S56" s="9">
        <f t="shared" si="44"/>
        <v>221.46035762576003</v>
      </c>
      <c r="T56" s="9">
        <f t="shared" si="45"/>
        <v>21924.575404950239</v>
      </c>
      <c r="U56" s="9">
        <f t="shared" si="46"/>
        <v>219.24575404950241</v>
      </c>
      <c r="V56" s="9">
        <f t="shared" si="47"/>
        <v>21705.329650900738</v>
      </c>
      <c r="W56" s="9"/>
      <c r="X56" s="9"/>
      <c r="Y56" s="9">
        <v>1375.8948655988399</v>
      </c>
      <c r="Z56" s="9">
        <v>18424.408305714853</v>
      </c>
      <c r="AA56" s="9">
        <v>19649.608203769956</v>
      </c>
      <c r="AC56" s="71">
        <f>O56*$AD$7</f>
        <v>2264.2439338833601</v>
      </c>
      <c r="AD56" s="77">
        <f t="shared" si="48"/>
        <v>22848.279696459362</v>
      </c>
      <c r="AF56" s="85"/>
      <c r="AG56" s="96"/>
      <c r="AH56" s="85"/>
    </row>
    <row r="57" spans="1:34" ht="15">
      <c r="A57" s="118">
        <v>153146</v>
      </c>
      <c r="B57" s="81" t="s">
        <v>113</v>
      </c>
      <c r="E57" s="57">
        <v>8.06</v>
      </c>
      <c r="F57" s="57"/>
      <c r="G57" s="57">
        <v>6.5</v>
      </c>
      <c r="H57" s="57"/>
      <c r="I57" s="57"/>
      <c r="J57" s="58">
        <f t="shared" si="0"/>
        <v>7360.2150849344007</v>
      </c>
      <c r="K57" s="58">
        <f t="shared" ref="K57" si="49">F57*$D$11</f>
        <v>0</v>
      </c>
      <c r="L57" s="58">
        <f t="shared" si="30"/>
        <v>653.25</v>
      </c>
      <c r="M57" s="58"/>
      <c r="N57" s="58">
        <f t="shared" ref="N57:N58" si="50">I57*$D$10</f>
        <v>0</v>
      </c>
      <c r="O57" s="84">
        <f t="shared" ref="O57:O58" si="51">SUM(J57:N57)</f>
        <v>8013.4650849344007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C57" s="71">
        <f>O57*$AD$12</f>
        <v>1041.7504610414721</v>
      </c>
      <c r="AD57" s="77">
        <f t="shared" si="48"/>
        <v>9055.2155459758724</v>
      </c>
      <c r="AF57" s="85"/>
      <c r="AG57" s="96"/>
      <c r="AH57" s="85"/>
    </row>
    <row r="58" spans="1:34" ht="15">
      <c r="A58" s="118">
        <v>183225</v>
      </c>
      <c r="B58" s="81" t="s">
        <v>114</v>
      </c>
      <c r="E58" s="57">
        <v>48.55</v>
      </c>
      <c r="F58" s="57"/>
      <c r="G58" s="57">
        <v>52</v>
      </c>
      <c r="H58" s="57"/>
      <c r="I58" s="57">
        <v>60.17</v>
      </c>
      <c r="J58" s="58">
        <f t="shared" si="0"/>
        <v>44334.794339152002</v>
      </c>
      <c r="K58" s="58"/>
      <c r="L58" s="58">
        <f t="shared" si="30"/>
        <v>5226</v>
      </c>
      <c r="M58" s="58"/>
      <c r="N58" s="58">
        <f t="shared" si="50"/>
        <v>6047.085</v>
      </c>
      <c r="O58" s="84">
        <f t="shared" si="51"/>
        <v>55607.879339152001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C58" s="71">
        <f>O58*$AD$12</f>
        <v>7229.0243140897601</v>
      </c>
      <c r="AD58" s="77">
        <f t="shared" si="48"/>
        <v>62836.903653241759</v>
      </c>
      <c r="AF58" s="85"/>
      <c r="AG58" s="96"/>
      <c r="AH58" s="85"/>
    </row>
    <row r="59" spans="1:34" ht="15">
      <c r="A59" s="118">
        <v>183226</v>
      </c>
      <c r="B59" s="81" t="s">
        <v>115</v>
      </c>
      <c r="E59" s="57">
        <v>72.78</v>
      </c>
      <c r="F59" s="57"/>
      <c r="G59" s="57">
        <v>72.260000000000005</v>
      </c>
      <c r="H59" s="57"/>
      <c r="I59" s="57">
        <v>77.650000000000006</v>
      </c>
      <c r="J59" s="58">
        <f t="shared" si="0"/>
        <v>66461.09849646721</v>
      </c>
      <c r="K59" s="58"/>
      <c r="L59" s="58">
        <f t="shared" si="30"/>
        <v>7262.13</v>
      </c>
      <c r="M59" s="58"/>
      <c r="N59" s="58">
        <f>I59*$D$10</f>
        <v>7803.8250000000007</v>
      </c>
      <c r="O59" s="84">
        <f t="shared" ref="O59" si="52">SUM(J59:N59)</f>
        <v>81527.053496467212</v>
      </c>
      <c r="P59" s="9">
        <f>7450-1413.6</f>
        <v>6036.4</v>
      </c>
      <c r="Q59" s="9">
        <v>5855</v>
      </c>
      <c r="R59" s="9">
        <f t="shared" ref="R59:R60" si="53">O59+Q59</f>
        <v>87382.053496467212</v>
      </c>
      <c r="S59" s="9">
        <f t="shared" ref="S59:S60" si="54">R59*1%</f>
        <v>873.82053496467211</v>
      </c>
      <c r="T59" s="9">
        <f t="shared" ref="T59:T60" si="55">+R59-S59</f>
        <v>86508.232961502537</v>
      </c>
      <c r="U59" s="9">
        <f t="shared" ref="U59:U60" si="56">T59*1%</f>
        <v>865.0823296150254</v>
      </c>
      <c r="V59" s="9">
        <f t="shared" ref="V59:V60" si="57">T59-U59</f>
        <v>85643.150631887518</v>
      </c>
      <c r="W59" s="9"/>
      <c r="X59" s="9"/>
      <c r="Y59" s="9">
        <v>5059.1852939798373</v>
      </c>
      <c r="Z59" s="9">
        <v>78785.655895996097</v>
      </c>
      <c r="AA59" s="9">
        <v>85709.872416483529</v>
      </c>
      <c r="AC59" s="71">
        <f>O59*$AD$12</f>
        <v>10598.516954540737</v>
      </c>
      <c r="AD59" s="77">
        <f t="shared" si="48"/>
        <v>92125.570451007952</v>
      </c>
      <c r="AF59" s="85"/>
      <c r="AG59" s="96"/>
      <c r="AH59" s="85"/>
    </row>
    <row r="60" spans="1:34" ht="15">
      <c r="A60" s="118">
        <v>183227</v>
      </c>
      <c r="B60" s="81" t="s">
        <v>116</v>
      </c>
      <c r="E60" s="57">
        <v>24.26</v>
      </c>
      <c r="F60" s="57"/>
      <c r="G60" s="57">
        <v>25.2</v>
      </c>
      <c r="H60" s="57"/>
      <c r="I60" s="57">
        <v>45.1</v>
      </c>
      <c r="J60" s="58">
        <f t="shared" si="0"/>
        <v>22153.699498822403</v>
      </c>
      <c r="K60" s="58"/>
      <c r="L60" s="58">
        <f t="shared" si="30"/>
        <v>2532.6</v>
      </c>
      <c r="M60" s="58"/>
      <c r="N60" s="58">
        <f t="shared" ref="N60:N64" si="58">I60*$D$10</f>
        <v>4532.55</v>
      </c>
      <c r="O60" s="84">
        <f t="shared" ref="O60:O64" si="59">SUM(J60:N60)</f>
        <v>29218.849498822401</v>
      </c>
      <c r="P60" s="9">
        <f>2636-505.8</f>
        <v>2130.1999999999998</v>
      </c>
      <c r="Q60" s="9">
        <v>2066.2939999999999</v>
      </c>
      <c r="R60" s="9">
        <f t="shared" si="53"/>
        <v>31285.143498822399</v>
      </c>
      <c r="S60" s="9">
        <f t="shared" si="54"/>
        <v>312.85143498822401</v>
      </c>
      <c r="T60" s="9">
        <f t="shared" si="55"/>
        <v>30972.292063834175</v>
      </c>
      <c r="U60" s="9">
        <f t="shared" si="56"/>
        <v>309.72292063834175</v>
      </c>
      <c r="V60" s="9">
        <f t="shared" si="57"/>
        <v>30662.569143195833</v>
      </c>
      <c r="W60" s="9"/>
      <c r="X60" s="9"/>
      <c r="Y60" s="9">
        <v>1771.1064397266123</v>
      </c>
      <c r="Z60" s="9">
        <v>29223.568467065361</v>
      </c>
      <c r="AA60" s="9">
        <v>31635.719659359773</v>
      </c>
      <c r="AC60" s="71">
        <f>O60*$AD$10</f>
        <v>3214.0734448704643</v>
      </c>
      <c r="AD60" s="77">
        <f t="shared" si="48"/>
        <v>32432.922943692865</v>
      </c>
      <c r="AF60" s="85"/>
      <c r="AG60" s="96"/>
      <c r="AH60" s="85"/>
    </row>
    <row r="61" spans="1:34" ht="15">
      <c r="A61" s="118">
        <v>183229</v>
      </c>
      <c r="B61" s="81" t="s">
        <v>117</v>
      </c>
      <c r="E61" s="57">
        <v>24.26</v>
      </c>
      <c r="F61" s="57"/>
      <c r="G61" s="57">
        <v>21.4</v>
      </c>
      <c r="H61" s="57"/>
      <c r="I61" s="57">
        <v>44.6</v>
      </c>
      <c r="J61" s="58">
        <f t="shared" si="0"/>
        <v>22153.699498822403</v>
      </c>
      <c r="K61" s="58"/>
      <c r="L61" s="58">
        <f t="shared" si="30"/>
        <v>2150.6999999999998</v>
      </c>
      <c r="M61" s="58"/>
      <c r="N61" s="58">
        <f t="shared" si="58"/>
        <v>4482.3</v>
      </c>
      <c r="O61" s="84">
        <f t="shared" si="59"/>
        <v>28786.699498822403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C61" s="71">
        <f>O61*$AD$10</f>
        <v>3166.5369448704646</v>
      </c>
      <c r="AD61" s="77">
        <f>O61+AC61</f>
        <v>31953.236443692869</v>
      </c>
      <c r="AF61" s="85"/>
      <c r="AG61" s="96"/>
      <c r="AH61" s="85"/>
    </row>
    <row r="62" spans="1:34" ht="15">
      <c r="A62" s="118">
        <v>183224</v>
      </c>
      <c r="B62" s="81" t="s">
        <v>118</v>
      </c>
      <c r="E62" s="57">
        <v>66.400000000000006</v>
      </c>
      <c r="F62" s="57"/>
      <c r="G62" s="57">
        <v>54.73</v>
      </c>
      <c r="H62" s="57"/>
      <c r="I62" s="57">
        <v>77.5</v>
      </c>
      <c r="J62" s="58">
        <f t="shared" si="0"/>
        <v>60635.022535936012</v>
      </c>
      <c r="K62" s="58"/>
      <c r="L62" s="58">
        <f t="shared" si="30"/>
        <v>5500.3649999999998</v>
      </c>
      <c r="M62" s="58"/>
      <c r="N62" s="58">
        <f t="shared" si="58"/>
        <v>7788.75</v>
      </c>
      <c r="O62" s="84">
        <f t="shared" si="59"/>
        <v>73924.13753593601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C62" s="71">
        <f>O62*$AD$12</f>
        <v>9610.1378796716817</v>
      </c>
      <c r="AD62" s="77">
        <f t="shared" ref="AD62" si="60">O62+AC62</f>
        <v>83534.275415607699</v>
      </c>
      <c r="AF62" s="85"/>
      <c r="AG62" s="96"/>
      <c r="AH62" s="85"/>
    </row>
    <row r="63" spans="1:34" ht="15">
      <c r="A63" s="118">
        <v>183232</v>
      </c>
      <c r="B63" s="81" t="s">
        <v>119</v>
      </c>
      <c r="E63" s="57">
        <v>32.35</v>
      </c>
      <c r="F63" s="57"/>
      <c r="G63" s="57">
        <v>28.53</v>
      </c>
      <c r="H63" s="57"/>
      <c r="I63" s="57">
        <v>50</v>
      </c>
      <c r="J63" s="58">
        <f t="shared" si="0"/>
        <v>29541.309925264002</v>
      </c>
      <c r="K63" s="58"/>
      <c r="L63" s="58">
        <f t="shared" si="30"/>
        <v>2867.2650000000003</v>
      </c>
      <c r="M63" s="58"/>
      <c r="N63" s="58">
        <f t="shared" si="58"/>
        <v>5025</v>
      </c>
      <c r="O63" s="84">
        <f t="shared" si="59"/>
        <v>37433.574925264002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C63" s="71">
        <f>O63*$AD$10</f>
        <v>4117.6932417790404</v>
      </c>
      <c r="AD63" s="77">
        <f>O63+AC63</f>
        <v>41551.268167043039</v>
      </c>
      <c r="AF63" s="85"/>
      <c r="AG63" s="96"/>
      <c r="AH63" s="85"/>
    </row>
    <row r="64" spans="1:34" ht="15">
      <c r="A64" s="118">
        <v>183233</v>
      </c>
      <c r="B64" s="81" t="s">
        <v>120</v>
      </c>
      <c r="E64" s="57">
        <v>39</v>
      </c>
      <c r="F64" s="57">
        <v>1.8</v>
      </c>
      <c r="G64" s="57">
        <v>38.799999999999997</v>
      </c>
      <c r="H64" s="57"/>
      <c r="I64" s="57">
        <v>46</v>
      </c>
      <c r="J64" s="58">
        <f>E64*$D$9</f>
        <v>35613.943959360004</v>
      </c>
      <c r="K64" s="58">
        <f>F64*$D$11</f>
        <v>4482</v>
      </c>
      <c r="L64" s="58">
        <f t="shared" si="30"/>
        <v>3899.3999999999996</v>
      </c>
      <c r="M64" s="58"/>
      <c r="N64" s="58">
        <f t="shared" si="58"/>
        <v>4623</v>
      </c>
      <c r="O64" s="84">
        <f t="shared" si="59"/>
        <v>48618.343959360005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C64" s="71">
        <f>O64*16%</f>
        <v>7778.9350334976007</v>
      </c>
      <c r="AD64" s="77">
        <f>O64+AC64</f>
        <v>56397.278992857609</v>
      </c>
      <c r="AF64" s="85"/>
      <c r="AG64" s="96"/>
      <c r="AH64" s="85"/>
    </row>
    <row r="65" spans="5:33" ht="15">
      <c r="E65" s="107"/>
      <c r="F65" s="107"/>
      <c r="G65" s="107"/>
      <c r="H65" s="107"/>
      <c r="I65" s="107"/>
      <c r="J65" s="108"/>
      <c r="K65" s="108"/>
      <c r="L65" s="108"/>
      <c r="M65" s="108"/>
      <c r="N65" s="108"/>
      <c r="O65" s="109"/>
      <c r="P65" s="110"/>
      <c r="Q65" s="111"/>
      <c r="R65" s="91"/>
      <c r="S65" s="91"/>
      <c r="T65" s="112"/>
      <c r="U65" s="112"/>
      <c r="V65" s="112"/>
      <c r="X65" s="93"/>
      <c r="Y65" s="94"/>
      <c r="Z65" s="113"/>
      <c r="AB65" s="85"/>
      <c r="AC65" s="71"/>
      <c r="AD65" s="77"/>
      <c r="AG65" s="85"/>
    </row>
  </sheetData>
  <pageMargins left="0.23622047244094491" right="0.15748031496062992" top="0.23622047244094491" bottom="0.74803149606299213" header="0.15748031496062992" footer="0.31496062992125984"/>
  <pageSetup paperSize="9" scale="9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PVC</vt:lpstr>
      <vt:lpstr>PVC!Print_Area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Hanumantagouda, Hullatti</dc:creator>
  <cp:lastModifiedBy>Admin</cp:lastModifiedBy>
  <dcterms:created xsi:type="dcterms:W3CDTF">2024-06-24T06:36:23Z</dcterms:created>
  <dcterms:modified xsi:type="dcterms:W3CDTF">2024-06-24T07:04:49Z</dcterms:modified>
</cp:coreProperties>
</file>